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3709 SO401 - VEŘEJNÉ OSVĚ..." sheetId="2" r:id="rId2"/>
    <sheet name="3709 101 - SO101 CHODSKÁ ..." sheetId="3" r:id="rId3"/>
    <sheet name="3709 101CH - SO101 CHODSK..." sheetId="4" r:id="rId4"/>
    <sheet name="3709 102 - SO102 BEZRUČOV..." sheetId="5" r:id="rId5"/>
    <sheet name="301 - Odvodnění komunikace" sheetId="6" r:id="rId6"/>
    <sheet name="3709 - VŠEOBECNÉ POLOŽKY ..." sheetId="7" r:id="rId7"/>
    <sheet name="Pokyny pro vyplnění" sheetId="8" r:id="rId8"/>
  </sheets>
  <definedNames>
    <definedName name="_xlnm._FilterDatabase" localSheetId="5" hidden="1">'301 - Odvodnění komunikace'!$C$81:$K$81</definedName>
    <definedName name="_xlnm._FilterDatabase" localSheetId="6" hidden="1">'3709 - VŠEOBECNÉ POLOŽKY ...'!$C$77:$K$77</definedName>
    <definedName name="_xlnm._FilterDatabase" localSheetId="2" hidden="1">'3709 101 - SO101 CHODSKÁ ...'!$C$84:$K$84</definedName>
    <definedName name="_xlnm._FilterDatabase" localSheetId="3" hidden="1">'3709 101CH - SO101 CHODSK...'!$C$82:$K$82</definedName>
    <definedName name="_xlnm._FilterDatabase" localSheetId="4" hidden="1">'3709 102 - SO102 BEZRUČOV...'!$C$81:$K$81</definedName>
    <definedName name="_xlnm._FilterDatabase" localSheetId="1" hidden="1">'3709 SO401 - VEŘEJNÉ OSVĚ...'!$C$75:$K$75</definedName>
    <definedName name="_xlnm.Print_Titles" localSheetId="5">'301 - Odvodnění komunikace'!$81:$81</definedName>
    <definedName name="_xlnm.Print_Titles" localSheetId="6">'3709 - VŠEOBECNÉ POLOŽKY ...'!$77:$77</definedName>
    <definedName name="_xlnm.Print_Titles" localSheetId="2">'3709 101 - SO101 CHODSKÁ ...'!$84:$84</definedName>
    <definedName name="_xlnm.Print_Titles" localSheetId="3">'3709 101CH - SO101 CHODSK...'!$82:$82</definedName>
    <definedName name="_xlnm.Print_Titles" localSheetId="4">'3709 102 - SO102 BEZRUČOV...'!$81:$81</definedName>
    <definedName name="_xlnm.Print_Titles" localSheetId="1">'3709 SO401 - VEŘEJNÉ OSVĚ...'!$75:$75</definedName>
    <definedName name="_xlnm.Print_Titles" localSheetId="0">'Rekapitulace stavby'!$49:$49</definedName>
    <definedName name="_xlnm.Print_Area" localSheetId="5">'301 - Odvodnění komunikace'!$C$4:$J$36,'301 - Odvodnění komunikace'!$C$42:$J$63,'301 - Odvodnění komunikace'!$C$69:$K$202</definedName>
    <definedName name="_xlnm.Print_Area" localSheetId="6">'3709 - VŠEOBECNÉ POLOŽKY ...'!$C$4:$J$36,'3709 - VŠEOBECNÉ POLOŽKY ...'!$C$42:$J$59,'3709 - VŠEOBECNÉ POLOŽKY ...'!$C$65:$K$98</definedName>
    <definedName name="_xlnm.Print_Area" localSheetId="2">'3709 101 - SO101 CHODSKÁ ...'!$C$4:$J$36,'3709 101 - SO101 CHODSKÁ ...'!$C$42:$J$66,'3709 101 - SO101 CHODSKÁ ...'!$C$72:$K$309</definedName>
    <definedName name="_xlnm.Print_Area" localSheetId="3">'3709 101CH - SO101 CHODSK...'!$C$4:$J$36,'3709 101CH - SO101 CHODSK...'!$C$42:$J$64,'3709 101CH - SO101 CHODSK...'!$C$70:$K$239</definedName>
    <definedName name="_xlnm.Print_Area" localSheetId="4">'3709 102 - SO102 BEZRUČOV...'!$C$4:$J$36,'3709 102 - SO102 BEZRUČOV...'!$C$42:$J$63,'3709 102 - SO102 BEZRUČOV...'!$C$69:$K$137</definedName>
    <definedName name="_xlnm.Print_Area" localSheetId="1">'3709 SO401 - VEŘEJNÉ OSVĚ...'!$C$4:$J$36,'3709 SO401 - VEŘEJNÉ OSVĚ...'!$C$42:$J$57,'3709 SO401 - VEŘEJNÉ OSVĚ...'!$C$63:$K$328</definedName>
    <definedName name="_xlnm.Print_Area" localSheetId="7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stavby'!$C$39:$AQ$58</definedName>
  </definedNames>
  <calcPr fullCalcOnLoad="1"/>
</workbook>
</file>

<file path=xl/sharedStrings.xml><?xml version="1.0" encoding="utf-8"?>
<sst xmlns="http://schemas.openxmlformats.org/spreadsheetml/2006/main" count="7854" uniqueCount="1449">
  <si>
    <t>Export VZ</t>
  </si>
  <si>
    <t>List obsahuje:</t>
  </si>
  <si>
    <t>3.0</t>
  </si>
  <si>
    <t>False</t>
  </si>
  <si>
    <t>{087947BC-8B04-4EB3-A3E2-9A6C863EA9A8}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</si>
  <si>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</si>
  <si>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</si>
  <si>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</si>
  <si>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</si>
  <si>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</si>
  <si>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</si>
  <si>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</si>
  <si>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</si>
  <si>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3709VYBER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</si>
  <si>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</si>
  <si>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</si>
  <si>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NÝRSKO - CHODSKÁ ULICE</t>
  </si>
  <si>
    <t>0,1</t>
  </si>
  <si>
    <t>KSO:</t>
  </si>
  <si>
    <t>CC-CZ:</t>
  </si>
  <si>
    <t>1</t>
  </si>
  <si>
    <t>Místo:</t>
  </si>
  <si>
    <t xml:space="preserve"> </t>
  </si>
  <si>
    <t>Datum:</t>
  </si>
  <si>
    <t>01.01.2000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</si>
  <si>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</si>
  <si>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</si>
  <si>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</si>
  <si>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</si>
  <si>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</si>
  <si>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</si>
  <si>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</si>
  <si>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</si>
  <si>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</si>
  <si>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</si>
  <si>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</si>
  <si>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</si>
  <si>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</si>
  <si>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</si>
  <si>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</si>
  <si>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</si>
  <si>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</si>
  <si>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</si>
  <si>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</si>
  <si>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</si>
  <si>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</si>
  <si>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</si>
  <si>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</si>
  <si>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</si>
  <si>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</si>
  <si>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</si>
  <si>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</si>
  <si>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</si>
  <si>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</si>
  <si>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</si>
  <si>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</si>
  <si>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</si>
  <si>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</si>
  <si>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</si>
  <si>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</si>
  <si>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</si>
  <si>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</si>
  <si>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</si>
  <si>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</si>
  <si>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</si>
  <si>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</si>
  <si>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</si>
  <si>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</si>
  <si>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</si>
  <si>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</si>
  <si>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</si>
  <si>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</si>
  <si>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</si>
  <si>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3709 SO401</t>
  </si>
  <si>
    <t>VEŘEJNÉ OSVĚTLENÍ</t>
  </si>
  <si>
    <t>STA</t>
  </si>
  <si>
    <t>{408F78CA-AABD-4D5D-B158-41658209C787}</t>
  </si>
  <si>
    <t>2</t>
  </si>
  <si>
    <t>3709 101</t>
  </si>
  <si>
    <t>SO101 CHODSKÁ ULICE - KOMUNIKACE</t>
  </si>
  <si>
    <t>{83E85F5B-A889-4266-A4FE-7CD82689EF7B}</t>
  </si>
  <si>
    <t>3709 101CH</t>
  </si>
  <si>
    <t>SO101 CHODSKÁ ULICE - CHODNÍKY</t>
  </si>
  <si>
    <t>{7D230913-0EC4-40CD-966D-EAAE184ED017}</t>
  </si>
  <si>
    <t>3709 102</t>
  </si>
  <si>
    <t>SO102 BEZRUČOVA ULICE</t>
  </si>
  <si>
    <t>{5CEEFC1E-0315-4945-8570-B65D4C793140}</t>
  </si>
  <si>
    <t>301</t>
  </si>
  <si>
    <t>Odvodnění komunikace</t>
  </si>
  <si>
    <t>{E0B0C2A4-F187-4289-BA02-B4F4E76846E7}</t>
  </si>
  <si>
    <t>3709</t>
  </si>
  <si>
    <t xml:space="preserve">VŠEOBECNÉ POLOŽKY STAVBY </t>
  </si>
  <si>
    <t>{E10C1792-2CD8-43DF-9AA2-A9185E791FCF}</t>
  </si>
  <si>
    <t>Zpět na list:</t>
  </si>
  <si>
    <t>KRYCÍ LIST SOUPISU</t>
  </si>
  <si>
    <t>Objekt:</t>
  </si>
  <si>
    <t>3709 SO401 - VEŘEJNÉ OSVĚTLENÍ</t>
  </si>
  <si>
    <t>REKAPITULACE ČLENĚNÍ SOUPISU PRACÍ</t>
  </si>
  <si>
    <t>Kód dílu - Popis</t>
  </si>
  <si>
    <t>Cena celkem [CZK]</t>
  </si>
  <si>
    <t>Náklady soupisu celkem</t>
  </si>
  <si>
    <t>-1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</si>
  <si>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</si>
  <si>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</si>
  <si>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</si>
  <si>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</si>
  <si>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</si>
  <si>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</si>
  <si>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</si>
  <si>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</si>
  <si>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</si>
  <si>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</si>
  <si>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</si>
  <si>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</si>
  <si>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</si>
  <si>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</si>
  <si>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</si>
  <si>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K</t>
  </si>
  <si>
    <t>080049</t>
  </si>
  <si>
    <t>montáž a kompletace stožárů a svítidel vč. mechanizace</t>
  </si>
  <si>
    <t>KS</t>
  </si>
  <si>
    <t>4</t>
  </si>
  <si>
    <t>ROZPOCET</t>
  </si>
  <si>
    <t>PP</t>
  </si>
  <si>
    <t>PFLA04A</t>
  </si>
  <si>
    <t>POJISTKA NOZOVA NN VEL.000 GG  20A</t>
  </si>
  <si>
    <t>3</t>
  </si>
  <si>
    <t>M</t>
  </si>
  <si>
    <t>1003377520</t>
  </si>
  <si>
    <t>POJISTKA NN ETI NV00C GG 20A NOZOVA</t>
  </si>
  <si>
    <t>8</t>
  </si>
  <si>
    <t>PFLA05A</t>
  </si>
  <si>
    <t>POJISTKA NOZOVA NN VEL.000 GG  25A</t>
  </si>
  <si>
    <t>5</t>
  </si>
  <si>
    <t>1003377530</t>
  </si>
  <si>
    <t>POJISTKA NN ETI NV00C GG 25A NOZOVA</t>
  </si>
  <si>
    <t>6</t>
  </si>
  <si>
    <t>PFLA06A</t>
  </si>
  <si>
    <t>POJISTKA NOZOVA NN VEL.000 GG  32A</t>
  </si>
  <si>
    <t>7</t>
  </si>
  <si>
    <t>1003377540</t>
  </si>
  <si>
    <t>POJISTKA NN ETI NV00C GG 32A NOZOVA</t>
  </si>
  <si>
    <t>620012</t>
  </si>
  <si>
    <t>provizorni uprava povrchu ryhy zeminou</t>
  </si>
  <si>
    <t>M2</t>
  </si>
  <si>
    <t>9</t>
  </si>
  <si>
    <t>PKAA19A</t>
  </si>
  <si>
    <t>NAKLADANI VYKOPKU DO 100M3,ZEM.1-4</t>
  </si>
  <si>
    <t>M3</t>
  </si>
  <si>
    <t>PFLA07A</t>
  </si>
  <si>
    <t>POJISTKA NOZOVA NN VEL.000 GG  35A</t>
  </si>
  <si>
    <t>11</t>
  </si>
  <si>
    <t>1003377550</t>
  </si>
  <si>
    <t>POJISTKA NN ETI NV00C GG 35A NOZOVA</t>
  </si>
  <si>
    <t>12</t>
  </si>
  <si>
    <t>204103</t>
  </si>
  <si>
    <t>vyloznikVD1 1m zar. zinek</t>
  </si>
  <si>
    <t>13</t>
  </si>
  <si>
    <t>204114</t>
  </si>
  <si>
    <t>vyloznik ZAV89-300060-1-00 zar.zink</t>
  </si>
  <si>
    <t>14</t>
  </si>
  <si>
    <t>1002899300</t>
  </si>
  <si>
    <t>PENA MONTAZNI 750ML SOUDAL</t>
  </si>
  <si>
    <t>202011</t>
  </si>
  <si>
    <t>demontaz svitidla vybojkoveho</t>
  </si>
  <si>
    <t>16</t>
  </si>
  <si>
    <t>204011</t>
  </si>
  <si>
    <t>demontaz sloupu osvetlovaciho paticoveho</t>
  </si>
  <si>
    <t>17</t>
  </si>
  <si>
    <t>204201</t>
  </si>
  <si>
    <t>demontaz el. vyzbroje stozaru</t>
  </si>
  <si>
    <t>18</t>
  </si>
  <si>
    <t>204107</t>
  </si>
  <si>
    <t>demontaz vylozniku</t>
  </si>
  <si>
    <t>19</t>
  </si>
  <si>
    <t>202014</t>
  </si>
  <si>
    <t>VYBOJKA METAL HALOGENID HPI T PLUS 250 W</t>
  </si>
  <si>
    <t>20</t>
  </si>
  <si>
    <t>191542</t>
  </si>
  <si>
    <t>skrin SRLM 18x160 A v piliri</t>
  </si>
  <si>
    <t>montaz skrine SRLM vc. pilire</t>
  </si>
  <si>
    <t>22</t>
  </si>
  <si>
    <t>PCIA03A</t>
  </si>
  <si>
    <t>UKONC.-ZAP.VOD.DO 16 MM2 SVORK.V ROZVAD.</t>
  </si>
  <si>
    <t>23</t>
  </si>
  <si>
    <t>PCIA04A</t>
  </si>
  <si>
    <t>UKONC.A ZAP.VODICE 25MM2 SVORK.V ROZVAD.</t>
  </si>
  <si>
    <t>24</t>
  </si>
  <si>
    <t>PCIA68A</t>
  </si>
  <si>
    <t>UKONC.KAB.DO 4X 25 BEZ TRMENU,BEZ OK</t>
  </si>
  <si>
    <t>25</t>
  </si>
  <si>
    <t>901073</t>
  </si>
  <si>
    <t>spojka trubky 110 mm</t>
  </si>
  <si>
    <t>26</t>
  </si>
  <si>
    <t>montaz spojky trubky 110 mm</t>
  </si>
  <si>
    <t>27</t>
  </si>
  <si>
    <t>901074</t>
  </si>
  <si>
    <t>vicko trubky 110 mm</t>
  </si>
  <si>
    <t>28</t>
  </si>
  <si>
    <t>PCIA69A</t>
  </si>
  <si>
    <t>UKONC.KAB.DO 4X 50 BEZ TRMENU,BEZ OK</t>
  </si>
  <si>
    <t>29</t>
  </si>
  <si>
    <t>PCHA35A</t>
  </si>
  <si>
    <t>OZNACENI KABELU V ZEMI - BALL MARKER</t>
  </si>
  <si>
    <t>30</t>
  </si>
  <si>
    <t>1000080430</t>
  </si>
  <si>
    <t>ZNACKA KABELOVA BALL MARKER 1402</t>
  </si>
  <si>
    <t>31</t>
  </si>
  <si>
    <t>PCCA29A</t>
  </si>
  <si>
    <t>KABEL CYKY-J 4X10 VOLNE ULOZENY</t>
  </si>
  <si>
    <t>32</t>
  </si>
  <si>
    <t>1000013230</t>
  </si>
  <si>
    <t>KABEL CYKY-J  4X10MM2  750V</t>
  </si>
  <si>
    <t>33</t>
  </si>
  <si>
    <t>PCEA20A</t>
  </si>
  <si>
    <t>KABEL AYKY-J 4X25MM2,VOLNE ULOZENY</t>
  </si>
  <si>
    <t>34</t>
  </si>
  <si>
    <t>1000015110</t>
  </si>
  <si>
    <t>KABEL 1-AYKY-J 4X25MM2</t>
  </si>
  <si>
    <t>35</t>
  </si>
  <si>
    <t>PCIA82A</t>
  </si>
  <si>
    <t>UKONC.A ZAP.VODICE CU  35 MM2 VC.OKA-M10</t>
  </si>
  <si>
    <t>36</t>
  </si>
  <si>
    <t>PCEA19A</t>
  </si>
  <si>
    <t>KABEL AYKY-J 4X16MM2,VOLNE ULOZENY</t>
  </si>
  <si>
    <t>37</t>
  </si>
  <si>
    <t>401298</t>
  </si>
  <si>
    <t>úprava pouzder pro zaústění kabelu</t>
  </si>
  <si>
    <t>38</t>
  </si>
  <si>
    <t>PEDA34A</t>
  </si>
  <si>
    <t>VYKOP KABEL.RYHY 50X80 CM RUCNE,ZEM.TR.3</t>
  </si>
  <si>
    <t>39</t>
  </si>
  <si>
    <t>PEFA39A</t>
  </si>
  <si>
    <t>ZAHOZ KABEL.RYHY 50X120CM RUCNE,ZEM.TR.4</t>
  </si>
  <si>
    <t>40</t>
  </si>
  <si>
    <t>svitidlo LVS 236 výbojk. 70 W</t>
  </si>
  <si>
    <t>41</t>
  </si>
  <si>
    <t>202012</t>
  </si>
  <si>
    <t>svitidlo prech.  IWU-Z 131/1X250W</t>
  </si>
  <si>
    <t>42</t>
  </si>
  <si>
    <t>202013</t>
  </si>
  <si>
    <t>ZARIVKA KOMPAKT OSRAM DULUX L55/840</t>
  </si>
  <si>
    <t>43</t>
  </si>
  <si>
    <t>1000040390</t>
  </si>
  <si>
    <t>SVORKA ZEMNICI SR03-LIT.SPOJ.PASEK-DRAT</t>
  </si>
  <si>
    <t>44</t>
  </si>
  <si>
    <t>1000007480</t>
  </si>
  <si>
    <t>SROUB M10X 45, 6HR.HLAVA,POZ.CSN021303</t>
  </si>
  <si>
    <t>45</t>
  </si>
  <si>
    <t>1000008030</t>
  </si>
  <si>
    <t>MATICE M10, 6HR.PRESNA, POZ.</t>
  </si>
  <si>
    <t>46</t>
  </si>
  <si>
    <t>1000008350</t>
  </si>
  <si>
    <t>PODLOZKA PRUZNA 12, DIN 7980, POZ.</t>
  </si>
  <si>
    <t>47</t>
  </si>
  <si>
    <t>1000040290</t>
  </si>
  <si>
    <t>SVORKA SP1 - PRIPOJ. NA KONSTR.</t>
  </si>
  <si>
    <t>48</t>
  </si>
  <si>
    <t>PDQA11A</t>
  </si>
  <si>
    <t>UZEM.V ZEMI-FEZN 30X4 V PODM.MEST.ZAST.</t>
  </si>
  <si>
    <t>49</t>
  </si>
  <si>
    <t>1000040020</t>
  </si>
  <si>
    <t>PASKA ZEMNICI POZINKOVANA 30X4(BAL.25KG)</t>
  </si>
  <si>
    <t>KG</t>
  </si>
  <si>
    <t>50</t>
  </si>
  <si>
    <t>1000040380</t>
  </si>
  <si>
    <t>SVORKA SR 02B  SPOJ.PASEK 30X4</t>
  </si>
  <si>
    <t>51</t>
  </si>
  <si>
    <t>9870011550</t>
  </si>
  <si>
    <t>CEZDSO GUMOASFALT SA 12</t>
  </si>
  <si>
    <t>52</t>
  </si>
  <si>
    <t>401786</t>
  </si>
  <si>
    <t>zřízení betonových límců stožárů</t>
  </si>
  <si>
    <t>53</t>
  </si>
  <si>
    <t>010024</t>
  </si>
  <si>
    <t>vytyčení podzemních zařízení</t>
  </si>
  <si>
    <t>54</t>
  </si>
  <si>
    <t>191543</t>
  </si>
  <si>
    <t>skrin SRLM 24X160 A v piliri</t>
  </si>
  <si>
    <t>55</t>
  </si>
  <si>
    <t>PCIA01A</t>
  </si>
  <si>
    <t>UKONC.-ZAP.VOD.DO 2,5MM2 SVORK.V ROZVAD.</t>
  </si>
  <si>
    <t>56</t>
  </si>
  <si>
    <t>57</t>
  </si>
  <si>
    <t>322162</t>
  </si>
  <si>
    <t>mereni odporu uzemneni</t>
  </si>
  <si>
    <t>58</t>
  </si>
  <si>
    <t>59</t>
  </si>
  <si>
    <t>PEBA12A</t>
  </si>
  <si>
    <t>ZAHOZ JAMY PRO SLOUP, KOTVU RUCNE TR.3-4</t>
  </si>
  <si>
    <t>60</t>
  </si>
  <si>
    <t>PEBA23A</t>
  </si>
  <si>
    <t>NASYP ZEMIN TR.3-4,SLOZENI,ROZPROSTRENI</t>
  </si>
  <si>
    <t>61</t>
  </si>
  <si>
    <t>PEKA04A</t>
  </si>
  <si>
    <t>PROSTUP Z BETONOVE ROURY SVETL.30 CM</t>
  </si>
  <si>
    <t>62</t>
  </si>
  <si>
    <t>1000056400</t>
  </si>
  <si>
    <t>ROURA BETONOVA PR.30/100CM</t>
  </si>
  <si>
    <t>63</t>
  </si>
  <si>
    <t>PEBA04A</t>
  </si>
  <si>
    <t>VYKOP JAMY PRO SLOUP, KOTVU-RUCNE,TR.3-4</t>
  </si>
  <si>
    <t>64</t>
  </si>
  <si>
    <t>120101</t>
  </si>
  <si>
    <t>poj. patrona E14   6 A</t>
  </si>
  <si>
    <t>65</t>
  </si>
  <si>
    <t>PEKA15A</t>
  </si>
  <si>
    <t>PROSTUP Z PE TRUBKY VLNITE PR.63/52 ROLE</t>
  </si>
  <si>
    <t>66</t>
  </si>
  <si>
    <t>1000174090</t>
  </si>
  <si>
    <t>TRUBKA KORUG.OHEBNA KORUFL. 63 CERNA 50M</t>
  </si>
  <si>
    <t>67</t>
  </si>
  <si>
    <t>PCHA31A</t>
  </si>
  <si>
    <t>ZNACENI SJZ KABELU SKRIN,ROZVAD-NOVA VED</t>
  </si>
  <si>
    <t>68</t>
  </si>
  <si>
    <t>1000065600</t>
  </si>
  <si>
    <t>STITEK KABELOVY 60X24 C.O.3580 /1B.=50KS</t>
  </si>
  <si>
    <t>69</t>
  </si>
  <si>
    <t>1000291460</t>
  </si>
  <si>
    <t>PASEK VAZACI KABEL. VPC 4/200 BAL.100KS</t>
  </si>
  <si>
    <t>BAL</t>
  </si>
  <si>
    <t>70</t>
  </si>
  <si>
    <t>PCCA03A</t>
  </si>
  <si>
    <t>KABEL CYKY-O 3X1,5 VOLNE ULOZENY</t>
  </si>
  <si>
    <t>71</t>
  </si>
  <si>
    <t>1000013100</t>
  </si>
  <si>
    <t>KABEL CYKY-O 3X1,5MM2</t>
  </si>
  <si>
    <t>72</t>
  </si>
  <si>
    <t>1000017580</t>
  </si>
  <si>
    <t>VODIC H07V-K  6 ZZ       (CYA)</t>
  </si>
  <si>
    <t>73</t>
  </si>
  <si>
    <t>PCHA40A</t>
  </si>
  <si>
    <t>PRIPL.NA ZATAH. KABELU V OCHRANNE TRUBCE</t>
  </si>
  <si>
    <t>74</t>
  </si>
  <si>
    <t>PEKA75A</t>
  </si>
  <si>
    <t>PROSTUP Z PVC HRDLOVE ROURY 110MM/6M TR3</t>
  </si>
  <si>
    <t>75</t>
  </si>
  <si>
    <t>1000006580</t>
  </si>
  <si>
    <t>TRUBKA S HRDLEM PVC 110/3,2/6000 TRIDA 3</t>
  </si>
  <si>
    <t>76</t>
  </si>
  <si>
    <t>1000061640</t>
  </si>
  <si>
    <t>TRUBKA PE PODELNE DELENA  A 110 PS  3M</t>
  </si>
  <si>
    <t>77</t>
  </si>
  <si>
    <t>78</t>
  </si>
  <si>
    <t>79</t>
  </si>
  <si>
    <t>PEEA76A</t>
  </si>
  <si>
    <t>VYKOP KABEL.RYHY 10X10 CM RUCNE ZEM.TR.3</t>
  </si>
  <si>
    <t>80</t>
  </si>
  <si>
    <t>PEDA39A</t>
  </si>
  <si>
    <t>VYKOP KABEL.RYHY 50X120CM RUCNE,ZEM.TR.4</t>
  </si>
  <si>
    <t>81</t>
  </si>
  <si>
    <t>PEGA86A</t>
  </si>
  <si>
    <t>ZAHOZ KABEL.RYHY 10X10 CM RUCNE,ZEM.TR.3</t>
  </si>
  <si>
    <t>82</t>
  </si>
  <si>
    <t>120082</t>
  </si>
  <si>
    <t>prosati zeminy a nasyp</t>
  </si>
  <si>
    <t>83</t>
  </si>
  <si>
    <t>PECA70A</t>
  </si>
  <si>
    <t>ROZBOURANI BETONOVEHO ZAKLADU</t>
  </si>
  <si>
    <t>84</t>
  </si>
  <si>
    <t>PEQA16A</t>
  </si>
  <si>
    <t>PODKLADOVA VRSTVA ZE STERKOPISKU FR.0-22</t>
  </si>
  <si>
    <t>85</t>
  </si>
  <si>
    <t>9870020110</t>
  </si>
  <si>
    <t>CEZDSO STERKOPISEK FR.0-22 TR.B</t>
  </si>
  <si>
    <t>86</t>
  </si>
  <si>
    <t>PECA65A</t>
  </si>
  <si>
    <t>ZAKL.BETON C12/15 DO 5M3 BEZ BEDN.A DOPR</t>
  </si>
  <si>
    <t>87</t>
  </si>
  <si>
    <t>9870011010</t>
  </si>
  <si>
    <t>CEZDSO SMES BETONOVA TR. C12/15 ZAPAD</t>
  </si>
  <si>
    <t>88</t>
  </si>
  <si>
    <t>PECA94A</t>
  </si>
  <si>
    <t>MONTAZ BEDNENI PRO ZAKLAD STOZARU VC.MAT</t>
  </si>
  <si>
    <t>89</t>
  </si>
  <si>
    <t>9870011600</t>
  </si>
  <si>
    <t>CEZDSO REZIVO HRANOL JEHLICNATE DO120CM2</t>
  </si>
  <si>
    <t>90</t>
  </si>
  <si>
    <t>9870011610</t>
  </si>
  <si>
    <t>CEZDSO REZIVO DESKOVE JEHLICNATE NEOPRAC</t>
  </si>
  <si>
    <t>91</t>
  </si>
  <si>
    <t>191029</t>
  </si>
  <si>
    <t>SVORKOVNICE 1-POJISTKOVA SVA 9.16.5</t>
  </si>
  <si>
    <t>92</t>
  </si>
  <si>
    <t>93</t>
  </si>
  <si>
    <t>94</t>
  </si>
  <si>
    <t>PEDA10A</t>
  </si>
  <si>
    <t>VYKOP KABEL.RYHY 35X50 CM RUCNE,ZEM.TR.3</t>
  </si>
  <si>
    <t>95</t>
  </si>
  <si>
    <t>1000260400</t>
  </si>
  <si>
    <t>STOZAR SADOVY BEZPAT. 6M - K 6</t>
  </si>
  <si>
    <t>96</t>
  </si>
  <si>
    <t>1002913250</t>
  </si>
  <si>
    <t>STOZAR JBUD 8 133/108/89, ZZ, AMAKO</t>
  </si>
  <si>
    <t>97</t>
  </si>
  <si>
    <t>080031</t>
  </si>
  <si>
    <t>doprava výkon. materiálu, odvoz zeminy</t>
  </si>
  <si>
    <t>KM</t>
  </si>
  <si>
    <t>98</t>
  </si>
  <si>
    <t>PEFA06A</t>
  </si>
  <si>
    <t>ZAHOZ KABEL.RYHY 35X40 CM RUCNE,ZEM.TR.3</t>
  </si>
  <si>
    <t>99</t>
  </si>
  <si>
    <t>PEFA34A</t>
  </si>
  <si>
    <t>ZAHOZ KABEL.RYHY 50X80 CM RUCNE,ZEM.TR.3</t>
  </si>
  <si>
    <t>121890</t>
  </si>
  <si>
    <t>revize</t>
  </si>
  <si>
    <t>HOD</t>
  </si>
  <si>
    <t>101</t>
  </si>
  <si>
    <t>410899</t>
  </si>
  <si>
    <t>skládkovné</t>
  </si>
  <si>
    <t>T</t>
  </si>
  <si>
    <t>102</t>
  </si>
  <si>
    <t>geodetické vytyčení stavby</t>
  </si>
  <si>
    <t>103</t>
  </si>
  <si>
    <t>030041</t>
  </si>
  <si>
    <t>bourani zivicnych povrchu</t>
  </si>
  <si>
    <t>104</t>
  </si>
  <si>
    <t>030042</t>
  </si>
  <si>
    <t>rezani spary v asfaltu</t>
  </si>
  <si>
    <t>105</t>
  </si>
  <si>
    <t>080047</t>
  </si>
  <si>
    <t>geodeti. zaměř. skut.  stavu a dokum. skut porvedení</t>
  </si>
  <si>
    <t>106</t>
  </si>
  <si>
    <t>120061</t>
  </si>
  <si>
    <t>natezeni zeminy a dovoz</t>
  </si>
  <si>
    <t>107</t>
  </si>
  <si>
    <t>PENA03A</t>
  </si>
  <si>
    <t>HUTNENI ZEMINY STROJNE,VRSTVA 20CM</t>
  </si>
  <si>
    <t>108</t>
  </si>
  <si>
    <t>PENA23A</t>
  </si>
  <si>
    <t>ZAJISTENI POTRUBI PRI KRIZENI</t>
  </si>
  <si>
    <t>109</t>
  </si>
  <si>
    <t>110</t>
  </si>
  <si>
    <t>111</t>
  </si>
  <si>
    <t>9870011760</t>
  </si>
  <si>
    <t>CEZDSO DRAT OCEL.PR.2.0 MEKKY</t>
  </si>
  <si>
    <t>112</t>
  </si>
  <si>
    <t>PENA21A</t>
  </si>
  <si>
    <t>ZAJISTENI KABELU PRI SOUBEHU</t>
  </si>
  <si>
    <t>113</t>
  </si>
  <si>
    <t>114</t>
  </si>
  <si>
    <t>115</t>
  </si>
  <si>
    <t>116</t>
  </si>
  <si>
    <t>PECA60A</t>
  </si>
  <si>
    <t>ZAHOZ JAMY RUCNE,ZEMINA TRIDY 3-4</t>
  </si>
  <si>
    <t>117</t>
  </si>
  <si>
    <t>PEJA41A</t>
  </si>
  <si>
    <t>FOLIE VYSTRAZNA Z PVC ,SIRKA 33 CM</t>
  </si>
  <si>
    <t>118</t>
  </si>
  <si>
    <t>1000327780</t>
  </si>
  <si>
    <t>FOLIE VYSTR.S BLESKEM330X0,4 CERV.A 125M</t>
  </si>
  <si>
    <t>119</t>
  </si>
  <si>
    <t>PENA25A</t>
  </si>
  <si>
    <t>ZATAZENI LANA DO KANALKU-TVARNIC.TRASY</t>
  </si>
  <si>
    <t>120</t>
  </si>
  <si>
    <t>PENA24A</t>
  </si>
  <si>
    <t>ZRIZENI A ODSTRANENI PROVIZORNI LAVKY</t>
  </si>
  <si>
    <t>121</t>
  </si>
  <si>
    <t>1000010920</t>
  </si>
  <si>
    <t>HREBIK STAV.SE ZAP.HL.MRIZ. 2,8 X70 2825</t>
  </si>
  <si>
    <t>122</t>
  </si>
  <si>
    <t>123</t>
  </si>
  <si>
    <t>PENA22A</t>
  </si>
  <si>
    <t>ZAJISTENI KABELU PRI KRIZENI</t>
  </si>
  <si>
    <t>124</t>
  </si>
  <si>
    <t>125</t>
  </si>
  <si>
    <t>126</t>
  </si>
  <si>
    <t>3709 101 - SO101 CHODSKÁ ULICE - KOMUNIKACE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</si>
  <si>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</si>
  <si>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</si>
  <si>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</si>
  <si>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</si>
  <si>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</si>
  <si>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</si>
  <si>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</si>
  <si>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  99 - Přesun hmot</t>
  </si>
  <si>
    <t xml:space="preserve">    997 - Přesun sutě</t>
  </si>
  <si>
    <t>HSV</t>
  </si>
  <si>
    <t>Práce a dodávky HSV</t>
  </si>
  <si>
    <t>Zemní práce</t>
  </si>
  <si>
    <t>113154364</t>
  </si>
  <si>
    <t>Frézování živičného krytu tl 100 mm pruh š 2 m pl do 10000 m2 s překážkami v trase</t>
  </si>
  <si>
    <t>m2</t>
  </si>
  <si>
    <t>CS ÚRS 2014 01</t>
  </si>
  <si>
    <t>-739315564</t>
  </si>
  <si>
    <t>Frézování živičného podkladu nebo krytu s naložením na dopravní prostředek plochy přes 1 000 do 10 000 m2 s překážkami v trase pruhu šířky přes 1 m do 2 m, tloušťky vrstvy 100 mm</t>
  </si>
  <si>
    <t>P</t>
  </si>
  <si>
    <t>Poznámka k položce:
viz situace zaměření stávajícího stavu</t>
  </si>
  <si>
    <t>122202203</t>
  </si>
  <si>
    <t>Odkopávky a prokopávky nezapažené pro silnice objemu do 5000 m3 v hornině tř. 3</t>
  </si>
  <si>
    <t>m3</t>
  </si>
  <si>
    <t>CS ÚRS 2013 01</t>
  </si>
  <si>
    <t>746667445</t>
  </si>
  <si>
    <t>Odkopávky a prokopávky nezapažené pro silnice s přemístěním výkopku v příčných profilech na vzdálenost do 15 m nebo s naložením na dopravní prostředek v hornině tř. 3 přes 1 000 do 5 000 m3</t>
  </si>
  <si>
    <t>Poznámka k položce:
viz příčné profily, kubatura určena v PC</t>
  </si>
  <si>
    <t>122202209</t>
  </si>
  <si>
    <t>Příplatek k odkopávkám a prokopávkám pro silnice v hornině tř. 3 za lepivost</t>
  </si>
  <si>
    <t>21358464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</si>
  <si>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</si>
  <si>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122302203</t>
  </si>
  <si>
    <t>Odkopávky a prokopávky nezapažené pro silnice objemu do 5000 m3 v hornině tř. 4</t>
  </si>
  <si>
    <t>-888560720</t>
  </si>
  <si>
    <t>Odkopávky a prokopávky nezapažené pro silnice s přemístěním výkopku v příčných profilech na vzdálenost do 15 m nebo s naložením na dopravní prostředek v hornině tř. 4 přes 1 000 do 5 000 m3</t>
  </si>
  <si>
    <t>122302209</t>
  </si>
  <si>
    <t>Příplatek k odkopávkám a prokopávkám pro silnice v hornině tř. 4 za lepivost</t>
  </si>
  <si>
    <t>1131088422</t>
  </si>
  <si>
    <t>Odkopávky a prokopávky nezapažené pro silnice s přemístěním výkopku v příčných profilech na vzdálenost do 15 m nebo s naložením na dopravní prostředek v hornině tř. 4 Příplatek k cenám za lepivost horniny tř. 4</t>
  </si>
  <si>
    <t>132201102</t>
  </si>
  <si>
    <t>Hloubení rýh š do 600 mm v hornině tř. 3 objemu přes 100 m3</t>
  </si>
  <si>
    <t>-439205393</t>
  </si>
  <si>
    <t>Hloubení zapažených i nezapažených rýh šířky do 600 mm s urovnáním dna do předepsaného profilu a spádu v hornině tř. 3 přes 100 m3</t>
  </si>
  <si>
    <t>Poznámka k položce:
viz situace</t>
  </si>
  <si>
    <t>VV</t>
  </si>
  <si>
    <t>1260*0,5*0,35</t>
  </si>
  <si>
    <t>132201109</t>
  </si>
  <si>
    <t>Příplatek za lepivost k hloubení rýh š do 600 mm v hornině tř. 3</t>
  </si>
  <si>
    <t>-563089816</t>
  </si>
  <si>
    <t>Hloubení zapažených i nezapažených rýh šířky do 600 mm s urovnáním dna do předepsaného profilu a spádu v hornině tř. 3 Příplatek k cenám za lepivost horniny tř. 3</t>
  </si>
  <si>
    <t>132201202</t>
  </si>
  <si>
    <t>Hloubení rýh š do 2000 mm v hornině tř. 3 objemu do 1000 m3</t>
  </si>
  <si>
    <t>1160428288</t>
  </si>
  <si>
    <t>Hloubení zapažených i nezapažených rýh šířky přes 600 do 2 000 mm s urovnáním dna do předepsaného profilu a spádu v hornině tř. 3 přes 100 do 1 000 m3</t>
  </si>
  <si>
    <t>(200,5+35)*1*2</t>
  </si>
  <si>
    <t>132201209</t>
  </si>
  <si>
    <t>Příplatek za lepivost k hloubení rýh š do 2000 mm v hornině tř. 3</t>
  </si>
  <si>
    <t>173603571</t>
  </si>
  <si>
    <t>Hloubení zapažených i nezapažených rýh šířky přes 600 do 2 000 mm s urovnáním dna do předepsaného profilu a spádu v hornině tř. 3 Příplatek k cenám za lepivost horniny tř. 3</t>
  </si>
  <si>
    <t>151101101</t>
  </si>
  <si>
    <t>Zřízení příložného pažení a rozepření stěn rýh hl do 2 m</t>
  </si>
  <si>
    <t>1190837807</t>
  </si>
  <si>
    <t>Zřízení pažení a rozepření stěn rýh pro podzemní vedení pro všechny šířky rýhy příložné pro jakoukoliv mezerovitost, hloubky do 2 m</t>
  </si>
  <si>
    <t>Poznámka k položce:
viz položka 27 a 28</t>
  </si>
  <si>
    <t>235,5*2</t>
  </si>
  <si>
    <t>151101111</t>
  </si>
  <si>
    <t>Odstranění příložného pažení a rozepření stěn rýh hl do 2 m</t>
  </si>
  <si>
    <t>76398856</t>
  </si>
  <si>
    <t>Odstranění pažení a rozepření stěn rýh pro podzemní vedení s uložením materiálu na vzdálenost do 3 m od kraje výkopu příložné, hloubky do 2 m</t>
  </si>
  <si>
    <t>162701105</t>
  </si>
  <si>
    <t>Vodorovné přemístění do 10000 m výkopku/sypaniny z horniny tř. 1 až 4</t>
  </si>
  <si>
    <t>-1734110594</t>
  </si>
  <si>
    <t>Vodorovné přemístění výkopku nebo sypaniny po suchu na obvyklém dopravním prostředku, bez naložení výkopku, avšak se složením bez rozhrnutí z horniny tř. 1 až 4 na vzdálenost přes 9 000 do 10 000 m</t>
  </si>
  <si>
    <t>Poznámka k položce:
bude účotváno dle skutečných skládek, předpoklad skládka Štěpánovice</t>
  </si>
  <si>
    <t>1471+1471+220,5+471</t>
  </si>
  <si>
    <t>162701109</t>
  </si>
  <si>
    <t>Příplatek k vodorovnému přemístění výkopku/sypaniny z horniny tř. 1 až 4 ZKD 1000 m přes 10000 m</t>
  </si>
  <si>
    <t>235682025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</si>
  <si>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</si>
  <si>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3633,5*12 'Přepočtené koeficientem množství</t>
  </si>
  <si>
    <t>171201211</t>
  </si>
  <si>
    <t>Poplatek za uložení odpadu ze sypaniny na skládce (skládkovné)</t>
  </si>
  <si>
    <t>t</t>
  </si>
  <si>
    <t>1484991970</t>
  </si>
  <si>
    <t>Uložení sypaniny poplatek za uložení sypaniny na skládce ( skládkovné )</t>
  </si>
  <si>
    <t>3633,5*1,8 'Přepočtené koeficientem množství</t>
  </si>
  <si>
    <t>174101101</t>
  </si>
  <si>
    <t>Zásyp jam, šachet rýh nebo kolem objektů sypaninou se zhutněním</t>
  </si>
  <si>
    <t>-1273319074</t>
  </si>
  <si>
    <t>Zásyp sypaninou z jakékoliv horniny s uložením výkopku ve vrstvách se zhutněním jam, šachet, rýh nebo kolem objektů v těchto vykopávkách</t>
  </si>
  <si>
    <t>Poznámka k položce:
viz položka 9</t>
  </si>
  <si>
    <t>583312000</t>
  </si>
  <si>
    <t>kamenivo těžené zásypový materiál</t>
  </si>
  <si>
    <t>1907207186</t>
  </si>
  <si>
    <t>kamenivo přírodní těžené pro stavební účely  PTK  (drobné, hrubé, štěrkopísky) kamenivo mimo normu zásypový materiál</t>
  </si>
  <si>
    <t>471*1,8 'Přepočtené koeficientem množství</t>
  </si>
  <si>
    <t>175101101</t>
  </si>
  <si>
    <t>Obsypání potrubí bez prohození sypaniny z hornin tř. 1 až 4 uloženým do 3 m od kraje výkopu</t>
  </si>
  <si>
    <t>-646340251</t>
  </si>
  <si>
    <t>Obsypání potrubí sypaninou z vhodných hornin tř. 1 až 4 nebo materiálem připraveným podél výkopu ve vzdálenosti do 3 m od jeho kraje, pro jakoukoliv hloubku výkopu a míru zhutnění bez prohození sypaniny</t>
  </si>
  <si>
    <t>235,5*0,5</t>
  </si>
  <si>
    <t>583373700</t>
  </si>
  <si>
    <t>štěrkopísek frakce do 63 mm</t>
  </si>
  <si>
    <t>-1712599046</t>
  </si>
  <si>
    <t>kamenivo přírodní těžené pro stavební účely  PTK  (drobné, hrubé, štěrkopísky) štěrkopísky ČSN 72  1511-2 frakce   0-63 MN</t>
  </si>
  <si>
    <t>117,75*2 'Přepočtené koeficientem množství</t>
  </si>
  <si>
    <t>181951102</t>
  </si>
  <si>
    <t>Úprava pláně v hornině tř. 1 až 4 se zhutněním</t>
  </si>
  <si>
    <t>-653513240</t>
  </si>
  <si>
    <t>Úprava pláně vyrovnáním výškových rozdílů v hornině tř. 1 až 4 se zhutněním</t>
  </si>
  <si>
    <t>Poznámka k položce:
viz situace a vzorové řezy</t>
  </si>
  <si>
    <t>5383,4</t>
  </si>
  <si>
    <t>Zakládání</t>
  </si>
  <si>
    <t>211561111</t>
  </si>
  <si>
    <t>Výplň odvodňovacích žeber nebo trativodů kamenivem hrubým drceným frakce 4 až 16 mm</t>
  </si>
  <si>
    <t>-1145388004</t>
  </si>
  <si>
    <t>Výplň kamenivem do rýh odvodňovacích žeber nebo trativodů bez zhutnění, s úpravou povrchu výplně kamenivem hrubým drceným frakce 4 až 16 mm</t>
  </si>
  <si>
    <t>220,5-50,4</t>
  </si>
  <si>
    <t>212312111</t>
  </si>
  <si>
    <t>Lože pro trativody z betonu prostého</t>
  </si>
  <si>
    <t>2063985912</t>
  </si>
  <si>
    <t>1260*0,4*0,1</t>
  </si>
  <si>
    <t>212755215</t>
  </si>
  <si>
    <t>Trativody z drenážních trubek plastových flexibilních D 130 mm bez lože</t>
  </si>
  <si>
    <t>m</t>
  </si>
  <si>
    <t>-19450</t>
  </si>
  <si>
    <t>Trativody bez lože z drenážních trubek plastových flexibilních D 125 mm</t>
  </si>
  <si>
    <t>Vodorovné konstrukce</t>
  </si>
  <si>
    <t>451572111</t>
  </si>
  <si>
    <t>Lože pod potrubí otevřený výkop z kameniva drobného těženého</t>
  </si>
  <si>
    <t>-156280956</t>
  </si>
  <si>
    <t>Lože pod potrubí, stoky a drobné objekty v otevřeném výkopu z kameniva drobného těženého 0 až 4 mm vetně dodávky materiálu</t>
  </si>
  <si>
    <t>Komunikace</t>
  </si>
  <si>
    <t>564851111</t>
  </si>
  <si>
    <t>Podklad ze štěrkodrtě ŠD tl 150 mm</t>
  </si>
  <si>
    <t>33688314</t>
  </si>
  <si>
    <t>Podklad ze štěrkodrti ŠD s rozprostřením a zhutněním, po zhutnění tl. 150 mm</t>
  </si>
  <si>
    <t>Poznámka k položce:
viz situace parkovací pruh</t>
  </si>
  <si>
    <t>564851114</t>
  </si>
  <si>
    <t>Podklad ze štěrkodrtě ŠD tl 180 mm</t>
  </si>
  <si>
    <t>1545666251</t>
  </si>
  <si>
    <t>Podklad ze štěrkodrti ŠD s rozprostřením a zhutněním, po zhutnění tl. 180 mm</t>
  </si>
  <si>
    <t>564861111</t>
  </si>
  <si>
    <t>Podklad ze štěrkodrtě ŠD tl 200 mm</t>
  </si>
  <si>
    <t>1174036281</t>
  </si>
  <si>
    <t>Podklad ze štěrkodrti ŠD s rozprostřením a zhutněním, po zhutnění tl. 200 mm</t>
  </si>
  <si>
    <t>4894*1,1</t>
  </si>
  <si>
    <t>564952113</t>
  </si>
  <si>
    <t>Podklad z mechanicky zpevněného kameniva MZK tl 170 mm</t>
  </si>
  <si>
    <t>1436700057</t>
  </si>
  <si>
    <t>Podklad z mechanicky zpevněného kameniva MZK (minerální beton) s rozprostřením a s hutněním, po zhutnění tl. 170 mm</t>
  </si>
  <si>
    <t>565165111</t>
  </si>
  <si>
    <t>Asfaltový beton vrstva podkladní ACP 16 (obalované kamenivo OKS) tl 80 mm š do 3 m</t>
  </si>
  <si>
    <t>1474215762</t>
  </si>
  <si>
    <t>Asfaltový beton vrstva podkladní ACP 16 (obalované kamenivo střednězrnné - OKS) s rozprostřením a zhutněním v pruhu šířky do 3 m, po zhutnění tl. 80 mm</t>
  </si>
  <si>
    <t>573231111</t>
  </si>
  <si>
    <t>Postřik živičný spojovací ze silniční emulze v množství do 0,7 kg/m2</t>
  </si>
  <si>
    <t>2128460534</t>
  </si>
  <si>
    <t>Postřik živičný spojovací bez posypu kamenivem ze silniční emulze, v množství od 0,50 do 0,80 kg/m2</t>
  </si>
  <si>
    <t>577134111</t>
  </si>
  <si>
    <t>Asfaltový beton vrstva obrusná ACO 11 (ABS) tř. I tl 40 mm š do 3 m z nemodifikovaného asfaltu</t>
  </si>
  <si>
    <t>-166553799</t>
  </si>
  <si>
    <t>Asfaltový beton vrstva obrusná ACO 11 (ABS) s rozprostřením a se zhutněním z nemodifikovaného asfaltu v pruhu šířky do 3 m tř. I, po zhutnění tl. 40 mm</t>
  </si>
  <si>
    <t>596212212</t>
  </si>
  <si>
    <t>Kladení zámkové dlažby pozemních komunikací tl 80 mm skupiny A pl do 300 m2</t>
  </si>
  <si>
    <t>1931693485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</si>
  <si>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100 do 300 m2</t>
  </si>
  <si>
    <t>592453170</t>
  </si>
  <si>
    <t>dlažba 16x24x8 cm přírodní</t>
  </si>
  <si>
    <t>-1322533491</t>
  </si>
  <si>
    <t>dlaždice betonové dlažba zámková (ČSN EN 1338) dlažba vibrolisovaná standardní povrch (uzavřený hladký povrch) provedení: přírodní tvarově jednoduchá dlažba 16 x 24 x 8</t>
  </si>
  <si>
    <t>Trubní vedení</t>
  </si>
  <si>
    <t>871315221</t>
  </si>
  <si>
    <t>Kanalizační potrubí z tvrdého PVC-systém KG tuhost třídy SN8 DN150</t>
  </si>
  <si>
    <t>-17455000</t>
  </si>
  <si>
    <t>Kanalizační potrubí z tvrdého PVC systém KG v otevřeném výkopu ve sklonu do 20 %, tuhost třídy SN 8 DN 150 včetně tvarovek a napojení 39x na stávající kanalizaci DN300 kamenina</t>
  </si>
  <si>
    <t>4+8+7+3+4+6+3+5+1,5+5+1+6+1+4+3+4+3+6+1+6+1+6+1+2+5+6+10+9+1+9+1+9+1+9+2+19+2+5+2+5+2+5+2+5</t>
  </si>
  <si>
    <t>871355221</t>
  </si>
  <si>
    <t>Kanalizační potrubí z tvrdého PVC-systém KG tuhost třídy SN8 DN200</t>
  </si>
  <si>
    <t>1258099859</t>
  </si>
  <si>
    <t>Kanalizační potrubí z tvrdého PVC systém KG v otevřeném výkopu ve sklonu do 20 %, tuhost třídy SN 8 DN 200 včetně tvarovek a napojení 2x na stávající kanalizaci DN300 kamenina</t>
  </si>
  <si>
    <t>Poznámka k položce:
VÝMĚRA URČENA V GRAFICKÉM PROSTŘEDÍ PC</t>
  </si>
  <si>
    <t>25+10</t>
  </si>
  <si>
    <t>895941111</t>
  </si>
  <si>
    <t>Zřízení vpusti kanalizační uliční z betonových dílců typ UV-50 normální</t>
  </si>
  <si>
    <t>kus</t>
  </si>
  <si>
    <t>-1558134589</t>
  </si>
  <si>
    <t>592238520</t>
  </si>
  <si>
    <t>dno betonové pro uliční vpusť s kalovou prohlubní TBV-Q 2a 45x30x5 cm</t>
  </si>
  <si>
    <t>1482686753</t>
  </si>
  <si>
    <t>prefabrikáty pro uliční vpusti dílce betonové pro uliční vpusti dno s kalovou prohlubní TBV-Q 450/300/2a       45 x 30 x 5</t>
  </si>
  <si>
    <t>592238540</t>
  </si>
  <si>
    <t>skruž betonová pro uliční vpusťs vtokovým otvorem se zápachovou uzávěrou PVC TBV-Q 450/550/3a, 45x55x5 cm</t>
  </si>
  <si>
    <t>-1643763692</t>
  </si>
  <si>
    <t>prefabrikáty pro uliční vpusti dílce betonové pro uliční vpusti skruž se zápachovou uzávěrou s  otvorem PVC TBV-Q 450/550/3a PVC  45 x 55 x 5</t>
  </si>
  <si>
    <t>592238740</t>
  </si>
  <si>
    <t>koš pozink. C3 DIN 4052, vysoký, pro rám 500/300</t>
  </si>
  <si>
    <t>2000055511</t>
  </si>
  <si>
    <t>prefabrikáty pro uliční vpusti dílce betonové pro uliční vpusti vpusť dešťová uliční s rámem koš pozink. C3 DIN 4052, vysoký, rám 500/300</t>
  </si>
  <si>
    <t>592238640</t>
  </si>
  <si>
    <t>prstenec betonový pro uliční vpusť vyrovnávací TBV-Q 390/60/10a, 39x6x5 cm</t>
  </si>
  <si>
    <t>-1540735762</t>
  </si>
  <si>
    <t>prefabrikáty pro uliční vpusti dílce betonové pro uliční vpusti prstenec vyrovnávací TBV-Q 390/60/10a       39 x 6 x 5</t>
  </si>
  <si>
    <t>592238660</t>
  </si>
  <si>
    <t>skruž betonová pro uliční vpusť přechodová TBV-Q 450-270/325/11 45-27/32,5/11 cm</t>
  </si>
  <si>
    <t>-1402397532</t>
  </si>
  <si>
    <t>prefabrikáty pro uliční vpusti dílce betonové pro uliční vpusti skruž přechodová TBV-Q 450-270/325/11     45-27/32,5/11</t>
  </si>
  <si>
    <t>592238620</t>
  </si>
  <si>
    <t>skruž betonová pro uliční vpusť středová TBV-Q 450/295/6a 45x30x5 cm</t>
  </si>
  <si>
    <t>2005981047</t>
  </si>
  <si>
    <t>prefabrikáty pro uliční vpusti dílce betonové pro uliční vpusti skruže středové TBV-Q 450/295/6a        45 x 30 x 5</t>
  </si>
  <si>
    <t>899202111</t>
  </si>
  <si>
    <t>Osazení mříží litinových včetně rámů a košů na bahno hmotnosti nad 50 do 100 kg</t>
  </si>
  <si>
    <t>1069427633</t>
  </si>
  <si>
    <t>Osazení mříží litinových včetně rámů a košů na bahno hmotnosti jednotlivě přes 50 do 100 kg</t>
  </si>
  <si>
    <t>592238780</t>
  </si>
  <si>
    <t>mříž M1 D400 DIN 19583-13, 500/300 mm</t>
  </si>
  <si>
    <t>-1788681672</t>
  </si>
  <si>
    <t>prefabrikáty pro uliční vpusti dílce betonové pro uliční vpusti vpusť dešťová uliční s rámem mříž M1 D400 DIN 19583-13, 500/500mm</t>
  </si>
  <si>
    <t>899332111</t>
  </si>
  <si>
    <t>Výšková úprava uličního vstupu nebo vpusti do 200 mm snížením poklopu</t>
  </si>
  <si>
    <t>420056710</t>
  </si>
  <si>
    <t>899432111</t>
  </si>
  <si>
    <t>Výšková úprava uličního vstupu nebo vpusti do 200 mm snížením krycího hrnce, šoupěte nebo hydrantu</t>
  </si>
  <si>
    <t>-1319944938</t>
  </si>
  <si>
    <t>Výšková úprava uličního vstupu nebo vpusti do 200 mm snížením krycího hrnce, šoupěte, nebo hydrantu bez úpravy armatur</t>
  </si>
  <si>
    <t>0017</t>
  </si>
  <si>
    <t>Zrušení stávající kanalizační vpusti</t>
  </si>
  <si>
    <t>ks</t>
  </si>
  <si>
    <t>CS ÚRS 2012 01</t>
  </si>
  <si>
    <t>1341087145</t>
  </si>
  <si>
    <t>0018</t>
  </si>
  <si>
    <t>Revizní šachta v lomu potrubí DN400 a DN400, včetně materiálu a montáže</t>
  </si>
  <si>
    <t>kpl</t>
  </si>
  <si>
    <t>-263449932</t>
  </si>
  <si>
    <t>Revizní šachta v lomu potrubí DN400 a DN400, úhel 150 g, včetně materiálu a montáže</t>
  </si>
  <si>
    <t>Poznámka k položce:
viz situace km 0,590</t>
  </si>
  <si>
    <t>Ostatní konstrukce a práce-bourání</t>
  </si>
  <si>
    <t>0002</t>
  </si>
  <si>
    <t>Sanace neúnosného podloží, výměnou zeminy za vrstvu štěrkodrti tl. 300mm a použití triaxiální geomříže TriAx dle skladby uvedené v TZ, včetně přesunu hmot a dodávky materiálu</t>
  </si>
  <si>
    <t>141610544</t>
  </si>
  <si>
    <t>Poznámka k položce:
předpokládaný rozsah sanací</t>
  </si>
  <si>
    <t>914111111</t>
  </si>
  <si>
    <t>Montáž svislé dopravní značky do velikosti 1 m2 objímkami na sloupek nebo konzolu</t>
  </si>
  <si>
    <t>-1517534602</t>
  </si>
  <si>
    <t>Montáž svislé dopravní značky základní velikosti do 1 m2 objímkami na sloupky nebo konzoly</t>
  </si>
  <si>
    <t>404440560</t>
  </si>
  <si>
    <t>značka dopravní svislá reflexní STOP AL 3M P6 700 mm</t>
  </si>
  <si>
    <t>-195349171</t>
  </si>
  <si>
    <t>výrobky a tabule orientační pro návěstí a zabezpečovací zařízení silniční značky dopravní svislé FeZn  plech FeZn AL     plech Al NK, 3M   povrchová úprava reflexní fólií tř.1 šestiúhelníková značka P6 "STOP" rozměr 700 AL- 3M  reflexní tř.1</t>
  </si>
  <si>
    <t>404440040</t>
  </si>
  <si>
    <t>značka dopravní svislá reflexní výstražná AL 3M A1 - A30, P1,P4 700 mm</t>
  </si>
  <si>
    <t>754194636</t>
  </si>
  <si>
    <t>výrobky a tabule orientační pro návěstí a zabezpečovací zařízení silniční značky dopravní svislé FeZn  plech FeZn AL     plech Al NK, 3M   povrchová úprava reflexní fólií tř.1 trojúhelníkové značky A1 - A30, P1,P4 rozměr 700 mm AL- 3M  reflexní tř.1</t>
  </si>
  <si>
    <t>404442580</t>
  </si>
  <si>
    <t>značka svislá reflexní AL- 3M 500 x 700 mm</t>
  </si>
  <si>
    <t>112463222</t>
  </si>
  <si>
    <t>výrobky a tabule orientační pro návěstí a zabezpečovací zařízení silniční značky dopravní svislé FeZn  plech FeZn AL     plech Al NK, 3M   povrchová úprava reflexní fólií tř.1 obdélníkové značky IP8,IP9,IP11,IP12, IP13,IS15, IJ1-15, E2,E12 500x700 mm AL- 3M  reflexní tř.1</t>
  </si>
  <si>
    <t>404452560</t>
  </si>
  <si>
    <t>upínací svorka na sloupek US 60</t>
  </si>
  <si>
    <t>-474842287</t>
  </si>
  <si>
    <t>výrobky a tabule orientační pro návěstí a zabezpečovací zařízení silniční značky dopravní svislé upínací svorky na sloupek US 60</t>
  </si>
  <si>
    <t>404452530</t>
  </si>
  <si>
    <t>víčko plastové na sloupek 60</t>
  </si>
  <si>
    <t>1624235738</t>
  </si>
  <si>
    <t>výrobky a tabule orientační pro návěstí a zabezpečovací zařízení silniční značky dopravní svislé víčka plastová na sloupek 60</t>
  </si>
  <si>
    <t>914511112</t>
  </si>
  <si>
    <t>Montáž sloupku dopravních značek délky do 3,5 m s betonovým základem a patkou</t>
  </si>
  <si>
    <t>2033823400</t>
  </si>
  <si>
    <t>Montáž sloupku dopravních značek délky do 3,5 m do hliníkové patky</t>
  </si>
  <si>
    <t>404452250</t>
  </si>
  <si>
    <t>sloupek Zn 60 - 350</t>
  </si>
  <si>
    <t>1306130973</t>
  </si>
  <si>
    <t>výrobky a tabule orientační pro návěstí a zabezpečovací zařízení silniční značky dopravní svislé sloupky Zn 60 - 350</t>
  </si>
  <si>
    <t>404452400</t>
  </si>
  <si>
    <t>patka hliníková HP 60</t>
  </si>
  <si>
    <t>1993536735</t>
  </si>
  <si>
    <t>výrobky a tabule orientační pro návěstí a zabezpečovací zařízení silniční značky dopravní svislé patky hliníkové HP 60</t>
  </si>
  <si>
    <t>915221111</t>
  </si>
  <si>
    <t>Vodorovné dopravní značení bílým plastem vodící čáry šířky 250 mm</t>
  </si>
  <si>
    <t>220303230</t>
  </si>
  <si>
    <t>Vodorovné dopravní značení stříkaným plastem vodící čára bílá šířky 250 mm základní</t>
  </si>
  <si>
    <t>915231111</t>
  </si>
  <si>
    <t>Vodorovné dopravní značení bílým plastem přechody pro chodce, šipky, symboly</t>
  </si>
  <si>
    <t>-1179710922</t>
  </si>
  <si>
    <t>Vodorovné dopravní značení stříkaným plastem přechody pro chodce, šipky, symboly nápisy bílé základní</t>
  </si>
  <si>
    <t>915611111</t>
  </si>
  <si>
    <t>Předznačení vodorovného liniového značení</t>
  </si>
  <si>
    <t>1806222965</t>
  </si>
  <si>
    <t>Předznačení pro vodorovné značení stříkané barvou nebo prováděné z nátěrových hmot liniové dělicí čáry, vodicí proužky</t>
  </si>
  <si>
    <t>915621111</t>
  </si>
  <si>
    <t>Předznačení vodorovného plošného značení</t>
  </si>
  <si>
    <t>1742344628</t>
  </si>
  <si>
    <t>Předznačení pro vodorovné značení stříkané barvou nebo prováděné z nátěrových hmot plošné šipky, symboly, nápisy</t>
  </si>
  <si>
    <t>Poznámka k položce:
viz situace - přechod pro chodce</t>
  </si>
  <si>
    <t>916111123</t>
  </si>
  <si>
    <t>Osazení obruby z drobných kostek s boční opěrou do lože z betonu prostého</t>
  </si>
  <si>
    <t>-2047537413</t>
  </si>
  <si>
    <t>Osazení silniční obruby z dlažebních kostek v jedné řadě s ložem tl. přes 50 do 100 mm, s vyplněním a zatřením spár cementovou maltou z drobných kostek s boční opěrou z betonu prostého tř. C 12/15, do lože z betonu prostého téže značky</t>
  </si>
  <si>
    <t>Poznámka k položce:
viz vzorový řez a situace</t>
  </si>
  <si>
    <t>1437*2</t>
  </si>
  <si>
    <t>583801100</t>
  </si>
  <si>
    <t>kostka dlažební drobná, žula, I.jakost, velikost 10 cm</t>
  </si>
  <si>
    <t>1387615935</t>
  </si>
  <si>
    <t>výrobky lomařské a kamenické pro komunikace (kostky dlažební, krajníky a obrubníky) kostka dlažební drobná žula (skupina materiálu I/2) 10 II A výběrové  (1t=5,2 m2)</t>
  </si>
  <si>
    <t>Přesun hmot</t>
  </si>
  <si>
    <t>919441221</t>
  </si>
  <si>
    <t>Čelo propustku z lomového kamene pro propustek z trub DN 600 až 800</t>
  </si>
  <si>
    <t>-1359090292</t>
  </si>
  <si>
    <t>Čelo propustku ze zdiva z lomového kamene, pro propustek z trub DN 600 až 800 mm</t>
  </si>
  <si>
    <t>Poznámka k položce:
propustek v km 0,590</t>
  </si>
  <si>
    <t>919521140</t>
  </si>
  <si>
    <t>Zřízení silničního propustku z trub betonových nebo ŽB DN 600</t>
  </si>
  <si>
    <t>-738243287</t>
  </si>
  <si>
    <t>Zřízení silničního propustku z trub betonových nebo železobetonových DN 600 mm</t>
  </si>
  <si>
    <t>592225360</t>
  </si>
  <si>
    <t>trouba železobetonová hrdlová přímá s integrovaným spojem TZH-Q 60/250 60X250 cm</t>
  </si>
  <si>
    <t>-1374640546</t>
  </si>
  <si>
    <t>trouby pro splaškové odpadní vody železobetonové trouby hrdlové přímé s integrovaným spojem TZH-Q 60/250  D 60 x 250</t>
  </si>
  <si>
    <t>919535555</t>
  </si>
  <si>
    <t>Obetonování trubního propustku betonem prostým</t>
  </si>
  <si>
    <t>-1361257178</t>
  </si>
  <si>
    <t>Obetonování trubního propustku betonem prostým tř. C 12/15</t>
  </si>
  <si>
    <t>Poznámka k položce:
viz trubní propustek</t>
  </si>
  <si>
    <t>919735113</t>
  </si>
  <si>
    <t>Řezání stávajícího živičného krytu hl do 150 mm</t>
  </si>
  <si>
    <t>672345810</t>
  </si>
  <si>
    <t>Řezání stávajícího živičného krytu nebo podkladu hloubky přes 100 do 150 mm</t>
  </si>
  <si>
    <t>919521120</t>
  </si>
  <si>
    <t>Zřízení silničního propustku z trub betonových nebo ŽB DN 400</t>
  </si>
  <si>
    <t>1459661800</t>
  </si>
  <si>
    <t>Zřízení silničního propustku z trub betonových nebo železobetonových DN 400 mm</t>
  </si>
  <si>
    <t>592225320</t>
  </si>
  <si>
    <t>trouba železobetonová hrdlová přímá s integrovaným spojem TZH-Q 40/250 40X250 cm</t>
  </si>
  <si>
    <t>-1238766653</t>
  </si>
  <si>
    <t>trouby pro splaškové odpadní vody železobetonové trouby hrdlové přímé s integrovaným spojem TZH-Q 40/250  D 40 x 250</t>
  </si>
  <si>
    <t>919441211</t>
  </si>
  <si>
    <t>Čelo propustku z lomového kamene pro propustek z trub DN 300 až 500</t>
  </si>
  <si>
    <t>-983621253</t>
  </si>
  <si>
    <t>Čelo propustku ze zdiva z lomového kamene, pro propustek z trub DN 300 až 500 mm</t>
  </si>
  <si>
    <t>998225111</t>
  </si>
  <si>
    <t>Přesun hmot pro pozemní komunikace s krytem z kamene, monolitickým betonovým nebo živičným</t>
  </si>
  <si>
    <t>-1565370720</t>
  </si>
  <si>
    <t>Přesun hmot pro komunikace s krytem z kameniva, monolitickým betonovým nebo živičným dopravní vzdálenost do 200 m jakékoliv délky objektu</t>
  </si>
  <si>
    <t>997</t>
  </si>
  <si>
    <t>Přesun sutě</t>
  </si>
  <si>
    <t>997211511</t>
  </si>
  <si>
    <t>Vodorovná doprava suti po suchu na vzdálenost do 1 km</t>
  </si>
  <si>
    <t>648322801</t>
  </si>
  <si>
    <t>Vodorovná doprava suti nebo vybouraných hmot suti se složením a hrubým urovnáním, na vzdálenost do 1 km</t>
  </si>
  <si>
    <t>Poznámka k položce:
areál SÚS v Chodské ulici</t>
  </si>
  <si>
    <t>3709 101CH - SO101 CHODSKÁ ULICE - CHODNÍKY</t>
  </si>
  <si>
    <t xml:space="preserve">    3 - Svislé a kompletní konstrukce</t>
  </si>
  <si>
    <t>122201102</t>
  </si>
  <si>
    <t>Odkopávky a prokopávky nezapažené v hornině tř. 3 objem do 1000 m3</t>
  </si>
  <si>
    <t>531095805</t>
  </si>
  <si>
    <t>Odkopávky a prokopávky nezapažené s přehozením výkopku na vzdálenost do 3 m nebo s naložením na dopravní prostředek v hornině tř. 3 přes 100 do 1 000 m3</t>
  </si>
  <si>
    <t>Poznámka k položce:
viz příčné řezy a situace</t>
  </si>
  <si>
    <t>1142*0,25+977*0,4</t>
  </si>
  <si>
    <t>122201109</t>
  </si>
  <si>
    <t>Příplatek za lepivost u odkopávek v hornině tř. 1 až 3</t>
  </si>
  <si>
    <t>-120957010</t>
  </si>
  <si>
    <t>Odkopávky a prokopávky nezapažené s přehozením výkopku na vzdálenost do 3 m nebo s naložením na dopravní prostředek v hornině tř. 3 Příplatek k cenám za lepivost horniny tř. 3</t>
  </si>
  <si>
    <t>Poznámka k položce:
viz položka 1</t>
  </si>
  <si>
    <t>132201201</t>
  </si>
  <si>
    <t>Hloubení rýh š do 2000 mm v hornině tř. 3 objemu do 100 m3</t>
  </si>
  <si>
    <t>265314543</t>
  </si>
  <si>
    <t>Hloubení zapažených i nezapažených rýh šířky přes 600 do 2 000 mm s urovnáním dna do předepsaného profilu a spádu v hornině tř. 3 do 100 m3</t>
  </si>
  <si>
    <t>Poznámka k položce:
viz položka 42</t>
  </si>
  <si>
    <t>23*1*2</t>
  </si>
  <si>
    <t>-1439888564</t>
  </si>
  <si>
    <t>1156465439</t>
  </si>
  <si>
    <t>Poznámka k položce:
bude účtováno dle skutečných skládek, předpoklad skládka Štěpánovice</t>
  </si>
  <si>
    <t>676,3+46</t>
  </si>
  <si>
    <t>-1987444103</t>
  </si>
  <si>
    <t>722,3*12 'Přepočtené koeficientem množství</t>
  </si>
  <si>
    <t>171101103</t>
  </si>
  <si>
    <t>Uložení sypaniny z hornin soudržných do násypů zhutněných do 100 % PS</t>
  </si>
  <si>
    <t>-1231783691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</si>
  <si>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přes 96 do 100 % PS</t>
  </si>
  <si>
    <t>Poznámka k položce:
viz příčné profily</t>
  </si>
  <si>
    <t>materiál vhodný do násypu</t>
  </si>
  <si>
    <t>1536049022</t>
  </si>
  <si>
    <t>1745620160</t>
  </si>
  <si>
    <t>722,3*1,8</t>
  </si>
  <si>
    <t>1300,14*1,8 'Přepočtené koeficientem množství</t>
  </si>
  <si>
    <t>780531402</t>
  </si>
  <si>
    <t>Poznámka k položce:
viz položka 43</t>
  </si>
  <si>
    <t>737725878</t>
  </si>
  <si>
    <t>46,000*1,8</t>
  </si>
  <si>
    <t>555225279</t>
  </si>
  <si>
    <t>23*0,5</t>
  </si>
  <si>
    <t>štěrkopísek frakce do 63mm</t>
  </si>
  <si>
    <t>952005959</t>
  </si>
  <si>
    <t xml:space="preserve">kamenivo přírodní těžené pro stavební účely  PTK  (drobné, hrubé, štěrkopísky) štěrkopísky ČSN 72  1511-2 frakce   0-63 MN  </t>
  </si>
  <si>
    <t>11,5*2 'Přepočtené koeficientem množství</t>
  </si>
  <si>
    <t>180402112</t>
  </si>
  <si>
    <t>Založení parkového trávníku výsevem ve svahu do 1:2</t>
  </si>
  <si>
    <t>1502853472</t>
  </si>
  <si>
    <t>005724100</t>
  </si>
  <si>
    <t>osivo směs travní parková rekreační</t>
  </si>
  <si>
    <t>kg</t>
  </si>
  <si>
    <t>-7836414</t>
  </si>
  <si>
    <t>osiva pícnin směsi travní balení obvykle 25 kg parková</t>
  </si>
  <si>
    <t>1146*0,025 'Přepočtené koeficientem množství</t>
  </si>
  <si>
    <t>181102302</t>
  </si>
  <si>
    <t>Úprava pláně v zářezech se zhutněním</t>
  </si>
  <si>
    <t>-1471109870</t>
  </si>
  <si>
    <t>Úprava pláně na stavbách dálnic v zářezech mimo skalních se zhutněním</t>
  </si>
  <si>
    <t>Poznámka k položce:
viz vzorový příčný řez a situace</t>
  </si>
  <si>
    <t>1092+488,5+50</t>
  </si>
  <si>
    <t>182201101</t>
  </si>
  <si>
    <t>Svahování násypů</t>
  </si>
  <si>
    <t>-88822360</t>
  </si>
  <si>
    <t>Svahování trvalých svahů do projektovaných profilů s potřebným přemístěním výkopku při svahování násypů v jakékoliv hornině</t>
  </si>
  <si>
    <t>182301121</t>
  </si>
  <si>
    <t>Rozprostření ornice pl do 500 m2 ve svahu přes 1:5 tl vrstvy do 100 mm</t>
  </si>
  <si>
    <t>-421188577</t>
  </si>
  <si>
    <t>Rozprostření a urovnání ornice ve svahu sklonu přes 1 : 5 při souvislé ploše do 500 m2, tl. vrstvy do 100 mm</t>
  </si>
  <si>
    <t>103715000</t>
  </si>
  <si>
    <t>substrát zahradnický B VL</t>
  </si>
  <si>
    <t>-1595996156</t>
  </si>
  <si>
    <t>hnojiva humusová substrát zahradnický B      VL</t>
  </si>
  <si>
    <t>1146*0,1</t>
  </si>
  <si>
    <t>Svislé a kompletní konstrukce</t>
  </si>
  <si>
    <t>348261161</t>
  </si>
  <si>
    <t>Plot (poplastovaný) výšky 100 cm s podhradbovými deskami včetně montáže a dodávky materiálu</t>
  </si>
  <si>
    <t>-1258971785</t>
  </si>
  <si>
    <t>348261162</t>
  </si>
  <si>
    <t>Plot (poplastovaný) výšky 150 cm s podhradbovými deskami včetně montáže a dodávky materiálu</t>
  </si>
  <si>
    <t>1284845031</t>
  </si>
  <si>
    <t>348261231</t>
  </si>
  <si>
    <t>Vrata 400x125cm včetně montáže a dodávky materiálu</t>
  </si>
  <si>
    <t>-2068696198</t>
  </si>
  <si>
    <t>dvoukřídlé vrata 125x400  s ocelovým rámem a výplní z pletiva a zámkem FAB</t>
  </si>
  <si>
    <t>348261232</t>
  </si>
  <si>
    <t>Vrátka 100x125cm včetně montáže a dodávky materiálu</t>
  </si>
  <si>
    <t>1736232337</t>
  </si>
  <si>
    <t>vrátka s ocelovým rámem a výplní z pletiva a zámkem FAB</t>
  </si>
  <si>
    <t>1498183024</t>
  </si>
  <si>
    <t>Lože pod potrubí, stoky a drobné objekty v otevřeném výkopu z kameniva drobného těženého 0 až 4 mm včetně dodávky materiálu</t>
  </si>
  <si>
    <t>23,000*0,5</t>
  </si>
  <si>
    <t>564851111c</t>
  </si>
  <si>
    <t>Podklad ze štěrkodrtě ŠD tl 150 mm sjezdy</t>
  </si>
  <si>
    <t>1683583990</t>
  </si>
  <si>
    <t>Poznámka k položce:
viz položka 26</t>
  </si>
  <si>
    <t>488,5*2</t>
  </si>
  <si>
    <t>Podklad ze štěrkodrtě ŠD tl 150 mm chodníky</t>
  </si>
  <si>
    <t>-535060600</t>
  </si>
  <si>
    <t>Poznámka k položce:
viz položka 24</t>
  </si>
  <si>
    <t>1092+50</t>
  </si>
  <si>
    <t>1227156779</t>
  </si>
  <si>
    <t>Poznámka k položce:
viz situace - asfaltová plocha před požární zbrojnicí</t>
  </si>
  <si>
    <t>-736630112</t>
  </si>
  <si>
    <t>-1372357068</t>
  </si>
  <si>
    <t>-1694586548</t>
  </si>
  <si>
    <t>1585452474</t>
  </si>
  <si>
    <t>596211112</t>
  </si>
  <si>
    <t>Kladení zámkové dlažby komunikací pro pěší tl 60 mm skupiny A pl do 300 m2</t>
  </si>
  <si>
    <t>353572347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</si>
  <si>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</si>
  <si>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592453080</t>
  </si>
  <si>
    <t>dlažba 20 x 10 x 6 cm barevná</t>
  </si>
  <si>
    <t>1220138090</t>
  </si>
  <si>
    <t>dlaždice betonové dlažba zámková (ČSN EN 1338) dlažba vibrolisovaná standardní povrch (uzavřený hladký povrch) provedení: barevná tvarově jednoduchá dlažba 20 x 10 x 6</t>
  </si>
  <si>
    <t>67,5+35,5+8,5+30+114,5+10+48+46+75+41,5+47,5+37,5+99+51+109+39+39,5+164</t>
  </si>
  <si>
    <t>592452670a</t>
  </si>
  <si>
    <t>dlažba pro nevidomé 20 x 10 x 6 cm barevná</t>
  </si>
  <si>
    <t>-1851806823</t>
  </si>
  <si>
    <t>dlaždice betonové dlažba zámková (ČSN EN 1338) dlažba vibrolisovaná standardní povrch (uzavřený hladký povrch) provedení: červená,hnědá,okrová,antracit tvarově jednoduchá dlažba pro nevidomé 20 x 10 x 6</t>
  </si>
  <si>
    <t>4+3+2+7,5+2+3,5+3+4</t>
  </si>
  <si>
    <t>596212211</t>
  </si>
  <si>
    <t>Kladení zámkové dlažby pozemních komunikací tl 80 mm skupiny A pl do 100 m2</t>
  </si>
  <si>
    <t>-377550296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</si>
  <si>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50 do 100 m2</t>
  </si>
  <si>
    <t>57+12+12+28+17+35+44+55+57+28+38+2,5+1,5+2+2+10,5+1,5+3+1,5+2+2,5+2+9,5+6,5+13+4+11+3+5,5+3+11+8</t>
  </si>
  <si>
    <t>592452660</t>
  </si>
  <si>
    <t>dlažba 20 x 10 x 8 cm barevná</t>
  </si>
  <si>
    <t>-920599578</t>
  </si>
  <si>
    <t>dlaždice betonové dlažba zámková (ČSN EN 1338) dlažba vibrolisovaná standardní povrch (uzavřený hladký povrch) provedení: červená,hnědá,okrová,antracit tvarově jednoduchá dlažba 20 x 10 x 8</t>
  </si>
  <si>
    <t>57+12+12+28+17+35+44+55+57+28+38</t>
  </si>
  <si>
    <t>592452670</t>
  </si>
  <si>
    <t>dlažba pro nevidomé 20 x 10 x 8 cm barevná</t>
  </si>
  <si>
    <t>-1642144959</t>
  </si>
  <si>
    <t>2,5+1,5+2+2+10,5+1,5+3+1,5+2+2,5+2+9,5+6,5+13+4+11+3+5,5+3+11+8</t>
  </si>
  <si>
    <t>596411111</t>
  </si>
  <si>
    <t>Kladení dlažby z vegetačních tvárnic komunikací pro pěší tl 80 mm pl do 50 m2</t>
  </si>
  <si>
    <t>1865799176</t>
  </si>
  <si>
    <t>Kladení dlažby z betonových vegetačních dlaždic komunikací pro pěší s ložem z kameniva těženého nebo drceného tl. do 40 mm, s vyplněním spár a vegetačních otvorů, s hutněním vibrováním tl. 80 mm, pro plochy do 50 m2</t>
  </si>
  <si>
    <t>83,3*0,6</t>
  </si>
  <si>
    <t>592453190</t>
  </si>
  <si>
    <t>dlažba zatravňovací 60x40x10 cm přírodní</t>
  </si>
  <si>
    <t>-1655884882</t>
  </si>
  <si>
    <t>dlaždice betonové dlažba zámková (ČSN EN 1338) dlažba vibrolisovaná standardní povrch (uzavřený hladký povrch) provedení: přírodní tvarově jednoduchá dlažba (zatravňovací)      60 x 40 x 10</t>
  </si>
  <si>
    <t>871265221</t>
  </si>
  <si>
    <t>Kanalizační potrubí z tvrdého PVC-systém KG tuhost třídy SN8 DN100</t>
  </si>
  <si>
    <t>2022039561</t>
  </si>
  <si>
    <t>Kanalizační potrubí z tvrdého PVC systém KG v otevřeném výkopu ve sklonu do 20 %, tuhost třídy SN 8 DN 100
včetně tvarovek a napojení 7x na stávající kanalizaci DN300 kamenina</t>
  </si>
  <si>
    <t>3+3+4+3+3+4+3</t>
  </si>
  <si>
    <t>915311113</t>
  </si>
  <si>
    <t>Předformátované vodorovné dopravní značení dopravní značky do 5 m2</t>
  </si>
  <si>
    <t>-1032719906</t>
  </si>
  <si>
    <t>Vodorovné značení předformovaným termoplastem dopravní značky barevné velikosti do 5 m2</t>
  </si>
  <si>
    <t>916131213</t>
  </si>
  <si>
    <t>Osazení silničního obrubníku betonového stojatého s boční opěrou do lože z betonu prostého</t>
  </si>
  <si>
    <t>102021698</t>
  </si>
  <si>
    <t>Osazení silničního obrubníku betonového se zřízením lože, s vyplněním a zatřením spár cementovou maltou stojatého s boční opěrou z betonu prostého tř. C 12/15, do lože z betonu prostého téže značky včetně obloukových, nájezdových a přechodových obrubníků.</t>
  </si>
  <si>
    <t>72+638+375+132+37+126+17+16+10+7+7</t>
  </si>
  <si>
    <t>592175040</t>
  </si>
  <si>
    <t>obrubník, přírodní 100x15/12x25 cm</t>
  </si>
  <si>
    <t>202751861</t>
  </si>
  <si>
    <t>obrubníky betonové a železobetonové obrubníky  provedení: přírodní  (d x š x v)  100 x 15/12 x 25</t>
  </si>
  <si>
    <t>916231213</t>
  </si>
  <si>
    <t>Osazení chodníkového obrubníku betonového stojatého s boční opěrou do lože z betonu prostého</t>
  </si>
  <si>
    <t>1345308150</t>
  </si>
  <si>
    <t>Osazení chodníkového obrubníku betonového se zřízením lože, s vyplněním a zatřením spár cementovou maltou stojatého s boční opěrou z betonu prostého tř. C 12/15, do lože z betonu prostého téže značky</t>
  </si>
  <si>
    <t>43+243+13+13+12+85+12+10+19+15+13+16+20+17+20+115+42</t>
  </si>
  <si>
    <t>592175240</t>
  </si>
  <si>
    <t>obrubník 50x5x20 cm</t>
  </si>
  <si>
    <t>-1585955839</t>
  </si>
  <si>
    <t>obrubníky betonové a železobetonové obrubníky provedení: přírodní(d x š x v)  50 x 5 x 20</t>
  </si>
  <si>
    <t>935931312</t>
  </si>
  <si>
    <t xml:space="preserve">Liniové odvodnění D400, montáž včetně dodávky materiálu </t>
  </si>
  <si>
    <t>873299895</t>
  </si>
  <si>
    <t>Odvodnění ploch plastovými žlaby pro třídu zatížení D 400, s krycím roštem litinovým vnitřní šířky/hloubky 100/74 mm 
Délky žlabů:
9m, 5m, 2,5m, 7m, 4m, 4m, 19,5m</t>
  </si>
  <si>
    <t>Poznámka k položce:
viz situace, žlaby v km 0,380 - 0,480 + výměna stávajícího žlabu 0,055 - 0,075 v Bezručově ulici</t>
  </si>
  <si>
    <t>9+5+2,5+7+4+4+19,5</t>
  </si>
  <si>
    <t>0019</t>
  </si>
  <si>
    <t>Odkapový chodník podél zástavby šířky 0,50 m, z betonové dlažby 60mm, včetně nopové folie, dodávky materiálu a montáže</t>
  </si>
  <si>
    <t>1634662865</t>
  </si>
  <si>
    <t>Poznámka k položce:
chodník podél zástavby v km 0,380 - 0,490</t>
  </si>
  <si>
    <t>16+17+9+9+10+15+10</t>
  </si>
  <si>
    <t>3709 102 - SO102 BEZRUČOVA ULICE</t>
  </si>
  <si>
    <t>113151314</t>
  </si>
  <si>
    <t>Odstranění živičného krytu frézováním pl přes 500 m2 tl 50 mm s překážkami v trase s naložením</t>
  </si>
  <si>
    <t>-1459805620</t>
  </si>
  <si>
    <t>Poznámka k položce:
viz situace, zaměření stávajícího stavu</t>
  </si>
  <si>
    <t>1930*2</t>
  </si>
  <si>
    <t>113202111</t>
  </si>
  <si>
    <t>Vytrhání obrub krajníků obrubníků stojatých</t>
  </si>
  <si>
    <t>-1396123523</t>
  </si>
  <si>
    <t>Vytrhání obrub s vybouráním lože, s přemístěním hmot na skládku na vzdálenost do 3 m nebo s naložením na dopravní prostředek z krajníků nebo obrubníků stojatých</t>
  </si>
  <si>
    <t>Poznámka k položce:
PŘEDPOKLÁDANÁ DÉLKA VÝMĚNY STÁVAJÍCÍCH OBRUBNÍKŮ</t>
  </si>
  <si>
    <t>572341111</t>
  </si>
  <si>
    <t>Vyspravení krytu chodníku asfaltovým betonem ACO (AB) tl 50 mm</t>
  </si>
  <si>
    <t>-1107283290</t>
  </si>
  <si>
    <t>Vyspravení krytu komunikací po překopech inženýrských sítí plochy přes 15 m2 asfaltovým betonem ACO (AB), po zhutnění tl. přes 30 do 50 mm</t>
  </si>
  <si>
    <t>Poznámka k položce:
PŘEDPOKLÁDANÁ VÝMĚRA OPRAVY KRYTU CHODNÍKU</t>
  </si>
  <si>
    <t>-724757431</t>
  </si>
  <si>
    <t>-863555321</t>
  </si>
  <si>
    <t>577156121</t>
  </si>
  <si>
    <t>Asfaltový beton vrstva ložní ACL 22 (ABVH) tl 60 mm š přes 3 m z nemodifikovaného asfaltu</t>
  </si>
  <si>
    <t>-1210422875</t>
  </si>
  <si>
    <t>Asfaltový beton vrstva ložní ACL 22 (ABVH) s rozprostřením a zhutněním z nemodifikovaného asfaltu v pruhu šířky přes 3 m, po zhutnění tl. 60 mm</t>
  </si>
  <si>
    <t>899231111</t>
  </si>
  <si>
    <t>Výšková úprava uličního vstupu nebo vpusti do 200 mm zvýšením mříže</t>
  </si>
  <si>
    <t>1082891028</t>
  </si>
  <si>
    <t>Poznámka k položce:
počet znaků inženýrských sítí viz situace</t>
  </si>
  <si>
    <t>899331111</t>
  </si>
  <si>
    <t>Výšková úprava uličního vstupu nebo vpusti do 200 mm zvýšením poklopu</t>
  </si>
  <si>
    <t>-509659282</t>
  </si>
  <si>
    <t>899431111</t>
  </si>
  <si>
    <t>Výšková úprava uličního vstupu nebo vpusti do 200 mm zvýšením krycího hrnce, šoupěte nebo hydrantu</t>
  </si>
  <si>
    <t>1807556054</t>
  </si>
  <si>
    <t>Výšková úprava uličního vstupu nebo vpusti do 200 mm zvýšením krycího hrnce, šoupěte nebo hydrantu bez úpravy armatur</t>
  </si>
  <si>
    <t>1110739252</t>
  </si>
  <si>
    <t>280*2</t>
  </si>
  <si>
    <t>-1017957456</t>
  </si>
  <si>
    <t>Osazení silničního obrubníku betonového se zřízením lože, s vyplněním a zatřením spár cementovou maltou stojatého s boční opěrou z betonu prostého tř. C 12/15, do lože z betonu prostého téže značky</t>
  </si>
  <si>
    <t>Poznámka k položce:
viz položka 2</t>
  </si>
  <si>
    <t>1787780567</t>
  </si>
  <si>
    <t>obrubníky betonové a železobetonové obrubníky provedení: přírodní  (d x š x v) 100 x 15/12 x 25</t>
  </si>
  <si>
    <t>919735112</t>
  </si>
  <si>
    <t>Řezání stávajícího živičného krytu hl do 100 mm</t>
  </si>
  <si>
    <t>1174427654</t>
  </si>
  <si>
    <t>Řezání stávajícího živičného krytu nebo podkladu hloubky přes 50 do 100 mm</t>
  </si>
  <si>
    <t>0004</t>
  </si>
  <si>
    <t>Sanace zbylých trhlin dle TP 115</t>
  </si>
  <si>
    <t>-80349151</t>
  </si>
  <si>
    <t xml:space="preserve">Poznámka k položce:
předpokládaný rozsah sanace </t>
  </si>
  <si>
    <t>0003</t>
  </si>
  <si>
    <t>Výměna konstručních vrstev, včetně přesunu hmot a materiálu</t>
  </si>
  <si>
    <t>2113269504</t>
  </si>
  <si>
    <t xml:space="preserve">Výměna konstručních vrstev za vrstvu štěrodrti tl. 200 mm a MZK tl. 170 mm, včetně výkopu, přesunu hmot, skládkovného a nových vrstev </t>
  </si>
  <si>
    <t>Poznámka k položce:
předpokládaný rozsah výměny konstrukčních vrstev</t>
  </si>
  <si>
    <t>979082113</t>
  </si>
  <si>
    <t>Vodorovná doprava suti po suchu na vzdálenost do 1000 m</t>
  </si>
  <si>
    <t>-785136558</t>
  </si>
  <si>
    <t>Poznámka k položce:
viz položky 1 a 2, umístění areál SÚS v Chodské ulici</t>
  </si>
  <si>
    <t>322686449</t>
  </si>
  <si>
    <t>301 - Odvodnění komunikace</t>
  </si>
  <si>
    <t>115101201</t>
  </si>
  <si>
    <t>Čerpání vody na dopravní výšku do 10 m průměrný přítok do 500 l/min</t>
  </si>
  <si>
    <t>hod</t>
  </si>
  <si>
    <t>1947132637</t>
  </si>
  <si>
    <t>Čerpání vody na dopravní výšku do 10 m s uvažovaným průměrným přítokem do 500 l/min</t>
  </si>
  <si>
    <t>115101301</t>
  </si>
  <si>
    <t>Pohotovost čerpací soupravy pro dopravní výšku do 10 m přítok do 500 l/min</t>
  </si>
  <si>
    <t>den</t>
  </si>
  <si>
    <t>579342157</t>
  </si>
  <si>
    <t>Pohotovost záložní čerpací soupravy pro dopravní výšku do 10 m s uvažovaným průměrným přítokem do 500 l/min</t>
  </si>
  <si>
    <t>119001401</t>
  </si>
  <si>
    <t>Dočasné zajištění potrubí ocelového nebo litinového DN do 200</t>
  </si>
  <si>
    <t>-451042435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</si>
  <si>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do 200</t>
  </si>
  <si>
    <t>119001412</t>
  </si>
  <si>
    <t>Dočasné zajištění potrubí betonového, ŽB nebo kameninového DN do 500</t>
  </si>
  <si>
    <t>683418276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</si>
  <si>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betonového, kameninového nebo železobetonového, světlosti DN přes 200 do 500</t>
  </si>
  <si>
    <t>120001101</t>
  </si>
  <si>
    <t>Příplatek za ztížení vykopávky v blízkosti podzemního vedení</t>
  </si>
  <si>
    <t>970503132</t>
  </si>
  <si>
    <t>Příplatek k cenám vykopávek za ztížení vykopávky v blízkosti podzemního vedení nebo výbušnin v horninách jakékoliv třídy</t>
  </si>
  <si>
    <t>9*1,6*1,1</t>
  </si>
  <si>
    <t>90283854</t>
  </si>
  <si>
    <t>1,45*38*1,1</t>
  </si>
  <si>
    <t>1,50*48*1,1</t>
  </si>
  <si>
    <t>1,55*47*1,1</t>
  </si>
  <si>
    <t>rozšíření pro šachty</t>
  </si>
  <si>
    <t>4*0,6*1,6*2,3</t>
  </si>
  <si>
    <t>Součet</t>
  </si>
  <si>
    <t>hornina 3 - 50%</t>
  </si>
  <si>
    <t>228,78*0,5</t>
  </si>
  <si>
    <t>hornina 4</t>
  </si>
  <si>
    <t>1725577057</t>
  </si>
  <si>
    <t>132301202</t>
  </si>
  <si>
    <t>Hloubení rýh š do 2000 mm v hornině tř. 4 objemu do 1000 m3</t>
  </si>
  <si>
    <t>483474013</t>
  </si>
  <si>
    <t>Hloubení zapažených i nezapažených rýh šířky přes 600 do 2 000 mm s urovnáním dna do předepsaného profilu a spádu v hornině tř. 4 přes 100 do 1 000 m3</t>
  </si>
  <si>
    <t>132301209</t>
  </si>
  <si>
    <t>Příplatek za lepivost k hloubení rýh š do 2000 mm v hornině tř. 4</t>
  </si>
  <si>
    <t>-2027462834</t>
  </si>
  <si>
    <t>Hloubení zapažených i nezapažených rýh šířky přes 600 do 2 000 mm s urovnáním dna do předepsaného profilu a spádu v hornině tř. 4 Příplatek k cenám za lepivost horniny tř. 4</t>
  </si>
  <si>
    <t>2138316842</t>
  </si>
  <si>
    <t>(1,45*38)+(1,50*48)+(1,55*47)</t>
  </si>
  <si>
    <t>199,95*2</t>
  </si>
  <si>
    <t>-818164623</t>
  </si>
  <si>
    <t>viz pol. 10</t>
  </si>
  <si>
    <t>399,90</t>
  </si>
  <si>
    <t>161101101</t>
  </si>
  <si>
    <t>Svislé přemístění výkopku z horniny tř. 1 až 4 hl výkopu do 2,5 m</t>
  </si>
  <si>
    <t>-1879345824</t>
  </si>
  <si>
    <t>Svislé přemístění výkopku bez naložení do dopravní nádoby avšak s vyprázdněním dopravní nádoby na hromadu nebo do dopravního prostředku z horniny tř. 1 až 4, při hloubce výkopu přes 1 do 2,5 m</t>
  </si>
  <si>
    <t>viz pol.6</t>
  </si>
  <si>
    <t>162501102</t>
  </si>
  <si>
    <t>Vodorovné přemístění do 3000 m výkopku/sypaniny z horniny tř. 1 až 4</t>
  </si>
  <si>
    <t>-2107207570</t>
  </si>
  <si>
    <t>Vodorovné přemístění výkopku nebo sypaniny po suchu na obvyklém dopravním prostředku, bez naložení výkopku, avšak se složením bez rozhrnutí z horniny tř. 1 až 4 na vzdálenost přes 2 500 do 3 000 m</t>
  </si>
  <si>
    <t>Zemina vytlačená potrubím, ložem, obsypem a šachtami</t>
  </si>
  <si>
    <t>133*1,1*0,8</t>
  </si>
  <si>
    <t>4*1,2*1,2*0,8</t>
  </si>
  <si>
    <t>171201201</t>
  </si>
  <si>
    <t>Uložení sypaniny na skládky</t>
  </si>
  <si>
    <t>373317718</t>
  </si>
  <si>
    <t>171201206</t>
  </si>
  <si>
    <t>Poplatek za skládku - ostatní zemina</t>
  </si>
  <si>
    <t>-1635780143</t>
  </si>
  <si>
    <t>121,64*1,8</t>
  </si>
  <si>
    <t>1570362658</t>
  </si>
  <si>
    <t>viz pol. 6 - pol 14</t>
  </si>
  <si>
    <t>228,78 - 121,64</t>
  </si>
  <si>
    <t>-587561580</t>
  </si>
  <si>
    <t>(133*1,1*0,7)-(133*0,1028)</t>
  </si>
  <si>
    <t>583439110</t>
  </si>
  <si>
    <t>kamenivo drcené hrubé frakce 11-22</t>
  </si>
  <si>
    <t>-874821214</t>
  </si>
  <si>
    <t>kamenivo přírodní drcené hutné pro stavební účely PDK (drobné, hrubé a štěrkodrť) kamenivo drcené hrubé d&gt;=2 a D&lt;=45 mm (ČSN EN 13043 ) d&gt;=2 a D&gt;=4 mm (ČSN EN 12620, ČSN EN 13139 ) d&gt;=1 a D&gt;=2 mm (ČSN EN 13242) frakce  11-22</t>
  </si>
  <si>
    <t>viz pol. 17</t>
  </si>
  <si>
    <t>88,74*1,8</t>
  </si>
  <si>
    <t>229506999</t>
  </si>
  <si>
    <t>Lože pod potrubí, stoky a drobné objekty v otevřeném výkopu z kameniva drobného těženého 0 až 4 mm</t>
  </si>
  <si>
    <t>133,0*1,1*0,1</t>
  </si>
  <si>
    <t>452112111</t>
  </si>
  <si>
    <t>Osazení betonových prstenců nebo rámů v do 100 mm</t>
  </si>
  <si>
    <t>1172460650</t>
  </si>
  <si>
    <t>Osazení betonových dílců prstenců nebo rámů pod poklopy a mříže, výšky do 100 mm</t>
  </si>
  <si>
    <t>viz tabulka šachet</t>
  </si>
  <si>
    <t>4+4</t>
  </si>
  <si>
    <t>592243200</t>
  </si>
  <si>
    <t>prstenec šachetní betonový vyrovnávací TBW-Q.1 63/6 62,5 x 12 x 6 cm</t>
  </si>
  <si>
    <t>-1924867013</t>
  </si>
  <si>
    <t>prefabrikáty pro vstupní šachty a drenážní šachtice (betonové a železobetonové) šachty pro odpadní kanály a potrubí uložená v zemi vyrovnávací prstence TBW-Q.1 63/6    62,5 x 12 x 6</t>
  </si>
  <si>
    <t>592243210</t>
  </si>
  <si>
    <t>prstenec šachetní betonový vyrovnávací TBW-Q.1 63/8 62,5 x 12 x 8 cm</t>
  </si>
  <si>
    <t>1142016977</t>
  </si>
  <si>
    <t>prefabrikáty pro vstupní šachty a drenážní šachtice (betonové a železobetonové) šachty pro odpadní kanály a potrubí uložená v zemi vyrovnávací prstence TBW-Q.1 63/8    62,5 x 12 x 8</t>
  </si>
  <si>
    <t>831263195</t>
  </si>
  <si>
    <t>Příplatek za zřízení kanalizační přípojky DN 100 až 300</t>
  </si>
  <si>
    <t>-1457040819</t>
  </si>
  <si>
    <t>Montáž potrubí z trub kameninových hrdlových s integrovaným těsněním Příplatek k cenám za zřízení kanalizační přípojky DN od 100 do 300</t>
  </si>
  <si>
    <t>831372121</t>
  </si>
  <si>
    <t>Montáž potrubí z trub kameninových hrdlových s integrovaným těsněním výkop sklon do 20 % DN 300</t>
  </si>
  <si>
    <t>-1349975135</t>
  </si>
  <si>
    <t>Montáž potrubí z trub kameninových hrdlových s integrovaným těsněním v otevřeném výkopu ve sklonu do 20 % DN 300</t>
  </si>
  <si>
    <t>597107070</t>
  </si>
  <si>
    <t>trouba kameninová glazovaná DN300mm L2,50m spojovací systém C Třída 240</t>
  </si>
  <si>
    <t>-671625201</t>
  </si>
  <si>
    <t>trouby kameninové kanalizační hrdlové trouby kameninové glazované s integrovaným spojem stavební délka 2,50 m DN 300 mm     tř.240  C</t>
  </si>
  <si>
    <t>126*1,015 'Přepočtené koeficientem množství</t>
  </si>
  <si>
    <t>597108190</t>
  </si>
  <si>
    <t>trouba kameninová neglazovaná zkrácená GE DN300mm L25cm třída 160 spojovací systém C</t>
  </si>
  <si>
    <t>-1882166467</t>
  </si>
  <si>
    <t>trouby kameninové kanalizační hrdlové trouby kameninové zkrácené s integrovaným spojem GE kus (neglazované) - stavební délka 25 cm DN 300 mm    tř.160    C</t>
  </si>
  <si>
    <t>6*1,015 'Přepočtené koeficientem množství</t>
  </si>
  <si>
    <t>597115700</t>
  </si>
  <si>
    <t>odbočka kameninová glazovaná jednoduchá šikmá DN300/150 L50cm spojovací systém C/F tř.160/-</t>
  </si>
  <si>
    <t>-1600607352</t>
  </si>
  <si>
    <t>tvarovky kameninové kanalizační hrdlové s integrovaným spojem odbočky jednoduché šikmé (úhel 45°) DN 300/150 mm  L = 50 cm  C/F tř.160/-</t>
  </si>
  <si>
    <t>9*1,015 'Přepočtené koeficientem množství</t>
  </si>
  <si>
    <t>837371221</t>
  </si>
  <si>
    <t>Montáž kameninových tvarovek odbočných s integrovaným těsněním otevřený výkop DN 300</t>
  </si>
  <si>
    <t>-229364318</t>
  </si>
  <si>
    <t>Montáž kameninových tvarovek na potrubí z trub kameninových v otevřeném výkopu s integrovaným těsněním odbočných DN 300</t>
  </si>
  <si>
    <t>877313123</t>
  </si>
  <si>
    <t>Montáž tvarovek jednoosých na potrubí z trub z PVC těsněných kroužkem otevřený výkop DN 150</t>
  </si>
  <si>
    <t>1455920845</t>
  </si>
  <si>
    <t>Montáž tvarovek na potrubí z kanalizačních trub z plastu z tvrdého PVC těsněných gumovým kroužkem v otevřeném výkopu jednoosých DN 150</t>
  </si>
  <si>
    <t>286120160</t>
  </si>
  <si>
    <t>přechod z PVC potrubí na kameninu PPKGUSM DN 160</t>
  </si>
  <si>
    <t>1948708319</t>
  </si>
  <si>
    <t>trubky z polyvinylchloridu kanalizace KG 2000 přechod PVC/kamenina PPKGUSM-DN 160</t>
  </si>
  <si>
    <t>286120360</t>
  </si>
  <si>
    <t>náhradní těsnící kroužek pro plastové potrubí PPKG DN 160</t>
  </si>
  <si>
    <t>946050810</t>
  </si>
  <si>
    <t>trubky z polyvinylchloridu kanalizace KG 2000 náhradní těsnící kroužek PPKG-DN 160</t>
  </si>
  <si>
    <t>286118940</t>
  </si>
  <si>
    <t>koleno kanalizační plastové s hrdlem PPKGB 160x45°</t>
  </si>
  <si>
    <t>-2013202295</t>
  </si>
  <si>
    <t>trubky z polyvinylchloridu kanalizace KG 2000 kolena PPKGB PPKGB 160x45°</t>
  </si>
  <si>
    <t>892372111</t>
  </si>
  <si>
    <t>Zabezpečení konců potrubí DN do 300 při tlakových zkouškách vodou</t>
  </si>
  <si>
    <t>320305859</t>
  </si>
  <si>
    <t>Tlakové zkoušky vodou zabezpečení konců potrubí při tlakových zkouškách DN do 300</t>
  </si>
  <si>
    <t>892381111</t>
  </si>
  <si>
    <t>Tlaková zkouška vodou potrubí DN 250, DN 300 nebo 350</t>
  </si>
  <si>
    <t>667479934</t>
  </si>
  <si>
    <t>Tlakové zkoušky vodou na potrubí DN 250, 300 nebo 350</t>
  </si>
  <si>
    <t>894211121</t>
  </si>
  <si>
    <t>Šachty kanalizační kruhové z prostého betonu na potrubí DN 250 nebo 300 dno beton tř. C 25/30</t>
  </si>
  <si>
    <t>982658457</t>
  </si>
  <si>
    <t>Šachty kanalizační z prostého betonu výšky vstupu do 1,50 m kruhové s obložením dna betonem tř. C 25/30, na potrubí DN 250 nebo 300</t>
  </si>
  <si>
    <t>592241120</t>
  </si>
  <si>
    <t>skruž betonová s ocelovými stupadly TBS-Q 1000/250/90 SP 100x25x9 cm</t>
  </si>
  <si>
    <t>1942781313</t>
  </si>
  <si>
    <t>prefabrikáty pro vstupní šachty a drenážní šachtice (betonové a železobetonové) šachty pro studňové a drenážní soustavy skruže s ocelovými stupadly s PE povlakem TBS-Q 1000/250/90 SP   100 x 25 x 9</t>
  </si>
  <si>
    <t>592241200</t>
  </si>
  <si>
    <t>skruž betonová přechodová TBR-Q 625/600/90 SP 62,5/100x60x9 cm</t>
  </si>
  <si>
    <t>766539591</t>
  </si>
  <si>
    <t>prefabrikáty pro vstupní šachty a drenážní šachtice (betonové a železobetonové) šachty pro studňové a drenážní soustavy skruž přechodová TBR-Q  625/600/90 SP     62,5/100 x 60 x 9</t>
  </si>
  <si>
    <t>592241300</t>
  </si>
  <si>
    <t>deska betonová přechodová TZK-Q 625/200/90 T 62,5x20x9 cm</t>
  </si>
  <si>
    <t>871517605</t>
  </si>
  <si>
    <t>prefabrikáty pro vstupní šachty a drenážní šachtice (betonové a železobetonové) šachty pro studňové a drenážní soustavy deska přechodová TZK-Q 625/200/90 T   62,5 x 20 x 9</t>
  </si>
  <si>
    <t>899103111</t>
  </si>
  <si>
    <t>Osazení poklopů litinových nebo ocelových včetně rámů hmotnosti nad 100 do 150 kg</t>
  </si>
  <si>
    <t>-654576216</t>
  </si>
  <si>
    <t>Osazení poklopů litinových a ocelových včetně rámů hmotnosti jednotlivě přes 100 do 150 kg</t>
  </si>
  <si>
    <t>552434420</t>
  </si>
  <si>
    <t>poklop na vstupní šachtu litinový 600 D400, vzor DIN</t>
  </si>
  <si>
    <t>83955097</t>
  </si>
  <si>
    <t>výrobky kanalizační litinové kanály, mříže, rošty, vpusti, poklopy poklop na vstupní šachtu ČSN 13 6315.1, 2 600 D 400, vzor DIN</t>
  </si>
  <si>
    <t>998275101</t>
  </si>
  <si>
    <t>Přesun hmot pro trubní vedení z trub kameninových otevřený výkop</t>
  </si>
  <si>
    <t>289540566</t>
  </si>
  <si>
    <t>Přesun hmot pro trubní vedení hloubené z trub kameninových pro kanalizace v otevřeném výkopu dopravní vzdálenost do 15 m</t>
  </si>
  <si>
    <t xml:space="preserve">3709 - VŠEOBECNÉ POLOŽKY STAVBY </t>
  </si>
  <si>
    <t>VRN - Vedlejší rozpočtové náklady</t>
  </si>
  <si>
    <t xml:space="preserve">    0 - Vedlejší rozpočtové náklady</t>
  </si>
  <si>
    <t>VRN</t>
  </si>
  <si>
    <t>Vedlejší rozpočtové náklady</t>
  </si>
  <si>
    <t>012103000</t>
  </si>
  <si>
    <t>Geodetické práce před výstavbou</t>
  </si>
  <si>
    <t>Kč</t>
  </si>
  <si>
    <t>1024</t>
  </si>
  <si>
    <t>-1475463259</t>
  </si>
  <si>
    <t>Průzkumné, geodetické a projektové práce geodetické práce před výstavbou</t>
  </si>
  <si>
    <t>012203000</t>
  </si>
  <si>
    <t>Geodetické práce při provádění stavby</t>
  </si>
  <si>
    <t>-761447710</t>
  </si>
  <si>
    <t>Průzkumné, geodetické a projektové práce geodetické práce při provádění stavby</t>
  </si>
  <si>
    <t>012303000</t>
  </si>
  <si>
    <t>Geodetické práce po výstavbě</t>
  </si>
  <si>
    <t>-2099589026</t>
  </si>
  <si>
    <t>Průzkumné, geodetické a projektové práce geodetické práce po výstavbě</t>
  </si>
  <si>
    <t>013254000</t>
  </si>
  <si>
    <t>Dokumentace skutečného provedení stavby</t>
  </si>
  <si>
    <t>-833698784</t>
  </si>
  <si>
    <t>Průzkumné, geodetické a projektové práce projektové práce dokumentace stavby (výkresová a textová) skutečného provedení stavby</t>
  </si>
  <si>
    <t>030001000</t>
  </si>
  <si>
    <t>Zařízení staveniště</t>
  </si>
  <si>
    <t>1677008232</t>
  </si>
  <si>
    <t>Základní rozdělení průvodních činností a nákladů zařízení staveniště
zřízení
provoz
demontáž</t>
  </si>
  <si>
    <t>034403000</t>
  </si>
  <si>
    <t>Dopravní značení na staveništi</t>
  </si>
  <si>
    <t>-801162369</t>
  </si>
  <si>
    <t>Montáž, demontáž a pronájem dočasných dopravních značek po dobu stavby viz dopravní opatření</t>
  </si>
  <si>
    <t>042002000</t>
  </si>
  <si>
    <t>Rozbory, posudky, atesty</t>
  </si>
  <si>
    <t>-552045083</t>
  </si>
  <si>
    <t xml:space="preserve">Zajištění a provedení rozborů, atestů, posudků a revizních zpráv nutných pro řádné provedení a dokončení díla Zajištění a provedení rozborů, atestů, posudků a revizních zpráv nutných pro řádné provedení a dokončení díla </t>
  </si>
  <si>
    <t>043103000</t>
  </si>
  <si>
    <t>Zkoušky bez rozlišení</t>
  </si>
  <si>
    <t>1022250160</t>
  </si>
  <si>
    <t>Inženýrská činnost zkoušky a ostatní měření zkoušky bez rozlišení</t>
  </si>
  <si>
    <t>091503000</t>
  </si>
  <si>
    <t>Náklady související s publikační činností</t>
  </si>
  <si>
    <t>262144</t>
  </si>
  <si>
    <t>-559624427</t>
  </si>
  <si>
    <t>Ostatní náklady související s objektem zabezpečovací práce související se zastavením stavby náklady související s publikační činností:
2 x velkoplošný panel - billboard min. velikost 2500 x 1500 po dobu stavby
1 x pamětní deska min. velikost 300 x 400 mm trvalého charakteru po dokončení stavby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</si>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</sst>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6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i/>
      <sz val="8"/>
      <color indexed="12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56"/>
      <name val="Trebuchet MS"/>
      <family val="0"/>
    </font>
    <font>
      <i/>
      <sz val="7"/>
      <color indexed="55"/>
      <name val="Trebuchet MS"/>
      <family val="0"/>
    </font>
    <font>
      <sz val="8"/>
      <color indexed="63"/>
      <name val="Trebuchet MS"/>
      <family val="0"/>
    </font>
    <font>
      <sz val="8"/>
      <color indexed="20"/>
      <name val="Trebuchet MS"/>
      <family val="0"/>
    </font>
    <font>
      <sz val="8"/>
      <color indexed="10"/>
      <name val="Trebuchet M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30"/>
      <name val="Trebuchet MS"/>
      <family val="0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sz val="8"/>
      <name val="Segoe UI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3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25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NumberFormat="1" applyFont="1" applyBorder="1" applyAlignment="1" applyProtection="1">
      <alignment horizontal="right" vertical="center"/>
      <protection/>
    </xf>
    <xf numFmtId="164" fontId="20" fillId="0" borderId="31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167" fontId="20" fillId="0" borderId="32" xfId="0" applyNumberFormat="1" applyFont="1" applyBorder="1" applyAlignment="1" applyProtection="1">
      <alignment horizontal="righ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1" fillId="0" borderId="22" xfId="0" applyNumberFormat="1" applyFont="1" applyBorder="1" applyAlignment="1" applyProtection="1">
      <alignment horizontal="right"/>
      <protection/>
    </xf>
    <xf numFmtId="167" fontId="21" fillId="0" borderId="23" xfId="0" applyNumberFormat="1" applyFont="1" applyBorder="1" applyAlignment="1" applyProtection="1">
      <alignment horizontal="right"/>
      <protection/>
    </xf>
    <xf numFmtId="164" fontId="22" fillId="0" borderId="0" xfId="0" applyNumberFormat="1" applyFont="1" applyAlignment="1">
      <alignment horizontal="right" vertical="center"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36" xfId="0" applyFont="1" applyBorder="1" applyAlignment="1" applyProtection="1">
      <alignment horizontal="center" vertical="center"/>
      <protection/>
    </xf>
    <xf numFmtId="49" fontId="25" fillId="0" borderId="36" xfId="0" applyNumberFormat="1" applyFont="1" applyBorder="1" applyAlignment="1" applyProtection="1">
      <alignment horizontal="left" vertical="center" wrapText="1"/>
      <protection/>
    </xf>
    <xf numFmtId="0" fontId="25" fillId="0" borderId="36" xfId="0" applyFont="1" applyBorder="1" applyAlignment="1" applyProtection="1">
      <alignment horizontal="left" vertical="center" wrapText="1"/>
      <protection/>
    </xf>
    <xf numFmtId="0" fontId="25" fillId="0" borderId="36" xfId="0" applyFont="1" applyBorder="1" applyAlignment="1" applyProtection="1">
      <alignment horizontal="center" vertical="center" wrapText="1"/>
      <protection/>
    </xf>
    <xf numFmtId="168" fontId="25" fillId="0" borderId="36" xfId="0" applyNumberFormat="1" applyFont="1" applyBorder="1" applyAlignment="1" applyProtection="1">
      <alignment horizontal="right" vertical="center"/>
      <protection/>
    </xf>
    <xf numFmtId="164" fontId="25" fillId="34" borderId="36" xfId="0" applyNumberFormat="1" applyFont="1" applyFill="1" applyBorder="1" applyAlignment="1">
      <alignment horizontal="right" vertical="center"/>
    </xf>
    <xf numFmtId="164" fontId="25" fillId="0" borderId="36" xfId="0" applyNumberFormat="1" applyFont="1" applyBorder="1" applyAlignment="1" applyProtection="1">
      <alignment horizontal="right" vertical="center"/>
      <protection/>
    </xf>
    <xf numFmtId="0" fontId="25" fillId="0" borderId="13" xfId="0" applyFont="1" applyBorder="1" applyAlignment="1">
      <alignment horizontal="left" vertical="center"/>
    </xf>
    <xf numFmtId="0" fontId="25" fillId="34" borderId="36" xfId="0" applyFont="1" applyFill="1" applyBorder="1" applyAlignment="1">
      <alignment horizontal="left" vertical="center" wrapText="1"/>
    </xf>
    <xf numFmtId="0" fontId="25" fillId="0" borderId="0" xfId="0" applyFont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26" fillId="0" borderId="13" xfId="0" applyFont="1" applyBorder="1" applyAlignment="1" applyProtection="1">
      <alignment horizontal="left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32" xfId="0" applyFont="1" applyBorder="1" applyAlignment="1" applyProtection="1">
      <alignment horizontal="left" vertical="center"/>
      <protection/>
    </xf>
    <xf numFmtId="0" fontId="26" fillId="0" borderId="32" xfId="0" applyFont="1" applyBorder="1" applyAlignment="1">
      <alignment horizontal="left" vertical="center"/>
    </xf>
    <xf numFmtId="164" fontId="26" fillId="0" borderId="32" xfId="0" applyNumberFormat="1" applyFont="1" applyBorder="1" applyAlignment="1" applyProtection="1">
      <alignment horizontal="right" vertical="center"/>
      <protection/>
    </xf>
    <xf numFmtId="0" fontId="26" fillId="0" borderId="14" xfId="0" applyFont="1" applyBorder="1" applyAlignment="1" applyProtection="1">
      <alignment horizontal="left" vertical="center"/>
      <protection/>
    </xf>
    <xf numFmtId="0" fontId="27" fillId="0" borderId="0" xfId="0" applyFont="1" applyAlignment="1">
      <alignment horizontal="left" vertical="center"/>
    </xf>
    <xf numFmtId="0" fontId="28" fillId="0" borderId="13" xfId="0" applyFont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28" fillId="0" borderId="32" xfId="0" applyFont="1" applyBorder="1" applyAlignment="1" applyProtection="1">
      <alignment horizontal="left" vertical="center"/>
      <protection/>
    </xf>
    <xf numFmtId="0" fontId="28" fillId="0" borderId="32" xfId="0" applyFont="1" applyBorder="1" applyAlignment="1">
      <alignment horizontal="left" vertical="center"/>
    </xf>
    <xf numFmtId="164" fontId="28" fillId="0" borderId="32" xfId="0" applyNumberFormat="1" applyFont="1" applyBorder="1" applyAlignment="1" applyProtection="1">
      <alignment horizontal="right" vertical="center"/>
      <protection/>
    </xf>
    <xf numFmtId="0" fontId="28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29" fillId="0" borderId="13" xfId="0" applyFont="1" applyBorder="1" applyAlignment="1" applyProtection="1">
      <alignment horizontal="left"/>
      <protection/>
    </xf>
    <xf numFmtId="0" fontId="29" fillId="0" borderId="0" xfId="0" applyFont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164" fontId="26" fillId="0" borderId="0" xfId="0" applyNumberFormat="1" applyFont="1" applyAlignment="1" applyProtection="1">
      <alignment horizontal="right"/>
      <protection/>
    </xf>
    <xf numFmtId="0" fontId="29" fillId="0" borderId="13" xfId="0" applyFont="1" applyBorder="1" applyAlignment="1">
      <alignment horizontal="left"/>
    </xf>
    <xf numFmtId="0" fontId="29" fillId="0" borderId="25" xfId="0" applyFont="1" applyBorder="1" applyAlignment="1" applyProtection="1">
      <alignment horizontal="left"/>
      <protection/>
    </xf>
    <xf numFmtId="167" fontId="29" fillId="0" borderId="0" xfId="0" applyNumberFormat="1" applyFont="1" applyAlignment="1" applyProtection="1">
      <alignment horizontal="right"/>
      <protection/>
    </xf>
    <xf numFmtId="167" fontId="29" fillId="0" borderId="24" xfId="0" applyNumberFormat="1" applyFont="1" applyBorder="1" applyAlignment="1" applyProtection="1">
      <alignment horizontal="right"/>
      <protection/>
    </xf>
    <xf numFmtId="0" fontId="29" fillId="0" borderId="0" xfId="0" applyFont="1" applyAlignment="1">
      <alignment horizontal="left"/>
    </xf>
    <xf numFmtId="164" fontId="29" fillId="0" borderId="0" xfId="0" applyNumberFormat="1" applyFont="1" applyAlignment="1">
      <alignment horizontal="right" vertical="center"/>
    </xf>
    <xf numFmtId="0" fontId="28" fillId="0" borderId="0" xfId="0" applyFont="1" applyAlignment="1" applyProtection="1">
      <alignment horizontal="left"/>
      <protection/>
    </xf>
    <xf numFmtId="164" fontId="28" fillId="0" borderId="0" xfId="0" applyNumberFormat="1" applyFont="1" applyAlignment="1" applyProtection="1">
      <alignment horizontal="right"/>
      <protection/>
    </xf>
    <xf numFmtId="0" fontId="23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top" wrapText="1"/>
      <protection/>
    </xf>
    <xf numFmtId="0" fontId="31" fillId="0" borderId="13" xfId="0" applyFont="1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168" fontId="31" fillId="0" borderId="0" xfId="0" applyNumberFormat="1" applyFont="1" applyAlignment="1" applyProtection="1">
      <alignment horizontal="right" vertical="center"/>
      <protection/>
    </xf>
    <xf numFmtId="0" fontId="31" fillId="0" borderId="13" xfId="0" applyFont="1" applyBorder="1" applyAlignment="1">
      <alignment horizontal="left" vertical="center"/>
    </xf>
    <xf numFmtId="0" fontId="31" fillId="0" borderId="25" xfId="0" applyFont="1" applyBorder="1" applyAlignment="1" applyProtection="1">
      <alignment horizontal="left" vertical="center"/>
      <protection/>
    </xf>
    <xf numFmtId="0" fontId="31" fillId="0" borderId="24" xfId="0" applyFont="1" applyBorder="1" applyAlignment="1" applyProtection="1">
      <alignment horizontal="left" vertical="center"/>
      <protection/>
    </xf>
    <xf numFmtId="0" fontId="31" fillId="0" borderId="0" xfId="0" applyFont="1" applyAlignment="1">
      <alignment horizontal="left" vertical="center"/>
    </xf>
    <xf numFmtId="0" fontId="31" fillId="0" borderId="31" xfId="0" applyFont="1" applyBorder="1" applyAlignment="1" applyProtection="1">
      <alignment horizontal="left" vertical="center"/>
      <protection/>
    </xf>
    <xf numFmtId="0" fontId="31" fillId="0" borderId="32" xfId="0" applyFont="1" applyBorder="1" applyAlignment="1" applyProtection="1">
      <alignment horizontal="left" vertical="center"/>
      <protection/>
    </xf>
    <xf numFmtId="0" fontId="31" fillId="0" borderId="33" xfId="0" applyFont="1" applyBorder="1" applyAlignment="1" applyProtection="1">
      <alignment horizontal="left" vertical="center"/>
      <protection/>
    </xf>
    <xf numFmtId="0" fontId="32" fillId="0" borderId="13" xfId="0" applyFont="1" applyBorder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32" fillId="0" borderId="13" xfId="0" applyFont="1" applyBorder="1" applyAlignment="1">
      <alignment horizontal="left" vertical="center"/>
    </xf>
    <xf numFmtId="0" fontId="32" fillId="0" borderId="25" xfId="0" applyFont="1" applyBorder="1" applyAlignment="1" applyProtection="1">
      <alignment horizontal="left" vertical="center"/>
      <protection/>
    </xf>
    <xf numFmtId="0" fontId="32" fillId="0" borderId="24" xfId="0" applyFont="1" applyBorder="1" applyAlignment="1" applyProtection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33" fillId="0" borderId="13" xfId="0" applyFont="1" applyBorder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168" fontId="33" fillId="0" borderId="0" xfId="0" applyNumberFormat="1" applyFont="1" applyAlignment="1" applyProtection="1">
      <alignment horizontal="right" vertical="center"/>
      <protection/>
    </xf>
    <xf numFmtId="0" fontId="33" fillId="0" borderId="13" xfId="0" applyFont="1" applyBorder="1" applyAlignment="1">
      <alignment horizontal="left" vertical="center"/>
    </xf>
    <xf numFmtId="0" fontId="33" fillId="0" borderId="25" xfId="0" applyFont="1" applyBorder="1" applyAlignment="1" applyProtection="1">
      <alignment horizontal="left" vertical="center"/>
      <protection/>
    </xf>
    <xf numFmtId="0" fontId="33" fillId="0" borderId="24" xfId="0" applyFont="1" applyBorder="1" applyAlignment="1" applyProtection="1">
      <alignment horizontal="left" vertical="center"/>
      <protection/>
    </xf>
    <xf numFmtId="0" fontId="33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59" fillId="33" borderId="0" xfId="36" applyFill="1" applyAlignment="1">
      <alignment horizontal="left" vertical="top"/>
    </xf>
    <xf numFmtId="0" fontId="74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7" fillId="33" borderId="0" xfId="0" applyFont="1" applyFill="1" applyAlignment="1">
      <alignment horizontal="left" vertical="center"/>
    </xf>
    <xf numFmtId="0" fontId="75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7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5" fillId="33" borderId="0" xfId="36" applyFont="1" applyFill="1" applyAlignment="1" applyProtection="1">
      <alignment horizontal="left" vertical="center"/>
      <protection/>
    </xf>
    <xf numFmtId="0" fontId="75" fillId="33" borderId="0" xfId="36" applyFont="1" applyFill="1" applyAlignment="1">
      <alignment horizontal="left" vertical="center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19" fillId="0" borderId="42" xfId="0" applyFont="1" applyBorder="1" applyAlignment="1">
      <alignment horizontal="left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7" fillId="0" borderId="42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19" fillId="0" borderId="42" xfId="0" applyFont="1" applyBorder="1" applyAlignment="1">
      <alignment horizontal="center" vertical="center"/>
    </xf>
    <xf numFmtId="0" fontId="16" fillId="0" borderId="4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27" fillId="0" borderId="42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42" xfId="0" applyFont="1" applyBorder="1" applyAlignment="1">
      <alignment horizontal="left"/>
    </xf>
    <xf numFmtId="0" fontId="16" fillId="0" borderId="42" xfId="0" applyFont="1" applyBorder="1" applyAlignment="1">
      <alignment/>
    </xf>
    <xf numFmtId="0" fontId="19" fillId="0" borderId="42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4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44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902A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06C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6FC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97F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154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F7C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D91A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44" t="s">
        <v>0</v>
      </c>
      <c r="B1" s="245"/>
      <c r="C1" s="245"/>
      <c r="D1" s="246" t="s">
        <v>1</v>
      </c>
      <c r="E1" s="245"/>
      <c r="F1" s="245"/>
      <c r="G1" s="245"/>
      <c r="H1" s="245"/>
      <c r="I1" s="245"/>
      <c r="J1" s="245"/>
      <c r="K1" s="247" t="s">
        <v>1277</v>
      </c>
      <c r="L1" s="247"/>
      <c r="M1" s="247"/>
      <c r="N1" s="247"/>
      <c r="O1" s="247"/>
      <c r="P1" s="247"/>
      <c r="Q1" s="247"/>
      <c r="R1" s="247"/>
      <c r="S1" s="247"/>
      <c r="T1" s="245"/>
      <c r="U1" s="245"/>
      <c r="V1" s="245"/>
      <c r="W1" s="247" t="s">
        <v>1278</v>
      </c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39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36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S2" s="6" t="s">
        <v>5</v>
      </c>
      <c r="BT2" s="6" t="s">
        <v>6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5</v>
      </c>
      <c r="BT3" s="6" t="s">
        <v>7</v>
      </c>
    </row>
    <row r="4" spans="2:71" s="2" customFormat="1" ht="37.5" customHeight="1">
      <c r="B4" s="10"/>
      <c r="C4" s="11"/>
      <c r="D4" s="12" t="s">
        <v>8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9</v>
      </c>
      <c r="BE4" s="15" t="s">
        <v>10</v>
      </c>
      <c r="BS4" s="6" t="s">
        <v>11</v>
      </c>
    </row>
    <row r="5" spans="2:71" s="2" customFormat="1" ht="15" customHeight="1">
      <c r="B5" s="10"/>
      <c r="C5" s="11"/>
      <c r="D5" s="16" t="s">
        <v>12</v>
      </c>
      <c r="E5" s="11"/>
      <c r="F5" s="11"/>
      <c r="G5" s="11"/>
      <c r="H5" s="11"/>
      <c r="I5" s="11"/>
      <c r="J5" s="11"/>
      <c r="K5" s="204" t="s">
        <v>13</v>
      </c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11"/>
      <c r="AQ5" s="13"/>
      <c r="BE5" s="200" t="s">
        <v>14</v>
      </c>
      <c r="BS5" s="6" t="s">
        <v>5</v>
      </c>
    </row>
    <row r="6" spans="2:71" s="2" customFormat="1" ht="37.5" customHeight="1">
      <c r="B6" s="10"/>
      <c r="C6" s="11"/>
      <c r="D6" s="18" t="s">
        <v>15</v>
      </c>
      <c r="E6" s="11"/>
      <c r="F6" s="11"/>
      <c r="G6" s="11"/>
      <c r="H6" s="11"/>
      <c r="I6" s="11"/>
      <c r="J6" s="11"/>
      <c r="K6" s="206" t="s">
        <v>16</v>
      </c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11"/>
      <c r="AQ6" s="13"/>
      <c r="BE6" s="201"/>
      <c r="BS6" s="6" t="s">
        <v>17</v>
      </c>
    </row>
    <row r="7" spans="2:71" s="2" customFormat="1" ht="15" customHeight="1">
      <c r="B7" s="10"/>
      <c r="C7" s="11"/>
      <c r="D7" s="19" t="s">
        <v>18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19</v>
      </c>
      <c r="AL7" s="11"/>
      <c r="AM7" s="11"/>
      <c r="AN7" s="17"/>
      <c r="AO7" s="11"/>
      <c r="AP7" s="11"/>
      <c r="AQ7" s="13"/>
      <c r="BE7" s="201"/>
      <c r="BS7" s="6" t="s">
        <v>20</v>
      </c>
    </row>
    <row r="8" spans="2:71" s="2" customFormat="1" ht="15" customHeight="1">
      <c r="B8" s="10"/>
      <c r="C8" s="11"/>
      <c r="D8" s="19" t="s">
        <v>21</v>
      </c>
      <c r="E8" s="11"/>
      <c r="F8" s="11"/>
      <c r="G8" s="11"/>
      <c r="H8" s="11"/>
      <c r="I8" s="11"/>
      <c r="J8" s="11"/>
      <c r="K8" s="17" t="s">
        <v>22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23</v>
      </c>
      <c r="AL8" s="11"/>
      <c r="AM8" s="11"/>
      <c r="AN8" s="20" t="s">
        <v>24</v>
      </c>
      <c r="AO8" s="11"/>
      <c r="AP8" s="11"/>
      <c r="AQ8" s="13"/>
      <c r="BE8" s="201"/>
      <c r="BS8" s="6" t="s">
        <v>25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201"/>
      <c r="BS9" s="6" t="s">
        <v>26</v>
      </c>
    </row>
    <row r="10" spans="2:71" s="2" customFormat="1" ht="15" customHeight="1">
      <c r="B10" s="10"/>
      <c r="C10" s="11"/>
      <c r="D10" s="19" t="s">
        <v>27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28</v>
      </c>
      <c r="AL10" s="11"/>
      <c r="AM10" s="11"/>
      <c r="AN10" s="17"/>
      <c r="AO10" s="11"/>
      <c r="AP10" s="11"/>
      <c r="AQ10" s="13"/>
      <c r="BE10" s="201"/>
      <c r="BS10" s="6" t="s">
        <v>17</v>
      </c>
    </row>
    <row r="11" spans="2:71" s="2" customFormat="1" ht="19.5" customHeight="1">
      <c r="B11" s="10"/>
      <c r="C11" s="11"/>
      <c r="D11" s="11"/>
      <c r="E11" s="17" t="s">
        <v>22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29</v>
      </c>
      <c r="AL11" s="11"/>
      <c r="AM11" s="11"/>
      <c r="AN11" s="17"/>
      <c r="AO11" s="11"/>
      <c r="AP11" s="11"/>
      <c r="AQ11" s="13"/>
      <c r="BE11" s="201"/>
      <c r="BS11" s="6" t="s">
        <v>17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201"/>
      <c r="BS12" s="6" t="s">
        <v>17</v>
      </c>
    </row>
    <row r="13" spans="2:71" s="2" customFormat="1" ht="15" customHeight="1">
      <c r="B13" s="10"/>
      <c r="C13" s="11"/>
      <c r="D13" s="19" t="s">
        <v>30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28</v>
      </c>
      <c r="AL13" s="11"/>
      <c r="AM13" s="11"/>
      <c r="AN13" s="21" t="s">
        <v>31</v>
      </c>
      <c r="AO13" s="11"/>
      <c r="AP13" s="11"/>
      <c r="AQ13" s="13"/>
      <c r="BE13" s="201"/>
      <c r="BS13" s="6" t="s">
        <v>17</v>
      </c>
    </row>
    <row r="14" spans="2:71" s="2" customFormat="1" ht="15.75" customHeight="1">
      <c r="B14" s="10"/>
      <c r="C14" s="11"/>
      <c r="D14" s="11"/>
      <c r="E14" s="207" t="s">
        <v>31</v>
      </c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19" t="s">
        <v>29</v>
      </c>
      <c r="AL14" s="11"/>
      <c r="AM14" s="11"/>
      <c r="AN14" s="21" t="s">
        <v>31</v>
      </c>
      <c r="AO14" s="11"/>
      <c r="AP14" s="11"/>
      <c r="AQ14" s="13"/>
      <c r="BE14" s="201"/>
      <c r="BS14" s="6" t="s">
        <v>17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201"/>
      <c r="BS15" s="6" t="s">
        <v>3</v>
      </c>
    </row>
    <row r="16" spans="2:71" s="2" customFormat="1" ht="15" customHeight="1">
      <c r="B16" s="10"/>
      <c r="C16" s="11"/>
      <c r="D16" s="19" t="s">
        <v>32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28</v>
      </c>
      <c r="AL16" s="11"/>
      <c r="AM16" s="11"/>
      <c r="AN16" s="17"/>
      <c r="AO16" s="11"/>
      <c r="AP16" s="11"/>
      <c r="AQ16" s="13"/>
      <c r="BE16" s="201"/>
      <c r="BS16" s="6" t="s">
        <v>3</v>
      </c>
    </row>
    <row r="17" spans="2:71" s="2" customFormat="1" ht="19.5" customHeight="1">
      <c r="B17" s="10"/>
      <c r="C17" s="11"/>
      <c r="D17" s="11"/>
      <c r="E17" s="17" t="s">
        <v>22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29</v>
      </c>
      <c r="AL17" s="11"/>
      <c r="AM17" s="11"/>
      <c r="AN17" s="17"/>
      <c r="AO17" s="11"/>
      <c r="AP17" s="11"/>
      <c r="AQ17" s="13"/>
      <c r="BE17" s="201"/>
      <c r="BS17" s="6" t="s">
        <v>33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201"/>
      <c r="BS18" s="6" t="s">
        <v>5</v>
      </c>
    </row>
    <row r="19" spans="2:71" s="2" customFormat="1" ht="15" customHeight="1">
      <c r="B19" s="10"/>
      <c r="C19" s="11"/>
      <c r="D19" s="19" t="s">
        <v>34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201"/>
      <c r="BS19" s="6" t="s">
        <v>5</v>
      </c>
    </row>
    <row r="20" spans="2:71" s="2" customFormat="1" ht="15.75" customHeight="1">
      <c r="B20" s="10"/>
      <c r="C20" s="11"/>
      <c r="D20" s="11"/>
      <c r="E20" s="208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11"/>
      <c r="AP20" s="11"/>
      <c r="AQ20" s="13"/>
      <c r="BE20" s="201"/>
      <c r="BS20" s="6" t="s">
        <v>3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201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201"/>
    </row>
    <row r="23" spans="2:57" s="6" customFormat="1" ht="27" customHeight="1">
      <c r="B23" s="23"/>
      <c r="C23" s="24"/>
      <c r="D23" s="25" t="s">
        <v>35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09">
        <f>ROUND($AG$51,2)</f>
        <v>0</v>
      </c>
      <c r="AL23" s="210"/>
      <c r="AM23" s="210"/>
      <c r="AN23" s="210"/>
      <c r="AO23" s="210"/>
      <c r="AP23" s="24"/>
      <c r="AQ23" s="27"/>
      <c r="BE23" s="202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202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11" t="s">
        <v>36</v>
      </c>
      <c r="M25" s="212"/>
      <c r="N25" s="212"/>
      <c r="O25" s="212"/>
      <c r="P25" s="24"/>
      <c r="Q25" s="24"/>
      <c r="R25" s="24"/>
      <c r="S25" s="24"/>
      <c r="T25" s="24"/>
      <c r="U25" s="24"/>
      <c r="V25" s="24"/>
      <c r="W25" s="211" t="s">
        <v>37</v>
      </c>
      <c r="X25" s="212"/>
      <c r="Y25" s="212"/>
      <c r="Z25" s="212"/>
      <c r="AA25" s="212"/>
      <c r="AB25" s="212"/>
      <c r="AC25" s="212"/>
      <c r="AD25" s="212"/>
      <c r="AE25" s="212"/>
      <c r="AF25" s="24"/>
      <c r="AG25" s="24"/>
      <c r="AH25" s="24"/>
      <c r="AI25" s="24"/>
      <c r="AJ25" s="24"/>
      <c r="AK25" s="211" t="s">
        <v>38</v>
      </c>
      <c r="AL25" s="212"/>
      <c r="AM25" s="212"/>
      <c r="AN25" s="212"/>
      <c r="AO25" s="212"/>
      <c r="AP25" s="24"/>
      <c r="AQ25" s="27"/>
      <c r="BE25" s="202"/>
    </row>
    <row r="26" spans="2:57" s="6" customFormat="1" ht="15" customHeight="1">
      <c r="B26" s="29"/>
      <c r="C26" s="30"/>
      <c r="D26" s="30" t="s">
        <v>39</v>
      </c>
      <c r="E26" s="30"/>
      <c r="F26" s="30" t="s">
        <v>40</v>
      </c>
      <c r="G26" s="30"/>
      <c r="H26" s="30"/>
      <c r="I26" s="30"/>
      <c r="J26" s="30"/>
      <c r="K26" s="30"/>
      <c r="L26" s="213">
        <v>0.21</v>
      </c>
      <c r="M26" s="214"/>
      <c r="N26" s="214"/>
      <c r="O26" s="214"/>
      <c r="P26" s="30"/>
      <c r="Q26" s="30"/>
      <c r="R26" s="30"/>
      <c r="S26" s="30"/>
      <c r="T26" s="30"/>
      <c r="U26" s="30"/>
      <c r="V26" s="30"/>
      <c r="W26" s="215">
        <f>ROUND($AZ$51,2)</f>
        <v>0</v>
      </c>
      <c r="X26" s="214"/>
      <c r="Y26" s="214"/>
      <c r="Z26" s="214"/>
      <c r="AA26" s="214"/>
      <c r="AB26" s="214"/>
      <c r="AC26" s="214"/>
      <c r="AD26" s="214"/>
      <c r="AE26" s="214"/>
      <c r="AF26" s="30"/>
      <c r="AG26" s="30"/>
      <c r="AH26" s="30"/>
      <c r="AI26" s="30"/>
      <c r="AJ26" s="30"/>
      <c r="AK26" s="215">
        <f>ROUND($AV$51,2)</f>
        <v>0</v>
      </c>
      <c r="AL26" s="214"/>
      <c r="AM26" s="214"/>
      <c r="AN26" s="214"/>
      <c r="AO26" s="214"/>
      <c r="AP26" s="30"/>
      <c r="AQ26" s="31"/>
      <c r="BE26" s="203"/>
    </row>
    <row r="27" spans="2:57" s="6" customFormat="1" ht="15" customHeight="1">
      <c r="B27" s="29"/>
      <c r="C27" s="30"/>
      <c r="D27" s="30"/>
      <c r="E27" s="30"/>
      <c r="F27" s="30" t="s">
        <v>41</v>
      </c>
      <c r="G27" s="30"/>
      <c r="H27" s="30"/>
      <c r="I27" s="30"/>
      <c r="J27" s="30"/>
      <c r="K27" s="30"/>
      <c r="L27" s="213">
        <v>0.15</v>
      </c>
      <c r="M27" s="214"/>
      <c r="N27" s="214"/>
      <c r="O27" s="214"/>
      <c r="P27" s="30"/>
      <c r="Q27" s="30"/>
      <c r="R27" s="30"/>
      <c r="S27" s="30"/>
      <c r="T27" s="30"/>
      <c r="U27" s="30"/>
      <c r="V27" s="30"/>
      <c r="W27" s="215">
        <f>ROUND($BA$51,2)</f>
        <v>0</v>
      </c>
      <c r="X27" s="214"/>
      <c r="Y27" s="214"/>
      <c r="Z27" s="214"/>
      <c r="AA27" s="214"/>
      <c r="AB27" s="214"/>
      <c r="AC27" s="214"/>
      <c r="AD27" s="214"/>
      <c r="AE27" s="214"/>
      <c r="AF27" s="30"/>
      <c r="AG27" s="30"/>
      <c r="AH27" s="30"/>
      <c r="AI27" s="30"/>
      <c r="AJ27" s="30"/>
      <c r="AK27" s="215">
        <f>ROUND($AW$51,2)</f>
        <v>0</v>
      </c>
      <c r="AL27" s="214"/>
      <c r="AM27" s="214"/>
      <c r="AN27" s="214"/>
      <c r="AO27" s="214"/>
      <c r="AP27" s="30"/>
      <c r="AQ27" s="31"/>
      <c r="BE27" s="203"/>
    </row>
    <row r="28" spans="2:57" s="6" customFormat="1" ht="15" customHeight="1" hidden="1">
      <c r="B28" s="29"/>
      <c r="C28" s="30"/>
      <c r="D28" s="30"/>
      <c r="E28" s="30"/>
      <c r="F28" s="30" t="s">
        <v>42</v>
      </c>
      <c r="G28" s="30"/>
      <c r="H28" s="30"/>
      <c r="I28" s="30"/>
      <c r="J28" s="30"/>
      <c r="K28" s="30"/>
      <c r="L28" s="213">
        <v>0.21</v>
      </c>
      <c r="M28" s="214"/>
      <c r="N28" s="214"/>
      <c r="O28" s="214"/>
      <c r="P28" s="30"/>
      <c r="Q28" s="30"/>
      <c r="R28" s="30"/>
      <c r="S28" s="30"/>
      <c r="T28" s="30"/>
      <c r="U28" s="30"/>
      <c r="V28" s="30"/>
      <c r="W28" s="215">
        <f>ROUND($BB$51,2)</f>
        <v>0</v>
      </c>
      <c r="X28" s="214"/>
      <c r="Y28" s="214"/>
      <c r="Z28" s="214"/>
      <c r="AA28" s="214"/>
      <c r="AB28" s="214"/>
      <c r="AC28" s="214"/>
      <c r="AD28" s="214"/>
      <c r="AE28" s="214"/>
      <c r="AF28" s="30"/>
      <c r="AG28" s="30"/>
      <c r="AH28" s="30"/>
      <c r="AI28" s="30"/>
      <c r="AJ28" s="30"/>
      <c r="AK28" s="215">
        <v>0</v>
      </c>
      <c r="AL28" s="214"/>
      <c r="AM28" s="214"/>
      <c r="AN28" s="214"/>
      <c r="AO28" s="214"/>
      <c r="AP28" s="30"/>
      <c r="AQ28" s="31"/>
      <c r="BE28" s="203"/>
    </row>
    <row r="29" spans="2:57" s="6" customFormat="1" ht="15" customHeight="1" hidden="1">
      <c r="B29" s="29"/>
      <c r="C29" s="30"/>
      <c r="D29" s="30"/>
      <c r="E29" s="30"/>
      <c r="F29" s="30" t="s">
        <v>43</v>
      </c>
      <c r="G29" s="30"/>
      <c r="H29" s="30"/>
      <c r="I29" s="30"/>
      <c r="J29" s="30"/>
      <c r="K29" s="30"/>
      <c r="L29" s="213">
        <v>0.15</v>
      </c>
      <c r="M29" s="214"/>
      <c r="N29" s="214"/>
      <c r="O29" s="214"/>
      <c r="P29" s="30"/>
      <c r="Q29" s="30"/>
      <c r="R29" s="30"/>
      <c r="S29" s="30"/>
      <c r="T29" s="30"/>
      <c r="U29" s="30"/>
      <c r="V29" s="30"/>
      <c r="W29" s="215">
        <f>ROUND($BC$51,2)</f>
        <v>0</v>
      </c>
      <c r="X29" s="214"/>
      <c r="Y29" s="214"/>
      <c r="Z29" s="214"/>
      <c r="AA29" s="214"/>
      <c r="AB29" s="214"/>
      <c r="AC29" s="214"/>
      <c r="AD29" s="214"/>
      <c r="AE29" s="214"/>
      <c r="AF29" s="30"/>
      <c r="AG29" s="30"/>
      <c r="AH29" s="30"/>
      <c r="AI29" s="30"/>
      <c r="AJ29" s="30"/>
      <c r="AK29" s="215">
        <v>0</v>
      </c>
      <c r="AL29" s="214"/>
      <c r="AM29" s="214"/>
      <c r="AN29" s="214"/>
      <c r="AO29" s="214"/>
      <c r="AP29" s="30"/>
      <c r="AQ29" s="31"/>
      <c r="BE29" s="203"/>
    </row>
    <row r="30" spans="2:57" s="6" customFormat="1" ht="15" customHeight="1" hidden="1">
      <c r="B30" s="29"/>
      <c r="C30" s="30"/>
      <c r="D30" s="30"/>
      <c r="E30" s="30"/>
      <c r="F30" s="30" t="s">
        <v>44</v>
      </c>
      <c r="G30" s="30"/>
      <c r="H30" s="30"/>
      <c r="I30" s="30"/>
      <c r="J30" s="30"/>
      <c r="K30" s="30"/>
      <c r="L30" s="213">
        <v>0</v>
      </c>
      <c r="M30" s="214"/>
      <c r="N30" s="214"/>
      <c r="O30" s="214"/>
      <c r="P30" s="30"/>
      <c r="Q30" s="30"/>
      <c r="R30" s="30"/>
      <c r="S30" s="30"/>
      <c r="T30" s="30"/>
      <c r="U30" s="30"/>
      <c r="V30" s="30"/>
      <c r="W30" s="215">
        <f>ROUND($BD$51,2)</f>
        <v>0</v>
      </c>
      <c r="X30" s="214"/>
      <c r="Y30" s="214"/>
      <c r="Z30" s="214"/>
      <c r="AA30" s="214"/>
      <c r="AB30" s="214"/>
      <c r="AC30" s="214"/>
      <c r="AD30" s="214"/>
      <c r="AE30" s="214"/>
      <c r="AF30" s="30"/>
      <c r="AG30" s="30"/>
      <c r="AH30" s="30"/>
      <c r="AI30" s="30"/>
      <c r="AJ30" s="30"/>
      <c r="AK30" s="215">
        <v>0</v>
      </c>
      <c r="AL30" s="214"/>
      <c r="AM30" s="214"/>
      <c r="AN30" s="214"/>
      <c r="AO30" s="214"/>
      <c r="AP30" s="30"/>
      <c r="AQ30" s="31"/>
      <c r="BE30" s="203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202"/>
    </row>
    <row r="32" spans="2:57" s="6" customFormat="1" ht="27" customHeight="1">
      <c r="B32" s="23"/>
      <c r="C32" s="32"/>
      <c r="D32" s="33" t="s">
        <v>45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46</v>
      </c>
      <c r="U32" s="34"/>
      <c r="V32" s="34"/>
      <c r="W32" s="34"/>
      <c r="X32" s="216" t="s">
        <v>47</v>
      </c>
      <c r="Y32" s="217"/>
      <c r="Z32" s="217"/>
      <c r="AA32" s="217"/>
      <c r="AB32" s="217"/>
      <c r="AC32" s="34"/>
      <c r="AD32" s="34"/>
      <c r="AE32" s="34"/>
      <c r="AF32" s="34"/>
      <c r="AG32" s="34"/>
      <c r="AH32" s="34"/>
      <c r="AI32" s="34"/>
      <c r="AJ32" s="34"/>
      <c r="AK32" s="218">
        <f>ROUND(SUM($AK$23:$AK$30),2)</f>
        <v>0</v>
      </c>
      <c r="AL32" s="217"/>
      <c r="AM32" s="217"/>
      <c r="AN32" s="217"/>
      <c r="AO32" s="219"/>
      <c r="AP32" s="32"/>
      <c r="AQ32" s="37"/>
      <c r="BE32" s="202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48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12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3709VYBER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15</v>
      </c>
      <c r="D42" s="49"/>
      <c r="E42" s="49"/>
      <c r="F42" s="49"/>
      <c r="G42" s="49"/>
      <c r="H42" s="49"/>
      <c r="I42" s="49"/>
      <c r="J42" s="49"/>
      <c r="K42" s="49"/>
      <c r="L42" s="220" t="str">
        <f>$K$6</f>
        <v>NÝRSKO - CHODSKÁ ULICE</v>
      </c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21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 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23</v>
      </c>
      <c r="AJ44" s="24"/>
      <c r="AK44" s="24"/>
      <c r="AL44" s="24"/>
      <c r="AM44" s="222" t="str">
        <f>IF($AN$8="","",$AN$8)</f>
        <v>01.01.2000</v>
      </c>
      <c r="AN44" s="212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27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 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32</v>
      </c>
      <c r="AJ46" s="24"/>
      <c r="AK46" s="24"/>
      <c r="AL46" s="24"/>
      <c r="AM46" s="204" t="str">
        <f>IF($E$17="","",$E$17)</f>
        <v> </v>
      </c>
      <c r="AN46" s="212"/>
      <c r="AO46" s="212"/>
      <c r="AP46" s="212"/>
      <c r="AQ46" s="24"/>
      <c r="AR46" s="43"/>
      <c r="AS46" s="223" t="s">
        <v>49</v>
      </c>
      <c r="AT46" s="224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30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225"/>
      <c r="AT47" s="202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226"/>
      <c r="AT48" s="212"/>
      <c r="AU48" s="24"/>
      <c r="AV48" s="24"/>
      <c r="AW48" s="24"/>
      <c r="AX48" s="24"/>
      <c r="AY48" s="24"/>
      <c r="AZ48" s="24"/>
      <c r="BA48" s="24"/>
      <c r="BB48" s="24"/>
      <c r="BC48" s="24"/>
      <c r="BD48" s="57"/>
    </row>
    <row r="49" spans="2:57" s="6" customFormat="1" ht="30" customHeight="1">
      <c r="B49" s="23"/>
      <c r="C49" s="227" t="s">
        <v>50</v>
      </c>
      <c r="D49" s="217"/>
      <c r="E49" s="217"/>
      <c r="F49" s="217"/>
      <c r="G49" s="217"/>
      <c r="H49" s="34"/>
      <c r="I49" s="228" t="s">
        <v>51</v>
      </c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29" t="s">
        <v>52</v>
      </c>
      <c r="AH49" s="217"/>
      <c r="AI49" s="217"/>
      <c r="AJ49" s="217"/>
      <c r="AK49" s="217"/>
      <c r="AL49" s="217"/>
      <c r="AM49" s="217"/>
      <c r="AN49" s="228" t="s">
        <v>53</v>
      </c>
      <c r="AO49" s="217"/>
      <c r="AP49" s="217"/>
      <c r="AQ49" s="58" t="s">
        <v>54</v>
      </c>
      <c r="AR49" s="43"/>
      <c r="AS49" s="59" t="s">
        <v>55</v>
      </c>
      <c r="AT49" s="60" t="s">
        <v>56</v>
      </c>
      <c r="AU49" s="60" t="s">
        <v>57</v>
      </c>
      <c r="AV49" s="60" t="s">
        <v>58</v>
      </c>
      <c r="AW49" s="60" t="s">
        <v>59</v>
      </c>
      <c r="AX49" s="60" t="s">
        <v>60</v>
      </c>
      <c r="AY49" s="60" t="s">
        <v>61</v>
      </c>
      <c r="AZ49" s="60" t="s">
        <v>62</v>
      </c>
      <c r="BA49" s="60" t="s">
        <v>63</v>
      </c>
      <c r="BB49" s="60" t="s">
        <v>64</v>
      </c>
      <c r="BC49" s="60" t="s">
        <v>65</v>
      </c>
      <c r="BD49" s="61" t="s">
        <v>66</v>
      </c>
      <c r="BE49" s="62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3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76" s="47" customFormat="1" ht="33" customHeight="1">
      <c r="B51" s="48"/>
      <c r="C51" s="66" t="s">
        <v>67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234">
        <f>ROUND(SUM($AG$52:$AG$57),2)</f>
        <v>0</v>
      </c>
      <c r="AH51" s="235"/>
      <c r="AI51" s="235"/>
      <c r="AJ51" s="235"/>
      <c r="AK51" s="235"/>
      <c r="AL51" s="235"/>
      <c r="AM51" s="235"/>
      <c r="AN51" s="234">
        <f>ROUND(SUM($AG$51,$AT$51),2)</f>
        <v>0</v>
      </c>
      <c r="AO51" s="235"/>
      <c r="AP51" s="235"/>
      <c r="AQ51" s="68"/>
      <c r="AR51" s="50"/>
      <c r="AS51" s="69">
        <f>ROUND(SUM($AS$52:$AS$57),2)</f>
        <v>0</v>
      </c>
      <c r="AT51" s="70">
        <f>ROUND(SUM($AV$51:$AW$51),2)</f>
        <v>0</v>
      </c>
      <c r="AU51" s="71">
        <f>ROUND(SUM($AU$52:$AU$57),5)</f>
        <v>0</v>
      </c>
      <c r="AV51" s="70">
        <f>ROUND($AZ$51*$L$26,2)</f>
        <v>0</v>
      </c>
      <c r="AW51" s="70">
        <f>ROUND($BA$51*$L$27,2)</f>
        <v>0</v>
      </c>
      <c r="AX51" s="70">
        <f>ROUND($BB$51*$L$26,2)</f>
        <v>0</v>
      </c>
      <c r="AY51" s="70">
        <f>ROUND($BC$51*$L$27,2)</f>
        <v>0</v>
      </c>
      <c r="AZ51" s="70">
        <f>ROUND(SUM($AZ$52:$AZ$57),2)</f>
        <v>0</v>
      </c>
      <c r="BA51" s="70">
        <f>ROUND(SUM($BA$52:$BA$57),2)</f>
        <v>0</v>
      </c>
      <c r="BB51" s="70">
        <f>ROUND(SUM($BB$52:$BB$57),2)</f>
        <v>0</v>
      </c>
      <c r="BC51" s="70">
        <f>ROUND(SUM($BC$52:$BC$57),2)</f>
        <v>0</v>
      </c>
      <c r="BD51" s="72">
        <f>ROUND(SUM($BD$52:$BD$57),2)</f>
        <v>0</v>
      </c>
      <c r="BS51" s="47" t="s">
        <v>68</v>
      </c>
      <c r="BT51" s="47" t="s">
        <v>69</v>
      </c>
      <c r="BU51" s="73" t="s">
        <v>70</v>
      </c>
      <c r="BV51" s="47" t="s">
        <v>71</v>
      </c>
      <c r="BW51" s="47" t="s">
        <v>4</v>
      </c>
      <c r="BX51" s="47" t="s">
        <v>72</v>
      </c>
    </row>
    <row r="52" spans="1:91" s="74" customFormat="1" ht="28.5" customHeight="1">
      <c r="A52" s="240" t="s">
        <v>1279</v>
      </c>
      <c r="B52" s="75"/>
      <c r="C52" s="76"/>
      <c r="D52" s="232" t="s">
        <v>73</v>
      </c>
      <c r="E52" s="233"/>
      <c r="F52" s="233"/>
      <c r="G52" s="233"/>
      <c r="H52" s="233"/>
      <c r="I52" s="76"/>
      <c r="J52" s="232" t="s">
        <v>74</v>
      </c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0">
        <f>'3709 SO401 - VEŘEJNÉ OSVĚ...'!$J$27</f>
        <v>0</v>
      </c>
      <c r="AH52" s="231"/>
      <c r="AI52" s="231"/>
      <c r="AJ52" s="231"/>
      <c r="AK52" s="231"/>
      <c r="AL52" s="231"/>
      <c r="AM52" s="231"/>
      <c r="AN52" s="230">
        <f>ROUND(SUM($AG$52,$AT$52),2)</f>
        <v>0</v>
      </c>
      <c r="AO52" s="231"/>
      <c r="AP52" s="231"/>
      <c r="AQ52" s="77" t="s">
        <v>75</v>
      </c>
      <c r="AR52" s="78"/>
      <c r="AS52" s="79">
        <v>0</v>
      </c>
      <c r="AT52" s="80">
        <f>ROUND(SUM($AV$52:$AW$52),2)</f>
        <v>0</v>
      </c>
      <c r="AU52" s="81">
        <f>'3709 SO401 - VEŘEJNÉ OSVĚ...'!$P$76</f>
        <v>0</v>
      </c>
      <c r="AV52" s="80">
        <f>'3709 SO401 - VEŘEJNÉ OSVĚ...'!$J$30</f>
        <v>0</v>
      </c>
      <c r="AW52" s="80">
        <f>'3709 SO401 - VEŘEJNÉ OSVĚ...'!$J$31</f>
        <v>0</v>
      </c>
      <c r="AX52" s="80">
        <f>'3709 SO401 - VEŘEJNÉ OSVĚ...'!$J$32</f>
        <v>0</v>
      </c>
      <c r="AY52" s="80">
        <f>'3709 SO401 - VEŘEJNÉ OSVĚ...'!$J$33</f>
        <v>0</v>
      </c>
      <c r="AZ52" s="80">
        <f>'3709 SO401 - VEŘEJNÉ OSVĚ...'!$F$30</f>
        <v>0</v>
      </c>
      <c r="BA52" s="80">
        <f>'3709 SO401 - VEŘEJNÉ OSVĚ...'!$F$31</f>
        <v>0</v>
      </c>
      <c r="BB52" s="80">
        <f>'3709 SO401 - VEŘEJNÉ OSVĚ...'!$F$32</f>
        <v>0</v>
      </c>
      <c r="BC52" s="80">
        <f>'3709 SO401 - VEŘEJNÉ OSVĚ...'!$F$33</f>
        <v>0</v>
      </c>
      <c r="BD52" s="82">
        <f>'3709 SO401 - VEŘEJNÉ OSVĚ...'!$F$34</f>
        <v>0</v>
      </c>
      <c r="BT52" s="74" t="s">
        <v>20</v>
      </c>
      <c r="BV52" s="74" t="s">
        <v>71</v>
      </c>
      <c r="BW52" s="74" t="s">
        <v>76</v>
      </c>
      <c r="BX52" s="74" t="s">
        <v>4</v>
      </c>
      <c r="CM52" s="74" t="s">
        <v>77</v>
      </c>
    </row>
    <row r="53" spans="1:91" s="74" customFormat="1" ht="28.5" customHeight="1">
      <c r="A53" s="240" t="s">
        <v>1279</v>
      </c>
      <c r="B53" s="75"/>
      <c r="C53" s="76"/>
      <c r="D53" s="232" t="s">
        <v>78</v>
      </c>
      <c r="E53" s="233"/>
      <c r="F53" s="233"/>
      <c r="G53" s="233"/>
      <c r="H53" s="233"/>
      <c r="I53" s="76"/>
      <c r="J53" s="232" t="s">
        <v>79</v>
      </c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E53" s="233"/>
      <c r="AF53" s="233"/>
      <c r="AG53" s="230">
        <f>'3709 101 - SO101 CHODSKÁ ...'!$J$27</f>
        <v>0</v>
      </c>
      <c r="AH53" s="231"/>
      <c r="AI53" s="231"/>
      <c r="AJ53" s="231"/>
      <c r="AK53" s="231"/>
      <c r="AL53" s="231"/>
      <c r="AM53" s="231"/>
      <c r="AN53" s="230">
        <f>ROUND(SUM($AG$53,$AT$53),2)</f>
        <v>0</v>
      </c>
      <c r="AO53" s="231"/>
      <c r="AP53" s="231"/>
      <c r="AQ53" s="77" t="s">
        <v>75</v>
      </c>
      <c r="AR53" s="78"/>
      <c r="AS53" s="79">
        <v>0</v>
      </c>
      <c r="AT53" s="80">
        <f>ROUND(SUM($AV$53:$AW$53),2)</f>
        <v>0</v>
      </c>
      <c r="AU53" s="81">
        <f>'3709 101 - SO101 CHODSKÁ ...'!$P$85</f>
        <v>0</v>
      </c>
      <c r="AV53" s="80">
        <f>'3709 101 - SO101 CHODSKÁ ...'!$J$30</f>
        <v>0</v>
      </c>
      <c r="AW53" s="80">
        <f>'3709 101 - SO101 CHODSKÁ ...'!$J$31</f>
        <v>0</v>
      </c>
      <c r="AX53" s="80">
        <f>'3709 101 - SO101 CHODSKÁ ...'!$J$32</f>
        <v>0</v>
      </c>
      <c r="AY53" s="80">
        <f>'3709 101 - SO101 CHODSKÁ ...'!$J$33</f>
        <v>0</v>
      </c>
      <c r="AZ53" s="80">
        <f>'3709 101 - SO101 CHODSKÁ ...'!$F$30</f>
        <v>0</v>
      </c>
      <c r="BA53" s="80">
        <f>'3709 101 - SO101 CHODSKÁ ...'!$F$31</f>
        <v>0</v>
      </c>
      <c r="BB53" s="80">
        <f>'3709 101 - SO101 CHODSKÁ ...'!$F$32</f>
        <v>0</v>
      </c>
      <c r="BC53" s="80">
        <f>'3709 101 - SO101 CHODSKÁ ...'!$F$33</f>
        <v>0</v>
      </c>
      <c r="BD53" s="82">
        <f>'3709 101 - SO101 CHODSKÁ ...'!$F$34</f>
        <v>0</v>
      </c>
      <c r="BT53" s="74" t="s">
        <v>20</v>
      </c>
      <c r="BV53" s="74" t="s">
        <v>71</v>
      </c>
      <c r="BW53" s="74" t="s">
        <v>80</v>
      </c>
      <c r="BX53" s="74" t="s">
        <v>4</v>
      </c>
      <c r="CM53" s="74" t="s">
        <v>77</v>
      </c>
    </row>
    <row r="54" spans="1:91" s="74" customFormat="1" ht="28.5" customHeight="1">
      <c r="A54" s="240" t="s">
        <v>1279</v>
      </c>
      <c r="B54" s="75"/>
      <c r="C54" s="76"/>
      <c r="D54" s="232" t="s">
        <v>81</v>
      </c>
      <c r="E54" s="233"/>
      <c r="F54" s="233"/>
      <c r="G54" s="233"/>
      <c r="H54" s="233"/>
      <c r="I54" s="76"/>
      <c r="J54" s="232" t="s">
        <v>82</v>
      </c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0">
        <f>'3709 101CH - SO101 CHODSK...'!$J$27</f>
        <v>0</v>
      </c>
      <c r="AH54" s="231"/>
      <c r="AI54" s="231"/>
      <c r="AJ54" s="231"/>
      <c r="AK54" s="231"/>
      <c r="AL54" s="231"/>
      <c r="AM54" s="231"/>
      <c r="AN54" s="230">
        <f>ROUND(SUM($AG$54,$AT$54),2)</f>
        <v>0</v>
      </c>
      <c r="AO54" s="231"/>
      <c r="AP54" s="231"/>
      <c r="AQ54" s="77" t="s">
        <v>75</v>
      </c>
      <c r="AR54" s="78"/>
      <c r="AS54" s="79">
        <v>0</v>
      </c>
      <c r="AT54" s="80">
        <f>ROUND(SUM($AV$54:$AW$54),2)</f>
        <v>0</v>
      </c>
      <c r="AU54" s="81">
        <f>'3709 101CH - SO101 CHODSK...'!$P$83</f>
        <v>0</v>
      </c>
      <c r="AV54" s="80">
        <f>'3709 101CH - SO101 CHODSK...'!$J$30</f>
        <v>0</v>
      </c>
      <c r="AW54" s="80">
        <f>'3709 101CH - SO101 CHODSK...'!$J$31</f>
        <v>0</v>
      </c>
      <c r="AX54" s="80">
        <f>'3709 101CH - SO101 CHODSK...'!$J$32</f>
        <v>0</v>
      </c>
      <c r="AY54" s="80">
        <f>'3709 101CH - SO101 CHODSK...'!$J$33</f>
        <v>0</v>
      </c>
      <c r="AZ54" s="80">
        <f>'3709 101CH - SO101 CHODSK...'!$F$30</f>
        <v>0</v>
      </c>
      <c r="BA54" s="80">
        <f>'3709 101CH - SO101 CHODSK...'!$F$31</f>
        <v>0</v>
      </c>
      <c r="BB54" s="80">
        <f>'3709 101CH - SO101 CHODSK...'!$F$32</f>
        <v>0</v>
      </c>
      <c r="BC54" s="80">
        <f>'3709 101CH - SO101 CHODSK...'!$F$33</f>
        <v>0</v>
      </c>
      <c r="BD54" s="82">
        <f>'3709 101CH - SO101 CHODSK...'!$F$34</f>
        <v>0</v>
      </c>
      <c r="BT54" s="74" t="s">
        <v>20</v>
      </c>
      <c r="BV54" s="74" t="s">
        <v>71</v>
      </c>
      <c r="BW54" s="74" t="s">
        <v>83</v>
      </c>
      <c r="BX54" s="74" t="s">
        <v>4</v>
      </c>
      <c r="CM54" s="74" t="s">
        <v>77</v>
      </c>
    </row>
    <row r="55" spans="1:91" s="74" customFormat="1" ht="28.5" customHeight="1">
      <c r="A55" s="240" t="s">
        <v>1279</v>
      </c>
      <c r="B55" s="75"/>
      <c r="C55" s="76"/>
      <c r="D55" s="232" t="s">
        <v>84</v>
      </c>
      <c r="E55" s="233"/>
      <c r="F55" s="233"/>
      <c r="G55" s="233"/>
      <c r="H55" s="233"/>
      <c r="I55" s="76"/>
      <c r="J55" s="232" t="s">
        <v>85</v>
      </c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3"/>
      <c r="AE55" s="233"/>
      <c r="AF55" s="233"/>
      <c r="AG55" s="230">
        <f>'3709 102 - SO102 BEZRUČOV...'!$J$27</f>
        <v>0</v>
      </c>
      <c r="AH55" s="231"/>
      <c r="AI55" s="231"/>
      <c r="AJ55" s="231"/>
      <c r="AK55" s="231"/>
      <c r="AL55" s="231"/>
      <c r="AM55" s="231"/>
      <c r="AN55" s="230">
        <f>ROUND(SUM($AG$55,$AT$55),2)</f>
        <v>0</v>
      </c>
      <c r="AO55" s="231"/>
      <c r="AP55" s="231"/>
      <c r="AQ55" s="77" t="s">
        <v>75</v>
      </c>
      <c r="AR55" s="78"/>
      <c r="AS55" s="79">
        <v>0</v>
      </c>
      <c r="AT55" s="80">
        <f>ROUND(SUM($AV$55:$AW$55),2)</f>
        <v>0</v>
      </c>
      <c r="AU55" s="81">
        <f>'3709 102 - SO102 BEZRUČOV...'!$P$82</f>
        <v>0</v>
      </c>
      <c r="AV55" s="80">
        <f>'3709 102 - SO102 BEZRUČOV...'!$J$30</f>
        <v>0</v>
      </c>
      <c r="AW55" s="80">
        <f>'3709 102 - SO102 BEZRUČOV...'!$J$31</f>
        <v>0</v>
      </c>
      <c r="AX55" s="80">
        <f>'3709 102 - SO102 BEZRUČOV...'!$J$32</f>
        <v>0</v>
      </c>
      <c r="AY55" s="80">
        <f>'3709 102 - SO102 BEZRUČOV...'!$J$33</f>
        <v>0</v>
      </c>
      <c r="AZ55" s="80">
        <f>'3709 102 - SO102 BEZRUČOV...'!$F$30</f>
        <v>0</v>
      </c>
      <c r="BA55" s="80">
        <f>'3709 102 - SO102 BEZRUČOV...'!$F$31</f>
        <v>0</v>
      </c>
      <c r="BB55" s="80">
        <f>'3709 102 - SO102 BEZRUČOV...'!$F$32</f>
        <v>0</v>
      </c>
      <c r="BC55" s="80">
        <f>'3709 102 - SO102 BEZRUČOV...'!$F$33</f>
        <v>0</v>
      </c>
      <c r="BD55" s="82">
        <f>'3709 102 - SO102 BEZRUČOV...'!$F$34</f>
        <v>0</v>
      </c>
      <c r="BT55" s="74" t="s">
        <v>20</v>
      </c>
      <c r="BV55" s="74" t="s">
        <v>71</v>
      </c>
      <c r="BW55" s="74" t="s">
        <v>86</v>
      </c>
      <c r="BX55" s="74" t="s">
        <v>4</v>
      </c>
      <c r="CM55" s="74" t="s">
        <v>77</v>
      </c>
    </row>
    <row r="56" spans="1:91" s="74" customFormat="1" ht="28.5" customHeight="1">
      <c r="A56" s="240" t="s">
        <v>1279</v>
      </c>
      <c r="B56" s="75"/>
      <c r="C56" s="76"/>
      <c r="D56" s="232" t="s">
        <v>87</v>
      </c>
      <c r="E56" s="233"/>
      <c r="F56" s="233"/>
      <c r="G56" s="233"/>
      <c r="H56" s="233"/>
      <c r="I56" s="76"/>
      <c r="J56" s="232" t="s">
        <v>88</v>
      </c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E56" s="233"/>
      <c r="AF56" s="233"/>
      <c r="AG56" s="230">
        <f>'301 - Odvodnění komunikace'!$J$27</f>
        <v>0</v>
      </c>
      <c r="AH56" s="231"/>
      <c r="AI56" s="231"/>
      <c r="AJ56" s="231"/>
      <c r="AK56" s="231"/>
      <c r="AL56" s="231"/>
      <c r="AM56" s="231"/>
      <c r="AN56" s="230">
        <f>ROUND(SUM($AG$56,$AT$56),2)</f>
        <v>0</v>
      </c>
      <c r="AO56" s="231"/>
      <c r="AP56" s="231"/>
      <c r="AQ56" s="77" t="s">
        <v>75</v>
      </c>
      <c r="AR56" s="78"/>
      <c r="AS56" s="79">
        <v>0</v>
      </c>
      <c r="AT56" s="80">
        <f>ROUND(SUM($AV$56:$AW$56),2)</f>
        <v>0</v>
      </c>
      <c r="AU56" s="81">
        <f>'301 - Odvodnění komunikace'!$P$82</f>
        <v>0</v>
      </c>
      <c r="AV56" s="80">
        <f>'301 - Odvodnění komunikace'!$J$30</f>
        <v>0</v>
      </c>
      <c r="AW56" s="80">
        <f>'301 - Odvodnění komunikace'!$J$31</f>
        <v>0</v>
      </c>
      <c r="AX56" s="80">
        <f>'301 - Odvodnění komunikace'!$J$32</f>
        <v>0</v>
      </c>
      <c r="AY56" s="80">
        <f>'301 - Odvodnění komunikace'!$J$33</f>
        <v>0</v>
      </c>
      <c r="AZ56" s="80">
        <f>'301 - Odvodnění komunikace'!$F$30</f>
        <v>0</v>
      </c>
      <c r="BA56" s="80">
        <f>'301 - Odvodnění komunikace'!$F$31</f>
        <v>0</v>
      </c>
      <c r="BB56" s="80">
        <f>'301 - Odvodnění komunikace'!$F$32</f>
        <v>0</v>
      </c>
      <c r="BC56" s="80">
        <f>'301 - Odvodnění komunikace'!$F$33</f>
        <v>0</v>
      </c>
      <c r="BD56" s="82">
        <f>'301 - Odvodnění komunikace'!$F$34</f>
        <v>0</v>
      </c>
      <c r="BT56" s="74" t="s">
        <v>20</v>
      </c>
      <c r="BV56" s="74" t="s">
        <v>71</v>
      </c>
      <c r="BW56" s="74" t="s">
        <v>89</v>
      </c>
      <c r="BX56" s="74" t="s">
        <v>4</v>
      </c>
      <c r="CM56" s="74" t="s">
        <v>77</v>
      </c>
    </row>
    <row r="57" spans="1:91" s="74" customFormat="1" ht="28.5" customHeight="1">
      <c r="A57" s="240" t="s">
        <v>1279</v>
      </c>
      <c r="B57" s="75"/>
      <c r="C57" s="76"/>
      <c r="D57" s="232" t="s">
        <v>90</v>
      </c>
      <c r="E57" s="233"/>
      <c r="F57" s="233"/>
      <c r="G57" s="233"/>
      <c r="H57" s="233"/>
      <c r="I57" s="76"/>
      <c r="J57" s="232" t="s">
        <v>91</v>
      </c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30">
        <f>'3709 - VŠEOBECNÉ POLOŽKY ...'!$J$27</f>
        <v>0</v>
      </c>
      <c r="AH57" s="231"/>
      <c r="AI57" s="231"/>
      <c r="AJ57" s="231"/>
      <c r="AK57" s="231"/>
      <c r="AL57" s="231"/>
      <c r="AM57" s="231"/>
      <c r="AN57" s="230">
        <f>ROUND(SUM($AG$57,$AT$57),2)</f>
        <v>0</v>
      </c>
      <c r="AO57" s="231"/>
      <c r="AP57" s="231"/>
      <c r="AQ57" s="77" t="s">
        <v>75</v>
      </c>
      <c r="AR57" s="78"/>
      <c r="AS57" s="83">
        <v>0</v>
      </c>
      <c r="AT57" s="84">
        <f>ROUND(SUM($AV$57:$AW$57),2)</f>
        <v>0</v>
      </c>
      <c r="AU57" s="85">
        <f>'3709 - VŠEOBECNÉ POLOŽKY ...'!$P$78</f>
        <v>0</v>
      </c>
      <c r="AV57" s="84">
        <f>'3709 - VŠEOBECNÉ POLOŽKY ...'!$J$30</f>
        <v>0</v>
      </c>
      <c r="AW57" s="84">
        <f>'3709 - VŠEOBECNÉ POLOŽKY ...'!$J$31</f>
        <v>0</v>
      </c>
      <c r="AX57" s="84">
        <f>'3709 - VŠEOBECNÉ POLOŽKY ...'!$J$32</f>
        <v>0</v>
      </c>
      <c r="AY57" s="84">
        <f>'3709 - VŠEOBECNÉ POLOŽKY ...'!$J$33</f>
        <v>0</v>
      </c>
      <c r="AZ57" s="84">
        <f>'3709 - VŠEOBECNÉ POLOŽKY ...'!$F$30</f>
        <v>0</v>
      </c>
      <c r="BA57" s="84">
        <f>'3709 - VŠEOBECNÉ POLOŽKY ...'!$F$31</f>
        <v>0</v>
      </c>
      <c r="BB57" s="84">
        <f>'3709 - VŠEOBECNÉ POLOŽKY ...'!$F$32</f>
        <v>0</v>
      </c>
      <c r="BC57" s="84">
        <f>'3709 - VŠEOBECNÉ POLOŽKY ...'!$F$33</f>
        <v>0</v>
      </c>
      <c r="BD57" s="86">
        <f>'3709 - VŠEOBECNÉ POLOŽKY ...'!$F$34</f>
        <v>0</v>
      </c>
      <c r="BT57" s="74" t="s">
        <v>20</v>
      </c>
      <c r="BV57" s="74" t="s">
        <v>71</v>
      </c>
      <c r="BW57" s="74" t="s">
        <v>92</v>
      </c>
      <c r="BX57" s="74" t="s">
        <v>4</v>
      </c>
      <c r="CM57" s="74" t="s">
        <v>77</v>
      </c>
    </row>
    <row r="58" spans="2:44" s="6" customFormat="1" ht="30.75" customHeight="1"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43"/>
    </row>
    <row r="59" spans="2:44" s="6" customFormat="1" ht="7.5" customHeight="1"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43"/>
    </row>
  </sheetData>
  <sheetProtection password="CC35" sheet="1" objects="1" scenarios="1" formatColumns="0" formatRows="0" sort="0" autoFilter="0"/>
  <mergeCells count="61">
    <mergeCell ref="AR2:BE2"/>
    <mergeCell ref="AN57:AP57"/>
    <mergeCell ref="AG57:AM57"/>
    <mergeCell ref="D57:H57"/>
    <mergeCell ref="J57:AF57"/>
    <mergeCell ref="AG51:AM51"/>
    <mergeCell ref="AN51:AP51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3709 SO401 - VEŘEJNÉ OSVĚ...'!C2" tooltip="3709 SO401 - VEŘEJNÉ OSVĚ..." display="/"/>
    <hyperlink ref="A53" location="'3709 101 - SO101 CHODSKÁ ...'!C2" tooltip="3709 101 - SO101 CHODSKÁ ..." display="/"/>
    <hyperlink ref="A54" location="'3709 101CH - SO101 CHODSK...'!C2" tooltip="3709 101CH - SO101 CHODSK..." display="/"/>
    <hyperlink ref="A55" location="'3709 102 - SO102 BEZRUČOV...'!C2" tooltip="3709 102 - SO102 BEZRUČOV..." display="/"/>
    <hyperlink ref="A56" location="'301 - Odvodnění komunikace'!C2" tooltip="301 - Odvodnění komunikace" display="/"/>
    <hyperlink ref="A57" location="'3709 - VŠEOBECNÉ POLOŽKY ...'!C2" tooltip="3709 - VŠEOBECNÉ POLOŽKY 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42"/>
      <c r="C1" s="242"/>
      <c r="D1" s="241" t="s">
        <v>1</v>
      </c>
      <c r="E1" s="242"/>
      <c r="F1" s="243" t="s">
        <v>1280</v>
      </c>
      <c r="G1" s="248" t="s">
        <v>1281</v>
      </c>
      <c r="H1" s="248"/>
      <c r="I1" s="242"/>
      <c r="J1" s="243" t="s">
        <v>1282</v>
      </c>
      <c r="K1" s="241" t="s">
        <v>93</v>
      </c>
      <c r="L1" s="243" t="s">
        <v>1283</v>
      </c>
      <c r="M1" s="243"/>
      <c r="N1" s="243"/>
      <c r="O1" s="243"/>
      <c r="P1" s="243"/>
      <c r="Q1" s="243"/>
      <c r="R1" s="243"/>
      <c r="S1" s="243"/>
      <c r="T1" s="243"/>
      <c r="U1" s="239"/>
      <c r="V1" s="23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36"/>
      <c r="M2" s="201"/>
      <c r="N2" s="201"/>
      <c r="O2" s="201"/>
      <c r="P2" s="201"/>
      <c r="Q2" s="201"/>
      <c r="R2" s="201"/>
      <c r="S2" s="201"/>
      <c r="T2" s="201"/>
      <c r="U2" s="201"/>
      <c r="V2" s="201"/>
      <c r="AT2" s="2" t="s">
        <v>76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77</v>
      </c>
    </row>
    <row r="4" spans="2:46" s="2" customFormat="1" ht="37.5" customHeight="1">
      <c r="B4" s="10"/>
      <c r="C4" s="11"/>
      <c r="D4" s="12" t="s">
        <v>94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37" t="str">
        <f>'Rekapitulace stavby'!$K$6</f>
        <v>NÝRSKO - CHODSKÁ ULICE</v>
      </c>
      <c r="F7" s="205"/>
      <c r="G7" s="205"/>
      <c r="H7" s="205"/>
      <c r="J7" s="11"/>
      <c r="K7" s="13"/>
    </row>
    <row r="8" spans="2:11" s="6" customFormat="1" ht="15.75" customHeight="1">
      <c r="B8" s="23"/>
      <c r="C8" s="24"/>
      <c r="D8" s="19" t="s">
        <v>95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20" t="s">
        <v>96</v>
      </c>
      <c r="F9" s="212"/>
      <c r="G9" s="212"/>
      <c r="H9" s="212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/>
      <c r="G11" s="24"/>
      <c r="H11" s="24"/>
      <c r="I11" s="88" t="s">
        <v>19</v>
      </c>
      <c r="J11" s="17"/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22</v>
      </c>
      <c r="G12" s="24"/>
      <c r="H12" s="24"/>
      <c r="I12" s="88" t="s">
        <v>23</v>
      </c>
      <c r="J12" s="52" t="str">
        <f>'Rekapitulace stavby'!$AN$8</f>
        <v>01.01.2000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27</v>
      </c>
      <c r="E14" s="24"/>
      <c r="F14" s="24"/>
      <c r="G14" s="24"/>
      <c r="H14" s="24"/>
      <c r="I14" s="88" t="s">
        <v>28</v>
      </c>
      <c r="J14" s="17">
        <f>IF('Rekapitulace stavby'!$AN$10="","",'Rekapitulace stavby'!$AN$10)</f>
      </c>
      <c r="K14" s="27"/>
    </row>
    <row r="15" spans="2:11" s="6" customFormat="1" ht="18.75" customHeight="1">
      <c r="B15" s="23"/>
      <c r="C15" s="24"/>
      <c r="D15" s="24"/>
      <c r="E15" s="17" t="str">
        <f>IF('Rekapitulace stavby'!$E$11="","",'Rekapitulace stavby'!$E$11)</f>
        <v> </v>
      </c>
      <c r="F15" s="24"/>
      <c r="G15" s="24"/>
      <c r="H15" s="24"/>
      <c r="I15" s="88" t="s">
        <v>29</v>
      </c>
      <c r="J15" s="17">
        <f>IF('Rekapitulace stavby'!$AN$11="","",'Rekapitulace stavby'!$AN$11)</f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30</v>
      </c>
      <c r="E17" s="24"/>
      <c r="F17" s="24"/>
      <c r="G17" s="24"/>
      <c r="H17" s="24"/>
      <c r="I17" s="88" t="s">
        <v>28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29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32</v>
      </c>
      <c r="E20" s="24"/>
      <c r="F20" s="24"/>
      <c r="G20" s="24"/>
      <c r="H20" s="24"/>
      <c r="I20" s="88" t="s">
        <v>28</v>
      </c>
      <c r="J20" s="17">
        <f>IF('Rekapitulace stavby'!$AN$16="","",'Rekapitulace stavby'!$AN$16)</f>
      </c>
      <c r="K20" s="27"/>
    </row>
    <row r="21" spans="2:11" s="6" customFormat="1" ht="18.75" customHeight="1">
      <c r="B21" s="23"/>
      <c r="C21" s="24"/>
      <c r="D21" s="24"/>
      <c r="E21" s="17" t="str">
        <f>IF('Rekapitulace stavby'!$E$17="","",'Rekapitulace stavby'!$E$17)</f>
        <v> </v>
      </c>
      <c r="F21" s="24"/>
      <c r="G21" s="24"/>
      <c r="H21" s="24"/>
      <c r="I21" s="88" t="s">
        <v>29</v>
      </c>
      <c r="J21" s="17">
        <f>IF('Rekapitulace stavby'!$AN$17="","",'Rekapitulace stavby'!$AN$17)</f>
      </c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34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208"/>
      <c r="F24" s="238"/>
      <c r="G24" s="238"/>
      <c r="H24" s="238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35</v>
      </c>
      <c r="E27" s="24"/>
      <c r="F27" s="24"/>
      <c r="G27" s="24"/>
      <c r="H27" s="24"/>
      <c r="J27" s="67">
        <f>ROUND($J$76,2)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37</v>
      </c>
      <c r="G29" s="24"/>
      <c r="H29" s="24"/>
      <c r="I29" s="95" t="s">
        <v>36</v>
      </c>
      <c r="J29" s="28" t="s">
        <v>38</v>
      </c>
      <c r="K29" s="27"/>
    </row>
    <row r="30" spans="2:11" s="6" customFormat="1" ht="15" customHeight="1">
      <c r="B30" s="23"/>
      <c r="C30" s="24"/>
      <c r="D30" s="30" t="s">
        <v>39</v>
      </c>
      <c r="E30" s="30" t="s">
        <v>40</v>
      </c>
      <c r="F30" s="96">
        <f>ROUND(SUM($BE$76:$BE$328),2)</f>
        <v>0</v>
      </c>
      <c r="G30" s="24"/>
      <c r="H30" s="24"/>
      <c r="I30" s="97">
        <v>0.21</v>
      </c>
      <c r="J30" s="96">
        <f>ROUND(SUM($BE$76:$BE$328)*$I$30,2)</f>
        <v>0</v>
      </c>
      <c r="K30" s="27"/>
    </row>
    <row r="31" spans="2:11" s="6" customFormat="1" ht="15" customHeight="1">
      <c r="B31" s="23"/>
      <c r="C31" s="24"/>
      <c r="D31" s="24"/>
      <c r="E31" s="30" t="s">
        <v>41</v>
      </c>
      <c r="F31" s="96">
        <f>ROUND(SUM($BF$76:$BF$328),2)</f>
        <v>0</v>
      </c>
      <c r="G31" s="24"/>
      <c r="H31" s="24"/>
      <c r="I31" s="97">
        <v>0.15</v>
      </c>
      <c r="J31" s="96">
        <f>ROUND(SUM($BF$76:$BF$328)*$I$31,2)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42</v>
      </c>
      <c r="F32" s="96">
        <f>ROUND(SUM($BG$76:$BG$328),2)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43</v>
      </c>
      <c r="F33" s="96">
        <f>ROUND(SUM($BH$76:$BH$328),2)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44</v>
      </c>
      <c r="F34" s="96">
        <f>ROUND(SUM($BI$76:$BI$328),2)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45</v>
      </c>
      <c r="E36" s="34"/>
      <c r="F36" s="34"/>
      <c r="G36" s="98" t="s">
        <v>46</v>
      </c>
      <c r="H36" s="35" t="s">
        <v>47</v>
      </c>
      <c r="I36" s="99"/>
      <c r="J36" s="36">
        <f>ROUND(SUM($J$27:$J$34),2)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97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15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37" t="str">
        <f>$E$7</f>
        <v>NÝRSKO - CHODSKÁ ULICE</v>
      </c>
      <c r="F45" s="212"/>
      <c r="G45" s="212"/>
      <c r="H45" s="212"/>
      <c r="J45" s="24"/>
      <c r="K45" s="27"/>
    </row>
    <row r="46" spans="2:11" s="6" customFormat="1" ht="15" customHeight="1">
      <c r="B46" s="23"/>
      <c r="C46" s="19" t="s">
        <v>95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20" t="str">
        <f>$E$9</f>
        <v>3709 SO401 - VEŘEJNÉ OSVĚTLENÍ</v>
      </c>
      <c r="F47" s="212"/>
      <c r="G47" s="212"/>
      <c r="H47" s="212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 </v>
      </c>
      <c r="G49" s="24"/>
      <c r="H49" s="24"/>
      <c r="I49" s="88" t="s">
        <v>23</v>
      </c>
      <c r="J49" s="52" t="str">
        <f>IF($J$12="","",$J$12)</f>
        <v>01.01.2000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27</v>
      </c>
      <c r="D51" s="24"/>
      <c r="E51" s="24"/>
      <c r="F51" s="17" t="str">
        <f>$E$15</f>
        <v> </v>
      </c>
      <c r="G51" s="24"/>
      <c r="H51" s="24"/>
      <c r="I51" s="88" t="s">
        <v>32</v>
      </c>
      <c r="J51" s="17" t="str">
        <f>$E$21</f>
        <v> </v>
      </c>
      <c r="K51" s="27"/>
    </row>
    <row r="52" spans="2:11" s="6" customFormat="1" ht="15" customHeight="1">
      <c r="B52" s="23"/>
      <c r="C52" s="19" t="s">
        <v>30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98</v>
      </c>
      <c r="D54" s="32"/>
      <c r="E54" s="32"/>
      <c r="F54" s="32"/>
      <c r="G54" s="32"/>
      <c r="H54" s="32"/>
      <c r="I54" s="106"/>
      <c r="J54" s="107" t="s">
        <v>99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100</v>
      </c>
      <c r="D56" s="24"/>
      <c r="E56" s="24"/>
      <c r="F56" s="24"/>
      <c r="G56" s="24"/>
      <c r="H56" s="24"/>
      <c r="J56" s="67">
        <f>ROUND($J$76,2)</f>
        <v>0</v>
      </c>
      <c r="K56" s="27"/>
      <c r="AU56" s="6" t="s">
        <v>101</v>
      </c>
    </row>
    <row r="57" spans="2:11" s="6" customFormat="1" ht="22.5" customHeight="1">
      <c r="B57" s="23"/>
      <c r="C57" s="24"/>
      <c r="D57" s="24"/>
      <c r="E57" s="24"/>
      <c r="F57" s="24"/>
      <c r="G57" s="24"/>
      <c r="H57" s="24"/>
      <c r="J57" s="24"/>
      <c r="K57" s="27"/>
    </row>
    <row r="58" spans="2:11" s="6" customFormat="1" ht="7.5" customHeight="1">
      <c r="B58" s="38"/>
      <c r="C58" s="39"/>
      <c r="D58" s="39"/>
      <c r="E58" s="39"/>
      <c r="F58" s="39"/>
      <c r="G58" s="39"/>
      <c r="H58" s="39"/>
      <c r="I58" s="101"/>
      <c r="J58" s="39"/>
      <c r="K58" s="40"/>
    </row>
    <row r="62" spans="2:12" s="6" customFormat="1" ht="7.5" customHeight="1">
      <c r="B62" s="41"/>
      <c r="C62" s="42"/>
      <c r="D62" s="42"/>
      <c r="E62" s="42"/>
      <c r="F62" s="42"/>
      <c r="G62" s="42"/>
      <c r="H62" s="42"/>
      <c r="I62" s="103"/>
      <c r="J62" s="42"/>
      <c r="K62" s="42"/>
      <c r="L62" s="43"/>
    </row>
    <row r="63" spans="2:12" s="6" customFormat="1" ht="37.5" customHeight="1">
      <c r="B63" s="23"/>
      <c r="C63" s="12" t="s">
        <v>102</v>
      </c>
      <c r="D63" s="24"/>
      <c r="E63" s="24"/>
      <c r="F63" s="24"/>
      <c r="G63" s="24"/>
      <c r="H63" s="24"/>
      <c r="J63" s="24"/>
      <c r="K63" s="24"/>
      <c r="L63" s="43"/>
    </row>
    <row r="64" spans="2:12" s="6" customFormat="1" ht="7.5" customHeight="1">
      <c r="B64" s="23"/>
      <c r="C64" s="24"/>
      <c r="D64" s="24"/>
      <c r="E64" s="24"/>
      <c r="F64" s="24"/>
      <c r="G64" s="24"/>
      <c r="H64" s="24"/>
      <c r="J64" s="24"/>
      <c r="K64" s="24"/>
      <c r="L64" s="43"/>
    </row>
    <row r="65" spans="2:12" s="6" customFormat="1" ht="15" customHeight="1">
      <c r="B65" s="23"/>
      <c r="C65" s="19" t="s">
        <v>15</v>
      </c>
      <c r="D65" s="24"/>
      <c r="E65" s="24"/>
      <c r="F65" s="24"/>
      <c r="G65" s="24"/>
      <c r="H65" s="24"/>
      <c r="J65" s="24"/>
      <c r="K65" s="24"/>
      <c r="L65" s="43"/>
    </row>
    <row r="66" spans="2:12" s="6" customFormat="1" ht="16.5" customHeight="1">
      <c r="B66" s="23"/>
      <c r="C66" s="24"/>
      <c r="D66" s="24"/>
      <c r="E66" s="237" t="str">
        <f>$E$7</f>
        <v>NÝRSKO - CHODSKÁ ULICE</v>
      </c>
      <c r="F66" s="212"/>
      <c r="G66" s="212"/>
      <c r="H66" s="212"/>
      <c r="J66" s="24"/>
      <c r="K66" s="24"/>
      <c r="L66" s="43"/>
    </row>
    <row r="67" spans="2:12" s="6" customFormat="1" ht="15" customHeight="1">
      <c r="B67" s="23"/>
      <c r="C67" s="19" t="s">
        <v>95</v>
      </c>
      <c r="D67" s="24"/>
      <c r="E67" s="24"/>
      <c r="F67" s="24"/>
      <c r="G67" s="24"/>
      <c r="H67" s="24"/>
      <c r="J67" s="24"/>
      <c r="K67" s="24"/>
      <c r="L67" s="43"/>
    </row>
    <row r="68" spans="2:12" s="6" customFormat="1" ht="19.5" customHeight="1">
      <c r="B68" s="23"/>
      <c r="C68" s="24"/>
      <c r="D68" s="24"/>
      <c r="E68" s="220" t="str">
        <f>$E$9</f>
        <v>3709 SO401 - VEŘEJNÉ OSVĚTLENÍ</v>
      </c>
      <c r="F68" s="212"/>
      <c r="G68" s="212"/>
      <c r="H68" s="212"/>
      <c r="J68" s="24"/>
      <c r="K68" s="24"/>
      <c r="L68" s="43"/>
    </row>
    <row r="69" spans="2:12" s="6" customFormat="1" ht="7.5" customHeight="1">
      <c r="B69" s="23"/>
      <c r="C69" s="24"/>
      <c r="D69" s="24"/>
      <c r="E69" s="24"/>
      <c r="F69" s="24"/>
      <c r="G69" s="24"/>
      <c r="H69" s="24"/>
      <c r="J69" s="24"/>
      <c r="K69" s="24"/>
      <c r="L69" s="43"/>
    </row>
    <row r="70" spans="2:12" s="6" customFormat="1" ht="18.75" customHeight="1">
      <c r="B70" s="23"/>
      <c r="C70" s="19" t="s">
        <v>21</v>
      </c>
      <c r="D70" s="24"/>
      <c r="E70" s="24"/>
      <c r="F70" s="17" t="str">
        <f>$F$12</f>
        <v> </v>
      </c>
      <c r="G70" s="24"/>
      <c r="H70" s="24"/>
      <c r="I70" s="88" t="s">
        <v>23</v>
      </c>
      <c r="J70" s="52" t="str">
        <f>IF($J$12="","",$J$12)</f>
        <v>01.01.2000</v>
      </c>
      <c r="K70" s="24"/>
      <c r="L70" s="43"/>
    </row>
    <row r="71" spans="2:12" s="6" customFormat="1" ht="7.5" customHeight="1">
      <c r="B71" s="23"/>
      <c r="C71" s="24"/>
      <c r="D71" s="24"/>
      <c r="E71" s="24"/>
      <c r="F71" s="24"/>
      <c r="G71" s="24"/>
      <c r="H71" s="24"/>
      <c r="J71" s="24"/>
      <c r="K71" s="24"/>
      <c r="L71" s="43"/>
    </row>
    <row r="72" spans="2:12" s="6" customFormat="1" ht="15.75" customHeight="1">
      <c r="B72" s="23"/>
      <c r="C72" s="19" t="s">
        <v>27</v>
      </c>
      <c r="D72" s="24"/>
      <c r="E72" s="24"/>
      <c r="F72" s="17" t="str">
        <f>$E$15</f>
        <v> </v>
      </c>
      <c r="G72" s="24"/>
      <c r="H72" s="24"/>
      <c r="I72" s="88" t="s">
        <v>32</v>
      </c>
      <c r="J72" s="17" t="str">
        <f>$E$21</f>
        <v> </v>
      </c>
      <c r="K72" s="24"/>
      <c r="L72" s="43"/>
    </row>
    <row r="73" spans="2:12" s="6" customFormat="1" ht="15" customHeight="1">
      <c r="B73" s="23"/>
      <c r="C73" s="19" t="s">
        <v>30</v>
      </c>
      <c r="D73" s="24"/>
      <c r="E73" s="24"/>
      <c r="F73" s="17">
        <f>IF($E$18="","",$E$18)</f>
      </c>
      <c r="G73" s="24"/>
      <c r="H73" s="24"/>
      <c r="J73" s="24"/>
      <c r="K73" s="24"/>
      <c r="L73" s="43"/>
    </row>
    <row r="74" spans="2:12" s="6" customFormat="1" ht="11.25" customHeight="1">
      <c r="B74" s="23"/>
      <c r="C74" s="24"/>
      <c r="D74" s="24"/>
      <c r="E74" s="24"/>
      <c r="F74" s="24"/>
      <c r="G74" s="24"/>
      <c r="H74" s="24"/>
      <c r="J74" s="24"/>
      <c r="K74" s="24"/>
      <c r="L74" s="43"/>
    </row>
    <row r="75" spans="2:20" s="108" customFormat="1" ht="30" customHeight="1">
      <c r="B75" s="109"/>
      <c r="C75" s="110" t="s">
        <v>103</v>
      </c>
      <c r="D75" s="111" t="s">
        <v>54</v>
      </c>
      <c r="E75" s="111" t="s">
        <v>50</v>
      </c>
      <c r="F75" s="111" t="s">
        <v>104</v>
      </c>
      <c r="G75" s="111" t="s">
        <v>105</v>
      </c>
      <c r="H75" s="111" t="s">
        <v>106</v>
      </c>
      <c r="I75" s="112" t="s">
        <v>107</v>
      </c>
      <c r="J75" s="111" t="s">
        <v>108</v>
      </c>
      <c r="K75" s="113" t="s">
        <v>109</v>
      </c>
      <c r="L75" s="114"/>
      <c r="M75" s="59" t="s">
        <v>110</v>
      </c>
      <c r="N75" s="60" t="s">
        <v>39</v>
      </c>
      <c r="O75" s="60" t="s">
        <v>111</v>
      </c>
      <c r="P75" s="60" t="s">
        <v>112</v>
      </c>
      <c r="Q75" s="60" t="s">
        <v>113</v>
      </c>
      <c r="R75" s="60" t="s">
        <v>114</v>
      </c>
      <c r="S75" s="60" t="s">
        <v>115</v>
      </c>
      <c r="T75" s="61" t="s">
        <v>116</v>
      </c>
    </row>
    <row r="76" spans="2:63" s="6" customFormat="1" ht="30" customHeight="1">
      <c r="B76" s="23"/>
      <c r="C76" s="66" t="s">
        <v>100</v>
      </c>
      <c r="D76" s="24"/>
      <c r="E76" s="24"/>
      <c r="F76" s="24"/>
      <c r="G76" s="24"/>
      <c r="H76" s="24"/>
      <c r="J76" s="115">
        <f>$BK$76</f>
        <v>0</v>
      </c>
      <c r="K76" s="24"/>
      <c r="L76" s="43"/>
      <c r="M76" s="63"/>
      <c r="N76" s="64"/>
      <c r="O76" s="64"/>
      <c r="P76" s="116">
        <f>SUM($P$77:$P$328)</f>
        <v>0</v>
      </c>
      <c r="Q76" s="64"/>
      <c r="R76" s="116">
        <f>SUM($R$77:$R$328)</f>
        <v>0</v>
      </c>
      <c r="S76" s="64"/>
      <c r="T76" s="117">
        <f>SUM($T$77:$T$328)</f>
        <v>0</v>
      </c>
      <c r="AT76" s="6" t="s">
        <v>68</v>
      </c>
      <c r="AU76" s="6" t="s">
        <v>101</v>
      </c>
      <c r="BK76" s="118">
        <f>SUM($BK$77:$BK$328)</f>
        <v>0</v>
      </c>
    </row>
    <row r="77" spans="2:65" s="6" customFormat="1" ht="15.75" customHeight="1">
      <c r="B77" s="23"/>
      <c r="C77" s="119" t="s">
        <v>20</v>
      </c>
      <c r="D77" s="119" t="s">
        <v>117</v>
      </c>
      <c r="E77" s="120" t="s">
        <v>118</v>
      </c>
      <c r="F77" s="121" t="s">
        <v>119</v>
      </c>
      <c r="G77" s="122" t="s">
        <v>120</v>
      </c>
      <c r="H77" s="123">
        <v>21</v>
      </c>
      <c r="I77" s="124"/>
      <c r="J77" s="125">
        <f>ROUND($I$77*$H$77,2)</f>
        <v>0</v>
      </c>
      <c r="K77" s="121"/>
      <c r="L77" s="43"/>
      <c r="M77" s="126"/>
      <c r="N77" s="127" t="s">
        <v>40</v>
      </c>
      <c r="O77" s="24"/>
      <c r="P77" s="24"/>
      <c r="Q77" s="128">
        <v>0</v>
      </c>
      <c r="R77" s="128">
        <f>$Q$77*$H$77</f>
        <v>0</v>
      </c>
      <c r="S77" s="128">
        <v>0</v>
      </c>
      <c r="T77" s="129">
        <f>$S$77*$H$77</f>
        <v>0</v>
      </c>
      <c r="AR77" s="89" t="s">
        <v>121</v>
      </c>
      <c r="AT77" s="89" t="s">
        <v>117</v>
      </c>
      <c r="AU77" s="89" t="s">
        <v>69</v>
      </c>
      <c r="AY77" s="6" t="s">
        <v>122</v>
      </c>
      <c r="BE77" s="130">
        <f>IF($N$77="základní",$J$77,0)</f>
        <v>0</v>
      </c>
      <c r="BF77" s="130">
        <f>IF($N$77="snížená",$J$77,0)</f>
        <v>0</v>
      </c>
      <c r="BG77" s="130">
        <f>IF($N$77="zákl. přenesená",$J$77,0)</f>
        <v>0</v>
      </c>
      <c r="BH77" s="130">
        <f>IF($N$77="sníž. přenesená",$J$77,0)</f>
        <v>0</v>
      </c>
      <c r="BI77" s="130">
        <f>IF($N$77="nulová",$J$77,0)</f>
        <v>0</v>
      </c>
      <c r="BJ77" s="89" t="s">
        <v>20</v>
      </c>
      <c r="BK77" s="130">
        <f>ROUND($I$77*$H$77,2)</f>
        <v>0</v>
      </c>
      <c r="BL77" s="89" t="s">
        <v>121</v>
      </c>
      <c r="BM77" s="89" t="s">
        <v>20</v>
      </c>
    </row>
    <row r="78" spans="2:47" s="6" customFormat="1" ht="16.5" customHeight="1">
      <c r="B78" s="23"/>
      <c r="C78" s="24"/>
      <c r="D78" s="131" t="s">
        <v>123</v>
      </c>
      <c r="E78" s="24"/>
      <c r="F78" s="132" t="s">
        <v>119</v>
      </c>
      <c r="G78" s="24"/>
      <c r="H78" s="24"/>
      <c r="J78" s="24"/>
      <c r="K78" s="24"/>
      <c r="L78" s="43"/>
      <c r="M78" s="56"/>
      <c r="N78" s="24"/>
      <c r="O78" s="24"/>
      <c r="P78" s="24"/>
      <c r="Q78" s="24"/>
      <c r="R78" s="24"/>
      <c r="S78" s="24"/>
      <c r="T78" s="57"/>
      <c r="AT78" s="6" t="s">
        <v>123</v>
      </c>
      <c r="AU78" s="6" t="s">
        <v>69</v>
      </c>
    </row>
    <row r="79" spans="2:65" s="6" customFormat="1" ht="15.75" customHeight="1">
      <c r="B79" s="23"/>
      <c r="C79" s="119" t="s">
        <v>77</v>
      </c>
      <c r="D79" s="119" t="s">
        <v>117</v>
      </c>
      <c r="E79" s="120" t="s">
        <v>124</v>
      </c>
      <c r="F79" s="121" t="s">
        <v>125</v>
      </c>
      <c r="G79" s="122" t="s">
        <v>120</v>
      </c>
      <c r="H79" s="123">
        <v>15</v>
      </c>
      <c r="I79" s="124"/>
      <c r="J79" s="125">
        <f>ROUND($I$79*$H$79,2)</f>
        <v>0</v>
      </c>
      <c r="K79" s="121"/>
      <c r="L79" s="43"/>
      <c r="M79" s="126"/>
      <c r="N79" s="127" t="s">
        <v>40</v>
      </c>
      <c r="O79" s="24"/>
      <c r="P79" s="24"/>
      <c r="Q79" s="128">
        <v>0</v>
      </c>
      <c r="R79" s="128">
        <f>$Q$79*$H$79</f>
        <v>0</v>
      </c>
      <c r="S79" s="128">
        <v>0</v>
      </c>
      <c r="T79" s="129">
        <f>$S$79*$H$79</f>
        <v>0</v>
      </c>
      <c r="AR79" s="89" t="s">
        <v>121</v>
      </c>
      <c r="AT79" s="89" t="s">
        <v>117</v>
      </c>
      <c r="AU79" s="89" t="s">
        <v>69</v>
      </c>
      <c r="AY79" s="6" t="s">
        <v>122</v>
      </c>
      <c r="BE79" s="130">
        <f>IF($N$79="základní",$J$79,0)</f>
        <v>0</v>
      </c>
      <c r="BF79" s="130">
        <f>IF($N$79="snížená",$J$79,0)</f>
        <v>0</v>
      </c>
      <c r="BG79" s="130">
        <f>IF($N$79="zákl. přenesená",$J$79,0)</f>
        <v>0</v>
      </c>
      <c r="BH79" s="130">
        <f>IF($N$79="sníž. přenesená",$J$79,0)</f>
        <v>0</v>
      </c>
      <c r="BI79" s="130">
        <f>IF($N$79="nulová",$J$79,0)</f>
        <v>0</v>
      </c>
      <c r="BJ79" s="89" t="s">
        <v>20</v>
      </c>
      <c r="BK79" s="130">
        <f>ROUND($I$79*$H$79,2)</f>
        <v>0</v>
      </c>
      <c r="BL79" s="89" t="s">
        <v>121</v>
      </c>
      <c r="BM79" s="89" t="s">
        <v>77</v>
      </c>
    </row>
    <row r="80" spans="2:47" s="6" customFormat="1" ht="16.5" customHeight="1">
      <c r="B80" s="23"/>
      <c r="C80" s="24"/>
      <c r="D80" s="131" t="s">
        <v>123</v>
      </c>
      <c r="E80" s="24"/>
      <c r="F80" s="132" t="s">
        <v>125</v>
      </c>
      <c r="G80" s="24"/>
      <c r="H80" s="24"/>
      <c r="J80" s="24"/>
      <c r="K80" s="24"/>
      <c r="L80" s="43"/>
      <c r="M80" s="56"/>
      <c r="N80" s="24"/>
      <c r="O80" s="24"/>
      <c r="P80" s="24"/>
      <c r="Q80" s="24"/>
      <c r="R80" s="24"/>
      <c r="S80" s="24"/>
      <c r="T80" s="57"/>
      <c r="AT80" s="6" t="s">
        <v>123</v>
      </c>
      <c r="AU80" s="6" t="s">
        <v>69</v>
      </c>
    </row>
    <row r="81" spans="2:65" s="6" customFormat="1" ht="15.75" customHeight="1">
      <c r="B81" s="23"/>
      <c r="C81" s="133" t="s">
        <v>126</v>
      </c>
      <c r="D81" s="133" t="s">
        <v>127</v>
      </c>
      <c r="E81" s="134" t="s">
        <v>128</v>
      </c>
      <c r="F81" s="135" t="s">
        <v>129</v>
      </c>
      <c r="G81" s="136" t="s">
        <v>120</v>
      </c>
      <c r="H81" s="137">
        <v>15</v>
      </c>
      <c r="I81" s="138"/>
      <c r="J81" s="139">
        <f>ROUND($I$81*$H$81,2)</f>
        <v>0</v>
      </c>
      <c r="K81" s="135"/>
      <c r="L81" s="140"/>
      <c r="M81" s="141"/>
      <c r="N81" s="142" t="s">
        <v>40</v>
      </c>
      <c r="O81" s="24"/>
      <c r="P81" s="24"/>
      <c r="Q81" s="128">
        <v>0</v>
      </c>
      <c r="R81" s="128">
        <f>$Q$81*$H$81</f>
        <v>0</v>
      </c>
      <c r="S81" s="128">
        <v>0</v>
      </c>
      <c r="T81" s="129">
        <f>$S$81*$H$81</f>
        <v>0</v>
      </c>
      <c r="AR81" s="89" t="s">
        <v>130</v>
      </c>
      <c r="AT81" s="89" t="s">
        <v>127</v>
      </c>
      <c r="AU81" s="89" t="s">
        <v>69</v>
      </c>
      <c r="AY81" s="6" t="s">
        <v>122</v>
      </c>
      <c r="BE81" s="130">
        <f>IF($N$81="základní",$J$81,0)</f>
        <v>0</v>
      </c>
      <c r="BF81" s="130">
        <f>IF($N$81="snížená",$J$81,0)</f>
        <v>0</v>
      </c>
      <c r="BG81" s="130">
        <f>IF($N$81="zákl. přenesená",$J$81,0)</f>
        <v>0</v>
      </c>
      <c r="BH81" s="130">
        <f>IF($N$81="sníž. přenesená",$J$81,0)</f>
        <v>0</v>
      </c>
      <c r="BI81" s="130">
        <f>IF($N$81="nulová",$J$81,0)</f>
        <v>0</v>
      </c>
      <c r="BJ81" s="89" t="s">
        <v>20</v>
      </c>
      <c r="BK81" s="130">
        <f>ROUND($I$81*$H$81,2)</f>
        <v>0</v>
      </c>
      <c r="BL81" s="89" t="s">
        <v>121</v>
      </c>
      <c r="BM81" s="89" t="s">
        <v>126</v>
      </c>
    </row>
    <row r="82" spans="2:47" s="6" customFormat="1" ht="16.5" customHeight="1">
      <c r="B82" s="23"/>
      <c r="C82" s="24"/>
      <c r="D82" s="131" t="s">
        <v>123</v>
      </c>
      <c r="E82" s="24"/>
      <c r="F82" s="132" t="s">
        <v>129</v>
      </c>
      <c r="G82" s="24"/>
      <c r="H82" s="24"/>
      <c r="J82" s="24"/>
      <c r="K82" s="24"/>
      <c r="L82" s="43"/>
      <c r="M82" s="56"/>
      <c r="N82" s="24"/>
      <c r="O82" s="24"/>
      <c r="P82" s="24"/>
      <c r="Q82" s="24"/>
      <c r="R82" s="24"/>
      <c r="S82" s="24"/>
      <c r="T82" s="57"/>
      <c r="AT82" s="6" t="s">
        <v>123</v>
      </c>
      <c r="AU82" s="6" t="s">
        <v>69</v>
      </c>
    </row>
    <row r="83" spans="2:65" s="6" customFormat="1" ht="15.75" customHeight="1">
      <c r="B83" s="23"/>
      <c r="C83" s="119" t="s">
        <v>121</v>
      </c>
      <c r="D83" s="119" t="s">
        <v>117</v>
      </c>
      <c r="E83" s="120" t="s">
        <v>131</v>
      </c>
      <c r="F83" s="121" t="s">
        <v>132</v>
      </c>
      <c r="G83" s="122" t="s">
        <v>120</v>
      </c>
      <c r="H83" s="123">
        <v>15</v>
      </c>
      <c r="I83" s="124"/>
      <c r="J83" s="125">
        <f>ROUND($I$83*$H$83,2)</f>
        <v>0</v>
      </c>
      <c r="K83" s="121"/>
      <c r="L83" s="43"/>
      <c r="M83" s="126"/>
      <c r="N83" s="127" t="s">
        <v>40</v>
      </c>
      <c r="O83" s="24"/>
      <c r="P83" s="24"/>
      <c r="Q83" s="128">
        <v>0</v>
      </c>
      <c r="R83" s="128">
        <f>$Q$83*$H$83</f>
        <v>0</v>
      </c>
      <c r="S83" s="128">
        <v>0</v>
      </c>
      <c r="T83" s="129">
        <f>$S$83*$H$83</f>
        <v>0</v>
      </c>
      <c r="AR83" s="89" t="s">
        <v>121</v>
      </c>
      <c r="AT83" s="89" t="s">
        <v>117</v>
      </c>
      <c r="AU83" s="89" t="s">
        <v>69</v>
      </c>
      <c r="AY83" s="6" t="s">
        <v>122</v>
      </c>
      <c r="BE83" s="130">
        <f>IF($N$83="základní",$J$83,0)</f>
        <v>0</v>
      </c>
      <c r="BF83" s="130">
        <f>IF($N$83="snížená",$J$83,0)</f>
        <v>0</v>
      </c>
      <c r="BG83" s="130">
        <f>IF($N$83="zákl. přenesená",$J$83,0)</f>
        <v>0</v>
      </c>
      <c r="BH83" s="130">
        <f>IF($N$83="sníž. přenesená",$J$83,0)</f>
        <v>0</v>
      </c>
      <c r="BI83" s="130">
        <f>IF($N$83="nulová",$J$83,0)</f>
        <v>0</v>
      </c>
      <c r="BJ83" s="89" t="s">
        <v>20</v>
      </c>
      <c r="BK83" s="130">
        <f>ROUND($I$83*$H$83,2)</f>
        <v>0</v>
      </c>
      <c r="BL83" s="89" t="s">
        <v>121</v>
      </c>
      <c r="BM83" s="89" t="s">
        <v>121</v>
      </c>
    </row>
    <row r="84" spans="2:47" s="6" customFormat="1" ht="16.5" customHeight="1">
      <c r="B84" s="23"/>
      <c r="C84" s="24"/>
      <c r="D84" s="131" t="s">
        <v>123</v>
      </c>
      <c r="E84" s="24"/>
      <c r="F84" s="132" t="s">
        <v>132</v>
      </c>
      <c r="G84" s="24"/>
      <c r="H84" s="24"/>
      <c r="J84" s="24"/>
      <c r="K84" s="24"/>
      <c r="L84" s="43"/>
      <c r="M84" s="56"/>
      <c r="N84" s="24"/>
      <c r="O84" s="24"/>
      <c r="P84" s="24"/>
      <c r="Q84" s="24"/>
      <c r="R84" s="24"/>
      <c r="S84" s="24"/>
      <c r="T84" s="57"/>
      <c r="AT84" s="6" t="s">
        <v>123</v>
      </c>
      <c r="AU84" s="6" t="s">
        <v>69</v>
      </c>
    </row>
    <row r="85" spans="2:65" s="6" customFormat="1" ht="15.75" customHeight="1">
      <c r="B85" s="23"/>
      <c r="C85" s="133" t="s">
        <v>133</v>
      </c>
      <c r="D85" s="133" t="s">
        <v>127</v>
      </c>
      <c r="E85" s="134" t="s">
        <v>134</v>
      </c>
      <c r="F85" s="135" t="s">
        <v>135</v>
      </c>
      <c r="G85" s="136" t="s">
        <v>120</v>
      </c>
      <c r="H85" s="137">
        <v>15</v>
      </c>
      <c r="I85" s="138"/>
      <c r="J85" s="139">
        <f>ROUND($I$85*$H$85,2)</f>
        <v>0</v>
      </c>
      <c r="K85" s="135"/>
      <c r="L85" s="140"/>
      <c r="M85" s="141"/>
      <c r="N85" s="142" t="s">
        <v>40</v>
      </c>
      <c r="O85" s="24"/>
      <c r="P85" s="24"/>
      <c r="Q85" s="128">
        <v>0</v>
      </c>
      <c r="R85" s="128">
        <f>$Q$85*$H$85</f>
        <v>0</v>
      </c>
      <c r="S85" s="128">
        <v>0</v>
      </c>
      <c r="T85" s="129">
        <f>$S$85*$H$85</f>
        <v>0</v>
      </c>
      <c r="AR85" s="89" t="s">
        <v>130</v>
      </c>
      <c r="AT85" s="89" t="s">
        <v>127</v>
      </c>
      <c r="AU85" s="89" t="s">
        <v>69</v>
      </c>
      <c r="AY85" s="6" t="s">
        <v>122</v>
      </c>
      <c r="BE85" s="130">
        <f>IF($N$85="základní",$J$85,0)</f>
        <v>0</v>
      </c>
      <c r="BF85" s="130">
        <f>IF($N$85="snížená",$J$85,0)</f>
        <v>0</v>
      </c>
      <c r="BG85" s="130">
        <f>IF($N$85="zákl. přenesená",$J$85,0)</f>
        <v>0</v>
      </c>
      <c r="BH85" s="130">
        <f>IF($N$85="sníž. přenesená",$J$85,0)</f>
        <v>0</v>
      </c>
      <c r="BI85" s="130">
        <f>IF($N$85="nulová",$J$85,0)</f>
        <v>0</v>
      </c>
      <c r="BJ85" s="89" t="s">
        <v>20</v>
      </c>
      <c r="BK85" s="130">
        <f>ROUND($I$85*$H$85,2)</f>
        <v>0</v>
      </c>
      <c r="BL85" s="89" t="s">
        <v>121</v>
      </c>
      <c r="BM85" s="89" t="s">
        <v>133</v>
      </c>
    </row>
    <row r="86" spans="2:47" s="6" customFormat="1" ht="16.5" customHeight="1">
      <c r="B86" s="23"/>
      <c r="C86" s="24"/>
      <c r="D86" s="131" t="s">
        <v>123</v>
      </c>
      <c r="E86" s="24"/>
      <c r="F86" s="132" t="s">
        <v>135</v>
      </c>
      <c r="G86" s="24"/>
      <c r="H86" s="24"/>
      <c r="J86" s="24"/>
      <c r="K86" s="24"/>
      <c r="L86" s="43"/>
      <c r="M86" s="56"/>
      <c r="N86" s="24"/>
      <c r="O86" s="24"/>
      <c r="P86" s="24"/>
      <c r="Q86" s="24"/>
      <c r="R86" s="24"/>
      <c r="S86" s="24"/>
      <c r="T86" s="57"/>
      <c r="AT86" s="6" t="s">
        <v>123</v>
      </c>
      <c r="AU86" s="6" t="s">
        <v>69</v>
      </c>
    </row>
    <row r="87" spans="2:65" s="6" customFormat="1" ht="15.75" customHeight="1">
      <c r="B87" s="23"/>
      <c r="C87" s="119" t="s">
        <v>136</v>
      </c>
      <c r="D87" s="119" t="s">
        <v>117</v>
      </c>
      <c r="E87" s="120" t="s">
        <v>137</v>
      </c>
      <c r="F87" s="121" t="s">
        <v>138</v>
      </c>
      <c r="G87" s="122" t="s">
        <v>120</v>
      </c>
      <c r="H87" s="123">
        <v>3</v>
      </c>
      <c r="I87" s="124"/>
      <c r="J87" s="125">
        <f>ROUND($I$87*$H$87,2)</f>
        <v>0</v>
      </c>
      <c r="K87" s="121"/>
      <c r="L87" s="43"/>
      <c r="M87" s="126"/>
      <c r="N87" s="127" t="s">
        <v>40</v>
      </c>
      <c r="O87" s="24"/>
      <c r="P87" s="24"/>
      <c r="Q87" s="128">
        <v>0</v>
      </c>
      <c r="R87" s="128">
        <f>$Q$87*$H$87</f>
        <v>0</v>
      </c>
      <c r="S87" s="128">
        <v>0</v>
      </c>
      <c r="T87" s="129">
        <f>$S$87*$H$87</f>
        <v>0</v>
      </c>
      <c r="AR87" s="89" t="s">
        <v>121</v>
      </c>
      <c r="AT87" s="89" t="s">
        <v>117</v>
      </c>
      <c r="AU87" s="89" t="s">
        <v>69</v>
      </c>
      <c r="AY87" s="6" t="s">
        <v>122</v>
      </c>
      <c r="BE87" s="130">
        <f>IF($N$87="základní",$J$87,0)</f>
        <v>0</v>
      </c>
      <c r="BF87" s="130">
        <f>IF($N$87="snížená",$J$87,0)</f>
        <v>0</v>
      </c>
      <c r="BG87" s="130">
        <f>IF($N$87="zákl. přenesená",$J$87,0)</f>
        <v>0</v>
      </c>
      <c r="BH87" s="130">
        <f>IF($N$87="sníž. přenesená",$J$87,0)</f>
        <v>0</v>
      </c>
      <c r="BI87" s="130">
        <f>IF($N$87="nulová",$J$87,0)</f>
        <v>0</v>
      </c>
      <c r="BJ87" s="89" t="s">
        <v>20</v>
      </c>
      <c r="BK87" s="130">
        <f>ROUND($I$87*$H$87,2)</f>
        <v>0</v>
      </c>
      <c r="BL87" s="89" t="s">
        <v>121</v>
      </c>
      <c r="BM87" s="89" t="s">
        <v>136</v>
      </c>
    </row>
    <row r="88" spans="2:47" s="6" customFormat="1" ht="16.5" customHeight="1">
      <c r="B88" s="23"/>
      <c r="C88" s="24"/>
      <c r="D88" s="131" t="s">
        <v>123</v>
      </c>
      <c r="E88" s="24"/>
      <c r="F88" s="132" t="s">
        <v>138</v>
      </c>
      <c r="G88" s="24"/>
      <c r="H88" s="24"/>
      <c r="J88" s="24"/>
      <c r="K88" s="24"/>
      <c r="L88" s="43"/>
      <c r="M88" s="56"/>
      <c r="N88" s="24"/>
      <c r="O88" s="24"/>
      <c r="P88" s="24"/>
      <c r="Q88" s="24"/>
      <c r="R88" s="24"/>
      <c r="S88" s="24"/>
      <c r="T88" s="57"/>
      <c r="AT88" s="6" t="s">
        <v>123</v>
      </c>
      <c r="AU88" s="6" t="s">
        <v>69</v>
      </c>
    </row>
    <row r="89" spans="2:65" s="6" customFormat="1" ht="15.75" customHeight="1">
      <c r="B89" s="23"/>
      <c r="C89" s="133" t="s">
        <v>139</v>
      </c>
      <c r="D89" s="133" t="s">
        <v>127</v>
      </c>
      <c r="E89" s="134" t="s">
        <v>140</v>
      </c>
      <c r="F89" s="135" t="s">
        <v>141</v>
      </c>
      <c r="G89" s="136" t="s">
        <v>120</v>
      </c>
      <c r="H89" s="137">
        <v>3</v>
      </c>
      <c r="I89" s="138"/>
      <c r="J89" s="139">
        <f>ROUND($I$89*$H$89,2)</f>
        <v>0</v>
      </c>
      <c r="K89" s="135"/>
      <c r="L89" s="140"/>
      <c r="M89" s="141"/>
      <c r="N89" s="142" t="s">
        <v>40</v>
      </c>
      <c r="O89" s="24"/>
      <c r="P89" s="24"/>
      <c r="Q89" s="128">
        <v>0</v>
      </c>
      <c r="R89" s="128">
        <f>$Q$89*$H$89</f>
        <v>0</v>
      </c>
      <c r="S89" s="128">
        <v>0</v>
      </c>
      <c r="T89" s="129">
        <f>$S$89*$H$89</f>
        <v>0</v>
      </c>
      <c r="AR89" s="89" t="s">
        <v>130</v>
      </c>
      <c r="AT89" s="89" t="s">
        <v>127</v>
      </c>
      <c r="AU89" s="89" t="s">
        <v>69</v>
      </c>
      <c r="AY89" s="6" t="s">
        <v>122</v>
      </c>
      <c r="BE89" s="130">
        <f>IF($N$89="základní",$J$89,0)</f>
        <v>0</v>
      </c>
      <c r="BF89" s="130">
        <f>IF($N$89="snížená",$J$89,0)</f>
        <v>0</v>
      </c>
      <c r="BG89" s="130">
        <f>IF($N$89="zákl. přenesená",$J$89,0)</f>
        <v>0</v>
      </c>
      <c r="BH89" s="130">
        <f>IF($N$89="sníž. přenesená",$J$89,0)</f>
        <v>0</v>
      </c>
      <c r="BI89" s="130">
        <f>IF($N$89="nulová",$J$89,0)</f>
        <v>0</v>
      </c>
      <c r="BJ89" s="89" t="s">
        <v>20</v>
      </c>
      <c r="BK89" s="130">
        <f>ROUND($I$89*$H$89,2)</f>
        <v>0</v>
      </c>
      <c r="BL89" s="89" t="s">
        <v>121</v>
      </c>
      <c r="BM89" s="89" t="s">
        <v>139</v>
      </c>
    </row>
    <row r="90" spans="2:47" s="6" customFormat="1" ht="16.5" customHeight="1">
      <c r="B90" s="23"/>
      <c r="C90" s="24"/>
      <c r="D90" s="131" t="s">
        <v>123</v>
      </c>
      <c r="E90" s="24"/>
      <c r="F90" s="132" t="s">
        <v>141</v>
      </c>
      <c r="G90" s="24"/>
      <c r="H90" s="24"/>
      <c r="J90" s="24"/>
      <c r="K90" s="24"/>
      <c r="L90" s="43"/>
      <c r="M90" s="56"/>
      <c r="N90" s="24"/>
      <c r="O90" s="24"/>
      <c r="P90" s="24"/>
      <c r="Q90" s="24"/>
      <c r="R90" s="24"/>
      <c r="S90" s="24"/>
      <c r="T90" s="57"/>
      <c r="AT90" s="6" t="s">
        <v>123</v>
      </c>
      <c r="AU90" s="6" t="s">
        <v>69</v>
      </c>
    </row>
    <row r="91" spans="2:65" s="6" customFormat="1" ht="15.75" customHeight="1">
      <c r="B91" s="23"/>
      <c r="C91" s="119" t="s">
        <v>130</v>
      </c>
      <c r="D91" s="119" t="s">
        <v>117</v>
      </c>
      <c r="E91" s="120" t="s">
        <v>142</v>
      </c>
      <c r="F91" s="121" t="s">
        <v>143</v>
      </c>
      <c r="G91" s="122" t="s">
        <v>144</v>
      </c>
      <c r="H91" s="123">
        <v>200</v>
      </c>
      <c r="I91" s="124"/>
      <c r="J91" s="125">
        <f>ROUND($I$91*$H$91,2)</f>
        <v>0</v>
      </c>
      <c r="K91" s="121"/>
      <c r="L91" s="43"/>
      <c r="M91" s="126"/>
      <c r="N91" s="127" t="s">
        <v>40</v>
      </c>
      <c r="O91" s="24"/>
      <c r="P91" s="24"/>
      <c r="Q91" s="128">
        <v>0</v>
      </c>
      <c r="R91" s="128">
        <f>$Q$91*$H$91</f>
        <v>0</v>
      </c>
      <c r="S91" s="128">
        <v>0</v>
      </c>
      <c r="T91" s="129">
        <f>$S$91*$H$91</f>
        <v>0</v>
      </c>
      <c r="AR91" s="89" t="s">
        <v>121</v>
      </c>
      <c r="AT91" s="89" t="s">
        <v>117</v>
      </c>
      <c r="AU91" s="89" t="s">
        <v>69</v>
      </c>
      <c r="AY91" s="6" t="s">
        <v>122</v>
      </c>
      <c r="BE91" s="130">
        <f>IF($N$91="základní",$J$91,0)</f>
        <v>0</v>
      </c>
      <c r="BF91" s="130">
        <f>IF($N$91="snížená",$J$91,0)</f>
        <v>0</v>
      </c>
      <c r="BG91" s="130">
        <f>IF($N$91="zákl. přenesená",$J$91,0)</f>
        <v>0</v>
      </c>
      <c r="BH91" s="130">
        <f>IF($N$91="sníž. přenesená",$J$91,0)</f>
        <v>0</v>
      </c>
      <c r="BI91" s="130">
        <f>IF($N$91="nulová",$J$91,0)</f>
        <v>0</v>
      </c>
      <c r="BJ91" s="89" t="s">
        <v>20</v>
      </c>
      <c r="BK91" s="130">
        <f>ROUND($I$91*$H$91,2)</f>
        <v>0</v>
      </c>
      <c r="BL91" s="89" t="s">
        <v>121</v>
      </c>
      <c r="BM91" s="89" t="s">
        <v>130</v>
      </c>
    </row>
    <row r="92" spans="2:47" s="6" customFormat="1" ht="16.5" customHeight="1">
      <c r="B92" s="23"/>
      <c r="C92" s="24"/>
      <c r="D92" s="131" t="s">
        <v>123</v>
      </c>
      <c r="E92" s="24"/>
      <c r="F92" s="132" t="s">
        <v>143</v>
      </c>
      <c r="G92" s="24"/>
      <c r="H92" s="24"/>
      <c r="J92" s="24"/>
      <c r="K92" s="24"/>
      <c r="L92" s="43"/>
      <c r="M92" s="56"/>
      <c r="N92" s="24"/>
      <c r="O92" s="24"/>
      <c r="P92" s="24"/>
      <c r="Q92" s="24"/>
      <c r="R92" s="24"/>
      <c r="S92" s="24"/>
      <c r="T92" s="57"/>
      <c r="AT92" s="6" t="s">
        <v>123</v>
      </c>
      <c r="AU92" s="6" t="s">
        <v>69</v>
      </c>
    </row>
    <row r="93" spans="2:65" s="6" customFormat="1" ht="15.75" customHeight="1">
      <c r="B93" s="23"/>
      <c r="C93" s="119" t="s">
        <v>145</v>
      </c>
      <c r="D93" s="119" t="s">
        <v>117</v>
      </c>
      <c r="E93" s="120" t="s">
        <v>146</v>
      </c>
      <c r="F93" s="121" t="s">
        <v>147</v>
      </c>
      <c r="G93" s="122" t="s">
        <v>148</v>
      </c>
      <c r="H93" s="123">
        <v>20</v>
      </c>
      <c r="I93" s="124"/>
      <c r="J93" s="125">
        <f>ROUND($I$93*$H$93,2)</f>
        <v>0</v>
      </c>
      <c r="K93" s="121"/>
      <c r="L93" s="43"/>
      <c r="M93" s="126"/>
      <c r="N93" s="127" t="s">
        <v>40</v>
      </c>
      <c r="O93" s="24"/>
      <c r="P93" s="24"/>
      <c r="Q93" s="128">
        <v>0</v>
      </c>
      <c r="R93" s="128">
        <f>$Q$93*$H$93</f>
        <v>0</v>
      </c>
      <c r="S93" s="128">
        <v>0</v>
      </c>
      <c r="T93" s="129">
        <f>$S$93*$H$93</f>
        <v>0</v>
      </c>
      <c r="AR93" s="89" t="s">
        <v>121</v>
      </c>
      <c r="AT93" s="89" t="s">
        <v>117</v>
      </c>
      <c r="AU93" s="89" t="s">
        <v>69</v>
      </c>
      <c r="AY93" s="6" t="s">
        <v>122</v>
      </c>
      <c r="BE93" s="130">
        <f>IF($N$93="základní",$J$93,0)</f>
        <v>0</v>
      </c>
      <c r="BF93" s="130">
        <f>IF($N$93="snížená",$J$93,0)</f>
        <v>0</v>
      </c>
      <c r="BG93" s="130">
        <f>IF($N$93="zákl. přenesená",$J$93,0)</f>
        <v>0</v>
      </c>
      <c r="BH93" s="130">
        <f>IF($N$93="sníž. přenesená",$J$93,0)</f>
        <v>0</v>
      </c>
      <c r="BI93" s="130">
        <f>IF($N$93="nulová",$J$93,0)</f>
        <v>0</v>
      </c>
      <c r="BJ93" s="89" t="s">
        <v>20</v>
      </c>
      <c r="BK93" s="130">
        <f>ROUND($I$93*$H$93,2)</f>
        <v>0</v>
      </c>
      <c r="BL93" s="89" t="s">
        <v>121</v>
      </c>
      <c r="BM93" s="89" t="s">
        <v>145</v>
      </c>
    </row>
    <row r="94" spans="2:47" s="6" customFormat="1" ht="16.5" customHeight="1">
      <c r="B94" s="23"/>
      <c r="C94" s="24"/>
      <c r="D94" s="131" t="s">
        <v>123</v>
      </c>
      <c r="E94" s="24"/>
      <c r="F94" s="132" t="s">
        <v>147</v>
      </c>
      <c r="G94" s="24"/>
      <c r="H94" s="24"/>
      <c r="J94" s="24"/>
      <c r="K94" s="24"/>
      <c r="L94" s="43"/>
      <c r="M94" s="56"/>
      <c r="N94" s="24"/>
      <c r="O94" s="24"/>
      <c r="P94" s="24"/>
      <c r="Q94" s="24"/>
      <c r="R94" s="24"/>
      <c r="S94" s="24"/>
      <c r="T94" s="57"/>
      <c r="AT94" s="6" t="s">
        <v>123</v>
      </c>
      <c r="AU94" s="6" t="s">
        <v>69</v>
      </c>
    </row>
    <row r="95" spans="2:65" s="6" customFormat="1" ht="15.75" customHeight="1">
      <c r="B95" s="23"/>
      <c r="C95" s="119" t="s">
        <v>25</v>
      </c>
      <c r="D95" s="119" t="s">
        <v>117</v>
      </c>
      <c r="E95" s="120" t="s">
        <v>149</v>
      </c>
      <c r="F95" s="121" t="s">
        <v>150</v>
      </c>
      <c r="G95" s="122" t="s">
        <v>120</v>
      </c>
      <c r="H95" s="123">
        <v>3</v>
      </c>
      <c r="I95" s="124"/>
      <c r="J95" s="125">
        <f>ROUND($I$95*$H$95,2)</f>
        <v>0</v>
      </c>
      <c r="K95" s="121"/>
      <c r="L95" s="43"/>
      <c r="M95" s="126"/>
      <c r="N95" s="127" t="s">
        <v>40</v>
      </c>
      <c r="O95" s="24"/>
      <c r="P95" s="24"/>
      <c r="Q95" s="128">
        <v>0</v>
      </c>
      <c r="R95" s="128">
        <f>$Q$95*$H$95</f>
        <v>0</v>
      </c>
      <c r="S95" s="128">
        <v>0</v>
      </c>
      <c r="T95" s="129">
        <f>$S$95*$H$95</f>
        <v>0</v>
      </c>
      <c r="AR95" s="89" t="s">
        <v>121</v>
      </c>
      <c r="AT95" s="89" t="s">
        <v>117</v>
      </c>
      <c r="AU95" s="89" t="s">
        <v>69</v>
      </c>
      <c r="AY95" s="6" t="s">
        <v>122</v>
      </c>
      <c r="BE95" s="130">
        <f>IF($N$95="základní",$J$95,0)</f>
        <v>0</v>
      </c>
      <c r="BF95" s="130">
        <f>IF($N$95="snížená",$J$95,0)</f>
        <v>0</v>
      </c>
      <c r="BG95" s="130">
        <f>IF($N$95="zákl. přenesená",$J$95,0)</f>
        <v>0</v>
      </c>
      <c r="BH95" s="130">
        <f>IF($N$95="sníž. přenesená",$J$95,0)</f>
        <v>0</v>
      </c>
      <c r="BI95" s="130">
        <f>IF($N$95="nulová",$J$95,0)</f>
        <v>0</v>
      </c>
      <c r="BJ95" s="89" t="s">
        <v>20</v>
      </c>
      <c r="BK95" s="130">
        <f>ROUND($I$95*$H$95,2)</f>
        <v>0</v>
      </c>
      <c r="BL95" s="89" t="s">
        <v>121</v>
      </c>
      <c r="BM95" s="89" t="s">
        <v>25</v>
      </c>
    </row>
    <row r="96" spans="2:47" s="6" customFormat="1" ht="16.5" customHeight="1">
      <c r="B96" s="23"/>
      <c r="C96" s="24"/>
      <c r="D96" s="131" t="s">
        <v>123</v>
      </c>
      <c r="E96" s="24"/>
      <c r="F96" s="132" t="s">
        <v>150</v>
      </c>
      <c r="G96" s="24"/>
      <c r="H96" s="24"/>
      <c r="J96" s="24"/>
      <c r="K96" s="24"/>
      <c r="L96" s="43"/>
      <c r="M96" s="56"/>
      <c r="N96" s="24"/>
      <c r="O96" s="24"/>
      <c r="P96" s="24"/>
      <c r="Q96" s="24"/>
      <c r="R96" s="24"/>
      <c r="S96" s="24"/>
      <c r="T96" s="57"/>
      <c r="AT96" s="6" t="s">
        <v>123</v>
      </c>
      <c r="AU96" s="6" t="s">
        <v>69</v>
      </c>
    </row>
    <row r="97" spans="2:65" s="6" customFormat="1" ht="15.75" customHeight="1">
      <c r="B97" s="23"/>
      <c r="C97" s="133" t="s">
        <v>151</v>
      </c>
      <c r="D97" s="133" t="s">
        <v>127</v>
      </c>
      <c r="E97" s="134" t="s">
        <v>152</v>
      </c>
      <c r="F97" s="135" t="s">
        <v>153</v>
      </c>
      <c r="G97" s="136" t="s">
        <v>120</v>
      </c>
      <c r="H97" s="137">
        <v>3</v>
      </c>
      <c r="I97" s="138"/>
      <c r="J97" s="139">
        <f>ROUND($I$97*$H$97,2)</f>
        <v>0</v>
      </c>
      <c r="K97" s="135"/>
      <c r="L97" s="140"/>
      <c r="M97" s="141"/>
      <c r="N97" s="142" t="s">
        <v>40</v>
      </c>
      <c r="O97" s="24"/>
      <c r="P97" s="24"/>
      <c r="Q97" s="128">
        <v>0</v>
      </c>
      <c r="R97" s="128">
        <f>$Q$97*$H$97</f>
        <v>0</v>
      </c>
      <c r="S97" s="128">
        <v>0</v>
      </c>
      <c r="T97" s="129">
        <f>$S$97*$H$97</f>
        <v>0</v>
      </c>
      <c r="AR97" s="89" t="s">
        <v>130</v>
      </c>
      <c r="AT97" s="89" t="s">
        <v>127</v>
      </c>
      <c r="AU97" s="89" t="s">
        <v>69</v>
      </c>
      <c r="AY97" s="6" t="s">
        <v>122</v>
      </c>
      <c r="BE97" s="130">
        <f>IF($N$97="základní",$J$97,0)</f>
        <v>0</v>
      </c>
      <c r="BF97" s="130">
        <f>IF($N$97="snížená",$J$97,0)</f>
        <v>0</v>
      </c>
      <c r="BG97" s="130">
        <f>IF($N$97="zákl. přenesená",$J$97,0)</f>
        <v>0</v>
      </c>
      <c r="BH97" s="130">
        <f>IF($N$97="sníž. přenesená",$J$97,0)</f>
        <v>0</v>
      </c>
      <c r="BI97" s="130">
        <f>IF($N$97="nulová",$J$97,0)</f>
        <v>0</v>
      </c>
      <c r="BJ97" s="89" t="s">
        <v>20</v>
      </c>
      <c r="BK97" s="130">
        <f>ROUND($I$97*$H$97,2)</f>
        <v>0</v>
      </c>
      <c r="BL97" s="89" t="s">
        <v>121</v>
      </c>
      <c r="BM97" s="89" t="s">
        <v>151</v>
      </c>
    </row>
    <row r="98" spans="2:47" s="6" customFormat="1" ht="16.5" customHeight="1">
      <c r="B98" s="23"/>
      <c r="C98" s="24"/>
      <c r="D98" s="131" t="s">
        <v>123</v>
      </c>
      <c r="E98" s="24"/>
      <c r="F98" s="132" t="s">
        <v>153</v>
      </c>
      <c r="G98" s="24"/>
      <c r="H98" s="24"/>
      <c r="J98" s="24"/>
      <c r="K98" s="24"/>
      <c r="L98" s="43"/>
      <c r="M98" s="56"/>
      <c r="N98" s="24"/>
      <c r="O98" s="24"/>
      <c r="P98" s="24"/>
      <c r="Q98" s="24"/>
      <c r="R98" s="24"/>
      <c r="S98" s="24"/>
      <c r="T98" s="57"/>
      <c r="AT98" s="6" t="s">
        <v>123</v>
      </c>
      <c r="AU98" s="6" t="s">
        <v>69</v>
      </c>
    </row>
    <row r="99" spans="2:65" s="6" customFormat="1" ht="15.75" customHeight="1">
      <c r="B99" s="23"/>
      <c r="C99" s="133" t="s">
        <v>154</v>
      </c>
      <c r="D99" s="133" t="s">
        <v>127</v>
      </c>
      <c r="E99" s="134" t="s">
        <v>155</v>
      </c>
      <c r="F99" s="135" t="s">
        <v>156</v>
      </c>
      <c r="G99" s="136" t="s">
        <v>120</v>
      </c>
      <c r="H99" s="137">
        <v>19</v>
      </c>
      <c r="I99" s="138"/>
      <c r="J99" s="139">
        <f>ROUND($I$99*$H$99,2)</f>
        <v>0</v>
      </c>
      <c r="K99" s="135"/>
      <c r="L99" s="140"/>
      <c r="M99" s="141"/>
      <c r="N99" s="142" t="s">
        <v>40</v>
      </c>
      <c r="O99" s="24"/>
      <c r="P99" s="24"/>
      <c r="Q99" s="128">
        <v>0</v>
      </c>
      <c r="R99" s="128">
        <f>$Q$99*$H$99</f>
        <v>0</v>
      </c>
      <c r="S99" s="128">
        <v>0</v>
      </c>
      <c r="T99" s="129">
        <f>$S$99*$H$99</f>
        <v>0</v>
      </c>
      <c r="AR99" s="89" t="s">
        <v>130</v>
      </c>
      <c r="AT99" s="89" t="s">
        <v>127</v>
      </c>
      <c r="AU99" s="89" t="s">
        <v>69</v>
      </c>
      <c r="AY99" s="6" t="s">
        <v>122</v>
      </c>
      <c r="BE99" s="130">
        <f>IF($N$99="základní",$J$99,0)</f>
        <v>0</v>
      </c>
      <c r="BF99" s="130">
        <f>IF($N$99="snížená",$J$99,0)</f>
        <v>0</v>
      </c>
      <c r="BG99" s="130">
        <f>IF($N$99="zákl. přenesená",$J$99,0)</f>
        <v>0</v>
      </c>
      <c r="BH99" s="130">
        <f>IF($N$99="sníž. přenesená",$J$99,0)</f>
        <v>0</v>
      </c>
      <c r="BI99" s="130">
        <f>IF($N$99="nulová",$J$99,0)</f>
        <v>0</v>
      </c>
      <c r="BJ99" s="89" t="s">
        <v>20</v>
      </c>
      <c r="BK99" s="130">
        <f>ROUND($I$99*$H$99,2)</f>
        <v>0</v>
      </c>
      <c r="BL99" s="89" t="s">
        <v>121</v>
      </c>
      <c r="BM99" s="89" t="s">
        <v>154</v>
      </c>
    </row>
    <row r="100" spans="2:47" s="6" customFormat="1" ht="16.5" customHeight="1">
      <c r="B100" s="23"/>
      <c r="C100" s="24"/>
      <c r="D100" s="131" t="s">
        <v>123</v>
      </c>
      <c r="E100" s="24"/>
      <c r="F100" s="132" t="s">
        <v>156</v>
      </c>
      <c r="G100" s="24"/>
      <c r="H100" s="24"/>
      <c r="J100" s="24"/>
      <c r="K100" s="24"/>
      <c r="L100" s="43"/>
      <c r="M100" s="56"/>
      <c r="N100" s="24"/>
      <c r="O100" s="24"/>
      <c r="P100" s="24"/>
      <c r="Q100" s="24"/>
      <c r="R100" s="24"/>
      <c r="S100" s="24"/>
      <c r="T100" s="57"/>
      <c r="AT100" s="6" t="s">
        <v>123</v>
      </c>
      <c r="AU100" s="6" t="s">
        <v>69</v>
      </c>
    </row>
    <row r="101" spans="2:65" s="6" customFormat="1" ht="15.75" customHeight="1">
      <c r="B101" s="23"/>
      <c r="C101" s="133" t="s">
        <v>157</v>
      </c>
      <c r="D101" s="133" t="s">
        <v>127</v>
      </c>
      <c r="E101" s="134" t="s">
        <v>158</v>
      </c>
      <c r="F101" s="135" t="s">
        <v>159</v>
      </c>
      <c r="G101" s="136" t="s">
        <v>120</v>
      </c>
      <c r="H101" s="137">
        <v>2</v>
      </c>
      <c r="I101" s="138"/>
      <c r="J101" s="139">
        <f>ROUND($I$101*$H$101,2)</f>
        <v>0</v>
      </c>
      <c r="K101" s="135"/>
      <c r="L101" s="140"/>
      <c r="M101" s="141"/>
      <c r="N101" s="142" t="s">
        <v>40</v>
      </c>
      <c r="O101" s="24"/>
      <c r="P101" s="24"/>
      <c r="Q101" s="128">
        <v>0</v>
      </c>
      <c r="R101" s="128">
        <f>$Q$101*$H$101</f>
        <v>0</v>
      </c>
      <c r="S101" s="128">
        <v>0</v>
      </c>
      <c r="T101" s="129">
        <f>$S$101*$H$101</f>
        <v>0</v>
      </c>
      <c r="AR101" s="89" t="s">
        <v>130</v>
      </c>
      <c r="AT101" s="89" t="s">
        <v>127</v>
      </c>
      <c r="AU101" s="89" t="s">
        <v>69</v>
      </c>
      <c r="AY101" s="6" t="s">
        <v>122</v>
      </c>
      <c r="BE101" s="130">
        <f>IF($N$101="základní",$J$101,0)</f>
        <v>0</v>
      </c>
      <c r="BF101" s="130">
        <f>IF($N$101="snížená",$J$101,0)</f>
        <v>0</v>
      </c>
      <c r="BG101" s="130">
        <f>IF($N$101="zákl. přenesená",$J$101,0)</f>
        <v>0</v>
      </c>
      <c r="BH101" s="130">
        <f>IF($N$101="sníž. přenesená",$J$101,0)</f>
        <v>0</v>
      </c>
      <c r="BI101" s="130">
        <f>IF($N$101="nulová",$J$101,0)</f>
        <v>0</v>
      </c>
      <c r="BJ101" s="89" t="s">
        <v>20</v>
      </c>
      <c r="BK101" s="130">
        <f>ROUND($I$101*$H$101,2)</f>
        <v>0</v>
      </c>
      <c r="BL101" s="89" t="s">
        <v>121</v>
      </c>
      <c r="BM101" s="89" t="s">
        <v>157</v>
      </c>
    </row>
    <row r="102" spans="2:47" s="6" customFormat="1" ht="16.5" customHeight="1">
      <c r="B102" s="23"/>
      <c r="C102" s="24"/>
      <c r="D102" s="131" t="s">
        <v>123</v>
      </c>
      <c r="E102" s="24"/>
      <c r="F102" s="132" t="s">
        <v>159</v>
      </c>
      <c r="G102" s="24"/>
      <c r="H102" s="24"/>
      <c r="J102" s="24"/>
      <c r="K102" s="24"/>
      <c r="L102" s="43"/>
      <c r="M102" s="56"/>
      <c r="N102" s="24"/>
      <c r="O102" s="24"/>
      <c r="P102" s="24"/>
      <c r="Q102" s="24"/>
      <c r="R102" s="24"/>
      <c r="S102" s="24"/>
      <c r="T102" s="57"/>
      <c r="AT102" s="6" t="s">
        <v>123</v>
      </c>
      <c r="AU102" s="6" t="s">
        <v>69</v>
      </c>
    </row>
    <row r="103" spans="2:65" s="6" customFormat="1" ht="15.75" customHeight="1">
      <c r="B103" s="23"/>
      <c r="C103" s="133" t="s">
        <v>160</v>
      </c>
      <c r="D103" s="133" t="s">
        <v>127</v>
      </c>
      <c r="E103" s="134" t="s">
        <v>161</v>
      </c>
      <c r="F103" s="135" t="s">
        <v>162</v>
      </c>
      <c r="G103" s="136" t="s">
        <v>120</v>
      </c>
      <c r="H103" s="137">
        <v>8</v>
      </c>
      <c r="I103" s="138"/>
      <c r="J103" s="139">
        <f>ROUND($I$103*$H$103,2)</f>
        <v>0</v>
      </c>
      <c r="K103" s="135"/>
      <c r="L103" s="140"/>
      <c r="M103" s="141"/>
      <c r="N103" s="142" t="s">
        <v>40</v>
      </c>
      <c r="O103" s="24"/>
      <c r="P103" s="24"/>
      <c r="Q103" s="128">
        <v>0</v>
      </c>
      <c r="R103" s="128">
        <f>$Q$103*$H$103</f>
        <v>0</v>
      </c>
      <c r="S103" s="128">
        <v>0</v>
      </c>
      <c r="T103" s="129">
        <f>$S$103*$H$103</f>
        <v>0</v>
      </c>
      <c r="AR103" s="89" t="s">
        <v>130</v>
      </c>
      <c r="AT103" s="89" t="s">
        <v>127</v>
      </c>
      <c r="AU103" s="89" t="s">
        <v>69</v>
      </c>
      <c r="AY103" s="6" t="s">
        <v>122</v>
      </c>
      <c r="BE103" s="130">
        <f>IF($N$103="základní",$J$103,0)</f>
        <v>0</v>
      </c>
      <c r="BF103" s="130">
        <f>IF($N$103="snížená",$J$103,0)</f>
        <v>0</v>
      </c>
      <c r="BG103" s="130">
        <f>IF($N$103="zákl. přenesená",$J$103,0)</f>
        <v>0</v>
      </c>
      <c r="BH103" s="130">
        <f>IF($N$103="sníž. přenesená",$J$103,0)</f>
        <v>0</v>
      </c>
      <c r="BI103" s="130">
        <f>IF($N$103="nulová",$J$103,0)</f>
        <v>0</v>
      </c>
      <c r="BJ103" s="89" t="s">
        <v>20</v>
      </c>
      <c r="BK103" s="130">
        <f>ROUND($I$103*$H$103,2)</f>
        <v>0</v>
      </c>
      <c r="BL103" s="89" t="s">
        <v>121</v>
      </c>
      <c r="BM103" s="89" t="s">
        <v>160</v>
      </c>
    </row>
    <row r="104" spans="2:47" s="6" customFormat="1" ht="16.5" customHeight="1">
      <c r="B104" s="23"/>
      <c r="C104" s="24"/>
      <c r="D104" s="131" t="s">
        <v>123</v>
      </c>
      <c r="E104" s="24"/>
      <c r="F104" s="132" t="s">
        <v>162</v>
      </c>
      <c r="G104" s="24"/>
      <c r="H104" s="24"/>
      <c r="J104" s="24"/>
      <c r="K104" s="24"/>
      <c r="L104" s="43"/>
      <c r="M104" s="56"/>
      <c r="N104" s="24"/>
      <c r="O104" s="24"/>
      <c r="P104" s="24"/>
      <c r="Q104" s="24"/>
      <c r="R104" s="24"/>
      <c r="S104" s="24"/>
      <c r="T104" s="57"/>
      <c r="AT104" s="6" t="s">
        <v>123</v>
      </c>
      <c r="AU104" s="6" t="s">
        <v>69</v>
      </c>
    </row>
    <row r="105" spans="2:65" s="6" customFormat="1" ht="15.75" customHeight="1">
      <c r="B105" s="23"/>
      <c r="C105" s="119" t="s">
        <v>7</v>
      </c>
      <c r="D105" s="119" t="s">
        <v>117</v>
      </c>
      <c r="E105" s="120" t="s">
        <v>163</v>
      </c>
      <c r="F105" s="121" t="s">
        <v>164</v>
      </c>
      <c r="G105" s="122" t="s">
        <v>120</v>
      </c>
      <c r="H105" s="123">
        <v>6</v>
      </c>
      <c r="I105" s="124"/>
      <c r="J105" s="125">
        <f>ROUND($I$105*$H$105,2)</f>
        <v>0</v>
      </c>
      <c r="K105" s="121"/>
      <c r="L105" s="43"/>
      <c r="M105" s="126"/>
      <c r="N105" s="127" t="s">
        <v>40</v>
      </c>
      <c r="O105" s="24"/>
      <c r="P105" s="24"/>
      <c r="Q105" s="128">
        <v>0</v>
      </c>
      <c r="R105" s="128">
        <f>$Q$105*$H$105</f>
        <v>0</v>
      </c>
      <c r="S105" s="128">
        <v>0</v>
      </c>
      <c r="T105" s="129">
        <f>$S$105*$H$105</f>
        <v>0</v>
      </c>
      <c r="AR105" s="89" t="s">
        <v>121</v>
      </c>
      <c r="AT105" s="89" t="s">
        <v>117</v>
      </c>
      <c r="AU105" s="89" t="s">
        <v>69</v>
      </c>
      <c r="AY105" s="6" t="s">
        <v>122</v>
      </c>
      <c r="BE105" s="130">
        <f>IF($N$105="základní",$J$105,0)</f>
        <v>0</v>
      </c>
      <c r="BF105" s="130">
        <f>IF($N$105="snížená",$J$105,0)</f>
        <v>0</v>
      </c>
      <c r="BG105" s="130">
        <f>IF($N$105="zákl. přenesená",$J$105,0)</f>
        <v>0</v>
      </c>
      <c r="BH105" s="130">
        <f>IF($N$105="sníž. přenesená",$J$105,0)</f>
        <v>0</v>
      </c>
      <c r="BI105" s="130">
        <f>IF($N$105="nulová",$J$105,0)</f>
        <v>0</v>
      </c>
      <c r="BJ105" s="89" t="s">
        <v>20</v>
      </c>
      <c r="BK105" s="130">
        <f>ROUND($I$105*$H$105,2)</f>
        <v>0</v>
      </c>
      <c r="BL105" s="89" t="s">
        <v>121</v>
      </c>
      <c r="BM105" s="89" t="s">
        <v>7</v>
      </c>
    </row>
    <row r="106" spans="2:47" s="6" customFormat="1" ht="16.5" customHeight="1">
      <c r="B106" s="23"/>
      <c r="C106" s="24"/>
      <c r="D106" s="131" t="s">
        <v>123</v>
      </c>
      <c r="E106" s="24"/>
      <c r="F106" s="132" t="s">
        <v>164</v>
      </c>
      <c r="G106" s="24"/>
      <c r="H106" s="24"/>
      <c r="J106" s="24"/>
      <c r="K106" s="24"/>
      <c r="L106" s="43"/>
      <c r="M106" s="56"/>
      <c r="N106" s="24"/>
      <c r="O106" s="24"/>
      <c r="P106" s="24"/>
      <c r="Q106" s="24"/>
      <c r="R106" s="24"/>
      <c r="S106" s="24"/>
      <c r="T106" s="57"/>
      <c r="AT106" s="6" t="s">
        <v>123</v>
      </c>
      <c r="AU106" s="6" t="s">
        <v>69</v>
      </c>
    </row>
    <row r="107" spans="2:65" s="6" customFormat="1" ht="15.75" customHeight="1">
      <c r="B107" s="23"/>
      <c r="C107" s="119" t="s">
        <v>165</v>
      </c>
      <c r="D107" s="119" t="s">
        <v>117</v>
      </c>
      <c r="E107" s="120" t="s">
        <v>166</v>
      </c>
      <c r="F107" s="121" t="s">
        <v>167</v>
      </c>
      <c r="G107" s="122" t="s">
        <v>120</v>
      </c>
      <c r="H107" s="123">
        <v>1</v>
      </c>
      <c r="I107" s="124"/>
      <c r="J107" s="125">
        <f>ROUND($I$107*$H$107,2)</f>
        <v>0</v>
      </c>
      <c r="K107" s="121"/>
      <c r="L107" s="43"/>
      <c r="M107" s="126"/>
      <c r="N107" s="127" t="s">
        <v>40</v>
      </c>
      <c r="O107" s="24"/>
      <c r="P107" s="24"/>
      <c r="Q107" s="128">
        <v>0</v>
      </c>
      <c r="R107" s="128">
        <f>$Q$107*$H$107</f>
        <v>0</v>
      </c>
      <c r="S107" s="128">
        <v>0</v>
      </c>
      <c r="T107" s="129">
        <f>$S$107*$H$107</f>
        <v>0</v>
      </c>
      <c r="AR107" s="89" t="s">
        <v>121</v>
      </c>
      <c r="AT107" s="89" t="s">
        <v>117</v>
      </c>
      <c r="AU107" s="89" t="s">
        <v>69</v>
      </c>
      <c r="AY107" s="6" t="s">
        <v>122</v>
      </c>
      <c r="BE107" s="130">
        <f>IF($N$107="základní",$J$107,0)</f>
        <v>0</v>
      </c>
      <c r="BF107" s="130">
        <f>IF($N$107="snížená",$J$107,0)</f>
        <v>0</v>
      </c>
      <c r="BG107" s="130">
        <f>IF($N$107="zákl. přenesená",$J$107,0)</f>
        <v>0</v>
      </c>
      <c r="BH107" s="130">
        <f>IF($N$107="sníž. přenesená",$J$107,0)</f>
        <v>0</v>
      </c>
      <c r="BI107" s="130">
        <f>IF($N$107="nulová",$J$107,0)</f>
        <v>0</v>
      </c>
      <c r="BJ107" s="89" t="s">
        <v>20</v>
      </c>
      <c r="BK107" s="130">
        <f>ROUND($I$107*$H$107,2)</f>
        <v>0</v>
      </c>
      <c r="BL107" s="89" t="s">
        <v>121</v>
      </c>
      <c r="BM107" s="89" t="s">
        <v>165</v>
      </c>
    </row>
    <row r="108" spans="2:47" s="6" customFormat="1" ht="16.5" customHeight="1">
      <c r="B108" s="23"/>
      <c r="C108" s="24"/>
      <c r="D108" s="131" t="s">
        <v>123</v>
      </c>
      <c r="E108" s="24"/>
      <c r="F108" s="132" t="s">
        <v>167</v>
      </c>
      <c r="G108" s="24"/>
      <c r="H108" s="24"/>
      <c r="J108" s="24"/>
      <c r="K108" s="24"/>
      <c r="L108" s="43"/>
      <c r="M108" s="56"/>
      <c r="N108" s="24"/>
      <c r="O108" s="24"/>
      <c r="P108" s="24"/>
      <c r="Q108" s="24"/>
      <c r="R108" s="24"/>
      <c r="S108" s="24"/>
      <c r="T108" s="57"/>
      <c r="AT108" s="6" t="s">
        <v>123</v>
      </c>
      <c r="AU108" s="6" t="s">
        <v>69</v>
      </c>
    </row>
    <row r="109" spans="2:65" s="6" customFormat="1" ht="15.75" customHeight="1">
      <c r="B109" s="23"/>
      <c r="C109" s="119" t="s">
        <v>168</v>
      </c>
      <c r="D109" s="119" t="s">
        <v>117</v>
      </c>
      <c r="E109" s="120" t="s">
        <v>169</v>
      </c>
      <c r="F109" s="121" t="s">
        <v>170</v>
      </c>
      <c r="G109" s="122" t="s">
        <v>120</v>
      </c>
      <c r="H109" s="123">
        <v>1</v>
      </c>
      <c r="I109" s="124"/>
      <c r="J109" s="125">
        <f>ROUND($I$109*$H$109,2)</f>
        <v>0</v>
      </c>
      <c r="K109" s="121"/>
      <c r="L109" s="43"/>
      <c r="M109" s="126"/>
      <c r="N109" s="127" t="s">
        <v>40</v>
      </c>
      <c r="O109" s="24"/>
      <c r="P109" s="24"/>
      <c r="Q109" s="128">
        <v>0</v>
      </c>
      <c r="R109" s="128">
        <f>$Q$109*$H$109</f>
        <v>0</v>
      </c>
      <c r="S109" s="128">
        <v>0</v>
      </c>
      <c r="T109" s="129">
        <f>$S$109*$H$109</f>
        <v>0</v>
      </c>
      <c r="AR109" s="89" t="s">
        <v>121</v>
      </c>
      <c r="AT109" s="89" t="s">
        <v>117</v>
      </c>
      <c r="AU109" s="89" t="s">
        <v>69</v>
      </c>
      <c r="AY109" s="6" t="s">
        <v>122</v>
      </c>
      <c r="BE109" s="130">
        <f>IF($N$109="základní",$J$109,0)</f>
        <v>0</v>
      </c>
      <c r="BF109" s="130">
        <f>IF($N$109="snížená",$J$109,0)</f>
        <v>0</v>
      </c>
      <c r="BG109" s="130">
        <f>IF($N$109="zákl. přenesená",$J$109,0)</f>
        <v>0</v>
      </c>
      <c r="BH109" s="130">
        <f>IF($N$109="sníž. přenesená",$J$109,0)</f>
        <v>0</v>
      </c>
      <c r="BI109" s="130">
        <f>IF($N$109="nulová",$J$109,0)</f>
        <v>0</v>
      </c>
      <c r="BJ109" s="89" t="s">
        <v>20</v>
      </c>
      <c r="BK109" s="130">
        <f>ROUND($I$109*$H$109,2)</f>
        <v>0</v>
      </c>
      <c r="BL109" s="89" t="s">
        <v>121</v>
      </c>
      <c r="BM109" s="89" t="s">
        <v>168</v>
      </c>
    </row>
    <row r="110" spans="2:47" s="6" customFormat="1" ht="16.5" customHeight="1">
      <c r="B110" s="23"/>
      <c r="C110" s="24"/>
      <c r="D110" s="131" t="s">
        <v>123</v>
      </c>
      <c r="E110" s="24"/>
      <c r="F110" s="132" t="s">
        <v>170</v>
      </c>
      <c r="G110" s="24"/>
      <c r="H110" s="24"/>
      <c r="J110" s="24"/>
      <c r="K110" s="24"/>
      <c r="L110" s="43"/>
      <c r="M110" s="56"/>
      <c r="N110" s="24"/>
      <c r="O110" s="24"/>
      <c r="P110" s="24"/>
      <c r="Q110" s="24"/>
      <c r="R110" s="24"/>
      <c r="S110" s="24"/>
      <c r="T110" s="57"/>
      <c r="AT110" s="6" t="s">
        <v>123</v>
      </c>
      <c r="AU110" s="6" t="s">
        <v>69</v>
      </c>
    </row>
    <row r="111" spans="2:65" s="6" customFormat="1" ht="15.75" customHeight="1">
      <c r="B111" s="23"/>
      <c r="C111" s="119" t="s">
        <v>171</v>
      </c>
      <c r="D111" s="119" t="s">
        <v>117</v>
      </c>
      <c r="E111" s="120" t="s">
        <v>172</v>
      </c>
      <c r="F111" s="121" t="s">
        <v>173</v>
      </c>
      <c r="G111" s="122" t="s">
        <v>120</v>
      </c>
      <c r="H111" s="123">
        <v>1</v>
      </c>
      <c r="I111" s="124"/>
      <c r="J111" s="125">
        <f>ROUND($I$111*$H$111,2)</f>
        <v>0</v>
      </c>
      <c r="K111" s="121"/>
      <c r="L111" s="43"/>
      <c r="M111" s="126"/>
      <c r="N111" s="127" t="s">
        <v>40</v>
      </c>
      <c r="O111" s="24"/>
      <c r="P111" s="24"/>
      <c r="Q111" s="128">
        <v>0</v>
      </c>
      <c r="R111" s="128">
        <f>$Q$111*$H$111</f>
        <v>0</v>
      </c>
      <c r="S111" s="128">
        <v>0</v>
      </c>
      <c r="T111" s="129">
        <f>$S$111*$H$111</f>
        <v>0</v>
      </c>
      <c r="AR111" s="89" t="s">
        <v>121</v>
      </c>
      <c r="AT111" s="89" t="s">
        <v>117</v>
      </c>
      <c r="AU111" s="89" t="s">
        <v>69</v>
      </c>
      <c r="AY111" s="6" t="s">
        <v>122</v>
      </c>
      <c r="BE111" s="130">
        <f>IF($N$111="základní",$J$111,0)</f>
        <v>0</v>
      </c>
      <c r="BF111" s="130">
        <f>IF($N$111="snížená",$J$111,0)</f>
        <v>0</v>
      </c>
      <c r="BG111" s="130">
        <f>IF($N$111="zákl. přenesená",$J$111,0)</f>
        <v>0</v>
      </c>
      <c r="BH111" s="130">
        <f>IF($N$111="sníž. přenesená",$J$111,0)</f>
        <v>0</v>
      </c>
      <c r="BI111" s="130">
        <f>IF($N$111="nulová",$J$111,0)</f>
        <v>0</v>
      </c>
      <c r="BJ111" s="89" t="s">
        <v>20</v>
      </c>
      <c r="BK111" s="130">
        <f>ROUND($I$111*$H$111,2)</f>
        <v>0</v>
      </c>
      <c r="BL111" s="89" t="s">
        <v>121</v>
      </c>
      <c r="BM111" s="89" t="s">
        <v>171</v>
      </c>
    </row>
    <row r="112" spans="2:47" s="6" customFormat="1" ht="16.5" customHeight="1">
      <c r="B112" s="23"/>
      <c r="C112" s="24"/>
      <c r="D112" s="131" t="s">
        <v>123</v>
      </c>
      <c r="E112" s="24"/>
      <c r="F112" s="132" t="s">
        <v>173</v>
      </c>
      <c r="G112" s="24"/>
      <c r="H112" s="24"/>
      <c r="J112" s="24"/>
      <c r="K112" s="24"/>
      <c r="L112" s="43"/>
      <c r="M112" s="56"/>
      <c r="N112" s="24"/>
      <c r="O112" s="24"/>
      <c r="P112" s="24"/>
      <c r="Q112" s="24"/>
      <c r="R112" s="24"/>
      <c r="S112" s="24"/>
      <c r="T112" s="57"/>
      <c r="AT112" s="6" t="s">
        <v>123</v>
      </c>
      <c r="AU112" s="6" t="s">
        <v>69</v>
      </c>
    </row>
    <row r="113" spans="2:65" s="6" customFormat="1" ht="15.75" customHeight="1">
      <c r="B113" s="23"/>
      <c r="C113" s="133" t="s">
        <v>174</v>
      </c>
      <c r="D113" s="133" t="s">
        <v>127</v>
      </c>
      <c r="E113" s="134" t="s">
        <v>175</v>
      </c>
      <c r="F113" s="135" t="s">
        <v>176</v>
      </c>
      <c r="G113" s="136" t="s">
        <v>120</v>
      </c>
      <c r="H113" s="137">
        <v>2</v>
      </c>
      <c r="I113" s="138"/>
      <c r="J113" s="139">
        <f>ROUND($I$113*$H$113,2)</f>
        <v>0</v>
      </c>
      <c r="K113" s="135"/>
      <c r="L113" s="140"/>
      <c r="M113" s="141"/>
      <c r="N113" s="142" t="s">
        <v>40</v>
      </c>
      <c r="O113" s="24"/>
      <c r="P113" s="24"/>
      <c r="Q113" s="128">
        <v>0</v>
      </c>
      <c r="R113" s="128">
        <f>$Q$113*$H$113</f>
        <v>0</v>
      </c>
      <c r="S113" s="128">
        <v>0</v>
      </c>
      <c r="T113" s="129">
        <f>$S$113*$H$113</f>
        <v>0</v>
      </c>
      <c r="AR113" s="89" t="s">
        <v>130</v>
      </c>
      <c r="AT113" s="89" t="s">
        <v>127</v>
      </c>
      <c r="AU113" s="89" t="s">
        <v>69</v>
      </c>
      <c r="AY113" s="6" t="s">
        <v>122</v>
      </c>
      <c r="BE113" s="130">
        <f>IF($N$113="základní",$J$113,0)</f>
        <v>0</v>
      </c>
      <c r="BF113" s="130">
        <f>IF($N$113="snížená",$J$113,0)</f>
        <v>0</v>
      </c>
      <c r="BG113" s="130">
        <f>IF($N$113="zákl. přenesená",$J$113,0)</f>
        <v>0</v>
      </c>
      <c r="BH113" s="130">
        <f>IF($N$113="sníž. přenesená",$J$113,0)</f>
        <v>0</v>
      </c>
      <c r="BI113" s="130">
        <f>IF($N$113="nulová",$J$113,0)</f>
        <v>0</v>
      </c>
      <c r="BJ113" s="89" t="s">
        <v>20</v>
      </c>
      <c r="BK113" s="130">
        <f>ROUND($I$113*$H$113,2)</f>
        <v>0</v>
      </c>
      <c r="BL113" s="89" t="s">
        <v>121</v>
      </c>
      <c r="BM113" s="89" t="s">
        <v>174</v>
      </c>
    </row>
    <row r="114" spans="2:47" s="6" customFormat="1" ht="16.5" customHeight="1">
      <c r="B114" s="23"/>
      <c r="C114" s="24"/>
      <c r="D114" s="131" t="s">
        <v>123</v>
      </c>
      <c r="E114" s="24"/>
      <c r="F114" s="132" t="s">
        <v>176</v>
      </c>
      <c r="G114" s="24"/>
      <c r="H114" s="24"/>
      <c r="J114" s="24"/>
      <c r="K114" s="24"/>
      <c r="L114" s="43"/>
      <c r="M114" s="56"/>
      <c r="N114" s="24"/>
      <c r="O114" s="24"/>
      <c r="P114" s="24"/>
      <c r="Q114" s="24"/>
      <c r="R114" s="24"/>
      <c r="S114" s="24"/>
      <c r="T114" s="57"/>
      <c r="AT114" s="6" t="s">
        <v>123</v>
      </c>
      <c r="AU114" s="6" t="s">
        <v>69</v>
      </c>
    </row>
    <row r="115" spans="2:65" s="6" customFormat="1" ht="15.75" customHeight="1">
      <c r="B115" s="23"/>
      <c r="C115" s="133" t="s">
        <v>177</v>
      </c>
      <c r="D115" s="133" t="s">
        <v>127</v>
      </c>
      <c r="E115" s="134" t="s">
        <v>178</v>
      </c>
      <c r="F115" s="135" t="s">
        <v>179</v>
      </c>
      <c r="G115" s="136" t="s">
        <v>120</v>
      </c>
      <c r="H115" s="137">
        <v>1</v>
      </c>
      <c r="I115" s="138"/>
      <c r="J115" s="139">
        <f>ROUND($I$115*$H$115,2)</f>
        <v>0</v>
      </c>
      <c r="K115" s="135"/>
      <c r="L115" s="140"/>
      <c r="M115" s="141"/>
      <c r="N115" s="142" t="s">
        <v>40</v>
      </c>
      <c r="O115" s="24"/>
      <c r="P115" s="24"/>
      <c r="Q115" s="128">
        <v>0</v>
      </c>
      <c r="R115" s="128">
        <f>$Q$115*$H$115</f>
        <v>0</v>
      </c>
      <c r="S115" s="128">
        <v>0</v>
      </c>
      <c r="T115" s="129">
        <f>$S$115*$H$115</f>
        <v>0</v>
      </c>
      <c r="AR115" s="89" t="s">
        <v>130</v>
      </c>
      <c r="AT115" s="89" t="s">
        <v>127</v>
      </c>
      <c r="AU115" s="89" t="s">
        <v>69</v>
      </c>
      <c r="AY115" s="6" t="s">
        <v>122</v>
      </c>
      <c r="BE115" s="130">
        <f>IF($N$115="základní",$J$115,0)</f>
        <v>0</v>
      </c>
      <c r="BF115" s="130">
        <f>IF($N$115="snížená",$J$115,0)</f>
        <v>0</v>
      </c>
      <c r="BG115" s="130">
        <f>IF($N$115="zákl. přenesená",$J$115,0)</f>
        <v>0</v>
      </c>
      <c r="BH115" s="130">
        <f>IF($N$115="sníž. přenesená",$J$115,0)</f>
        <v>0</v>
      </c>
      <c r="BI115" s="130">
        <f>IF($N$115="nulová",$J$115,0)</f>
        <v>0</v>
      </c>
      <c r="BJ115" s="89" t="s">
        <v>20</v>
      </c>
      <c r="BK115" s="130">
        <f>ROUND($I$115*$H$115,2)</f>
        <v>0</v>
      </c>
      <c r="BL115" s="89" t="s">
        <v>121</v>
      </c>
      <c r="BM115" s="89" t="s">
        <v>177</v>
      </c>
    </row>
    <row r="116" spans="2:47" s="6" customFormat="1" ht="16.5" customHeight="1">
      <c r="B116" s="23"/>
      <c r="C116" s="24"/>
      <c r="D116" s="131" t="s">
        <v>123</v>
      </c>
      <c r="E116" s="24"/>
      <c r="F116" s="132" t="s">
        <v>179</v>
      </c>
      <c r="G116" s="24"/>
      <c r="H116" s="24"/>
      <c r="J116" s="24"/>
      <c r="K116" s="24"/>
      <c r="L116" s="43"/>
      <c r="M116" s="56"/>
      <c r="N116" s="24"/>
      <c r="O116" s="24"/>
      <c r="P116" s="24"/>
      <c r="Q116" s="24"/>
      <c r="R116" s="24"/>
      <c r="S116" s="24"/>
      <c r="T116" s="57"/>
      <c r="AT116" s="6" t="s">
        <v>123</v>
      </c>
      <c r="AU116" s="6" t="s">
        <v>69</v>
      </c>
    </row>
    <row r="117" spans="2:65" s="6" customFormat="1" ht="15.75" customHeight="1">
      <c r="B117" s="23"/>
      <c r="C117" s="119" t="s">
        <v>6</v>
      </c>
      <c r="D117" s="119" t="s">
        <v>117</v>
      </c>
      <c r="E117" s="120" t="s">
        <v>178</v>
      </c>
      <c r="F117" s="121" t="s">
        <v>180</v>
      </c>
      <c r="G117" s="122" t="s">
        <v>120</v>
      </c>
      <c r="H117" s="123">
        <v>2</v>
      </c>
      <c r="I117" s="124"/>
      <c r="J117" s="125">
        <f>ROUND($I$117*$H$117,2)</f>
        <v>0</v>
      </c>
      <c r="K117" s="121"/>
      <c r="L117" s="43"/>
      <c r="M117" s="126"/>
      <c r="N117" s="127" t="s">
        <v>40</v>
      </c>
      <c r="O117" s="24"/>
      <c r="P117" s="24"/>
      <c r="Q117" s="128">
        <v>0</v>
      </c>
      <c r="R117" s="128">
        <f>$Q$117*$H$117</f>
        <v>0</v>
      </c>
      <c r="S117" s="128">
        <v>0</v>
      </c>
      <c r="T117" s="129">
        <f>$S$117*$H$117</f>
        <v>0</v>
      </c>
      <c r="AR117" s="89" t="s">
        <v>121</v>
      </c>
      <c r="AT117" s="89" t="s">
        <v>117</v>
      </c>
      <c r="AU117" s="89" t="s">
        <v>69</v>
      </c>
      <c r="AY117" s="6" t="s">
        <v>122</v>
      </c>
      <c r="BE117" s="130">
        <f>IF($N$117="základní",$J$117,0)</f>
        <v>0</v>
      </c>
      <c r="BF117" s="130">
        <f>IF($N$117="snížená",$J$117,0)</f>
        <v>0</v>
      </c>
      <c r="BG117" s="130">
        <f>IF($N$117="zákl. přenesená",$J$117,0)</f>
        <v>0</v>
      </c>
      <c r="BH117" s="130">
        <f>IF($N$117="sníž. přenesená",$J$117,0)</f>
        <v>0</v>
      </c>
      <c r="BI117" s="130">
        <f>IF($N$117="nulová",$J$117,0)</f>
        <v>0</v>
      </c>
      <c r="BJ117" s="89" t="s">
        <v>20</v>
      </c>
      <c r="BK117" s="130">
        <f>ROUND($I$117*$H$117,2)</f>
        <v>0</v>
      </c>
      <c r="BL117" s="89" t="s">
        <v>121</v>
      </c>
      <c r="BM117" s="89" t="s">
        <v>6</v>
      </c>
    </row>
    <row r="118" spans="2:47" s="6" customFormat="1" ht="16.5" customHeight="1">
      <c r="B118" s="23"/>
      <c r="C118" s="24"/>
      <c r="D118" s="131" t="s">
        <v>123</v>
      </c>
      <c r="E118" s="24"/>
      <c r="F118" s="132" t="s">
        <v>180</v>
      </c>
      <c r="G118" s="24"/>
      <c r="H118" s="24"/>
      <c r="J118" s="24"/>
      <c r="K118" s="24"/>
      <c r="L118" s="43"/>
      <c r="M118" s="56"/>
      <c r="N118" s="24"/>
      <c r="O118" s="24"/>
      <c r="P118" s="24"/>
      <c r="Q118" s="24"/>
      <c r="R118" s="24"/>
      <c r="S118" s="24"/>
      <c r="T118" s="57"/>
      <c r="AT118" s="6" t="s">
        <v>123</v>
      </c>
      <c r="AU118" s="6" t="s">
        <v>69</v>
      </c>
    </row>
    <row r="119" spans="2:65" s="6" customFormat="1" ht="15.75" customHeight="1">
      <c r="B119" s="23"/>
      <c r="C119" s="119" t="s">
        <v>181</v>
      </c>
      <c r="D119" s="119" t="s">
        <v>117</v>
      </c>
      <c r="E119" s="120" t="s">
        <v>182</v>
      </c>
      <c r="F119" s="121" t="s">
        <v>183</v>
      </c>
      <c r="G119" s="122" t="s">
        <v>120</v>
      </c>
      <c r="H119" s="123">
        <v>184</v>
      </c>
      <c r="I119" s="124"/>
      <c r="J119" s="125">
        <f>ROUND($I$119*$H$119,2)</f>
        <v>0</v>
      </c>
      <c r="K119" s="121"/>
      <c r="L119" s="43"/>
      <c r="M119" s="126"/>
      <c r="N119" s="127" t="s">
        <v>40</v>
      </c>
      <c r="O119" s="24"/>
      <c r="P119" s="24"/>
      <c r="Q119" s="128">
        <v>0</v>
      </c>
      <c r="R119" s="128">
        <f>$Q$119*$H$119</f>
        <v>0</v>
      </c>
      <c r="S119" s="128">
        <v>0</v>
      </c>
      <c r="T119" s="129">
        <f>$S$119*$H$119</f>
        <v>0</v>
      </c>
      <c r="AR119" s="89" t="s">
        <v>121</v>
      </c>
      <c r="AT119" s="89" t="s">
        <v>117</v>
      </c>
      <c r="AU119" s="89" t="s">
        <v>69</v>
      </c>
      <c r="AY119" s="6" t="s">
        <v>122</v>
      </c>
      <c r="BE119" s="130">
        <f>IF($N$119="základní",$J$119,0)</f>
        <v>0</v>
      </c>
      <c r="BF119" s="130">
        <f>IF($N$119="snížená",$J$119,0)</f>
        <v>0</v>
      </c>
      <c r="BG119" s="130">
        <f>IF($N$119="zákl. přenesená",$J$119,0)</f>
        <v>0</v>
      </c>
      <c r="BH119" s="130">
        <f>IF($N$119="sníž. přenesená",$J$119,0)</f>
        <v>0</v>
      </c>
      <c r="BI119" s="130">
        <f>IF($N$119="nulová",$J$119,0)</f>
        <v>0</v>
      </c>
      <c r="BJ119" s="89" t="s">
        <v>20</v>
      </c>
      <c r="BK119" s="130">
        <f>ROUND($I$119*$H$119,2)</f>
        <v>0</v>
      </c>
      <c r="BL119" s="89" t="s">
        <v>121</v>
      </c>
      <c r="BM119" s="89" t="s">
        <v>181</v>
      </c>
    </row>
    <row r="120" spans="2:47" s="6" customFormat="1" ht="16.5" customHeight="1">
      <c r="B120" s="23"/>
      <c r="C120" s="24"/>
      <c r="D120" s="131" t="s">
        <v>123</v>
      </c>
      <c r="E120" s="24"/>
      <c r="F120" s="132" t="s">
        <v>183</v>
      </c>
      <c r="G120" s="24"/>
      <c r="H120" s="24"/>
      <c r="J120" s="24"/>
      <c r="K120" s="24"/>
      <c r="L120" s="43"/>
      <c r="M120" s="56"/>
      <c r="N120" s="24"/>
      <c r="O120" s="24"/>
      <c r="P120" s="24"/>
      <c r="Q120" s="24"/>
      <c r="R120" s="24"/>
      <c r="S120" s="24"/>
      <c r="T120" s="57"/>
      <c r="AT120" s="6" t="s">
        <v>123</v>
      </c>
      <c r="AU120" s="6" t="s">
        <v>69</v>
      </c>
    </row>
    <row r="121" spans="2:65" s="6" customFormat="1" ht="15.75" customHeight="1">
      <c r="B121" s="23"/>
      <c r="C121" s="119" t="s">
        <v>184</v>
      </c>
      <c r="D121" s="119" t="s">
        <v>117</v>
      </c>
      <c r="E121" s="120" t="s">
        <v>185</v>
      </c>
      <c r="F121" s="121" t="s">
        <v>186</v>
      </c>
      <c r="G121" s="122" t="s">
        <v>120</v>
      </c>
      <c r="H121" s="123">
        <v>100</v>
      </c>
      <c r="I121" s="124"/>
      <c r="J121" s="125">
        <f>ROUND($I$121*$H$121,2)</f>
        <v>0</v>
      </c>
      <c r="K121" s="121"/>
      <c r="L121" s="43"/>
      <c r="M121" s="126"/>
      <c r="N121" s="127" t="s">
        <v>40</v>
      </c>
      <c r="O121" s="24"/>
      <c r="P121" s="24"/>
      <c r="Q121" s="128">
        <v>0</v>
      </c>
      <c r="R121" s="128">
        <f>$Q$121*$H$121</f>
        <v>0</v>
      </c>
      <c r="S121" s="128">
        <v>0</v>
      </c>
      <c r="T121" s="129">
        <f>$S$121*$H$121</f>
        <v>0</v>
      </c>
      <c r="AR121" s="89" t="s">
        <v>121</v>
      </c>
      <c r="AT121" s="89" t="s">
        <v>117</v>
      </c>
      <c r="AU121" s="89" t="s">
        <v>69</v>
      </c>
      <c r="AY121" s="6" t="s">
        <v>122</v>
      </c>
      <c r="BE121" s="130">
        <f>IF($N$121="základní",$J$121,0)</f>
        <v>0</v>
      </c>
      <c r="BF121" s="130">
        <f>IF($N$121="snížená",$J$121,0)</f>
        <v>0</v>
      </c>
      <c r="BG121" s="130">
        <f>IF($N$121="zákl. přenesená",$J$121,0)</f>
        <v>0</v>
      </c>
      <c r="BH121" s="130">
        <f>IF($N$121="sníž. přenesená",$J$121,0)</f>
        <v>0</v>
      </c>
      <c r="BI121" s="130">
        <f>IF($N$121="nulová",$J$121,0)</f>
        <v>0</v>
      </c>
      <c r="BJ121" s="89" t="s">
        <v>20</v>
      </c>
      <c r="BK121" s="130">
        <f>ROUND($I$121*$H$121,2)</f>
        <v>0</v>
      </c>
      <c r="BL121" s="89" t="s">
        <v>121</v>
      </c>
      <c r="BM121" s="89" t="s">
        <v>184</v>
      </c>
    </row>
    <row r="122" spans="2:47" s="6" customFormat="1" ht="16.5" customHeight="1">
      <c r="B122" s="23"/>
      <c r="C122" s="24"/>
      <c r="D122" s="131" t="s">
        <v>123</v>
      </c>
      <c r="E122" s="24"/>
      <c r="F122" s="132" t="s">
        <v>186</v>
      </c>
      <c r="G122" s="24"/>
      <c r="H122" s="24"/>
      <c r="J122" s="24"/>
      <c r="K122" s="24"/>
      <c r="L122" s="43"/>
      <c r="M122" s="56"/>
      <c r="N122" s="24"/>
      <c r="O122" s="24"/>
      <c r="P122" s="24"/>
      <c r="Q122" s="24"/>
      <c r="R122" s="24"/>
      <c r="S122" s="24"/>
      <c r="T122" s="57"/>
      <c r="AT122" s="6" t="s">
        <v>123</v>
      </c>
      <c r="AU122" s="6" t="s">
        <v>69</v>
      </c>
    </row>
    <row r="123" spans="2:65" s="6" customFormat="1" ht="15.75" customHeight="1">
      <c r="B123" s="23"/>
      <c r="C123" s="119" t="s">
        <v>187</v>
      </c>
      <c r="D123" s="119" t="s">
        <v>117</v>
      </c>
      <c r="E123" s="120" t="s">
        <v>188</v>
      </c>
      <c r="F123" s="121" t="s">
        <v>189</v>
      </c>
      <c r="G123" s="122" t="s">
        <v>120</v>
      </c>
      <c r="H123" s="123">
        <v>42</v>
      </c>
      <c r="I123" s="124"/>
      <c r="J123" s="125">
        <f>ROUND($I$123*$H$123,2)</f>
        <v>0</v>
      </c>
      <c r="K123" s="121"/>
      <c r="L123" s="43"/>
      <c r="M123" s="126"/>
      <c r="N123" s="127" t="s">
        <v>40</v>
      </c>
      <c r="O123" s="24"/>
      <c r="P123" s="24"/>
      <c r="Q123" s="128">
        <v>0</v>
      </c>
      <c r="R123" s="128">
        <f>$Q$123*$H$123</f>
        <v>0</v>
      </c>
      <c r="S123" s="128">
        <v>0</v>
      </c>
      <c r="T123" s="129">
        <f>$S$123*$H$123</f>
        <v>0</v>
      </c>
      <c r="AR123" s="89" t="s">
        <v>121</v>
      </c>
      <c r="AT123" s="89" t="s">
        <v>117</v>
      </c>
      <c r="AU123" s="89" t="s">
        <v>69</v>
      </c>
      <c r="AY123" s="6" t="s">
        <v>122</v>
      </c>
      <c r="BE123" s="130">
        <f>IF($N$123="základní",$J$123,0)</f>
        <v>0</v>
      </c>
      <c r="BF123" s="130">
        <f>IF($N$123="snížená",$J$123,0)</f>
        <v>0</v>
      </c>
      <c r="BG123" s="130">
        <f>IF($N$123="zákl. přenesená",$J$123,0)</f>
        <v>0</v>
      </c>
      <c r="BH123" s="130">
        <f>IF($N$123="sníž. přenesená",$J$123,0)</f>
        <v>0</v>
      </c>
      <c r="BI123" s="130">
        <f>IF($N$123="nulová",$J$123,0)</f>
        <v>0</v>
      </c>
      <c r="BJ123" s="89" t="s">
        <v>20</v>
      </c>
      <c r="BK123" s="130">
        <f>ROUND($I$123*$H$123,2)</f>
        <v>0</v>
      </c>
      <c r="BL123" s="89" t="s">
        <v>121</v>
      </c>
      <c r="BM123" s="89" t="s">
        <v>187</v>
      </c>
    </row>
    <row r="124" spans="2:47" s="6" customFormat="1" ht="16.5" customHeight="1">
      <c r="B124" s="23"/>
      <c r="C124" s="24"/>
      <c r="D124" s="131" t="s">
        <v>123</v>
      </c>
      <c r="E124" s="24"/>
      <c r="F124" s="132" t="s">
        <v>189</v>
      </c>
      <c r="G124" s="24"/>
      <c r="H124" s="24"/>
      <c r="J124" s="24"/>
      <c r="K124" s="24"/>
      <c r="L124" s="43"/>
      <c r="M124" s="56"/>
      <c r="N124" s="24"/>
      <c r="O124" s="24"/>
      <c r="P124" s="24"/>
      <c r="Q124" s="24"/>
      <c r="R124" s="24"/>
      <c r="S124" s="24"/>
      <c r="T124" s="57"/>
      <c r="AT124" s="6" t="s">
        <v>123</v>
      </c>
      <c r="AU124" s="6" t="s">
        <v>69</v>
      </c>
    </row>
    <row r="125" spans="2:65" s="6" customFormat="1" ht="15.75" customHeight="1">
      <c r="B125" s="23"/>
      <c r="C125" s="133" t="s">
        <v>190</v>
      </c>
      <c r="D125" s="133" t="s">
        <v>127</v>
      </c>
      <c r="E125" s="134" t="s">
        <v>191</v>
      </c>
      <c r="F125" s="135" t="s">
        <v>192</v>
      </c>
      <c r="G125" s="136" t="s">
        <v>120</v>
      </c>
      <c r="H125" s="137">
        <v>56</v>
      </c>
      <c r="I125" s="138"/>
      <c r="J125" s="139">
        <f>ROUND($I$125*$H$125,2)</f>
        <v>0</v>
      </c>
      <c r="K125" s="135"/>
      <c r="L125" s="140"/>
      <c r="M125" s="141"/>
      <c r="N125" s="142" t="s">
        <v>40</v>
      </c>
      <c r="O125" s="24"/>
      <c r="P125" s="24"/>
      <c r="Q125" s="128">
        <v>0</v>
      </c>
      <c r="R125" s="128">
        <f>$Q$125*$H$125</f>
        <v>0</v>
      </c>
      <c r="S125" s="128">
        <v>0</v>
      </c>
      <c r="T125" s="129">
        <f>$S$125*$H$125</f>
        <v>0</v>
      </c>
      <c r="AR125" s="89" t="s">
        <v>130</v>
      </c>
      <c r="AT125" s="89" t="s">
        <v>127</v>
      </c>
      <c r="AU125" s="89" t="s">
        <v>69</v>
      </c>
      <c r="AY125" s="6" t="s">
        <v>122</v>
      </c>
      <c r="BE125" s="130">
        <f>IF($N$125="základní",$J$125,0)</f>
        <v>0</v>
      </c>
      <c r="BF125" s="130">
        <f>IF($N$125="snížená",$J$125,0)</f>
        <v>0</v>
      </c>
      <c r="BG125" s="130">
        <f>IF($N$125="zákl. přenesená",$J$125,0)</f>
        <v>0</v>
      </c>
      <c r="BH125" s="130">
        <f>IF($N$125="sníž. přenesená",$J$125,0)</f>
        <v>0</v>
      </c>
      <c r="BI125" s="130">
        <f>IF($N$125="nulová",$J$125,0)</f>
        <v>0</v>
      </c>
      <c r="BJ125" s="89" t="s">
        <v>20</v>
      </c>
      <c r="BK125" s="130">
        <f>ROUND($I$125*$H$125,2)</f>
        <v>0</v>
      </c>
      <c r="BL125" s="89" t="s">
        <v>121</v>
      </c>
      <c r="BM125" s="89" t="s">
        <v>190</v>
      </c>
    </row>
    <row r="126" spans="2:47" s="6" customFormat="1" ht="16.5" customHeight="1">
      <c r="B126" s="23"/>
      <c r="C126" s="24"/>
      <c r="D126" s="131" t="s">
        <v>123</v>
      </c>
      <c r="E126" s="24"/>
      <c r="F126" s="132" t="s">
        <v>192</v>
      </c>
      <c r="G126" s="24"/>
      <c r="H126" s="24"/>
      <c r="J126" s="24"/>
      <c r="K126" s="24"/>
      <c r="L126" s="43"/>
      <c r="M126" s="56"/>
      <c r="N126" s="24"/>
      <c r="O126" s="24"/>
      <c r="P126" s="24"/>
      <c r="Q126" s="24"/>
      <c r="R126" s="24"/>
      <c r="S126" s="24"/>
      <c r="T126" s="57"/>
      <c r="AT126" s="6" t="s">
        <v>123</v>
      </c>
      <c r="AU126" s="6" t="s">
        <v>69</v>
      </c>
    </row>
    <row r="127" spans="2:65" s="6" customFormat="1" ht="15.75" customHeight="1">
      <c r="B127" s="23"/>
      <c r="C127" s="119" t="s">
        <v>193</v>
      </c>
      <c r="D127" s="119" t="s">
        <v>117</v>
      </c>
      <c r="E127" s="120" t="s">
        <v>191</v>
      </c>
      <c r="F127" s="121" t="s">
        <v>194</v>
      </c>
      <c r="G127" s="122" t="s">
        <v>120</v>
      </c>
      <c r="H127" s="123">
        <v>56</v>
      </c>
      <c r="I127" s="124"/>
      <c r="J127" s="125">
        <f>ROUND($I$127*$H$127,2)</f>
        <v>0</v>
      </c>
      <c r="K127" s="121"/>
      <c r="L127" s="43"/>
      <c r="M127" s="126"/>
      <c r="N127" s="127" t="s">
        <v>40</v>
      </c>
      <c r="O127" s="24"/>
      <c r="P127" s="24"/>
      <c r="Q127" s="128">
        <v>0</v>
      </c>
      <c r="R127" s="128">
        <f>$Q$127*$H$127</f>
        <v>0</v>
      </c>
      <c r="S127" s="128">
        <v>0</v>
      </c>
      <c r="T127" s="129">
        <f>$S$127*$H$127</f>
        <v>0</v>
      </c>
      <c r="AR127" s="89" t="s">
        <v>121</v>
      </c>
      <c r="AT127" s="89" t="s">
        <v>117</v>
      </c>
      <c r="AU127" s="89" t="s">
        <v>69</v>
      </c>
      <c r="AY127" s="6" t="s">
        <v>122</v>
      </c>
      <c r="BE127" s="130">
        <f>IF($N$127="základní",$J$127,0)</f>
        <v>0</v>
      </c>
      <c r="BF127" s="130">
        <f>IF($N$127="snížená",$J$127,0)</f>
        <v>0</v>
      </c>
      <c r="BG127" s="130">
        <f>IF($N$127="zákl. přenesená",$J$127,0)</f>
        <v>0</v>
      </c>
      <c r="BH127" s="130">
        <f>IF($N$127="sníž. přenesená",$J$127,0)</f>
        <v>0</v>
      </c>
      <c r="BI127" s="130">
        <f>IF($N$127="nulová",$J$127,0)</f>
        <v>0</v>
      </c>
      <c r="BJ127" s="89" t="s">
        <v>20</v>
      </c>
      <c r="BK127" s="130">
        <f>ROUND($I$127*$H$127,2)</f>
        <v>0</v>
      </c>
      <c r="BL127" s="89" t="s">
        <v>121</v>
      </c>
      <c r="BM127" s="89" t="s">
        <v>193</v>
      </c>
    </row>
    <row r="128" spans="2:47" s="6" customFormat="1" ht="16.5" customHeight="1">
      <c r="B128" s="23"/>
      <c r="C128" s="24"/>
      <c r="D128" s="131" t="s">
        <v>123</v>
      </c>
      <c r="E128" s="24"/>
      <c r="F128" s="132" t="s">
        <v>194</v>
      </c>
      <c r="G128" s="24"/>
      <c r="H128" s="24"/>
      <c r="J128" s="24"/>
      <c r="K128" s="24"/>
      <c r="L128" s="43"/>
      <c r="M128" s="56"/>
      <c r="N128" s="24"/>
      <c r="O128" s="24"/>
      <c r="P128" s="24"/>
      <c r="Q128" s="24"/>
      <c r="R128" s="24"/>
      <c r="S128" s="24"/>
      <c r="T128" s="57"/>
      <c r="AT128" s="6" t="s">
        <v>123</v>
      </c>
      <c r="AU128" s="6" t="s">
        <v>69</v>
      </c>
    </row>
    <row r="129" spans="2:65" s="6" customFormat="1" ht="15.75" customHeight="1">
      <c r="B129" s="23"/>
      <c r="C129" s="133" t="s">
        <v>195</v>
      </c>
      <c r="D129" s="133" t="s">
        <v>127</v>
      </c>
      <c r="E129" s="134" t="s">
        <v>196</v>
      </c>
      <c r="F129" s="135" t="s">
        <v>197</v>
      </c>
      <c r="G129" s="136" t="s">
        <v>120</v>
      </c>
      <c r="H129" s="137">
        <v>56</v>
      </c>
      <c r="I129" s="138"/>
      <c r="J129" s="139">
        <f>ROUND($I$129*$H$129,2)</f>
        <v>0</v>
      </c>
      <c r="K129" s="135"/>
      <c r="L129" s="140"/>
      <c r="M129" s="141"/>
      <c r="N129" s="142" t="s">
        <v>40</v>
      </c>
      <c r="O129" s="24"/>
      <c r="P129" s="24"/>
      <c r="Q129" s="128">
        <v>0</v>
      </c>
      <c r="R129" s="128">
        <f>$Q$129*$H$129</f>
        <v>0</v>
      </c>
      <c r="S129" s="128">
        <v>0</v>
      </c>
      <c r="T129" s="129">
        <f>$S$129*$H$129</f>
        <v>0</v>
      </c>
      <c r="AR129" s="89" t="s">
        <v>130</v>
      </c>
      <c r="AT129" s="89" t="s">
        <v>127</v>
      </c>
      <c r="AU129" s="89" t="s">
        <v>69</v>
      </c>
      <c r="AY129" s="6" t="s">
        <v>122</v>
      </c>
      <c r="BE129" s="130">
        <f>IF($N$129="základní",$J$129,0)</f>
        <v>0</v>
      </c>
      <c r="BF129" s="130">
        <f>IF($N$129="snížená",$J$129,0)</f>
        <v>0</v>
      </c>
      <c r="BG129" s="130">
        <f>IF($N$129="zákl. přenesená",$J$129,0)</f>
        <v>0</v>
      </c>
      <c r="BH129" s="130">
        <f>IF($N$129="sníž. přenesená",$J$129,0)</f>
        <v>0</v>
      </c>
      <c r="BI129" s="130">
        <f>IF($N$129="nulová",$J$129,0)</f>
        <v>0</v>
      </c>
      <c r="BJ129" s="89" t="s">
        <v>20</v>
      </c>
      <c r="BK129" s="130">
        <f>ROUND($I$129*$H$129,2)</f>
        <v>0</v>
      </c>
      <c r="BL129" s="89" t="s">
        <v>121</v>
      </c>
      <c r="BM129" s="89" t="s">
        <v>195</v>
      </c>
    </row>
    <row r="130" spans="2:47" s="6" customFormat="1" ht="16.5" customHeight="1">
      <c r="B130" s="23"/>
      <c r="C130" s="24"/>
      <c r="D130" s="131" t="s">
        <v>123</v>
      </c>
      <c r="E130" s="24"/>
      <c r="F130" s="132" t="s">
        <v>197</v>
      </c>
      <c r="G130" s="24"/>
      <c r="H130" s="24"/>
      <c r="J130" s="24"/>
      <c r="K130" s="24"/>
      <c r="L130" s="43"/>
      <c r="M130" s="56"/>
      <c r="N130" s="24"/>
      <c r="O130" s="24"/>
      <c r="P130" s="24"/>
      <c r="Q130" s="24"/>
      <c r="R130" s="24"/>
      <c r="S130" s="24"/>
      <c r="T130" s="57"/>
      <c r="AT130" s="6" t="s">
        <v>123</v>
      </c>
      <c r="AU130" s="6" t="s">
        <v>69</v>
      </c>
    </row>
    <row r="131" spans="2:65" s="6" customFormat="1" ht="15.75" customHeight="1">
      <c r="B131" s="23"/>
      <c r="C131" s="119" t="s">
        <v>198</v>
      </c>
      <c r="D131" s="119" t="s">
        <v>117</v>
      </c>
      <c r="E131" s="120" t="s">
        <v>199</v>
      </c>
      <c r="F131" s="121" t="s">
        <v>200</v>
      </c>
      <c r="G131" s="122" t="s">
        <v>120</v>
      </c>
      <c r="H131" s="123">
        <v>25</v>
      </c>
      <c r="I131" s="124"/>
      <c r="J131" s="125">
        <f>ROUND($I$131*$H$131,2)</f>
        <v>0</v>
      </c>
      <c r="K131" s="121"/>
      <c r="L131" s="43"/>
      <c r="M131" s="126"/>
      <c r="N131" s="127" t="s">
        <v>40</v>
      </c>
      <c r="O131" s="24"/>
      <c r="P131" s="24"/>
      <c r="Q131" s="128">
        <v>0</v>
      </c>
      <c r="R131" s="128">
        <f>$Q$131*$H$131</f>
        <v>0</v>
      </c>
      <c r="S131" s="128">
        <v>0</v>
      </c>
      <c r="T131" s="129">
        <f>$S$131*$H$131</f>
        <v>0</v>
      </c>
      <c r="AR131" s="89" t="s">
        <v>121</v>
      </c>
      <c r="AT131" s="89" t="s">
        <v>117</v>
      </c>
      <c r="AU131" s="89" t="s">
        <v>69</v>
      </c>
      <c r="AY131" s="6" t="s">
        <v>122</v>
      </c>
      <c r="BE131" s="130">
        <f>IF($N$131="základní",$J$131,0)</f>
        <v>0</v>
      </c>
      <c r="BF131" s="130">
        <f>IF($N$131="snížená",$J$131,0)</f>
        <v>0</v>
      </c>
      <c r="BG131" s="130">
        <f>IF($N$131="zákl. přenesená",$J$131,0)</f>
        <v>0</v>
      </c>
      <c r="BH131" s="130">
        <f>IF($N$131="sníž. přenesená",$J$131,0)</f>
        <v>0</v>
      </c>
      <c r="BI131" s="130">
        <f>IF($N$131="nulová",$J$131,0)</f>
        <v>0</v>
      </c>
      <c r="BJ131" s="89" t="s">
        <v>20</v>
      </c>
      <c r="BK131" s="130">
        <f>ROUND($I$131*$H$131,2)</f>
        <v>0</v>
      </c>
      <c r="BL131" s="89" t="s">
        <v>121</v>
      </c>
      <c r="BM131" s="89" t="s">
        <v>198</v>
      </c>
    </row>
    <row r="132" spans="2:47" s="6" customFormat="1" ht="16.5" customHeight="1">
      <c r="B132" s="23"/>
      <c r="C132" s="24"/>
      <c r="D132" s="131" t="s">
        <v>123</v>
      </c>
      <c r="E132" s="24"/>
      <c r="F132" s="132" t="s">
        <v>200</v>
      </c>
      <c r="G132" s="24"/>
      <c r="H132" s="24"/>
      <c r="J132" s="24"/>
      <c r="K132" s="24"/>
      <c r="L132" s="43"/>
      <c r="M132" s="56"/>
      <c r="N132" s="24"/>
      <c r="O132" s="24"/>
      <c r="P132" s="24"/>
      <c r="Q132" s="24"/>
      <c r="R132" s="24"/>
      <c r="S132" s="24"/>
      <c r="T132" s="57"/>
      <c r="AT132" s="6" t="s">
        <v>123</v>
      </c>
      <c r="AU132" s="6" t="s">
        <v>69</v>
      </c>
    </row>
    <row r="133" spans="2:65" s="6" customFormat="1" ht="15.75" customHeight="1">
      <c r="B133" s="23"/>
      <c r="C133" s="119" t="s">
        <v>201</v>
      </c>
      <c r="D133" s="119" t="s">
        <v>117</v>
      </c>
      <c r="E133" s="120" t="s">
        <v>202</v>
      </c>
      <c r="F133" s="121" t="s">
        <v>203</v>
      </c>
      <c r="G133" s="122" t="s">
        <v>120</v>
      </c>
      <c r="H133" s="123">
        <v>25</v>
      </c>
      <c r="I133" s="124"/>
      <c r="J133" s="125">
        <f>ROUND($I$133*$H$133,2)</f>
        <v>0</v>
      </c>
      <c r="K133" s="121"/>
      <c r="L133" s="43"/>
      <c r="M133" s="126"/>
      <c r="N133" s="127" t="s">
        <v>40</v>
      </c>
      <c r="O133" s="24"/>
      <c r="P133" s="24"/>
      <c r="Q133" s="128">
        <v>0</v>
      </c>
      <c r="R133" s="128">
        <f>$Q$133*$H$133</f>
        <v>0</v>
      </c>
      <c r="S133" s="128">
        <v>0</v>
      </c>
      <c r="T133" s="129">
        <f>$S$133*$H$133</f>
        <v>0</v>
      </c>
      <c r="AR133" s="89" t="s">
        <v>121</v>
      </c>
      <c r="AT133" s="89" t="s">
        <v>117</v>
      </c>
      <c r="AU133" s="89" t="s">
        <v>69</v>
      </c>
      <c r="AY133" s="6" t="s">
        <v>122</v>
      </c>
      <c r="BE133" s="130">
        <f>IF($N$133="základní",$J$133,0)</f>
        <v>0</v>
      </c>
      <c r="BF133" s="130">
        <f>IF($N$133="snížená",$J$133,0)</f>
        <v>0</v>
      </c>
      <c r="BG133" s="130">
        <f>IF($N$133="zákl. přenesená",$J$133,0)</f>
        <v>0</v>
      </c>
      <c r="BH133" s="130">
        <f>IF($N$133="sníž. přenesená",$J$133,0)</f>
        <v>0</v>
      </c>
      <c r="BI133" s="130">
        <f>IF($N$133="nulová",$J$133,0)</f>
        <v>0</v>
      </c>
      <c r="BJ133" s="89" t="s">
        <v>20</v>
      </c>
      <c r="BK133" s="130">
        <f>ROUND($I$133*$H$133,2)</f>
        <v>0</v>
      </c>
      <c r="BL133" s="89" t="s">
        <v>121</v>
      </c>
      <c r="BM133" s="89" t="s">
        <v>201</v>
      </c>
    </row>
    <row r="134" spans="2:47" s="6" customFormat="1" ht="16.5" customHeight="1">
      <c r="B134" s="23"/>
      <c r="C134" s="24"/>
      <c r="D134" s="131" t="s">
        <v>123</v>
      </c>
      <c r="E134" s="24"/>
      <c r="F134" s="132" t="s">
        <v>203</v>
      </c>
      <c r="G134" s="24"/>
      <c r="H134" s="24"/>
      <c r="J134" s="24"/>
      <c r="K134" s="24"/>
      <c r="L134" s="43"/>
      <c r="M134" s="56"/>
      <c r="N134" s="24"/>
      <c r="O134" s="24"/>
      <c r="P134" s="24"/>
      <c r="Q134" s="24"/>
      <c r="R134" s="24"/>
      <c r="S134" s="24"/>
      <c r="T134" s="57"/>
      <c r="AT134" s="6" t="s">
        <v>123</v>
      </c>
      <c r="AU134" s="6" t="s">
        <v>69</v>
      </c>
    </row>
    <row r="135" spans="2:65" s="6" customFormat="1" ht="15.75" customHeight="1">
      <c r="B135" s="23"/>
      <c r="C135" s="133" t="s">
        <v>204</v>
      </c>
      <c r="D135" s="133" t="s">
        <v>127</v>
      </c>
      <c r="E135" s="134" t="s">
        <v>205</v>
      </c>
      <c r="F135" s="135" t="s">
        <v>206</v>
      </c>
      <c r="G135" s="136" t="s">
        <v>120</v>
      </c>
      <c r="H135" s="137">
        <v>25</v>
      </c>
      <c r="I135" s="138"/>
      <c r="J135" s="139">
        <f>ROUND($I$135*$H$135,2)</f>
        <v>0</v>
      </c>
      <c r="K135" s="135"/>
      <c r="L135" s="140"/>
      <c r="M135" s="141"/>
      <c r="N135" s="142" t="s">
        <v>40</v>
      </c>
      <c r="O135" s="24"/>
      <c r="P135" s="24"/>
      <c r="Q135" s="128">
        <v>0</v>
      </c>
      <c r="R135" s="128">
        <f>$Q$135*$H$135</f>
        <v>0</v>
      </c>
      <c r="S135" s="128">
        <v>0</v>
      </c>
      <c r="T135" s="129">
        <f>$S$135*$H$135</f>
        <v>0</v>
      </c>
      <c r="AR135" s="89" t="s">
        <v>130</v>
      </c>
      <c r="AT135" s="89" t="s">
        <v>127</v>
      </c>
      <c r="AU135" s="89" t="s">
        <v>69</v>
      </c>
      <c r="AY135" s="6" t="s">
        <v>122</v>
      </c>
      <c r="BE135" s="130">
        <f>IF($N$135="základní",$J$135,0)</f>
        <v>0</v>
      </c>
      <c r="BF135" s="130">
        <f>IF($N$135="snížená",$J$135,0)</f>
        <v>0</v>
      </c>
      <c r="BG135" s="130">
        <f>IF($N$135="zákl. přenesená",$J$135,0)</f>
        <v>0</v>
      </c>
      <c r="BH135" s="130">
        <f>IF($N$135="sníž. přenesená",$J$135,0)</f>
        <v>0</v>
      </c>
      <c r="BI135" s="130">
        <f>IF($N$135="nulová",$J$135,0)</f>
        <v>0</v>
      </c>
      <c r="BJ135" s="89" t="s">
        <v>20</v>
      </c>
      <c r="BK135" s="130">
        <f>ROUND($I$135*$H$135,2)</f>
        <v>0</v>
      </c>
      <c r="BL135" s="89" t="s">
        <v>121</v>
      </c>
      <c r="BM135" s="89" t="s">
        <v>204</v>
      </c>
    </row>
    <row r="136" spans="2:47" s="6" customFormat="1" ht="16.5" customHeight="1">
      <c r="B136" s="23"/>
      <c r="C136" s="24"/>
      <c r="D136" s="131" t="s">
        <v>123</v>
      </c>
      <c r="E136" s="24"/>
      <c r="F136" s="132" t="s">
        <v>206</v>
      </c>
      <c r="G136" s="24"/>
      <c r="H136" s="24"/>
      <c r="J136" s="24"/>
      <c r="K136" s="24"/>
      <c r="L136" s="43"/>
      <c r="M136" s="56"/>
      <c r="N136" s="24"/>
      <c r="O136" s="24"/>
      <c r="P136" s="24"/>
      <c r="Q136" s="24"/>
      <c r="R136" s="24"/>
      <c r="S136" s="24"/>
      <c r="T136" s="57"/>
      <c r="AT136" s="6" t="s">
        <v>123</v>
      </c>
      <c r="AU136" s="6" t="s">
        <v>69</v>
      </c>
    </row>
    <row r="137" spans="2:65" s="6" customFormat="1" ht="15.75" customHeight="1">
      <c r="B137" s="23"/>
      <c r="C137" s="119" t="s">
        <v>207</v>
      </c>
      <c r="D137" s="119" t="s">
        <v>117</v>
      </c>
      <c r="E137" s="120" t="s">
        <v>208</v>
      </c>
      <c r="F137" s="121" t="s">
        <v>209</v>
      </c>
      <c r="G137" s="122" t="s">
        <v>127</v>
      </c>
      <c r="H137" s="123">
        <v>870</v>
      </c>
      <c r="I137" s="124"/>
      <c r="J137" s="125">
        <f>ROUND($I$137*$H$137,2)</f>
        <v>0</v>
      </c>
      <c r="K137" s="121"/>
      <c r="L137" s="43"/>
      <c r="M137" s="126"/>
      <c r="N137" s="127" t="s">
        <v>40</v>
      </c>
      <c r="O137" s="24"/>
      <c r="P137" s="24"/>
      <c r="Q137" s="128">
        <v>0</v>
      </c>
      <c r="R137" s="128">
        <f>$Q$137*$H$137</f>
        <v>0</v>
      </c>
      <c r="S137" s="128">
        <v>0</v>
      </c>
      <c r="T137" s="129">
        <f>$S$137*$H$137</f>
        <v>0</v>
      </c>
      <c r="AR137" s="89" t="s">
        <v>121</v>
      </c>
      <c r="AT137" s="89" t="s">
        <v>117</v>
      </c>
      <c r="AU137" s="89" t="s">
        <v>69</v>
      </c>
      <c r="AY137" s="6" t="s">
        <v>122</v>
      </c>
      <c r="BE137" s="130">
        <f>IF($N$137="základní",$J$137,0)</f>
        <v>0</v>
      </c>
      <c r="BF137" s="130">
        <f>IF($N$137="snížená",$J$137,0)</f>
        <v>0</v>
      </c>
      <c r="BG137" s="130">
        <f>IF($N$137="zákl. přenesená",$J$137,0)</f>
        <v>0</v>
      </c>
      <c r="BH137" s="130">
        <f>IF($N$137="sníž. přenesená",$J$137,0)</f>
        <v>0</v>
      </c>
      <c r="BI137" s="130">
        <f>IF($N$137="nulová",$J$137,0)</f>
        <v>0</v>
      </c>
      <c r="BJ137" s="89" t="s">
        <v>20</v>
      </c>
      <c r="BK137" s="130">
        <f>ROUND($I$137*$H$137,2)</f>
        <v>0</v>
      </c>
      <c r="BL137" s="89" t="s">
        <v>121</v>
      </c>
      <c r="BM137" s="89" t="s">
        <v>207</v>
      </c>
    </row>
    <row r="138" spans="2:47" s="6" customFormat="1" ht="16.5" customHeight="1">
      <c r="B138" s="23"/>
      <c r="C138" s="24"/>
      <c r="D138" s="131" t="s">
        <v>123</v>
      </c>
      <c r="E138" s="24"/>
      <c r="F138" s="132" t="s">
        <v>209</v>
      </c>
      <c r="G138" s="24"/>
      <c r="H138" s="24"/>
      <c r="J138" s="24"/>
      <c r="K138" s="24"/>
      <c r="L138" s="43"/>
      <c r="M138" s="56"/>
      <c r="N138" s="24"/>
      <c r="O138" s="24"/>
      <c r="P138" s="24"/>
      <c r="Q138" s="24"/>
      <c r="R138" s="24"/>
      <c r="S138" s="24"/>
      <c r="T138" s="57"/>
      <c r="AT138" s="6" t="s">
        <v>123</v>
      </c>
      <c r="AU138" s="6" t="s">
        <v>69</v>
      </c>
    </row>
    <row r="139" spans="2:65" s="6" customFormat="1" ht="15.75" customHeight="1">
      <c r="B139" s="23"/>
      <c r="C139" s="133" t="s">
        <v>210</v>
      </c>
      <c r="D139" s="133" t="s">
        <v>127</v>
      </c>
      <c r="E139" s="134" t="s">
        <v>211</v>
      </c>
      <c r="F139" s="135" t="s">
        <v>212</v>
      </c>
      <c r="G139" s="136" t="s">
        <v>127</v>
      </c>
      <c r="H139" s="137">
        <v>913.5</v>
      </c>
      <c r="I139" s="138"/>
      <c r="J139" s="139">
        <f>ROUND($I$139*$H$139,2)</f>
        <v>0</v>
      </c>
      <c r="K139" s="135"/>
      <c r="L139" s="140"/>
      <c r="M139" s="141"/>
      <c r="N139" s="142" t="s">
        <v>40</v>
      </c>
      <c r="O139" s="24"/>
      <c r="P139" s="24"/>
      <c r="Q139" s="128">
        <v>0</v>
      </c>
      <c r="R139" s="128">
        <f>$Q$139*$H$139</f>
        <v>0</v>
      </c>
      <c r="S139" s="128">
        <v>0</v>
      </c>
      <c r="T139" s="129">
        <f>$S$139*$H$139</f>
        <v>0</v>
      </c>
      <c r="AR139" s="89" t="s">
        <v>130</v>
      </c>
      <c r="AT139" s="89" t="s">
        <v>127</v>
      </c>
      <c r="AU139" s="89" t="s">
        <v>69</v>
      </c>
      <c r="AY139" s="6" t="s">
        <v>122</v>
      </c>
      <c r="BE139" s="130">
        <f>IF($N$139="základní",$J$139,0)</f>
        <v>0</v>
      </c>
      <c r="BF139" s="130">
        <f>IF($N$139="snížená",$J$139,0)</f>
        <v>0</v>
      </c>
      <c r="BG139" s="130">
        <f>IF($N$139="zákl. přenesená",$J$139,0)</f>
        <v>0</v>
      </c>
      <c r="BH139" s="130">
        <f>IF($N$139="sníž. přenesená",$J$139,0)</f>
        <v>0</v>
      </c>
      <c r="BI139" s="130">
        <f>IF($N$139="nulová",$J$139,0)</f>
        <v>0</v>
      </c>
      <c r="BJ139" s="89" t="s">
        <v>20</v>
      </c>
      <c r="BK139" s="130">
        <f>ROUND($I$139*$H$139,2)</f>
        <v>0</v>
      </c>
      <c r="BL139" s="89" t="s">
        <v>121</v>
      </c>
      <c r="BM139" s="89" t="s">
        <v>210</v>
      </c>
    </row>
    <row r="140" spans="2:47" s="6" customFormat="1" ht="16.5" customHeight="1">
      <c r="B140" s="23"/>
      <c r="C140" s="24"/>
      <c r="D140" s="131" t="s">
        <v>123</v>
      </c>
      <c r="E140" s="24"/>
      <c r="F140" s="132" t="s">
        <v>212</v>
      </c>
      <c r="G140" s="24"/>
      <c r="H140" s="24"/>
      <c r="J140" s="24"/>
      <c r="K140" s="24"/>
      <c r="L140" s="43"/>
      <c r="M140" s="56"/>
      <c r="N140" s="24"/>
      <c r="O140" s="24"/>
      <c r="P140" s="24"/>
      <c r="Q140" s="24"/>
      <c r="R140" s="24"/>
      <c r="S140" s="24"/>
      <c r="T140" s="57"/>
      <c r="AT140" s="6" t="s">
        <v>123</v>
      </c>
      <c r="AU140" s="6" t="s">
        <v>69</v>
      </c>
    </row>
    <row r="141" spans="2:65" s="6" customFormat="1" ht="15.75" customHeight="1">
      <c r="B141" s="23"/>
      <c r="C141" s="119" t="s">
        <v>213</v>
      </c>
      <c r="D141" s="119" t="s">
        <v>117</v>
      </c>
      <c r="E141" s="120" t="s">
        <v>214</v>
      </c>
      <c r="F141" s="121" t="s">
        <v>215</v>
      </c>
      <c r="G141" s="122" t="s">
        <v>127</v>
      </c>
      <c r="H141" s="123">
        <v>800</v>
      </c>
      <c r="I141" s="124"/>
      <c r="J141" s="125">
        <f>ROUND($I$141*$H$141,2)</f>
        <v>0</v>
      </c>
      <c r="K141" s="121"/>
      <c r="L141" s="43"/>
      <c r="M141" s="126"/>
      <c r="N141" s="127" t="s">
        <v>40</v>
      </c>
      <c r="O141" s="24"/>
      <c r="P141" s="24"/>
      <c r="Q141" s="128">
        <v>0</v>
      </c>
      <c r="R141" s="128">
        <f>$Q$141*$H$141</f>
        <v>0</v>
      </c>
      <c r="S141" s="128">
        <v>0</v>
      </c>
      <c r="T141" s="129">
        <f>$S$141*$H$141</f>
        <v>0</v>
      </c>
      <c r="AR141" s="89" t="s">
        <v>121</v>
      </c>
      <c r="AT141" s="89" t="s">
        <v>117</v>
      </c>
      <c r="AU141" s="89" t="s">
        <v>69</v>
      </c>
      <c r="AY141" s="6" t="s">
        <v>122</v>
      </c>
      <c r="BE141" s="130">
        <f>IF($N$141="základní",$J$141,0)</f>
        <v>0</v>
      </c>
      <c r="BF141" s="130">
        <f>IF($N$141="snížená",$J$141,0)</f>
        <v>0</v>
      </c>
      <c r="BG141" s="130">
        <f>IF($N$141="zákl. přenesená",$J$141,0)</f>
        <v>0</v>
      </c>
      <c r="BH141" s="130">
        <f>IF($N$141="sníž. přenesená",$J$141,0)</f>
        <v>0</v>
      </c>
      <c r="BI141" s="130">
        <f>IF($N$141="nulová",$J$141,0)</f>
        <v>0</v>
      </c>
      <c r="BJ141" s="89" t="s">
        <v>20</v>
      </c>
      <c r="BK141" s="130">
        <f>ROUND($I$141*$H$141,2)</f>
        <v>0</v>
      </c>
      <c r="BL141" s="89" t="s">
        <v>121</v>
      </c>
      <c r="BM141" s="89" t="s">
        <v>213</v>
      </c>
    </row>
    <row r="142" spans="2:47" s="6" customFormat="1" ht="16.5" customHeight="1">
      <c r="B142" s="23"/>
      <c r="C142" s="24"/>
      <c r="D142" s="131" t="s">
        <v>123</v>
      </c>
      <c r="E142" s="24"/>
      <c r="F142" s="132" t="s">
        <v>215</v>
      </c>
      <c r="G142" s="24"/>
      <c r="H142" s="24"/>
      <c r="J142" s="24"/>
      <c r="K142" s="24"/>
      <c r="L142" s="43"/>
      <c r="M142" s="56"/>
      <c r="N142" s="24"/>
      <c r="O142" s="24"/>
      <c r="P142" s="24"/>
      <c r="Q142" s="24"/>
      <c r="R142" s="24"/>
      <c r="S142" s="24"/>
      <c r="T142" s="57"/>
      <c r="AT142" s="6" t="s">
        <v>123</v>
      </c>
      <c r="AU142" s="6" t="s">
        <v>69</v>
      </c>
    </row>
    <row r="143" spans="2:65" s="6" customFormat="1" ht="15.75" customHeight="1">
      <c r="B143" s="23"/>
      <c r="C143" s="133" t="s">
        <v>216</v>
      </c>
      <c r="D143" s="133" t="s">
        <v>127</v>
      </c>
      <c r="E143" s="134" t="s">
        <v>217</v>
      </c>
      <c r="F143" s="135" t="s">
        <v>218</v>
      </c>
      <c r="G143" s="136" t="s">
        <v>127</v>
      </c>
      <c r="H143" s="137">
        <v>840</v>
      </c>
      <c r="I143" s="138"/>
      <c r="J143" s="139">
        <f>ROUND($I$143*$H$143,2)</f>
        <v>0</v>
      </c>
      <c r="K143" s="135"/>
      <c r="L143" s="140"/>
      <c r="M143" s="141"/>
      <c r="N143" s="142" t="s">
        <v>40</v>
      </c>
      <c r="O143" s="24"/>
      <c r="P143" s="24"/>
      <c r="Q143" s="128">
        <v>0</v>
      </c>
      <c r="R143" s="128">
        <f>$Q$143*$H$143</f>
        <v>0</v>
      </c>
      <c r="S143" s="128">
        <v>0</v>
      </c>
      <c r="T143" s="129">
        <f>$S$143*$H$143</f>
        <v>0</v>
      </c>
      <c r="AR143" s="89" t="s">
        <v>130</v>
      </c>
      <c r="AT143" s="89" t="s">
        <v>127</v>
      </c>
      <c r="AU143" s="89" t="s">
        <v>69</v>
      </c>
      <c r="AY143" s="6" t="s">
        <v>122</v>
      </c>
      <c r="BE143" s="130">
        <f>IF($N$143="základní",$J$143,0)</f>
        <v>0</v>
      </c>
      <c r="BF143" s="130">
        <f>IF($N$143="snížená",$J$143,0)</f>
        <v>0</v>
      </c>
      <c r="BG143" s="130">
        <f>IF($N$143="zákl. přenesená",$J$143,0)</f>
        <v>0</v>
      </c>
      <c r="BH143" s="130">
        <f>IF($N$143="sníž. přenesená",$J$143,0)</f>
        <v>0</v>
      </c>
      <c r="BI143" s="130">
        <f>IF($N$143="nulová",$J$143,0)</f>
        <v>0</v>
      </c>
      <c r="BJ143" s="89" t="s">
        <v>20</v>
      </c>
      <c r="BK143" s="130">
        <f>ROUND($I$143*$H$143,2)</f>
        <v>0</v>
      </c>
      <c r="BL143" s="89" t="s">
        <v>121</v>
      </c>
      <c r="BM143" s="89" t="s">
        <v>216</v>
      </c>
    </row>
    <row r="144" spans="2:47" s="6" customFormat="1" ht="16.5" customHeight="1">
      <c r="B144" s="23"/>
      <c r="C144" s="24"/>
      <c r="D144" s="131" t="s">
        <v>123</v>
      </c>
      <c r="E144" s="24"/>
      <c r="F144" s="132" t="s">
        <v>218</v>
      </c>
      <c r="G144" s="24"/>
      <c r="H144" s="24"/>
      <c r="J144" s="24"/>
      <c r="K144" s="24"/>
      <c r="L144" s="43"/>
      <c r="M144" s="56"/>
      <c r="N144" s="24"/>
      <c r="O144" s="24"/>
      <c r="P144" s="24"/>
      <c r="Q144" s="24"/>
      <c r="R144" s="24"/>
      <c r="S144" s="24"/>
      <c r="T144" s="57"/>
      <c r="AT144" s="6" t="s">
        <v>123</v>
      </c>
      <c r="AU144" s="6" t="s">
        <v>69</v>
      </c>
    </row>
    <row r="145" spans="2:65" s="6" customFormat="1" ht="15.75" customHeight="1">
      <c r="B145" s="23"/>
      <c r="C145" s="119" t="s">
        <v>219</v>
      </c>
      <c r="D145" s="119" t="s">
        <v>117</v>
      </c>
      <c r="E145" s="120" t="s">
        <v>220</v>
      </c>
      <c r="F145" s="121" t="s">
        <v>221</v>
      </c>
      <c r="G145" s="122" t="s">
        <v>120</v>
      </c>
      <c r="H145" s="123">
        <v>48</v>
      </c>
      <c r="I145" s="124"/>
      <c r="J145" s="125">
        <f>ROUND($I$145*$H$145,2)</f>
        <v>0</v>
      </c>
      <c r="K145" s="121"/>
      <c r="L145" s="43"/>
      <c r="M145" s="126"/>
      <c r="N145" s="127" t="s">
        <v>40</v>
      </c>
      <c r="O145" s="24"/>
      <c r="P145" s="24"/>
      <c r="Q145" s="128">
        <v>0</v>
      </c>
      <c r="R145" s="128">
        <f>$Q$145*$H$145</f>
        <v>0</v>
      </c>
      <c r="S145" s="128">
        <v>0</v>
      </c>
      <c r="T145" s="129">
        <f>$S$145*$H$145</f>
        <v>0</v>
      </c>
      <c r="AR145" s="89" t="s">
        <v>121</v>
      </c>
      <c r="AT145" s="89" t="s">
        <v>117</v>
      </c>
      <c r="AU145" s="89" t="s">
        <v>69</v>
      </c>
      <c r="AY145" s="6" t="s">
        <v>122</v>
      </c>
      <c r="BE145" s="130">
        <f>IF($N$145="základní",$J$145,0)</f>
        <v>0</v>
      </c>
      <c r="BF145" s="130">
        <f>IF($N$145="snížená",$J$145,0)</f>
        <v>0</v>
      </c>
      <c r="BG145" s="130">
        <f>IF($N$145="zákl. přenesená",$J$145,0)</f>
        <v>0</v>
      </c>
      <c r="BH145" s="130">
        <f>IF($N$145="sníž. přenesená",$J$145,0)</f>
        <v>0</v>
      </c>
      <c r="BI145" s="130">
        <f>IF($N$145="nulová",$J$145,0)</f>
        <v>0</v>
      </c>
      <c r="BJ145" s="89" t="s">
        <v>20</v>
      </c>
      <c r="BK145" s="130">
        <f>ROUND($I$145*$H$145,2)</f>
        <v>0</v>
      </c>
      <c r="BL145" s="89" t="s">
        <v>121</v>
      </c>
      <c r="BM145" s="89" t="s">
        <v>219</v>
      </c>
    </row>
    <row r="146" spans="2:47" s="6" customFormat="1" ht="16.5" customHeight="1">
      <c r="B146" s="23"/>
      <c r="C146" s="24"/>
      <c r="D146" s="131" t="s">
        <v>123</v>
      </c>
      <c r="E146" s="24"/>
      <c r="F146" s="132" t="s">
        <v>221</v>
      </c>
      <c r="G146" s="24"/>
      <c r="H146" s="24"/>
      <c r="J146" s="24"/>
      <c r="K146" s="24"/>
      <c r="L146" s="43"/>
      <c r="M146" s="56"/>
      <c r="N146" s="24"/>
      <c r="O146" s="24"/>
      <c r="P146" s="24"/>
      <c r="Q146" s="24"/>
      <c r="R146" s="24"/>
      <c r="S146" s="24"/>
      <c r="T146" s="57"/>
      <c r="AT146" s="6" t="s">
        <v>123</v>
      </c>
      <c r="AU146" s="6" t="s">
        <v>69</v>
      </c>
    </row>
    <row r="147" spans="2:65" s="6" customFormat="1" ht="15.75" customHeight="1">
      <c r="B147" s="23"/>
      <c r="C147" s="119" t="s">
        <v>222</v>
      </c>
      <c r="D147" s="119" t="s">
        <v>117</v>
      </c>
      <c r="E147" s="120" t="s">
        <v>223</v>
      </c>
      <c r="F147" s="121" t="s">
        <v>224</v>
      </c>
      <c r="G147" s="122" t="s">
        <v>127</v>
      </c>
      <c r="H147" s="123">
        <v>70</v>
      </c>
      <c r="I147" s="124"/>
      <c r="J147" s="125">
        <f>ROUND($I$147*$H$147,2)</f>
        <v>0</v>
      </c>
      <c r="K147" s="121"/>
      <c r="L147" s="43"/>
      <c r="M147" s="126"/>
      <c r="N147" s="127" t="s">
        <v>40</v>
      </c>
      <c r="O147" s="24"/>
      <c r="P147" s="24"/>
      <c r="Q147" s="128">
        <v>0</v>
      </c>
      <c r="R147" s="128">
        <f>$Q$147*$H$147</f>
        <v>0</v>
      </c>
      <c r="S147" s="128">
        <v>0</v>
      </c>
      <c r="T147" s="129">
        <f>$S$147*$H$147</f>
        <v>0</v>
      </c>
      <c r="AR147" s="89" t="s">
        <v>121</v>
      </c>
      <c r="AT147" s="89" t="s">
        <v>117</v>
      </c>
      <c r="AU147" s="89" t="s">
        <v>69</v>
      </c>
      <c r="AY147" s="6" t="s">
        <v>122</v>
      </c>
      <c r="BE147" s="130">
        <f>IF($N$147="základní",$J$147,0)</f>
        <v>0</v>
      </c>
      <c r="BF147" s="130">
        <f>IF($N$147="snížená",$J$147,0)</f>
        <v>0</v>
      </c>
      <c r="BG147" s="130">
        <f>IF($N$147="zákl. přenesená",$J$147,0)</f>
        <v>0</v>
      </c>
      <c r="BH147" s="130">
        <f>IF($N$147="sníž. přenesená",$J$147,0)</f>
        <v>0</v>
      </c>
      <c r="BI147" s="130">
        <f>IF($N$147="nulová",$J$147,0)</f>
        <v>0</v>
      </c>
      <c r="BJ147" s="89" t="s">
        <v>20</v>
      </c>
      <c r="BK147" s="130">
        <f>ROUND($I$147*$H$147,2)</f>
        <v>0</v>
      </c>
      <c r="BL147" s="89" t="s">
        <v>121</v>
      </c>
      <c r="BM147" s="89" t="s">
        <v>222</v>
      </c>
    </row>
    <row r="148" spans="2:47" s="6" customFormat="1" ht="16.5" customHeight="1">
      <c r="B148" s="23"/>
      <c r="C148" s="24"/>
      <c r="D148" s="131" t="s">
        <v>123</v>
      </c>
      <c r="E148" s="24"/>
      <c r="F148" s="132" t="s">
        <v>224</v>
      </c>
      <c r="G148" s="24"/>
      <c r="H148" s="24"/>
      <c r="J148" s="24"/>
      <c r="K148" s="24"/>
      <c r="L148" s="43"/>
      <c r="M148" s="56"/>
      <c r="N148" s="24"/>
      <c r="O148" s="24"/>
      <c r="P148" s="24"/>
      <c r="Q148" s="24"/>
      <c r="R148" s="24"/>
      <c r="S148" s="24"/>
      <c r="T148" s="57"/>
      <c r="AT148" s="6" t="s">
        <v>123</v>
      </c>
      <c r="AU148" s="6" t="s">
        <v>69</v>
      </c>
    </row>
    <row r="149" spans="2:65" s="6" customFormat="1" ht="15.75" customHeight="1">
      <c r="B149" s="23"/>
      <c r="C149" s="119" t="s">
        <v>225</v>
      </c>
      <c r="D149" s="119" t="s">
        <v>117</v>
      </c>
      <c r="E149" s="120" t="s">
        <v>226</v>
      </c>
      <c r="F149" s="121" t="s">
        <v>227</v>
      </c>
      <c r="G149" s="122" t="s">
        <v>120</v>
      </c>
      <c r="H149" s="123">
        <v>21</v>
      </c>
      <c r="I149" s="124"/>
      <c r="J149" s="125">
        <f>ROUND($I$149*$H$149,2)</f>
        <v>0</v>
      </c>
      <c r="K149" s="121"/>
      <c r="L149" s="43"/>
      <c r="M149" s="126"/>
      <c r="N149" s="127" t="s">
        <v>40</v>
      </c>
      <c r="O149" s="24"/>
      <c r="P149" s="24"/>
      <c r="Q149" s="128">
        <v>0</v>
      </c>
      <c r="R149" s="128">
        <f>$Q$149*$H$149</f>
        <v>0</v>
      </c>
      <c r="S149" s="128">
        <v>0</v>
      </c>
      <c r="T149" s="129">
        <f>$S$149*$H$149</f>
        <v>0</v>
      </c>
      <c r="AR149" s="89" t="s">
        <v>121</v>
      </c>
      <c r="AT149" s="89" t="s">
        <v>117</v>
      </c>
      <c r="AU149" s="89" t="s">
        <v>69</v>
      </c>
      <c r="AY149" s="6" t="s">
        <v>122</v>
      </c>
      <c r="BE149" s="130">
        <f>IF($N$149="základní",$J$149,0)</f>
        <v>0</v>
      </c>
      <c r="BF149" s="130">
        <f>IF($N$149="snížená",$J$149,0)</f>
        <v>0</v>
      </c>
      <c r="BG149" s="130">
        <f>IF($N$149="zákl. přenesená",$J$149,0)</f>
        <v>0</v>
      </c>
      <c r="BH149" s="130">
        <f>IF($N$149="sníž. přenesená",$J$149,0)</f>
        <v>0</v>
      </c>
      <c r="BI149" s="130">
        <f>IF($N$149="nulová",$J$149,0)</f>
        <v>0</v>
      </c>
      <c r="BJ149" s="89" t="s">
        <v>20</v>
      </c>
      <c r="BK149" s="130">
        <f>ROUND($I$149*$H$149,2)</f>
        <v>0</v>
      </c>
      <c r="BL149" s="89" t="s">
        <v>121</v>
      </c>
      <c r="BM149" s="89" t="s">
        <v>225</v>
      </c>
    </row>
    <row r="150" spans="2:47" s="6" customFormat="1" ht="16.5" customHeight="1">
      <c r="B150" s="23"/>
      <c r="C150" s="24"/>
      <c r="D150" s="131" t="s">
        <v>123</v>
      </c>
      <c r="E150" s="24"/>
      <c r="F150" s="132" t="s">
        <v>227</v>
      </c>
      <c r="G150" s="24"/>
      <c r="H150" s="24"/>
      <c r="J150" s="24"/>
      <c r="K150" s="24"/>
      <c r="L150" s="43"/>
      <c r="M150" s="56"/>
      <c r="N150" s="24"/>
      <c r="O150" s="24"/>
      <c r="P150" s="24"/>
      <c r="Q150" s="24"/>
      <c r="R150" s="24"/>
      <c r="S150" s="24"/>
      <c r="T150" s="57"/>
      <c r="AT150" s="6" t="s">
        <v>123</v>
      </c>
      <c r="AU150" s="6" t="s">
        <v>69</v>
      </c>
    </row>
    <row r="151" spans="2:65" s="6" customFormat="1" ht="15.75" customHeight="1">
      <c r="B151" s="23"/>
      <c r="C151" s="119" t="s">
        <v>228</v>
      </c>
      <c r="D151" s="119" t="s">
        <v>117</v>
      </c>
      <c r="E151" s="120" t="s">
        <v>229</v>
      </c>
      <c r="F151" s="121" t="s">
        <v>230</v>
      </c>
      <c r="G151" s="122" t="s">
        <v>127</v>
      </c>
      <c r="H151" s="123">
        <v>190</v>
      </c>
      <c r="I151" s="124"/>
      <c r="J151" s="125">
        <f>ROUND($I$151*$H$151,2)</f>
        <v>0</v>
      </c>
      <c r="K151" s="121"/>
      <c r="L151" s="43"/>
      <c r="M151" s="126"/>
      <c r="N151" s="127" t="s">
        <v>40</v>
      </c>
      <c r="O151" s="24"/>
      <c r="P151" s="24"/>
      <c r="Q151" s="128">
        <v>0</v>
      </c>
      <c r="R151" s="128">
        <f>$Q$151*$H$151</f>
        <v>0</v>
      </c>
      <c r="S151" s="128">
        <v>0</v>
      </c>
      <c r="T151" s="129">
        <f>$S$151*$H$151</f>
        <v>0</v>
      </c>
      <c r="AR151" s="89" t="s">
        <v>121</v>
      </c>
      <c r="AT151" s="89" t="s">
        <v>117</v>
      </c>
      <c r="AU151" s="89" t="s">
        <v>69</v>
      </c>
      <c r="AY151" s="6" t="s">
        <v>122</v>
      </c>
      <c r="BE151" s="130">
        <f>IF($N$151="základní",$J$151,0)</f>
        <v>0</v>
      </c>
      <c r="BF151" s="130">
        <f>IF($N$151="snížená",$J$151,0)</f>
        <v>0</v>
      </c>
      <c r="BG151" s="130">
        <f>IF($N$151="zákl. přenesená",$J$151,0)</f>
        <v>0</v>
      </c>
      <c r="BH151" s="130">
        <f>IF($N$151="sníž. přenesená",$J$151,0)</f>
        <v>0</v>
      </c>
      <c r="BI151" s="130">
        <f>IF($N$151="nulová",$J$151,0)</f>
        <v>0</v>
      </c>
      <c r="BJ151" s="89" t="s">
        <v>20</v>
      </c>
      <c r="BK151" s="130">
        <f>ROUND($I$151*$H$151,2)</f>
        <v>0</v>
      </c>
      <c r="BL151" s="89" t="s">
        <v>121</v>
      </c>
      <c r="BM151" s="89" t="s">
        <v>228</v>
      </c>
    </row>
    <row r="152" spans="2:47" s="6" customFormat="1" ht="16.5" customHeight="1">
      <c r="B152" s="23"/>
      <c r="C152" s="24"/>
      <c r="D152" s="131" t="s">
        <v>123</v>
      </c>
      <c r="E152" s="24"/>
      <c r="F152" s="132" t="s">
        <v>230</v>
      </c>
      <c r="G152" s="24"/>
      <c r="H152" s="24"/>
      <c r="J152" s="24"/>
      <c r="K152" s="24"/>
      <c r="L152" s="43"/>
      <c r="M152" s="56"/>
      <c r="N152" s="24"/>
      <c r="O152" s="24"/>
      <c r="P152" s="24"/>
      <c r="Q152" s="24"/>
      <c r="R152" s="24"/>
      <c r="S152" s="24"/>
      <c r="T152" s="57"/>
      <c r="AT152" s="6" t="s">
        <v>123</v>
      </c>
      <c r="AU152" s="6" t="s">
        <v>69</v>
      </c>
    </row>
    <row r="153" spans="2:65" s="6" customFormat="1" ht="15.75" customHeight="1">
      <c r="B153" s="23"/>
      <c r="C153" s="119" t="s">
        <v>231</v>
      </c>
      <c r="D153" s="119" t="s">
        <v>117</v>
      </c>
      <c r="E153" s="120" t="s">
        <v>232</v>
      </c>
      <c r="F153" s="121" t="s">
        <v>233</v>
      </c>
      <c r="G153" s="122" t="s">
        <v>127</v>
      </c>
      <c r="H153" s="123">
        <v>173</v>
      </c>
      <c r="I153" s="124"/>
      <c r="J153" s="125">
        <f>ROUND($I$153*$H$153,2)</f>
        <v>0</v>
      </c>
      <c r="K153" s="121"/>
      <c r="L153" s="43"/>
      <c r="M153" s="126"/>
      <c r="N153" s="127" t="s">
        <v>40</v>
      </c>
      <c r="O153" s="24"/>
      <c r="P153" s="24"/>
      <c r="Q153" s="128">
        <v>0</v>
      </c>
      <c r="R153" s="128">
        <f>$Q$153*$H$153</f>
        <v>0</v>
      </c>
      <c r="S153" s="128">
        <v>0</v>
      </c>
      <c r="T153" s="129">
        <f>$S$153*$H$153</f>
        <v>0</v>
      </c>
      <c r="AR153" s="89" t="s">
        <v>121</v>
      </c>
      <c r="AT153" s="89" t="s">
        <v>117</v>
      </c>
      <c r="AU153" s="89" t="s">
        <v>69</v>
      </c>
      <c r="AY153" s="6" t="s">
        <v>122</v>
      </c>
      <c r="BE153" s="130">
        <f>IF($N$153="základní",$J$153,0)</f>
        <v>0</v>
      </c>
      <c r="BF153" s="130">
        <f>IF($N$153="snížená",$J$153,0)</f>
        <v>0</v>
      </c>
      <c r="BG153" s="130">
        <f>IF($N$153="zákl. přenesená",$J$153,0)</f>
        <v>0</v>
      </c>
      <c r="BH153" s="130">
        <f>IF($N$153="sníž. přenesená",$J$153,0)</f>
        <v>0</v>
      </c>
      <c r="BI153" s="130">
        <f>IF($N$153="nulová",$J$153,0)</f>
        <v>0</v>
      </c>
      <c r="BJ153" s="89" t="s">
        <v>20</v>
      </c>
      <c r="BK153" s="130">
        <f>ROUND($I$153*$H$153,2)</f>
        <v>0</v>
      </c>
      <c r="BL153" s="89" t="s">
        <v>121</v>
      </c>
      <c r="BM153" s="89" t="s">
        <v>231</v>
      </c>
    </row>
    <row r="154" spans="2:47" s="6" customFormat="1" ht="16.5" customHeight="1">
      <c r="B154" s="23"/>
      <c r="C154" s="24"/>
      <c r="D154" s="131" t="s">
        <v>123</v>
      </c>
      <c r="E154" s="24"/>
      <c r="F154" s="132" t="s">
        <v>233</v>
      </c>
      <c r="G154" s="24"/>
      <c r="H154" s="24"/>
      <c r="J154" s="24"/>
      <c r="K154" s="24"/>
      <c r="L154" s="43"/>
      <c r="M154" s="56"/>
      <c r="N154" s="24"/>
      <c r="O154" s="24"/>
      <c r="P154" s="24"/>
      <c r="Q154" s="24"/>
      <c r="R154" s="24"/>
      <c r="S154" s="24"/>
      <c r="T154" s="57"/>
      <c r="AT154" s="6" t="s">
        <v>123</v>
      </c>
      <c r="AU154" s="6" t="s">
        <v>69</v>
      </c>
    </row>
    <row r="155" spans="2:65" s="6" customFormat="1" ht="15.75" customHeight="1">
      <c r="B155" s="23"/>
      <c r="C155" s="133" t="s">
        <v>234</v>
      </c>
      <c r="D155" s="133" t="s">
        <v>127</v>
      </c>
      <c r="E155" s="134" t="s">
        <v>163</v>
      </c>
      <c r="F155" s="135" t="s">
        <v>235</v>
      </c>
      <c r="G155" s="136" t="s">
        <v>120</v>
      </c>
      <c r="H155" s="137">
        <v>19</v>
      </c>
      <c r="I155" s="138"/>
      <c r="J155" s="139">
        <f>ROUND($I$155*$H$155,2)</f>
        <v>0</v>
      </c>
      <c r="K155" s="135"/>
      <c r="L155" s="140"/>
      <c r="M155" s="141"/>
      <c r="N155" s="142" t="s">
        <v>40</v>
      </c>
      <c r="O155" s="24"/>
      <c r="P155" s="24"/>
      <c r="Q155" s="128">
        <v>0</v>
      </c>
      <c r="R155" s="128">
        <f>$Q$155*$H$155</f>
        <v>0</v>
      </c>
      <c r="S155" s="128">
        <v>0</v>
      </c>
      <c r="T155" s="129">
        <f>$S$155*$H$155</f>
        <v>0</v>
      </c>
      <c r="AR155" s="89" t="s">
        <v>130</v>
      </c>
      <c r="AT155" s="89" t="s">
        <v>127</v>
      </c>
      <c r="AU155" s="89" t="s">
        <v>69</v>
      </c>
      <c r="AY155" s="6" t="s">
        <v>122</v>
      </c>
      <c r="BE155" s="130">
        <f>IF($N$155="základní",$J$155,0)</f>
        <v>0</v>
      </c>
      <c r="BF155" s="130">
        <f>IF($N$155="snížená",$J$155,0)</f>
        <v>0</v>
      </c>
      <c r="BG155" s="130">
        <f>IF($N$155="zákl. přenesená",$J$155,0)</f>
        <v>0</v>
      </c>
      <c r="BH155" s="130">
        <f>IF($N$155="sníž. přenesená",$J$155,0)</f>
        <v>0</v>
      </c>
      <c r="BI155" s="130">
        <f>IF($N$155="nulová",$J$155,0)</f>
        <v>0</v>
      </c>
      <c r="BJ155" s="89" t="s">
        <v>20</v>
      </c>
      <c r="BK155" s="130">
        <f>ROUND($I$155*$H$155,2)</f>
        <v>0</v>
      </c>
      <c r="BL155" s="89" t="s">
        <v>121</v>
      </c>
      <c r="BM155" s="89" t="s">
        <v>234</v>
      </c>
    </row>
    <row r="156" spans="2:47" s="6" customFormat="1" ht="16.5" customHeight="1">
      <c r="B156" s="23"/>
      <c r="C156" s="24"/>
      <c r="D156" s="131" t="s">
        <v>123</v>
      </c>
      <c r="E156" s="24"/>
      <c r="F156" s="132" t="s">
        <v>235</v>
      </c>
      <c r="G156" s="24"/>
      <c r="H156" s="24"/>
      <c r="J156" s="24"/>
      <c r="K156" s="24"/>
      <c r="L156" s="43"/>
      <c r="M156" s="56"/>
      <c r="N156" s="24"/>
      <c r="O156" s="24"/>
      <c r="P156" s="24"/>
      <c r="Q156" s="24"/>
      <c r="R156" s="24"/>
      <c r="S156" s="24"/>
      <c r="T156" s="57"/>
      <c r="AT156" s="6" t="s">
        <v>123</v>
      </c>
      <c r="AU156" s="6" t="s">
        <v>69</v>
      </c>
    </row>
    <row r="157" spans="2:65" s="6" customFormat="1" ht="15.75" customHeight="1">
      <c r="B157" s="23"/>
      <c r="C157" s="133" t="s">
        <v>236</v>
      </c>
      <c r="D157" s="133" t="s">
        <v>127</v>
      </c>
      <c r="E157" s="134" t="s">
        <v>237</v>
      </c>
      <c r="F157" s="135" t="s">
        <v>238</v>
      </c>
      <c r="G157" s="136" t="s">
        <v>120</v>
      </c>
      <c r="H157" s="137">
        <v>2</v>
      </c>
      <c r="I157" s="138"/>
      <c r="J157" s="139">
        <f>ROUND($I$157*$H$157,2)</f>
        <v>0</v>
      </c>
      <c r="K157" s="135"/>
      <c r="L157" s="140"/>
      <c r="M157" s="141"/>
      <c r="N157" s="142" t="s">
        <v>40</v>
      </c>
      <c r="O157" s="24"/>
      <c r="P157" s="24"/>
      <c r="Q157" s="128">
        <v>0</v>
      </c>
      <c r="R157" s="128">
        <f>$Q$157*$H$157</f>
        <v>0</v>
      </c>
      <c r="S157" s="128">
        <v>0</v>
      </c>
      <c r="T157" s="129">
        <f>$S$157*$H$157</f>
        <v>0</v>
      </c>
      <c r="AR157" s="89" t="s">
        <v>130</v>
      </c>
      <c r="AT157" s="89" t="s">
        <v>127</v>
      </c>
      <c r="AU157" s="89" t="s">
        <v>69</v>
      </c>
      <c r="AY157" s="6" t="s">
        <v>122</v>
      </c>
      <c r="BE157" s="130">
        <f>IF($N$157="základní",$J$157,0)</f>
        <v>0</v>
      </c>
      <c r="BF157" s="130">
        <f>IF($N$157="snížená",$J$157,0)</f>
        <v>0</v>
      </c>
      <c r="BG157" s="130">
        <f>IF($N$157="zákl. přenesená",$J$157,0)</f>
        <v>0</v>
      </c>
      <c r="BH157" s="130">
        <f>IF($N$157="sníž. přenesená",$J$157,0)</f>
        <v>0</v>
      </c>
      <c r="BI157" s="130">
        <f>IF($N$157="nulová",$J$157,0)</f>
        <v>0</v>
      </c>
      <c r="BJ157" s="89" t="s">
        <v>20</v>
      </c>
      <c r="BK157" s="130">
        <f>ROUND($I$157*$H$157,2)</f>
        <v>0</v>
      </c>
      <c r="BL157" s="89" t="s">
        <v>121</v>
      </c>
      <c r="BM157" s="89" t="s">
        <v>236</v>
      </c>
    </row>
    <row r="158" spans="2:47" s="6" customFormat="1" ht="16.5" customHeight="1">
      <c r="B158" s="23"/>
      <c r="C158" s="24"/>
      <c r="D158" s="131" t="s">
        <v>123</v>
      </c>
      <c r="E158" s="24"/>
      <c r="F158" s="132" t="s">
        <v>238</v>
      </c>
      <c r="G158" s="24"/>
      <c r="H158" s="24"/>
      <c r="J158" s="24"/>
      <c r="K158" s="24"/>
      <c r="L158" s="43"/>
      <c r="M158" s="56"/>
      <c r="N158" s="24"/>
      <c r="O158" s="24"/>
      <c r="P158" s="24"/>
      <c r="Q158" s="24"/>
      <c r="R158" s="24"/>
      <c r="S158" s="24"/>
      <c r="T158" s="57"/>
      <c r="AT158" s="6" t="s">
        <v>123</v>
      </c>
      <c r="AU158" s="6" t="s">
        <v>69</v>
      </c>
    </row>
    <row r="159" spans="2:65" s="6" customFormat="1" ht="15.75" customHeight="1">
      <c r="B159" s="23"/>
      <c r="C159" s="133" t="s">
        <v>239</v>
      </c>
      <c r="D159" s="133" t="s">
        <v>127</v>
      </c>
      <c r="E159" s="134" t="s">
        <v>240</v>
      </c>
      <c r="F159" s="135" t="s">
        <v>241</v>
      </c>
      <c r="G159" s="136" t="s">
        <v>120</v>
      </c>
      <c r="H159" s="137">
        <v>38</v>
      </c>
      <c r="I159" s="138"/>
      <c r="J159" s="139">
        <f>ROUND($I$159*$H$159,2)</f>
        <v>0</v>
      </c>
      <c r="K159" s="135"/>
      <c r="L159" s="140"/>
      <c r="M159" s="141"/>
      <c r="N159" s="142" t="s">
        <v>40</v>
      </c>
      <c r="O159" s="24"/>
      <c r="P159" s="24"/>
      <c r="Q159" s="128">
        <v>0</v>
      </c>
      <c r="R159" s="128">
        <f>$Q$159*$H$159</f>
        <v>0</v>
      </c>
      <c r="S159" s="128">
        <v>0</v>
      </c>
      <c r="T159" s="129">
        <f>$S$159*$H$159</f>
        <v>0</v>
      </c>
      <c r="AR159" s="89" t="s">
        <v>130</v>
      </c>
      <c r="AT159" s="89" t="s">
        <v>127</v>
      </c>
      <c r="AU159" s="89" t="s">
        <v>69</v>
      </c>
      <c r="AY159" s="6" t="s">
        <v>122</v>
      </c>
      <c r="BE159" s="130">
        <f>IF($N$159="základní",$J$159,0)</f>
        <v>0</v>
      </c>
      <c r="BF159" s="130">
        <f>IF($N$159="snížená",$J$159,0)</f>
        <v>0</v>
      </c>
      <c r="BG159" s="130">
        <f>IF($N$159="zákl. přenesená",$J$159,0)</f>
        <v>0</v>
      </c>
      <c r="BH159" s="130">
        <f>IF($N$159="sníž. přenesená",$J$159,0)</f>
        <v>0</v>
      </c>
      <c r="BI159" s="130">
        <f>IF($N$159="nulová",$J$159,0)</f>
        <v>0</v>
      </c>
      <c r="BJ159" s="89" t="s">
        <v>20</v>
      </c>
      <c r="BK159" s="130">
        <f>ROUND($I$159*$H$159,2)</f>
        <v>0</v>
      </c>
      <c r="BL159" s="89" t="s">
        <v>121</v>
      </c>
      <c r="BM159" s="89" t="s">
        <v>239</v>
      </c>
    </row>
    <row r="160" spans="2:47" s="6" customFormat="1" ht="16.5" customHeight="1">
      <c r="B160" s="23"/>
      <c r="C160" s="24"/>
      <c r="D160" s="131" t="s">
        <v>123</v>
      </c>
      <c r="E160" s="24"/>
      <c r="F160" s="132" t="s">
        <v>241</v>
      </c>
      <c r="G160" s="24"/>
      <c r="H160" s="24"/>
      <c r="J160" s="24"/>
      <c r="K160" s="24"/>
      <c r="L160" s="43"/>
      <c r="M160" s="56"/>
      <c r="N160" s="24"/>
      <c r="O160" s="24"/>
      <c r="P160" s="24"/>
      <c r="Q160" s="24"/>
      <c r="R160" s="24"/>
      <c r="S160" s="24"/>
      <c r="T160" s="57"/>
      <c r="AT160" s="6" t="s">
        <v>123</v>
      </c>
      <c r="AU160" s="6" t="s">
        <v>69</v>
      </c>
    </row>
    <row r="161" spans="2:65" s="6" customFormat="1" ht="15.75" customHeight="1">
      <c r="B161" s="23"/>
      <c r="C161" s="133" t="s">
        <v>242</v>
      </c>
      <c r="D161" s="133" t="s">
        <v>127</v>
      </c>
      <c r="E161" s="134" t="s">
        <v>243</v>
      </c>
      <c r="F161" s="135" t="s">
        <v>244</v>
      </c>
      <c r="G161" s="136" t="s">
        <v>120</v>
      </c>
      <c r="H161" s="137">
        <v>3</v>
      </c>
      <c r="I161" s="138"/>
      <c r="J161" s="139">
        <f>ROUND($I$161*$H$161,2)</f>
        <v>0</v>
      </c>
      <c r="K161" s="135"/>
      <c r="L161" s="140"/>
      <c r="M161" s="141"/>
      <c r="N161" s="142" t="s">
        <v>40</v>
      </c>
      <c r="O161" s="24"/>
      <c r="P161" s="24"/>
      <c r="Q161" s="128">
        <v>0</v>
      </c>
      <c r="R161" s="128">
        <f>$Q$161*$H$161</f>
        <v>0</v>
      </c>
      <c r="S161" s="128">
        <v>0</v>
      </c>
      <c r="T161" s="129">
        <f>$S$161*$H$161</f>
        <v>0</v>
      </c>
      <c r="AR161" s="89" t="s">
        <v>130</v>
      </c>
      <c r="AT161" s="89" t="s">
        <v>127</v>
      </c>
      <c r="AU161" s="89" t="s">
        <v>69</v>
      </c>
      <c r="AY161" s="6" t="s">
        <v>122</v>
      </c>
      <c r="BE161" s="130">
        <f>IF($N$161="základní",$J$161,0)</f>
        <v>0</v>
      </c>
      <c r="BF161" s="130">
        <f>IF($N$161="snížená",$J$161,0)</f>
        <v>0</v>
      </c>
      <c r="BG161" s="130">
        <f>IF($N$161="zákl. přenesená",$J$161,0)</f>
        <v>0</v>
      </c>
      <c r="BH161" s="130">
        <f>IF($N$161="sníž. přenesená",$J$161,0)</f>
        <v>0</v>
      </c>
      <c r="BI161" s="130">
        <f>IF($N$161="nulová",$J$161,0)</f>
        <v>0</v>
      </c>
      <c r="BJ161" s="89" t="s">
        <v>20</v>
      </c>
      <c r="BK161" s="130">
        <f>ROUND($I$161*$H$161,2)</f>
        <v>0</v>
      </c>
      <c r="BL161" s="89" t="s">
        <v>121</v>
      </c>
      <c r="BM161" s="89" t="s">
        <v>242</v>
      </c>
    </row>
    <row r="162" spans="2:47" s="6" customFormat="1" ht="16.5" customHeight="1">
      <c r="B162" s="23"/>
      <c r="C162" s="24"/>
      <c r="D162" s="131" t="s">
        <v>123</v>
      </c>
      <c r="E162" s="24"/>
      <c r="F162" s="132" t="s">
        <v>244</v>
      </c>
      <c r="G162" s="24"/>
      <c r="H162" s="24"/>
      <c r="J162" s="24"/>
      <c r="K162" s="24"/>
      <c r="L162" s="43"/>
      <c r="M162" s="56"/>
      <c r="N162" s="24"/>
      <c r="O162" s="24"/>
      <c r="P162" s="24"/>
      <c r="Q162" s="24"/>
      <c r="R162" s="24"/>
      <c r="S162" s="24"/>
      <c r="T162" s="57"/>
      <c r="AT162" s="6" t="s">
        <v>123</v>
      </c>
      <c r="AU162" s="6" t="s">
        <v>69</v>
      </c>
    </row>
    <row r="163" spans="2:65" s="6" customFormat="1" ht="15.75" customHeight="1">
      <c r="B163" s="23"/>
      <c r="C163" s="133" t="s">
        <v>245</v>
      </c>
      <c r="D163" s="133" t="s">
        <v>127</v>
      </c>
      <c r="E163" s="134" t="s">
        <v>246</v>
      </c>
      <c r="F163" s="135" t="s">
        <v>247</v>
      </c>
      <c r="G163" s="136" t="s">
        <v>120</v>
      </c>
      <c r="H163" s="137">
        <v>21</v>
      </c>
      <c r="I163" s="138"/>
      <c r="J163" s="139">
        <f>ROUND($I$163*$H$163,2)</f>
        <v>0</v>
      </c>
      <c r="K163" s="135"/>
      <c r="L163" s="140"/>
      <c r="M163" s="141"/>
      <c r="N163" s="142" t="s">
        <v>40</v>
      </c>
      <c r="O163" s="24"/>
      <c r="P163" s="24"/>
      <c r="Q163" s="128">
        <v>0</v>
      </c>
      <c r="R163" s="128">
        <f>$Q$163*$H$163</f>
        <v>0</v>
      </c>
      <c r="S163" s="128">
        <v>0</v>
      </c>
      <c r="T163" s="129">
        <f>$S$163*$H$163</f>
        <v>0</v>
      </c>
      <c r="AR163" s="89" t="s">
        <v>130</v>
      </c>
      <c r="AT163" s="89" t="s">
        <v>127</v>
      </c>
      <c r="AU163" s="89" t="s">
        <v>69</v>
      </c>
      <c r="AY163" s="6" t="s">
        <v>122</v>
      </c>
      <c r="BE163" s="130">
        <f>IF($N$163="základní",$J$163,0)</f>
        <v>0</v>
      </c>
      <c r="BF163" s="130">
        <f>IF($N$163="snížená",$J$163,0)</f>
        <v>0</v>
      </c>
      <c r="BG163" s="130">
        <f>IF($N$163="zákl. přenesená",$J$163,0)</f>
        <v>0</v>
      </c>
      <c r="BH163" s="130">
        <f>IF($N$163="sníž. přenesená",$J$163,0)</f>
        <v>0</v>
      </c>
      <c r="BI163" s="130">
        <f>IF($N$163="nulová",$J$163,0)</f>
        <v>0</v>
      </c>
      <c r="BJ163" s="89" t="s">
        <v>20</v>
      </c>
      <c r="BK163" s="130">
        <f>ROUND($I$163*$H$163,2)</f>
        <v>0</v>
      </c>
      <c r="BL163" s="89" t="s">
        <v>121</v>
      </c>
      <c r="BM163" s="89" t="s">
        <v>245</v>
      </c>
    </row>
    <row r="164" spans="2:47" s="6" customFormat="1" ht="16.5" customHeight="1">
      <c r="B164" s="23"/>
      <c r="C164" s="24"/>
      <c r="D164" s="131" t="s">
        <v>123</v>
      </c>
      <c r="E164" s="24"/>
      <c r="F164" s="132" t="s">
        <v>247</v>
      </c>
      <c r="G164" s="24"/>
      <c r="H164" s="24"/>
      <c r="J164" s="24"/>
      <c r="K164" s="24"/>
      <c r="L164" s="43"/>
      <c r="M164" s="56"/>
      <c r="N164" s="24"/>
      <c r="O164" s="24"/>
      <c r="P164" s="24"/>
      <c r="Q164" s="24"/>
      <c r="R164" s="24"/>
      <c r="S164" s="24"/>
      <c r="T164" s="57"/>
      <c r="AT164" s="6" t="s">
        <v>123</v>
      </c>
      <c r="AU164" s="6" t="s">
        <v>69</v>
      </c>
    </row>
    <row r="165" spans="2:65" s="6" customFormat="1" ht="15.75" customHeight="1">
      <c r="B165" s="23"/>
      <c r="C165" s="133" t="s">
        <v>248</v>
      </c>
      <c r="D165" s="133" t="s">
        <v>127</v>
      </c>
      <c r="E165" s="134" t="s">
        <v>249</v>
      </c>
      <c r="F165" s="135" t="s">
        <v>250</v>
      </c>
      <c r="G165" s="136" t="s">
        <v>120</v>
      </c>
      <c r="H165" s="137">
        <v>21</v>
      </c>
      <c r="I165" s="138"/>
      <c r="J165" s="139">
        <f>ROUND($I$165*$H$165,2)</f>
        <v>0</v>
      </c>
      <c r="K165" s="135"/>
      <c r="L165" s="140"/>
      <c r="M165" s="141"/>
      <c r="N165" s="142" t="s">
        <v>40</v>
      </c>
      <c r="O165" s="24"/>
      <c r="P165" s="24"/>
      <c r="Q165" s="128">
        <v>0</v>
      </c>
      <c r="R165" s="128">
        <f>$Q$165*$H$165</f>
        <v>0</v>
      </c>
      <c r="S165" s="128">
        <v>0</v>
      </c>
      <c r="T165" s="129">
        <f>$S$165*$H$165</f>
        <v>0</v>
      </c>
      <c r="AR165" s="89" t="s">
        <v>130</v>
      </c>
      <c r="AT165" s="89" t="s">
        <v>127</v>
      </c>
      <c r="AU165" s="89" t="s">
        <v>69</v>
      </c>
      <c r="AY165" s="6" t="s">
        <v>122</v>
      </c>
      <c r="BE165" s="130">
        <f>IF($N$165="základní",$J$165,0)</f>
        <v>0</v>
      </c>
      <c r="BF165" s="130">
        <f>IF($N$165="snížená",$J$165,0)</f>
        <v>0</v>
      </c>
      <c r="BG165" s="130">
        <f>IF($N$165="zákl. přenesená",$J$165,0)</f>
        <v>0</v>
      </c>
      <c r="BH165" s="130">
        <f>IF($N$165="sníž. přenesená",$J$165,0)</f>
        <v>0</v>
      </c>
      <c r="BI165" s="130">
        <f>IF($N$165="nulová",$J$165,0)</f>
        <v>0</v>
      </c>
      <c r="BJ165" s="89" t="s">
        <v>20</v>
      </c>
      <c r="BK165" s="130">
        <f>ROUND($I$165*$H$165,2)</f>
        <v>0</v>
      </c>
      <c r="BL165" s="89" t="s">
        <v>121</v>
      </c>
      <c r="BM165" s="89" t="s">
        <v>248</v>
      </c>
    </row>
    <row r="166" spans="2:47" s="6" customFormat="1" ht="16.5" customHeight="1">
      <c r="B166" s="23"/>
      <c r="C166" s="24"/>
      <c r="D166" s="131" t="s">
        <v>123</v>
      </c>
      <c r="E166" s="24"/>
      <c r="F166" s="132" t="s">
        <v>250</v>
      </c>
      <c r="G166" s="24"/>
      <c r="H166" s="24"/>
      <c r="J166" s="24"/>
      <c r="K166" s="24"/>
      <c r="L166" s="43"/>
      <c r="M166" s="56"/>
      <c r="N166" s="24"/>
      <c r="O166" s="24"/>
      <c r="P166" s="24"/>
      <c r="Q166" s="24"/>
      <c r="R166" s="24"/>
      <c r="S166" s="24"/>
      <c r="T166" s="57"/>
      <c r="AT166" s="6" t="s">
        <v>123</v>
      </c>
      <c r="AU166" s="6" t="s">
        <v>69</v>
      </c>
    </row>
    <row r="167" spans="2:65" s="6" customFormat="1" ht="15.75" customHeight="1">
      <c r="B167" s="23"/>
      <c r="C167" s="133" t="s">
        <v>251</v>
      </c>
      <c r="D167" s="133" t="s">
        <v>127</v>
      </c>
      <c r="E167" s="134" t="s">
        <v>252</v>
      </c>
      <c r="F167" s="135" t="s">
        <v>253</v>
      </c>
      <c r="G167" s="136" t="s">
        <v>120</v>
      </c>
      <c r="H167" s="137">
        <v>21</v>
      </c>
      <c r="I167" s="138"/>
      <c r="J167" s="139">
        <f>ROUND($I$167*$H$167,2)</f>
        <v>0</v>
      </c>
      <c r="K167" s="135"/>
      <c r="L167" s="140"/>
      <c r="M167" s="141"/>
      <c r="N167" s="142" t="s">
        <v>40</v>
      </c>
      <c r="O167" s="24"/>
      <c r="P167" s="24"/>
      <c r="Q167" s="128">
        <v>0</v>
      </c>
      <c r="R167" s="128">
        <f>$Q$167*$H$167</f>
        <v>0</v>
      </c>
      <c r="S167" s="128">
        <v>0</v>
      </c>
      <c r="T167" s="129">
        <f>$S$167*$H$167</f>
        <v>0</v>
      </c>
      <c r="AR167" s="89" t="s">
        <v>130</v>
      </c>
      <c r="AT167" s="89" t="s">
        <v>127</v>
      </c>
      <c r="AU167" s="89" t="s">
        <v>69</v>
      </c>
      <c r="AY167" s="6" t="s">
        <v>122</v>
      </c>
      <c r="BE167" s="130">
        <f>IF($N$167="základní",$J$167,0)</f>
        <v>0</v>
      </c>
      <c r="BF167" s="130">
        <f>IF($N$167="snížená",$J$167,0)</f>
        <v>0</v>
      </c>
      <c r="BG167" s="130">
        <f>IF($N$167="zákl. přenesená",$J$167,0)</f>
        <v>0</v>
      </c>
      <c r="BH167" s="130">
        <f>IF($N$167="sníž. přenesená",$J$167,0)</f>
        <v>0</v>
      </c>
      <c r="BI167" s="130">
        <f>IF($N$167="nulová",$J$167,0)</f>
        <v>0</v>
      </c>
      <c r="BJ167" s="89" t="s">
        <v>20</v>
      </c>
      <c r="BK167" s="130">
        <f>ROUND($I$167*$H$167,2)</f>
        <v>0</v>
      </c>
      <c r="BL167" s="89" t="s">
        <v>121</v>
      </c>
      <c r="BM167" s="89" t="s">
        <v>251</v>
      </c>
    </row>
    <row r="168" spans="2:47" s="6" customFormat="1" ht="16.5" customHeight="1">
      <c r="B168" s="23"/>
      <c r="C168" s="24"/>
      <c r="D168" s="131" t="s">
        <v>123</v>
      </c>
      <c r="E168" s="24"/>
      <c r="F168" s="132" t="s">
        <v>253</v>
      </c>
      <c r="G168" s="24"/>
      <c r="H168" s="24"/>
      <c r="J168" s="24"/>
      <c r="K168" s="24"/>
      <c r="L168" s="43"/>
      <c r="M168" s="56"/>
      <c r="N168" s="24"/>
      <c r="O168" s="24"/>
      <c r="P168" s="24"/>
      <c r="Q168" s="24"/>
      <c r="R168" s="24"/>
      <c r="S168" s="24"/>
      <c r="T168" s="57"/>
      <c r="AT168" s="6" t="s">
        <v>123</v>
      </c>
      <c r="AU168" s="6" t="s">
        <v>69</v>
      </c>
    </row>
    <row r="169" spans="2:65" s="6" customFormat="1" ht="15.75" customHeight="1">
      <c r="B169" s="23"/>
      <c r="C169" s="133" t="s">
        <v>254</v>
      </c>
      <c r="D169" s="133" t="s">
        <v>127</v>
      </c>
      <c r="E169" s="134" t="s">
        <v>255</v>
      </c>
      <c r="F169" s="135" t="s">
        <v>256</v>
      </c>
      <c r="G169" s="136" t="s">
        <v>120</v>
      </c>
      <c r="H169" s="137">
        <v>21</v>
      </c>
      <c r="I169" s="138"/>
      <c r="J169" s="139">
        <f>ROUND($I$169*$H$169,2)</f>
        <v>0</v>
      </c>
      <c r="K169" s="135"/>
      <c r="L169" s="140"/>
      <c r="M169" s="141"/>
      <c r="N169" s="142" t="s">
        <v>40</v>
      </c>
      <c r="O169" s="24"/>
      <c r="P169" s="24"/>
      <c r="Q169" s="128">
        <v>0</v>
      </c>
      <c r="R169" s="128">
        <f>$Q$169*$H$169</f>
        <v>0</v>
      </c>
      <c r="S169" s="128">
        <v>0</v>
      </c>
      <c r="T169" s="129">
        <f>$S$169*$H$169</f>
        <v>0</v>
      </c>
      <c r="AR169" s="89" t="s">
        <v>130</v>
      </c>
      <c r="AT169" s="89" t="s">
        <v>127</v>
      </c>
      <c r="AU169" s="89" t="s">
        <v>69</v>
      </c>
      <c r="AY169" s="6" t="s">
        <v>122</v>
      </c>
      <c r="BE169" s="130">
        <f>IF($N$169="základní",$J$169,0)</f>
        <v>0</v>
      </c>
      <c r="BF169" s="130">
        <f>IF($N$169="snížená",$J$169,0)</f>
        <v>0</v>
      </c>
      <c r="BG169" s="130">
        <f>IF($N$169="zákl. přenesená",$J$169,0)</f>
        <v>0</v>
      </c>
      <c r="BH169" s="130">
        <f>IF($N$169="sníž. přenesená",$J$169,0)</f>
        <v>0</v>
      </c>
      <c r="BI169" s="130">
        <f>IF($N$169="nulová",$J$169,0)</f>
        <v>0</v>
      </c>
      <c r="BJ169" s="89" t="s">
        <v>20</v>
      </c>
      <c r="BK169" s="130">
        <f>ROUND($I$169*$H$169,2)</f>
        <v>0</v>
      </c>
      <c r="BL169" s="89" t="s">
        <v>121</v>
      </c>
      <c r="BM169" s="89" t="s">
        <v>254</v>
      </c>
    </row>
    <row r="170" spans="2:47" s="6" customFormat="1" ht="16.5" customHeight="1">
      <c r="B170" s="23"/>
      <c r="C170" s="24"/>
      <c r="D170" s="131" t="s">
        <v>123</v>
      </c>
      <c r="E170" s="24"/>
      <c r="F170" s="132" t="s">
        <v>256</v>
      </c>
      <c r="G170" s="24"/>
      <c r="H170" s="24"/>
      <c r="J170" s="24"/>
      <c r="K170" s="24"/>
      <c r="L170" s="43"/>
      <c r="M170" s="56"/>
      <c r="N170" s="24"/>
      <c r="O170" s="24"/>
      <c r="P170" s="24"/>
      <c r="Q170" s="24"/>
      <c r="R170" s="24"/>
      <c r="S170" s="24"/>
      <c r="T170" s="57"/>
      <c r="AT170" s="6" t="s">
        <v>123</v>
      </c>
      <c r="AU170" s="6" t="s">
        <v>69</v>
      </c>
    </row>
    <row r="171" spans="2:65" s="6" customFormat="1" ht="15.75" customHeight="1">
      <c r="B171" s="23"/>
      <c r="C171" s="119" t="s">
        <v>257</v>
      </c>
      <c r="D171" s="119" t="s">
        <v>117</v>
      </c>
      <c r="E171" s="120" t="s">
        <v>258</v>
      </c>
      <c r="F171" s="121" t="s">
        <v>259</v>
      </c>
      <c r="G171" s="122" t="s">
        <v>127</v>
      </c>
      <c r="H171" s="123">
        <v>750</v>
      </c>
      <c r="I171" s="124"/>
      <c r="J171" s="125">
        <f>ROUND($I$171*$H$171,2)</f>
        <v>0</v>
      </c>
      <c r="K171" s="121"/>
      <c r="L171" s="43"/>
      <c r="M171" s="126"/>
      <c r="N171" s="127" t="s">
        <v>40</v>
      </c>
      <c r="O171" s="24"/>
      <c r="P171" s="24"/>
      <c r="Q171" s="128">
        <v>0</v>
      </c>
      <c r="R171" s="128">
        <f>$Q$171*$H$171</f>
        <v>0</v>
      </c>
      <c r="S171" s="128">
        <v>0</v>
      </c>
      <c r="T171" s="129">
        <f>$S$171*$H$171</f>
        <v>0</v>
      </c>
      <c r="AR171" s="89" t="s">
        <v>121</v>
      </c>
      <c r="AT171" s="89" t="s">
        <v>117</v>
      </c>
      <c r="AU171" s="89" t="s">
        <v>69</v>
      </c>
      <c r="AY171" s="6" t="s">
        <v>122</v>
      </c>
      <c r="BE171" s="130">
        <f>IF($N$171="základní",$J$171,0)</f>
        <v>0</v>
      </c>
      <c r="BF171" s="130">
        <f>IF($N$171="snížená",$J$171,0)</f>
        <v>0</v>
      </c>
      <c r="BG171" s="130">
        <f>IF($N$171="zákl. přenesená",$J$171,0)</f>
        <v>0</v>
      </c>
      <c r="BH171" s="130">
        <f>IF($N$171="sníž. přenesená",$J$171,0)</f>
        <v>0</v>
      </c>
      <c r="BI171" s="130">
        <f>IF($N$171="nulová",$J$171,0)</f>
        <v>0</v>
      </c>
      <c r="BJ171" s="89" t="s">
        <v>20</v>
      </c>
      <c r="BK171" s="130">
        <f>ROUND($I$171*$H$171,2)</f>
        <v>0</v>
      </c>
      <c r="BL171" s="89" t="s">
        <v>121</v>
      </c>
      <c r="BM171" s="89" t="s">
        <v>257</v>
      </c>
    </row>
    <row r="172" spans="2:47" s="6" customFormat="1" ht="16.5" customHeight="1">
      <c r="B172" s="23"/>
      <c r="C172" s="24"/>
      <c r="D172" s="131" t="s">
        <v>123</v>
      </c>
      <c r="E172" s="24"/>
      <c r="F172" s="132" t="s">
        <v>259</v>
      </c>
      <c r="G172" s="24"/>
      <c r="H172" s="24"/>
      <c r="J172" s="24"/>
      <c r="K172" s="24"/>
      <c r="L172" s="43"/>
      <c r="M172" s="56"/>
      <c r="N172" s="24"/>
      <c r="O172" s="24"/>
      <c r="P172" s="24"/>
      <c r="Q172" s="24"/>
      <c r="R172" s="24"/>
      <c r="S172" s="24"/>
      <c r="T172" s="57"/>
      <c r="AT172" s="6" t="s">
        <v>123</v>
      </c>
      <c r="AU172" s="6" t="s">
        <v>69</v>
      </c>
    </row>
    <row r="173" spans="2:65" s="6" customFormat="1" ht="15.75" customHeight="1">
      <c r="B173" s="23"/>
      <c r="C173" s="133" t="s">
        <v>260</v>
      </c>
      <c r="D173" s="133" t="s">
        <v>127</v>
      </c>
      <c r="E173" s="134" t="s">
        <v>261</v>
      </c>
      <c r="F173" s="135" t="s">
        <v>262</v>
      </c>
      <c r="G173" s="136" t="s">
        <v>263</v>
      </c>
      <c r="H173" s="137">
        <v>750</v>
      </c>
      <c r="I173" s="138"/>
      <c r="J173" s="139">
        <f>ROUND($I$173*$H$173,2)</f>
        <v>0</v>
      </c>
      <c r="K173" s="135"/>
      <c r="L173" s="140"/>
      <c r="M173" s="141"/>
      <c r="N173" s="142" t="s">
        <v>40</v>
      </c>
      <c r="O173" s="24"/>
      <c r="P173" s="24"/>
      <c r="Q173" s="128">
        <v>0</v>
      </c>
      <c r="R173" s="128">
        <f>$Q$173*$H$173</f>
        <v>0</v>
      </c>
      <c r="S173" s="128">
        <v>0</v>
      </c>
      <c r="T173" s="129">
        <f>$S$173*$H$173</f>
        <v>0</v>
      </c>
      <c r="AR173" s="89" t="s">
        <v>130</v>
      </c>
      <c r="AT173" s="89" t="s">
        <v>127</v>
      </c>
      <c r="AU173" s="89" t="s">
        <v>69</v>
      </c>
      <c r="AY173" s="6" t="s">
        <v>122</v>
      </c>
      <c r="BE173" s="130">
        <f>IF($N$173="základní",$J$173,0)</f>
        <v>0</v>
      </c>
      <c r="BF173" s="130">
        <f>IF($N$173="snížená",$J$173,0)</f>
        <v>0</v>
      </c>
      <c r="BG173" s="130">
        <f>IF($N$173="zákl. přenesená",$J$173,0)</f>
        <v>0</v>
      </c>
      <c r="BH173" s="130">
        <f>IF($N$173="sníž. přenesená",$J$173,0)</f>
        <v>0</v>
      </c>
      <c r="BI173" s="130">
        <f>IF($N$173="nulová",$J$173,0)</f>
        <v>0</v>
      </c>
      <c r="BJ173" s="89" t="s">
        <v>20</v>
      </c>
      <c r="BK173" s="130">
        <f>ROUND($I$173*$H$173,2)</f>
        <v>0</v>
      </c>
      <c r="BL173" s="89" t="s">
        <v>121</v>
      </c>
      <c r="BM173" s="89" t="s">
        <v>260</v>
      </c>
    </row>
    <row r="174" spans="2:47" s="6" customFormat="1" ht="16.5" customHeight="1">
      <c r="B174" s="23"/>
      <c r="C174" s="24"/>
      <c r="D174" s="131" t="s">
        <v>123</v>
      </c>
      <c r="E174" s="24"/>
      <c r="F174" s="132" t="s">
        <v>262</v>
      </c>
      <c r="G174" s="24"/>
      <c r="H174" s="24"/>
      <c r="J174" s="24"/>
      <c r="K174" s="24"/>
      <c r="L174" s="43"/>
      <c r="M174" s="56"/>
      <c r="N174" s="24"/>
      <c r="O174" s="24"/>
      <c r="P174" s="24"/>
      <c r="Q174" s="24"/>
      <c r="R174" s="24"/>
      <c r="S174" s="24"/>
      <c r="T174" s="57"/>
      <c r="AT174" s="6" t="s">
        <v>123</v>
      </c>
      <c r="AU174" s="6" t="s">
        <v>69</v>
      </c>
    </row>
    <row r="175" spans="2:65" s="6" customFormat="1" ht="15.75" customHeight="1">
      <c r="B175" s="23"/>
      <c r="C175" s="133" t="s">
        <v>264</v>
      </c>
      <c r="D175" s="133" t="s">
        <v>127</v>
      </c>
      <c r="E175" s="134" t="s">
        <v>265</v>
      </c>
      <c r="F175" s="135" t="s">
        <v>266</v>
      </c>
      <c r="G175" s="136" t="s">
        <v>120</v>
      </c>
      <c r="H175" s="137">
        <v>40</v>
      </c>
      <c r="I175" s="138"/>
      <c r="J175" s="139">
        <f>ROUND($I$175*$H$175,2)</f>
        <v>0</v>
      </c>
      <c r="K175" s="135"/>
      <c r="L175" s="140"/>
      <c r="M175" s="141"/>
      <c r="N175" s="142" t="s">
        <v>40</v>
      </c>
      <c r="O175" s="24"/>
      <c r="P175" s="24"/>
      <c r="Q175" s="128">
        <v>0</v>
      </c>
      <c r="R175" s="128">
        <f>$Q$175*$H$175</f>
        <v>0</v>
      </c>
      <c r="S175" s="128">
        <v>0</v>
      </c>
      <c r="T175" s="129">
        <f>$S$175*$H$175</f>
        <v>0</v>
      </c>
      <c r="AR175" s="89" t="s">
        <v>130</v>
      </c>
      <c r="AT175" s="89" t="s">
        <v>127</v>
      </c>
      <c r="AU175" s="89" t="s">
        <v>69</v>
      </c>
      <c r="AY175" s="6" t="s">
        <v>122</v>
      </c>
      <c r="BE175" s="130">
        <f>IF($N$175="základní",$J$175,0)</f>
        <v>0</v>
      </c>
      <c r="BF175" s="130">
        <f>IF($N$175="snížená",$J$175,0)</f>
        <v>0</v>
      </c>
      <c r="BG175" s="130">
        <f>IF($N$175="zákl. přenesená",$J$175,0)</f>
        <v>0</v>
      </c>
      <c r="BH175" s="130">
        <f>IF($N$175="sníž. přenesená",$J$175,0)</f>
        <v>0</v>
      </c>
      <c r="BI175" s="130">
        <f>IF($N$175="nulová",$J$175,0)</f>
        <v>0</v>
      </c>
      <c r="BJ175" s="89" t="s">
        <v>20</v>
      </c>
      <c r="BK175" s="130">
        <f>ROUND($I$175*$H$175,2)</f>
        <v>0</v>
      </c>
      <c r="BL175" s="89" t="s">
        <v>121</v>
      </c>
      <c r="BM175" s="89" t="s">
        <v>264</v>
      </c>
    </row>
    <row r="176" spans="2:47" s="6" customFormat="1" ht="16.5" customHeight="1">
      <c r="B176" s="23"/>
      <c r="C176" s="24"/>
      <c r="D176" s="131" t="s">
        <v>123</v>
      </c>
      <c r="E176" s="24"/>
      <c r="F176" s="132" t="s">
        <v>266</v>
      </c>
      <c r="G176" s="24"/>
      <c r="H176" s="24"/>
      <c r="J176" s="24"/>
      <c r="K176" s="24"/>
      <c r="L176" s="43"/>
      <c r="M176" s="56"/>
      <c r="N176" s="24"/>
      <c r="O176" s="24"/>
      <c r="P176" s="24"/>
      <c r="Q176" s="24"/>
      <c r="R176" s="24"/>
      <c r="S176" s="24"/>
      <c r="T176" s="57"/>
      <c r="AT176" s="6" t="s">
        <v>123</v>
      </c>
      <c r="AU176" s="6" t="s">
        <v>69</v>
      </c>
    </row>
    <row r="177" spans="2:65" s="6" customFormat="1" ht="15.75" customHeight="1">
      <c r="B177" s="23"/>
      <c r="C177" s="133" t="s">
        <v>267</v>
      </c>
      <c r="D177" s="133" t="s">
        <v>127</v>
      </c>
      <c r="E177" s="134" t="s">
        <v>268</v>
      </c>
      <c r="F177" s="135" t="s">
        <v>269</v>
      </c>
      <c r="G177" s="136" t="s">
        <v>263</v>
      </c>
      <c r="H177" s="137">
        <v>4</v>
      </c>
      <c r="I177" s="138"/>
      <c r="J177" s="139">
        <f>ROUND($I$177*$H$177,2)</f>
        <v>0</v>
      </c>
      <c r="K177" s="135"/>
      <c r="L177" s="140"/>
      <c r="M177" s="141"/>
      <c r="N177" s="142" t="s">
        <v>40</v>
      </c>
      <c r="O177" s="24"/>
      <c r="P177" s="24"/>
      <c r="Q177" s="128">
        <v>0</v>
      </c>
      <c r="R177" s="128">
        <f>$Q$177*$H$177</f>
        <v>0</v>
      </c>
      <c r="S177" s="128">
        <v>0</v>
      </c>
      <c r="T177" s="129">
        <f>$S$177*$H$177</f>
        <v>0</v>
      </c>
      <c r="AR177" s="89" t="s">
        <v>130</v>
      </c>
      <c r="AT177" s="89" t="s">
        <v>127</v>
      </c>
      <c r="AU177" s="89" t="s">
        <v>69</v>
      </c>
      <c r="AY177" s="6" t="s">
        <v>122</v>
      </c>
      <c r="BE177" s="130">
        <f>IF($N$177="základní",$J$177,0)</f>
        <v>0</v>
      </c>
      <c r="BF177" s="130">
        <f>IF($N$177="snížená",$J$177,0)</f>
        <v>0</v>
      </c>
      <c r="BG177" s="130">
        <f>IF($N$177="zákl. přenesená",$J$177,0)</f>
        <v>0</v>
      </c>
      <c r="BH177" s="130">
        <f>IF($N$177="sníž. přenesená",$J$177,0)</f>
        <v>0</v>
      </c>
      <c r="BI177" s="130">
        <f>IF($N$177="nulová",$J$177,0)</f>
        <v>0</v>
      </c>
      <c r="BJ177" s="89" t="s">
        <v>20</v>
      </c>
      <c r="BK177" s="130">
        <f>ROUND($I$177*$H$177,2)</f>
        <v>0</v>
      </c>
      <c r="BL177" s="89" t="s">
        <v>121</v>
      </c>
      <c r="BM177" s="89" t="s">
        <v>267</v>
      </c>
    </row>
    <row r="178" spans="2:47" s="6" customFormat="1" ht="16.5" customHeight="1">
      <c r="B178" s="23"/>
      <c r="C178" s="24"/>
      <c r="D178" s="131" t="s">
        <v>123</v>
      </c>
      <c r="E178" s="24"/>
      <c r="F178" s="132" t="s">
        <v>269</v>
      </c>
      <c r="G178" s="24"/>
      <c r="H178" s="24"/>
      <c r="J178" s="24"/>
      <c r="K178" s="24"/>
      <c r="L178" s="43"/>
      <c r="M178" s="56"/>
      <c r="N178" s="24"/>
      <c r="O178" s="24"/>
      <c r="P178" s="24"/>
      <c r="Q178" s="24"/>
      <c r="R178" s="24"/>
      <c r="S178" s="24"/>
      <c r="T178" s="57"/>
      <c r="AT178" s="6" t="s">
        <v>123</v>
      </c>
      <c r="AU178" s="6" t="s">
        <v>69</v>
      </c>
    </row>
    <row r="179" spans="2:65" s="6" customFormat="1" ht="15.75" customHeight="1">
      <c r="B179" s="23"/>
      <c r="C179" s="119" t="s">
        <v>270</v>
      </c>
      <c r="D179" s="119" t="s">
        <v>117</v>
      </c>
      <c r="E179" s="120" t="s">
        <v>271</v>
      </c>
      <c r="F179" s="121" t="s">
        <v>272</v>
      </c>
      <c r="G179" s="122" t="s">
        <v>120</v>
      </c>
      <c r="H179" s="123">
        <v>21</v>
      </c>
      <c r="I179" s="124"/>
      <c r="J179" s="125">
        <f>ROUND($I$179*$H$179,2)</f>
        <v>0</v>
      </c>
      <c r="K179" s="121"/>
      <c r="L179" s="43"/>
      <c r="M179" s="126"/>
      <c r="N179" s="127" t="s">
        <v>40</v>
      </c>
      <c r="O179" s="24"/>
      <c r="P179" s="24"/>
      <c r="Q179" s="128">
        <v>0</v>
      </c>
      <c r="R179" s="128">
        <f>$Q$179*$H$179</f>
        <v>0</v>
      </c>
      <c r="S179" s="128">
        <v>0</v>
      </c>
      <c r="T179" s="129">
        <f>$S$179*$H$179</f>
        <v>0</v>
      </c>
      <c r="AR179" s="89" t="s">
        <v>121</v>
      </c>
      <c r="AT179" s="89" t="s">
        <v>117</v>
      </c>
      <c r="AU179" s="89" t="s">
        <v>69</v>
      </c>
      <c r="AY179" s="6" t="s">
        <v>122</v>
      </c>
      <c r="BE179" s="130">
        <f>IF($N$179="základní",$J$179,0)</f>
        <v>0</v>
      </c>
      <c r="BF179" s="130">
        <f>IF($N$179="snížená",$J$179,0)</f>
        <v>0</v>
      </c>
      <c r="BG179" s="130">
        <f>IF($N$179="zákl. přenesená",$J$179,0)</f>
        <v>0</v>
      </c>
      <c r="BH179" s="130">
        <f>IF($N$179="sníž. přenesená",$J$179,0)</f>
        <v>0</v>
      </c>
      <c r="BI179" s="130">
        <f>IF($N$179="nulová",$J$179,0)</f>
        <v>0</v>
      </c>
      <c r="BJ179" s="89" t="s">
        <v>20</v>
      </c>
      <c r="BK179" s="130">
        <f>ROUND($I$179*$H$179,2)</f>
        <v>0</v>
      </c>
      <c r="BL179" s="89" t="s">
        <v>121</v>
      </c>
      <c r="BM179" s="89" t="s">
        <v>270</v>
      </c>
    </row>
    <row r="180" spans="2:47" s="6" customFormat="1" ht="16.5" customHeight="1">
      <c r="B180" s="23"/>
      <c r="C180" s="24"/>
      <c r="D180" s="131" t="s">
        <v>123</v>
      </c>
      <c r="E180" s="24"/>
      <c r="F180" s="132" t="s">
        <v>272</v>
      </c>
      <c r="G180" s="24"/>
      <c r="H180" s="24"/>
      <c r="J180" s="24"/>
      <c r="K180" s="24"/>
      <c r="L180" s="43"/>
      <c r="M180" s="56"/>
      <c r="N180" s="24"/>
      <c r="O180" s="24"/>
      <c r="P180" s="24"/>
      <c r="Q180" s="24"/>
      <c r="R180" s="24"/>
      <c r="S180" s="24"/>
      <c r="T180" s="57"/>
      <c r="AT180" s="6" t="s">
        <v>123</v>
      </c>
      <c r="AU180" s="6" t="s">
        <v>69</v>
      </c>
    </row>
    <row r="181" spans="2:65" s="6" customFormat="1" ht="15.75" customHeight="1">
      <c r="B181" s="23"/>
      <c r="C181" s="119" t="s">
        <v>273</v>
      </c>
      <c r="D181" s="119" t="s">
        <v>117</v>
      </c>
      <c r="E181" s="120" t="s">
        <v>274</v>
      </c>
      <c r="F181" s="121" t="s">
        <v>275</v>
      </c>
      <c r="G181" s="122" t="s">
        <v>127</v>
      </c>
      <c r="H181" s="123">
        <v>3000</v>
      </c>
      <c r="I181" s="124"/>
      <c r="J181" s="125">
        <f>ROUND($I$181*$H$181,2)</f>
        <v>0</v>
      </c>
      <c r="K181" s="121"/>
      <c r="L181" s="43"/>
      <c r="M181" s="126"/>
      <c r="N181" s="127" t="s">
        <v>40</v>
      </c>
      <c r="O181" s="24"/>
      <c r="P181" s="24"/>
      <c r="Q181" s="128">
        <v>0</v>
      </c>
      <c r="R181" s="128">
        <f>$Q$181*$H$181</f>
        <v>0</v>
      </c>
      <c r="S181" s="128">
        <v>0</v>
      </c>
      <c r="T181" s="129">
        <f>$S$181*$H$181</f>
        <v>0</v>
      </c>
      <c r="AR181" s="89" t="s">
        <v>121</v>
      </c>
      <c r="AT181" s="89" t="s">
        <v>117</v>
      </c>
      <c r="AU181" s="89" t="s">
        <v>69</v>
      </c>
      <c r="AY181" s="6" t="s">
        <v>122</v>
      </c>
      <c r="BE181" s="130">
        <f>IF($N$181="základní",$J$181,0)</f>
        <v>0</v>
      </c>
      <c r="BF181" s="130">
        <f>IF($N$181="snížená",$J$181,0)</f>
        <v>0</v>
      </c>
      <c r="BG181" s="130">
        <f>IF($N$181="zákl. přenesená",$J$181,0)</f>
        <v>0</v>
      </c>
      <c r="BH181" s="130">
        <f>IF($N$181="sníž. přenesená",$J$181,0)</f>
        <v>0</v>
      </c>
      <c r="BI181" s="130">
        <f>IF($N$181="nulová",$J$181,0)</f>
        <v>0</v>
      </c>
      <c r="BJ181" s="89" t="s">
        <v>20</v>
      </c>
      <c r="BK181" s="130">
        <f>ROUND($I$181*$H$181,2)</f>
        <v>0</v>
      </c>
      <c r="BL181" s="89" t="s">
        <v>121</v>
      </c>
      <c r="BM181" s="89" t="s">
        <v>273</v>
      </c>
    </row>
    <row r="182" spans="2:47" s="6" customFormat="1" ht="16.5" customHeight="1">
      <c r="B182" s="23"/>
      <c r="C182" s="24"/>
      <c r="D182" s="131" t="s">
        <v>123</v>
      </c>
      <c r="E182" s="24"/>
      <c r="F182" s="132" t="s">
        <v>275</v>
      </c>
      <c r="G182" s="24"/>
      <c r="H182" s="24"/>
      <c r="J182" s="24"/>
      <c r="K182" s="24"/>
      <c r="L182" s="43"/>
      <c r="M182" s="56"/>
      <c r="N182" s="24"/>
      <c r="O182" s="24"/>
      <c r="P182" s="24"/>
      <c r="Q182" s="24"/>
      <c r="R182" s="24"/>
      <c r="S182" s="24"/>
      <c r="T182" s="57"/>
      <c r="AT182" s="6" t="s">
        <v>123</v>
      </c>
      <c r="AU182" s="6" t="s">
        <v>69</v>
      </c>
    </row>
    <row r="183" spans="2:65" s="6" customFormat="1" ht="15.75" customHeight="1">
      <c r="B183" s="23"/>
      <c r="C183" s="133" t="s">
        <v>276</v>
      </c>
      <c r="D183" s="133" t="s">
        <v>127</v>
      </c>
      <c r="E183" s="134" t="s">
        <v>277</v>
      </c>
      <c r="F183" s="135" t="s">
        <v>278</v>
      </c>
      <c r="G183" s="136" t="s">
        <v>120</v>
      </c>
      <c r="H183" s="137">
        <v>1</v>
      </c>
      <c r="I183" s="138"/>
      <c r="J183" s="139">
        <f>ROUND($I$183*$H$183,2)</f>
        <v>0</v>
      </c>
      <c r="K183" s="135"/>
      <c r="L183" s="140"/>
      <c r="M183" s="141"/>
      <c r="N183" s="142" t="s">
        <v>40</v>
      </c>
      <c r="O183" s="24"/>
      <c r="P183" s="24"/>
      <c r="Q183" s="128">
        <v>0</v>
      </c>
      <c r="R183" s="128">
        <f>$Q$183*$H$183</f>
        <v>0</v>
      </c>
      <c r="S183" s="128">
        <v>0</v>
      </c>
      <c r="T183" s="129">
        <f>$S$183*$H$183</f>
        <v>0</v>
      </c>
      <c r="AR183" s="89" t="s">
        <v>130</v>
      </c>
      <c r="AT183" s="89" t="s">
        <v>127</v>
      </c>
      <c r="AU183" s="89" t="s">
        <v>69</v>
      </c>
      <c r="AY183" s="6" t="s">
        <v>122</v>
      </c>
      <c r="BE183" s="130">
        <f>IF($N$183="základní",$J$183,0)</f>
        <v>0</v>
      </c>
      <c r="BF183" s="130">
        <f>IF($N$183="snížená",$J$183,0)</f>
        <v>0</v>
      </c>
      <c r="BG183" s="130">
        <f>IF($N$183="zákl. přenesená",$J$183,0)</f>
        <v>0</v>
      </c>
      <c r="BH183" s="130">
        <f>IF($N$183="sníž. přenesená",$J$183,0)</f>
        <v>0</v>
      </c>
      <c r="BI183" s="130">
        <f>IF($N$183="nulová",$J$183,0)</f>
        <v>0</v>
      </c>
      <c r="BJ183" s="89" t="s">
        <v>20</v>
      </c>
      <c r="BK183" s="130">
        <f>ROUND($I$183*$H$183,2)</f>
        <v>0</v>
      </c>
      <c r="BL183" s="89" t="s">
        <v>121</v>
      </c>
      <c r="BM183" s="89" t="s">
        <v>276</v>
      </c>
    </row>
    <row r="184" spans="2:47" s="6" customFormat="1" ht="16.5" customHeight="1">
      <c r="B184" s="23"/>
      <c r="C184" s="24"/>
      <c r="D184" s="131" t="s">
        <v>123</v>
      </c>
      <c r="E184" s="24"/>
      <c r="F184" s="132" t="s">
        <v>278</v>
      </c>
      <c r="G184" s="24"/>
      <c r="H184" s="24"/>
      <c r="J184" s="24"/>
      <c r="K184" s="24"/>
      <c r="L184" s="43"/>
      <c r="M184" s="56"/>
      <c r="N184" s="24"/>
      <c r="O184" s="24"/>
      <c r="P184" s="24"/>
      <c r="Q184" s="24"/>
      <c r="R184" s="24"/>
      <c r="S184" s="24"/>
      <c r="T184" s="57"/>
      <c r="AT184" s="6" t="s">
        <v>123</v>
      </c>
      <c r="AU184" s="6" t="s">
        <v>69</v>
      </c>
    </row>
    <row r="185" spans="2:65" s="6" customFormat="1" ht="15.75" customHeight="1">
      <c r="B185" s="23"/>
      <c r="C185" s="119" t="s">
        <v>279</v>
      </c>
      <c r="D185" s="119" t="s">
        <v>117</v>
      </c>
      <c r="E185" s="120" t="s">
        <v>280</v>
      </c>
      <c r="F185" s="121" t="s">
        <v>281</v>
      </c>
      <c r="G185" s="122" t="s">
        <v>120</v>
      </c>
      <c r="H185" s="123">
        <v>72</v>
      </c>
      <c r="I185" s="124"/>
      <c r="J185" s="125">
        <f>ROUND($I$185*$H$185,2)</f>
        <v>0</v>
      </c>
      <c r="K185" s="121"/>
      <c r="L185" s="43"/>
      <c r="M185" s="126"/>
      <c r="N185" s="127" t="s">
        <v>40</v>
      </c>
      <c r="O185" s="24"/>
      <c r="P185" s="24"/>
      <c r="Q185" s="128">
        <v>0</v>
      </c>
      <c r="R185" s="128">
        <f>$Q$185*$H$185</f>
        <v>0</v>
      </c>
      <c r="S185" s="128">
        <v>0</v>
      </c>
      <c r="T185" s="129">
        <f>$S$185*$H$185</f>
        <v>0</v>
      </c>
      <c r="AR185" s="89" t="s">
        <v>121</v>
      </c>
      <c r="AT185" s="89" t="s">
        <v>117</v>
      </c>
      <c r="AU185" s="89" t="s">
        <v>69</v>
      </c>
      <c r="AY185" s="6" t="s">
        <v>122</v>
      </c>
      <c r="BE185" s="130">
        <f>IF($N$185="základní",$J$185,0)</f>
        <v>0</v>
      </c>
      <c r="BF185" s="130">
        <f>IF($N$185="snížená",$J$185,0)</f>
        <v>0</v>
      </c>
      <c r="BG185" s="130">
        <f>IF($N$185="zákl. přenesená",$J$185,0)</f>
        <v>0</v>
      </c>
      <c r="BH185" s="130">
        <f>IF($N$185="sníž. přenesená",$J$185,0)</f>
        <v>0</v>
      </c>
      <c r="BI185" s="130">
        <f>IF($N$185="nulová",$J$185,0)</f>
        <v>0</v>
      </c>
      <c r="BJ185" s="89" t="s">
        <v>20</v>
      </c>
      <c r="BK185" s="130">
        <f>ROUND($I$185*$H$185,2)</f>
        <v>0</v>
      </c>
      <c r="BL185" s="89" t="s">
        <v>121</v>
      </c>
      <c r="BM185" s="89" t="s">
        <v>279</v>
      </c>
    </row>
    <row r="186" spans="2:47" s="6" customFormat="1" ht="16.5" customHeight="1">
      <c r="B186" s="23"/>
      <c r="C186" s="24"/>
      <c r="D186" s="131" t="s">
        <v>123</v>
      </c>
      <c r="E186" s="24"/>
      <c r="F186" s="132" t="s">
        <v>281</v>
      </c>
      <c r="G186" s="24"/>
      <c r="H186" s="24"/>
      <c r="J186" s="24"/>
      <c r="K186" s="24"/>
      <c r="L186" s="43"/>
      <c r="M186" s="56"/>
      <c r="N186" s="24"/>
      <c r="O186" s="24"/>
      <c r="P186" s="24"/>
      <c r="Q186" s="24"/>
      <c r="R186" s="24"/>
      <c r="S186" s="24"/>
      <c r="T186" s="57"/>
      <c r="AT186" s="6" t="s">
        <v>123</v>
      </c>
      <c r="AU186" s="6" t="s">
        <v>69</v>
      </c>
    </row>
    <row r="187" spans="2:65" s="6" customFormat="1" ht="15.75" customHeight="1">
      <c r="B187" s="23"/>
      <c r="C187" s="119" t="s">
        <v>282</v>
      </c>
      <c r="D187" s="119" t="s">
        <v>117</v>
      </c>
      <c r="E187" s="120" t="s">
        <v>280</v>
      </c>
      <c r="F187" s="121" t="s">
        <v>281</v>
      </c>
      <c r="G187" s="122" t="s">
        <v>120</v>
      </c>
      <c r="H187" s="123">
        <v>72</v>
      </c>
      <c r="I187" s="124"/>
      <c r="J187" s="125">
        <f>ROUND($I$187*$H$187,2)</f>
        <v>0</v>
      </c>
      <c r="K187" s="121"/>
      <c r="L187" s="43"/>
      <c r="M187" s="126"/>
      <c r="N187" s="127" t="s">
        <v>40</v>
      </c>
      <c r="O187" s="24"/>
      <c r="P187" s="24"/>
      <c r="Q187" s="128">
        <v>0</v>
      </c>
      <c r="R187" s="128">
        <f>$Q$187*$H$187</f>
        <v>0</v>
      </c>
      <c r="S187" s="128">
        <v>0</v>
      </c>
      <c r="T187" s="129">
        <f>$S$187*$H$187</f>
        <v>0</v>
      </c>
      <c r="AR187" s="89" t="s">
        <v>121</v>
      </c>
      <c r="AT187" s="89" t="s">
        <v>117</v>
      </c>
      <c r="AU187" s="89" t="s">
        <v>69</v>
      </c>
      <c r="AY187" s="6" t="s">
        <v>122</v>
      </c>
      <c r="BE187" s="130">
        <f>IF($N$187="základní",$J$187,0)</f>
        <v>0</v>
      </c>
      <c r="BF187" s="130">
        <f>IF($N$187="snížená",$J$187,0)</f>
        <v>0</v>
      </c>
      <c r="BG187" s="130">
        <f>IF($N$187="zákl. přenesená",$J$187,0)</f>
        <v>0</v>
      </c>
      <c r="BH187" s="130">
        <f>IF($N$187="sníž. přenesená",$J$187,0)</f>
        <v>0</v>
      </c>
      <c r="BI187" s="130">
        <f>IF($N$187="nulová",$J$187,0)</f>
        <v>0</v>
      </c>
      <c r="BJ187" s="89" t="s">
        <v>20</v>
      </c>
      <c r="BK187" s="130">
        <f>ROUND($I$187*$H$187,2)</f>
        <v>0</v>
      </c>
      <c r="BL187" s="89" t="s">
        <v>121</v>
      </c>
      <c r="BM187" s="89" t="s">
        <v>282</v>
      </c>
    </row>
    <row r="188" spans="2:47" s="6" customFormat="1" ht="16.5" customHeight="1">
      <c r="B188" s="23"/>
      <c r="C188" s="24"/>
      <c r="D188" s="131" t="s">
        <v>123</v>
      </c>
      <c r="E188" s="24"/>
      <c r="F188" s="132" t="s">
        <v>281</v>
      </c>
      <c r="G188" s="24"/>
      <c r="H188" s="24"/>
      <c r="J188" s="24"/>
      <c r="K188" s="24"/>
      <c r="L188" s="43"/>
      <c r="M188" s="56"/>
      <c r="N188" s="24"/>
      <c r="O188" s="24"/>
      <c r="P188" s="24"/>
      <c r="Q188" s="24"/>
      <c r="R188" s="24"/>
      <c r="S188" s="24"/>
      <c r="T188" s="57"/>
      <c r="AT188" s="6" t="s">
        <v>123</v>
      </c>
      <c r="AU188" s="6" t="s">
        <v>69</v>
      </c>
    </row>
    <row r="189" spans="2:65" s="6" customFormat="1" ht="15.75" customHeight="1">
      <c r="B189" s="23"/>
      <c r="C189" s="119" t="s">
        <v>283</v>
      </c>
      <c r="D189" s="119" t="s">
        <v>117</v>
      </c>
      <c r="E189" s="120" t="s">
        <v>284</v>
      </c>
      <c r="F189" s="121" t="s">
        <v>285</v>
      </c>
      <c r="G189" s="122" t="s">
        <v>120</v>
      </c>
      <c r="H189" s="123">
        <v>1</v>
      </c>
      <c r="I189" s="124"/>
      <c r="J189" s="125">
        <f>ROUND($I$189*$H$189,2)</f>
        <v>0</v>
      </c>
      <c r="K189" s="121"/>
      <c r="L189" s="43"/>
      <c r="M189" s="126"/>
      <c r="N189" s="127" t="s">
        <v>40</v>
      </c>
      <c r="O189" s="24"/>
      <c r="P189" s="24"/>
      <c r="Q189" s="128">
        <v>0</v>
      </c>
      <c r="R189" s="128">
        <f>$Q$189*$H$189</f>
        <v>0</v>
      </c>
      <c r="S189" s="128">
        <v>0</v>
      </c>
      <c r="T189" s="129">
        <f>$S$189*$H$189</f>
        <v>0</v>
      </c>
      <c r="AR189" s="89" t="s">
        <v>121</v>
      </c>
      <c r="AT189" s="89" t="s">
        <v>117</v>
      </c>
      <c r="AU189" s="89" t="s">
        <v>69</v>
      </c>
      <c r="AY189" s="6" t="s">
        <v>122</v>
      </c>
      <c r="BE189" s="130">
        <f>IF($N$189="základní",$J$189,0)</f>
        <v>0</v>
      </c>
      <c r="BF189" s="130">
        <f>IF($N$189="snížená",$J$189,0)</f>
        <v>0</v>
      </c>
      <c r="BG189" s="130">
        <f>IF($N$189="zákl. přenesená",$J$189,0)</f>
        <v>0</v>
      </c>
      <c r="BH189" s="130">
        <f>IF($N$189="sníž. přenesená",$J$189,0)</f>
        <v>0</v>
      </c>
      <c r="BI189" s="130">
        <f>IF($N$189="nulová",$J$189,0)</f>
        <v>0</v>
      </c>
      <c r="BJ189" s="89" t="s">
        <v>20</v>
      </c>
      <c r="BK189" s="130">
        <f>ROUND($I$189*$H$189,2)</f>
        <v>0</v>
      </c>
      <c r="BL189" s="89" t="s">
        <v>121</v>
      </c>
      <c r="BM189" s="89" t="s">
        <v>283</v>
      </c>
    </row>
    <row r="190" spans="2:47" s="6" customFormat="1" ht="16.5" customHeight="1">
      <c r="B190" s="23"/>
      <c r="C190" s="24"/>
      <c r="D190" s="131" t="s">
        <v>123</v>
      </c>
      <c r="E190" s="24"/>
      <c r="F190" s="132" t="s">
        <v>285</v>
      </c>
      <c r="G190" s="24"/>
      <c r="H190" s="24"/>
      <c r="J190" s="24"/>
      <c r="K190" s="24"/>
      <c r="L190" s="43"/>
      <c r="M190" s="56"/>
      <c r="N190" s="24"/>
      <c r="O190" s="24"/>
      <c r="P190" s="24"/>
      <c r="Q190" s="24"/>
      <c r="R190" s="24"/>
      <c r="S190" s="24"/>
      <c r="T190" s="57"/>
      <c r="AT190" s="6" t="s">
        <v>123</v>
      </c>
      <c r="AU190" s="6" t="s">
        <v>69</v>
      </c>
    </row>
    <row r="191" spans="2:65" s="6" customFormat="1" ht="15.75" customHeight="1">
      <c r="B191" s="23"/>
      <c r="C191" s="119" t="s">
        <v>286</v>
      </c>
      <c r="D191" s="119" t="s">
        <v>117</v>
      </c>
      <c r="E191" s="120" t="s">
        <v>280</v>
      </c>
      <c r="F191" s="121" t="s">
        <v>281</v>
      </c>
      <c r="G191" s="122" t="s">
        <v>120</v>
      </c>
      <c r="H191" s="123">
        <v>126</v>
      </c>
      <c r="I191" s="124"/>
      <c r="J191" s="125">
        <f>ROUND($I$191*$H$191,2)</f>
        <v>0</v>
      </c>
      <c r="K191" s="121"/>
      <c r="L191" s="43"/>
      <c r="M191" s="126"/>
      <c r="N191" s="127" t="s">
        <v>40</v>
      </c>
      <c r="O191" s="24"/>
      <c r="P191" s="24"/>
      <c r="Q191" s="128">
        <v>0</v>
      </c>
      <c r="R191" s="128">
        <f>$Q$191*$H$191</f>
        <v>0</v>
      </c>
      <c r="S191" s="128">
        <v>0</v>
      </c>
      <c r="T191" s="129">
        <f>$S$191*$H$191</f>
        <v>0</v>
      </c>
      <c r="AR191" s="89" t="s">
        <v>121</v>
      </c>
      <c r="AT191" s="89" t="s">
        <v>117</v>
      </c>
      <c r="AU191" s="89" t="s">
        <v>69</v>
      </c>
      <c r="AY191" s="6" t="s">
        <v>122</v>
      </c>
      <c r="BE191" s="130">
        <f>IF($N$191="základní",$J$191,0)</f>
        <v>0</v>
      </c>
      <c r="BF191" s="130">
        <f>IF($N$191="snížená",$J$191,0)</f>
        <v>0</v>
      </c>
      <c r="BG191" s="130">
        <f>IF($N$191="zákl. přenesená",$J$191,0)</f>
        <v>0</v>
      </c>
      <c r="BH191" s="130">
        <f>IF($N$191="sníž. přenesená",$J$191,0)</f>
        <v>0</v>
      </c>
      <c r="BI191" s="130">
        <f>IF($N$191="nulová",$J$191,0)</f>
        <v>0</v>
      </c>
      <c r="BJ191" s="89" t="s">
        <v>20</v>
      </c>
      <c r="BK191" s="130">
        <f>ROUND($I$191*$H$191,2)</f>
        <v>0</v>
      </c>
      <c r="BL191" s="89" t="s">
        <v>121</v>
      </c>
      <c r="BM191" s="89" t="s">
        <v>286</v>
      </c>
    </row>
    <row r="192" spans="2:47" s="6" customFormat="1" ht="16.5" customHeight="1">
      <c r="B192" s="23"/>
      <c r="C192" s="24"/>
      <c r="D192" s="131" t="s">
        <v>123</v>
      </c>
      <c r="E192" s="24"/>
      <c r="F192" s="132" t="s">
        <v>281</v>
      </c>
      <c r="G192" s="24"/>
      <c r="H192" s="24"/>
      <c r="J192" s="24"/>
      <c r="K192" s="24"/>
      <c r="L192" s="43"/>
      <c r="M192" s="56"/>
      <c r="N192" s="24"/>
      <c r="O192" s="24"/>
      <c r="P192" s="24"/>
      <c r="Q192" s="24"/>
      <c r="R192" s="24"/>
      <c r="S192" s="24"/>
      <c r="T192" s="57"/>
      <c r="AT192" s="6" t="s">
        <v>123</v>
      </c>
      <c r="AU192" s="6" t="s">
        <v>69</v>
      </c>
    </row>
    <row r="193" spans="2:65" s="6" customFormat="1" ht="15.75" customHeight="1">
      <c r="B193" s="23"/>
      <c r="C193" s="119" t="s">
        <v>287</v>
      </c>
      <c r="D193" s="119" t="s">
        <v>117</v>
      </c>
      <c r="E193" s="120" t="s">
        <v>288</v>
      </c>
      <c r="F193" s="121" t="s">
        <v>289</v>
      </c>
      <c r="G193" s="122" t="s">
        <v>148</v>
      </c>
      <c r="H193" s="123">
        <v>8</v>
      </c>
      <c r="I193" s="124"/>
      <c r="J193" s="125">
        <f>ROUND($I$193*$H$193,2)</f>
        <v>0</v>
      </c>
      <c r="K193" s="121"/>
      <c r="L193" s="43"/>
      <c r="M193" s="126"/>
      <c r="N193" s="127" t="s">
        <v>40</v>
      </c>
      <c r="O193" s="24"/>
      <c r="P193" s="24"/>
      <c r="Q193" s="128">
        <v>0</v>
      </c>
      <c r="R193" s="128">
        <f>$Q$193*$H$193</f>
        <v>0</v>
      </c>
      <c r="S193" s="128">
        <v>0</v>
      </c>
      <c r="T193" s="129">
        <f>$S$193*$H$193</f>
        <v>0</v>
      </c>
      <c r="AR193" s="89" t="s">
        <v>121</v>
      </c>
      <c r="AT193" s="89" t="s">
        <v>117</v>
      </c>
      <c r="AU193" s="89" t="s">
        <v>69</v>
      </c>
      <c r="AY193" s="6" t="s">
        <v>122</v>
      </c>
      <c r="BE193" s="130">
        <f>IF($N$193="základní",$J$193,0)</f>
        <v>0</v>
      </c>
      <c r="BF193" s="130">
        <f>IF($N$193="snížená",$J$193,0)</f>
        <v>0</v>
      </c>
      <c r="BG193" s="130">
        <f>IF($N$193="zákl. přenesená",$J$193,0)</f>
        <v>0</v>
      </c>
      <c r="BH193" s="130">
        <f>IF($N$193="sníž. přenesená",$J$193,0)</f>
        <v>0</v>
      </c>
      <c r="BI193" s="130">
        <f>IF($N$193="nulová",$J$193,0)</f>
        <v>0</v>
      </c>
      <c r="BJ193" s="89" t="s">
        <v>20</v>
      </c>
      <c r="BK193" s="130">
        <f>ROUND($I$193*$H$193,2)</f>
        <v>0</v>
      </c>
      <c r="BL193" s="89" t="s">
        <v>121</v>
      </c>
      <c r="BM193" s="89" t="s">
        <v>287</v>
      </c>
    </row>
    <row r="194" spans="2:47" s="6" customFormat="1" ht="16.5" customHeight="1">
      <c r="B194" s="23"/>
      <c r="C194" s="24"/>
      <c r="D194" s="131" t="s">
        <v>123</v>
      </c>
      <c r="E194" s="24"/>
      <c r="F194" s="132" t="s">
        <v>289</v>
      </c>
      <c r="G194" s="24"/>
      <c r="H194" s="24"/>
      <c r="J194" s="24"/>
      <c r="K194" s="24"/>
      <c r="L194" s="43"/>
      <c r="M194" s="56"/>
      <c r="N194" s="24"/>
      <c r="O194" s="24"/>
      <c r="P194" s="24"/>
      <c r="Q194" s="24"/>
      <c r="R194" s="24"/>
      <c r="S194" s="24"/>
      <c r="T194" s="57"/>
      <c r="AT194" s="6" t="s">
        <v>123</v>
      </c>
      <c r="AU194" s="6" t="s">
        <v>69</v>
      </c>
    </row>
    <row r="195" spans="2:65" s="6" customFormat="1" ht="15.75" customHeight="1">
      <c r="B195" s="23"/>
      <c r="C195" s="119" t="s">
        <v>290</v>
      </c>
      <c r="D195" s="119" t="s">
        <v>117</v>
      </c>
      <c r="E195" s="120" t="s">
        <v>291</v>
      </c>
      <c r="F195" s="121" t="s">
        <v>292</v>
      </c>
      <c r="G195" s="122" t="s">
        <v>148</v>
      </c>
      <c r="H195" s="123">
        <v>8</v>
      </c>
      <c r="I195" s="124"/>
      <c r="J195" s="125">
        <f>ROUND($I$195*$H$195,2)</f>
        <v>0</v>
      </c>
      <c r="K195" s="121"/>
      <c r="L195" s="43"/>
      <c r="M195" s="126"/>
      <c r="N195" s="127" t="s">
        <v>40</v>
      </c>
      <c r="O195" s="24"/>
      <c r="P195" s="24"/>
      <c r="Q195" s="128">
        <v>0</v>
      </c>
      <c r="R195" s="128">
        <f>$Q$195*$H$195</f>
        <v>0</v>
      </c>
      <c r="S195" s="128">
        <v>0</v>
      </c>
      <c r="T195" s="129">
        <f>$S$195*$H$195</f>
        <v>0</v>
      </c>
      <c r="AR195" s="89" t="s">
        <v>121</v>
      </c>
      <c r="AT195" s="89" t="s">
        <v>117</v>
      </c>
      <c r="AU195" s="89" t="s">
        <v>69</v>
      </c>
      <c r="AY195" s="6" t="s">
        <v>122</v>
      </c>
      <c r="BE195" s="130">
        <f>IF($N$195="základní",$J$195,0)</f>
        <v>0</v>
      </c>
      <c r="BF195" s="130">
        <f>IF($N$195="snížená",$J$195,0)</f>
        <v>0</v>
      </c>
      <c r="BG195" s="130">
        <f>IF($N$195="zákl. přenesená",$J$195,0)</f>
        <v>0</v>
      </c>
      <c r="BH195" s="130">
        <f>IF($N$195="sníž. přenesená",$J$195,0)</f>
        <v>0</v>
      </c>
      <c r="BI195" s="130">
        <f>IF($N$195="nulová",$J$195,0)</f>
        <v>0</v>
      </c>
      <c r="BJ195" s="89" t="s">
        <v>20</v>
      </c>
      <c r="BK195" s="130">
        <f>ROUND($I$195*$H$195,2)</f>
        <v>0</v>
      </c>
      <c r="BL195" s="89" t="s">
        <v>121</v>
      </c>
      <c r="BM195" s="89" t="s">
        <v>290</v>
      </c>
    </row>
    <row r="196" spans="2:47" s="6" customFormat="1" ht="16.5" customHeight="1">
      <c r="B196" s="23"/>
      <c r="C196" s="24"/>
      <c r="D196" s="131" t="s">
        <v>123</v>
      </c>
      <c r="E196" s="24"/>
      <c r="F196" s="132" t="s">
        <v>292</v>
      </c>
      <c r="G196" s="24"/>
      <c r="H196" s="24"/>
      <c r="J196" s="24"/>
      <c r="K196" s="24"/>
      <c r="L196" s="43"/>
      <c r="M196" s="56"/>
      <c r="N196" s="24"/>
      <c r="O196" s="24"/>
      <c r="P196" s="24"/>
      <c r="Q196" s="24"/>
      <c r="R196" s="24"/>
      <c r="S196" s="24"/>
      <c r="T196" s="57"/>
      <c r="AT196" s="6" t="s">
        <v>123</v>
      </c>
      <c r="AU196" s="6" t="s">
        <v>69</v>
      </c>
    </row>
    <row r="197" spans="2:65" s="6" customFormat="1" ht="15.75" customHeight="1">
      <c r="B197" s="23"/>
      <c r="C197" s="119" t="s">
        <v>293</v>
      </c>
      <c r="D197" s="119" t="s">
        <v>117</v>
      </c>
      <c r="E197" s="120" t="s">
        <v>294</v>
      </c>
      <c r="F197" s="121" t="s">
        <v>295</v>
      </c>
      <c r="G197" s="122" t="s">
        <v>127</v>
      </c>
      <c r="H197" s="123">
        <v>21</v>
      </c>
      <c r="I197" s="124"/>
      <c r="J197" s="125">
        <f>ROUND($I$197*$H$197,2)</f>
        <v>0</v>
      </c>
      <c r="K197" s="121"/>
      <c r="L197" s="43"/>
      <c r="M197" s="126"/>
      <c r="N197" s="127" t="s">
        <v>40</v>
      </c>
      <c r="O197" s="24"/>
      <c r="P197" s="24"/>
      <c r="Q197" s="128">
        <v>0</v>
      </c>
      <c r="R197" s="128">
        <f>$Q$197*$H$197</f>
        <v>0</v>
      </c>
      <c r="S197" s="128">
        <v>0</v>
      </c>
      <c r="T197" s="129">
        <f>$S$197*$H$197</f>
        <v>0</v>
      </c>
      <c r="AR197" s="89" t="s">
        <v>121</v>
      </c>
      <c r="AT197" s="89" t="s">
        <v>117</v>
      </c>
      <c r="AU197" s="89" t="s">
        <v>69</v>
      </c>
      <c r="AY197" s="6" t="s">
        <v>122</v>
      </c>
      <c r="BE197" s="130">
        <f>IF($N$197="základní",$J$197,0)</f>
        <v>0</v>
      </c>
      <c r="BF197" s="130">
        <f>IF($N$197="snížená",$J$197,0)</f>
        <v>0</v>
      </c>
      <c r="BG197" s="130">
        <f>IF($N$197="zákl. přenesená",$J$197,0)</f>
        <v>0</v>
      </c>
      <c r="BH197" s="130">
        <f>IF($N$197="sníž. přenesená",$J$197,0)</f>
        <v>0</v>
      </c>
      <c r="BI197" s="130">
        <f>IF($N$197="nulová",$J$197,0)</f>
        <v>0</v>
      </c>
      <c r="BJ197" s="89" t="s">
        <v>20</v>
      </c>
      <c r="BK197" s="130">
        <f>ROUND($I$197*$H$197,2)</f>
        <v>0</v>
      </c>
      <c r="BL197" s="89" t="s">
        <v>121</v>
      </c>
      <c r="BM197" s="89" t="s">
        <v>293</v>
      </c>
    </row>
    <row r="198" spans="2:47" s="6" customFormat="1" ht="16.5" customHeight="1">
      <c r="B198" s="23"/>
      <c r="C198" s="24"/>
      <c r="D198" s="131" t="s">
        <v>123</v>
      </c>
      <c r="E198" s="24"/>
      <c r="F198" s="132" t="s">
        <v>295</v>
      </c>
      <c r="G198" s="24"/>
      <c r="H198" s="24"/>
      <c r="J198" s="24"/>
      <c r="K198" s="24"/>
      <c r="L198" s="43"/>
      <c r="M198" s="56"/>
      <c r="N198" s="24"/>
      <c r="O198" s="24"/>
      <c r="P198" s="24"/>
      <c r="Q198" s="24"/>
      <c r="R198" s="24"/>
      <c r="S198" s="24"/>
      <c r="T198" s="57"/>
      <c r="AT198" s="6" t="s">
        <v>123</v>
      </c>
      <c r="AU198" s="6" t="s">
        <v>69</v>
      </c>
    </row>
    <row r="199" spans="2:65" s="6" customFormat="1" ht="15.75" customHeight="1">
      <c r="B199" s="23"/>
      <c r="C199" s="133" t="s">
        <v>296</v>
      </c>
      <c r="D199" s="133" t="s">
        <v>127</v>
      </c>
      <c r="E199" s="134" t="s">
        <v>297</v>
      </c>
      <c r="F199" s="135" t="s">
        <v>298</v>
      </c>
      <c r="G199" s="136" t="s">
        <v>120</v>
      </c>
      <c r="H199" s="137">
        <v>21</v>
      </c>
      <c r="I199" s="138"/>
      <c r="J199" s="139">
        <f>ROUND($I$199*$H$199,2)</f>
        <v>0</v>
      </c>
      <c r="K199" s="135"/>
      <c r="L199" s="140"/>
      <c r="M199" s="141"/>
      <c r="N199" s="142" t="s">
        <v>40</v>
      </c>
      <c r="O199" s="24"/>
      <c r="P199" s="24"/>
      <c r="Q199" s="128">
        <v>0</v>
      </c>
      <c r="R199" s="128">
        <f>$Q$199*$H$199</f>
        <v>0</v>
      </c>
      <c r="S199" s="128">
        <v>0</v>
      </c>
      <c r="T199" s="129">
        <f>$S$199*$H$199</f>
        <v>0</v>
      </c>
      <c r="AR199" s="89" t="s">
        <v>130</v>
      </c>
      <c r="AT199" s="89" t="s">
        <v>127</v>
      </c>
      <c r="AU199" s="89" t="s">
        <v>69</v>
      </c>
      <c r="AY199" s="6" t="s">
        <v>122</v>
      </c>
      <c r="BE199" s="130">
        <f>IF($N$199="základní",$J$199,0)</f>
        <v>0</v>
      </c>
      <c r="BF199" s="130">
        <f>IF($N$199="snížená",$J$199,0)</f>
        <v>0</v>
      </c>
      <c r="BG199" s="130">
        <f>IF($N$199="zákl. přenesená",$J$199,0)</f>
        <v>0</v>
      </c>
      <c r="BH199" s="130">
        <f>IF($N$199="sníž. přenesená",$J$199,0)</f>
        <v>0</v>
      </c>
      <c r="BI199" s="130">
        <f>IF($N$199="nulová",$J$199,0)</f>
        <v>0</v>
      </c>
      <c r="BJ199" s="89" t="s">
        <v>20</v>
      </c>
      <c r="BK199" s="130">
        <f>ROUND($I$199*$H$199,2)</f>
        <v>0</v>
      </c>
      <c r="BL199" s="89" t="s">
        <v>121</v>
      </c>
      <c r="BM199" s="89" t="s">
        <v>296</v>
      </c>
    </row>
    <row r="200" spans="2:47" s="6" customFormat="1" ht="16.5" customHeight="1">
      <c r="B200" s="23"/>
      <c r="C200" s="24"/>
      <c r="D200" s="131" t="s">
        <v>123</v>
      </c>
      <c r="E200" s="24"/>
      <c r="F200" s="132" t="s">
        <v>298</v>
      </c>
      <c r="G200" s="24"/>
      <c r="H200" s="24"/>
      <c r="J200" s="24"/>
      <c r="K200" s="24"/>
      <c r="L200" s="43"/>
      <c r="M200" s="56"/>
      <c r="N200" s="24"/>
      <c r="O200" s="24"/>
      <c r="P200" s="24"/>
      <c r="Q200" s="24"/>
      <c r="R200" s="24"/>
      <c r="S200" s="24"/>
      <c r="T200" s="57"/>
      <c r="AT200" s="6" t="s">
        <v>123</v>
      </c>
      <c r="AU200" s="6" t="s">
        <v>69</v>
      </c>
    </row>
    <row r="201" spans="2:65" s="6" customFormat="1" ht="15.75" customHeight="1">
      <c r="B201" s="23"/>
      <c r="C201" s="119" t="s">
        <v>299</v>
      </c>
      <c r="D201" s="119" t="s">
        <v>117</v>
      </c>
      <c r="E201" s="120" t="s">
        <v>300</v>
      </c>
      <c r="F201" s="121" t="s">
        <v>301</v>
      </c>
      <c r="G201" s="122" t="s">
        <v>148</v>
      </c>
      <c r="H201" s="123">
        <v>19</v>
      </c>
      <c r="I201" s="124"/>
      <c r="J201" s="125">
        <f>ROUND($I$201*$H$201,2)</f>
        <v>0</v>
      </c>
      <c r="K201" s="121"/>
      <c r="L201" s="43"/>
      <c r="M201" s="126"/>
      <c r="N201" s="127" t="s">
        <v>40</v>
      </c>
      <c r="O201" s="24"/>
      <c r="P201" s="24"/>
      <c r="Q201" s="128">
        <v>0</v>
      </c>
      <c r="R201" s="128">
        <f>$Q$201*$H$201</f>
        <v>0</v>
      </c>
      <c r="S201" s="128">
        <v>0</v>
      </c>
      <c r="T201" s="129">
        <f>$S$201*$H$201</f>
        <v>0</v>
      </c>
      <c r="AR201" s="89" t="s">
        <v>121</v>
      </c>
      <c r="AT201" s="89" t="s">
        <v>117</v>
      </c>
      <c r="AU201" s="89" t="s">
        <v>69</v>
      </c>
      <c r="AY201" s="6" t="s">
        <v>122</v>
      </c>
      <c r="BE201" s="130">
        <f>IF($N$201="základní",$J$201,0)</f>
        <v>0</v>
      </c>
      <c r="BF201" s="130">
        <f>IF($N$201="snížená",$J$201,0)</f>
        <v>0</v>
      </c>
      <c r="BG201" s="130">
        <f>IF($N$201="zákl. přenesená",$J$201,0)</f>
        <v>0</v>
      </c>
      <c r="BH201" s="130">
        <f>IF($N$201="sníž. přenesená",$J$201,0)</f>
        <v>0</v>
      </c>
      <c r="BI201" s="130">
        <f>IF($N$201="nulová",$J$201,0)</f>
        <v>0</v>
      </c>
      <c r="BJ201" s="89" t="s">
        <v>20</v>
      </c>
      <c r="BK201" s="130">
        <f>ROUND($I$201*$H$201,2)</f>
        <v>0</v>
      </c>
      <c r="BL201" s="89" t="s">
        <v>121</v>
      </c>
      <c r="BM201" s="89" t="s">
        <v>299</v>
      </c>
    </row>
    <row r="202" spans="2:47" s="6" customFormat="1" ht="16.5" customHeight="1">
      <c r="B202" s="23"/>
      <c r="C202" s="24"/>
      <c r="D202" s="131" t="s">
        <v>123</v>
      </c>
      <c r="E202" s="24"/>
      <c r="F202" s="132" t="s">
        <v>301</v>
      </c>
      <c r="G202" s="24"/>
      <c r="H202" s="24"/>
      <c r="J202" s="24"/>
      <c r="K202" s="24"/>
      <c r="L202" s="43"/>
      <c r="M202" s="56"/>
      <c r="N202" s="24"/>
      <c r="O202" s="24"/>
      <c r="P202" s="24"/>
      <c r="Q202" s="24"/>
      <c r="R202" s="24"/>
      <c r="S202" s="24"/>
      <c r="T202" s="57"/>
      <c r="AT202" s="6" t="s">
        <v>123</v>
      </c>
      <c r="AU202" s="6" t="s">
        <v>69</v>
      </c>
    </row>
    <row r="203" spans="2:65" s="6" customFormat="1" ht="15.75" customHeight="1">
      <c r="B203" s="23"/>
      <c r="C203" s="133" t="s">
        <v>302</v>
      </c>
      <c r="D203" s="133" t="s">
        <v>127</v>
      </c>
      <c r="E203" s="134" t="s">
        <v>303</v>
      </c>
      <c r="F203" s="135" t="s">
        <v>304</v>
      </c>
      <c r="G203" s="136" t="s">
        <v>120</v>
      </c>
      <c r="H203" s="137">
        <v>40</v>
      </c>
      <c r="I203" s="138"/>
      <c r="J203" s="139">
        <f>ROUND($I$203*$H$203,2)</f>
        <v>0</v>
      </c>
      <c r="K203" s="135"/>
      <c r="L203" s="140"/>
      <c r="M203" s="141"/>
      <c r="N203" s="142" t="s">
        <v>40</v>
      </c>
      <c r="O203" s="24"/>
      <c r="P203" s="24"/>
      <c r="Q203" s="128">
        <v>0</v>
      </c>
      <c r="R203" s="128">
        <f>$Q$203*$H$203</f>
        <v>0</v>
      </c>
      <c r="S203" s="128">
        <v>0</v>
      </c>
      <c r="T203" s="129">
        <f>$S$203*$H$203</f>
        <v>0</v>
      </c>
      <c r="AR203" s="89" t="s">
        <v>130</v>
      </c>
      <c r="AT203" s="89" t="s">
        <v>127</v>
      </c>
      <c r="AU203" s="89" t="s">
        <v>69</v>
      </c>
      <c r="AY203" s="6" t="s">
        <v>122</v>
      </c>
      <c r="BE203" s="130">
        <f>IF($N$203="základní",$J$203,0)</f>
        <v>0</v>
      </c>
      <c r="BF203" s="130">
        <f>IF($N$203="snížená",$J$203,0)</f>
        <v>0</v>
      </c>
      <c r="BG203" s="130">
        <f>IF($N$203="zákl. přenesená",$J$203,0)</f>
        <v>0</v>
      </c>
      <c r="BH203" s="130">
        <f>IF($N$203="sníž. přenesená",$J$203,0)</f>
        <v>0</v>
      </c>
      <c r="BI203" s="130">
        <f>IF($N$203="nulová",$J$203,0)</f>
        <v>0</v>
      </c>
      <c r="BJ203" s="89" t="s">
        <v>20</v>
      </c>
      <c r="BK203" s="130">
        <f>ROUND($I$203*$H$203,2)</f>
        <v>0</v>
      </c>
      <c r="BL203" s="89" t="s">
        <v>121</v>
      </c>
      <c r="BM203" s="89" t="s">
        <v>302</v>
      </c>
    </row>
    <row r="204" spans="2:47" s="6" customFormat="1" ht="16.5" customHeight="1">
      <c r="B204" s="23"/>
      <c r="C204" s="24"/>
      <c r="D204" s="131" t="s">
        <v>123</v>
      </c>
      <c r="E204" s="24"/>
      <c r="F204" s="132" t="s">
        <v>304</v>
      </c>
      <c r="G204" s="24"/>
      <c r="H204" s="24"/>
      <c r="J204" s="24"/>
      <c r="K204" s="24"/>
      <c r="L204" s="43"/>
      <c r="M204" s="56"/>
      <c r="N204" s="24"/>
      <c r="O204" s="24"/>
      <c r="P204" s="24"/>
      <c r="Q204" s="24"/>
      <c r="R204" s="24"/>
      <c r="S204" s="24"/>
      <c r="T204" s="57"/>
      <c r="AT204" s="6" t="s">
        <v>123</v>
      </c>
      <c r="AU204" s="6" t="s">
        <v>69</v>
      </c>
    </row>
    <row r="205" spans="2:65" s="6" customFormat="1" ht="15.75" customHeight="1">
      <c r="B205" s="23"/>
      <c r="C205" s="119" t="s">
        <v>305</v>
      </c>
      <c r="D205" s="119" t="s">
        <v>117</v>
      </c>
      <c r="E205" s="120" t="s">
        <v>306</v>
      </c>
      <c r="F205" s="121" t="s">
        <v>307</v>
      </c>
      <c r="G205" s="122" t="s">
        <v>127</v>
      </c>
      <c r="H205" s="123">
        <v>60</v>
      </c>
      <c r="I205" s="124"/>
      <c r="J205" s="125">
        <f>ROUND($I$205*$H$205,2)</f>
        <v>0</v>
      </c>
      <c r="K205" s="121"/>
      <c r="L205" s="43"/>
      <c r="M205" s="126"/>
      <c r="N205" s="127" t="s">
        <v>40</v>
      </c>
      <c r="O205" s="24"/>
      <c r="P205" s="24"/>
      <c r="Q205" s="128">
        <v>0</v>
      </c>
      <c r="R205" s="128">
        <f>$Q$205*$H$205</f>
        <v>0</v>
      </c>
      <c r="S205" s="128">
        <v>0</v>
      </c>
      <c r="T205" s="129">
        <f>$S$205*$H$205</f>
        <v>0</v>
      </c>
      <c r="AR205" s="89" t="s">
        <v>121</v>
      </c>
      <c r="AT205" s="89" t="s">
        <v>117</v>
      </c>
      <c r="AU205" s="89" t="s">
        <v>69</v>
      </c>
      <c r="AY205" s="6" t="s">
        <v>122</v>
      </c>
      <c r="BE205" s="130">
        <f>IF($N$205="základní",$J$205,0)</f>
        <v>0</v>
      </c>
      <c r="BF205" s="130">
        <f>IF($N$205="snížená",$J$205,0)</f>
        <v>0</v>
      </c>
      <c r="BG205" s="130">
        <f>IF($N$205="zákl. přenesená",$J$205,0)</f>
        <v>0</v>
      </c>
      <c r="BH205" s="130">
        <f>IF($N$205="sníž. přenesená",$J$205,0)</f>
        <v>0</v>
      </c>
      <c r="BI205" s="130">
        <f>IF($N$205="nulová",$J$205,0)</f>
        <v>0</v>
      </c>
      <c r="BJ205" s="89" t="s">
        <v>20</v>
      </c>
      <c r="BK205" s="130">
        <f>ROUND($I$205*$H$205,2)</f>
        <v>0</v>
      </c>
      <c r="BL205" s="89" t="s">
        <v>121</v>
      </c>
      <c r="BM205" s="89" t="s">
        <v>305</v>
      </c>
    </row>
    <row r="206" spans="2:47" s="6" customFormat="1" ht="16.5" customHeight="1">
      <c r="B206" s="23"/>
      <c r="C206" s="24"/>
      <c r="D206" s="131" t="s">
        <v>123</v>
      </c>
      <c r="E206" s="24"/>
      <c r="F206" s="132" t="s">
        <v>307</v>
      </c>
      <c r="G206" s="24"/>
      <c r="H206" s="24"/>
      <c r="J206" s="24"/>
      <c r="K206" s="24"/>
      <c r="L206" s="43"/>
      <c r="M206" s="56"/>
      <c r="N206" s="24"/>
      <c r="O206" s="24"/>
      <c r="P206" s="24"/>
      <c r="Q206" s="24"/>
      <c r="R206" s="24"/>
      <c r="S206" s="24"/>
      <c r="T206" s="57"/>
      <c r="AT206" s="6" t="s">
        <v>123</v>
      </c>
      <c r="AU206" s="6" t="s">
        <v>69</v>
      </c>
    </row>
    <row r="207" spans="2:65" s="6" customFormat="1" ht="15.75" customHeight="1">
      <c r="B207" s="23"/>
      <c r="C207" s="133" t="s">
        <v>308</v>
      </c>
      <c r="D207" s="133" t="s">
        <v>127</v>
      </c>
      <c r="E207" s="134" t="s">
        <v>309</v>
      </c>
      <c r="F207" s="135" t="s">
        <v>310</v>
      </c>
      <c r="G207" s="136" t="s">
        <v>127</v>
      </c>
      <c r="H207" s="137">
        <v>60</v>
      </c>
      <c r="I207" s="138"/>
      <c r="J207" s="139">
        <f>ROUND($I$207*$H$207,2)</f>
        <v>0</v>
      </c>
      <c r="K207" s="135"/>
      <c r="L207" s="140"/>
      <c r="M207" s="141"/>
      <c r="N207" s="142" t="s">
        <v>40</v>
      </c>
      <c r="O207" s="24"/>
      <c r="P207" s="24"/>
      <c r="Q207" s="128">
        <v>0</v>
      </c>
      <c r="R207" s="128">
        <f>$Q$207*$H$207</f>
        <v>0</v>
      </c>
      <c r="S207" s="128">
        <v>0</v>
      </c>
      <c r="T207" s="129">
        <f>$S$207*$H$207</f>
        <v>0</v>
      </c>
      <c r="AR207" s="89" t="s">
        <v>130</v>
      </c>
      <c r="AT207" s="89" t="s">
        <v>127</v>
      </c>
      <c r="AU207" s="89" t="s">
        <v>69</v>
      </c>
      <c r="AY207" s="6" t="s">
        <v>122</v>
      </c>
      <c r="BE207" s="130">
        <f>IF($N$207="základní",$J$207,0)</f>
        <v>0</v>
      </c>
      <c r="BF207" s="130">
        <f>IF($N$207="snížená",$J$207,0)</f>
        <v>0</v>
      </c>
      <c r="BG207" s="130">
        <f>IF($N$207="zákl. přenesená",$J$207,0)</f>
        <v>0</v>
      </c>
      <c r="BH207" s="130">
        <f>IF($N$207="sníž. přenesená",$J$207,0)</f>
        <v>0</v>
      </c>
      <c r="BI207" s="130">
        <f>IF($N$207="nulová",$J$207,0)</f>
        <v>0</v>
      </c>
      <c r="BJ207" s="89" t="s">
        <v>20</v>
      </c>
      <c r="BK207" s="130">
        <f>ROUND($I$207*$H$207,2)</f>
        <v>0</v>
      </c>
      <c r="BL207" s="89" t="s">
        <v>121</v>
      </c>
      <c r="BM207" s="89" t="s">
        <v>308</v>
      </c>
    </row>
    <row r="208" spans="2:47" s="6" customFormat="1" ht="16.5" customHeight="1">
      <c r="B208" s="23"/>
      <c r="C208" s="24"/>
      <c r="D208" s="131" t="s">
        <v>123</v>
      </c>
      <c r="E208" s="24"/>
      <c r="F208" s="132" t="s">
        <v>310</v>
      </c>
      <c r="G208" s="24"/>
      <c r="H208" s="24"/>
      <c r="J208" s="24"/>
      <c r="K208" s="24"/>
      <c r="L208" s="43"/>
      <c r="M208" s="56"/>
      <c r="N208" s="24"/>
      <c r="O208" s="24"/>
      <c r="P208" s="24"/>
      <c r="Q208" s="24"/>
      <c r="R208" s="24"/>
      <c r="S208" s="24"/>
      <c r="T208" s="57"/>
      <c r="AT208" s="6" t="s">
        <v>123</v>
      </c>
      <c r="AU208" s="6" t="s">
        <v>69</v>
      </c>
    </row>
    <row r="209" spans="2:65" s="6" customFormat="1" ht="15.75" customHeight="1">
      <c r="B209" s="23"/>
      <c r="C209" s="119" t="s">
        <v>311</v>
      </c>
      <c r="D209" s="119" t="s">
        <v>117</v>
      </c>
      <c r="E209" s="120" t="s">
        <v>312</v>
      </c>
      <c r="F209" s="121" t="s">
        <v>313</v>
      </c>
      <c r="G209" s="122" t="s">
        <v>120</v>
      </c>
      <c r="H209" s="123">
        <v>94</v>
      </c>
      <c r="I209" s="124"/>
      <c r="J209" s="125">
        <f>ROUND($I$209*$H$209,2)</f>
        <v>0</v>
      </c>
      <c r="K209" s="121"/>
      <c r="L209" s="43"/>
      <c r="M209" s="126"/>
      <c r="N209" s="127" t="s">
        <v>40</v>
      </c>
      <c r="O209" s="24"/>
      <c r="P209" s="24"/>
      <c r="Q209" s="128">
        <v>0</v>
      </c>
      <c r="R209" s="128">
        <f>$Q$209*$H$209</f>
        <v>0</v>
      </c>
      <c r="S209" s="128">
        <v>0</v>
      </c>
      <c r="T209" s="129">
        <f>$S$209*$H$209</f>
        <v>0</v>
      </c>
      <c r="AR209" s="89" t="s">
        <v>121</v>
      </c>
      <c r="AT209" s="89" t="s">
        <v>117</v>
      </c>
      <c r="AU209" s="89" t="s">
        <v>69</v>
      </c>
      <c r="AY209" s="6" t="s">
        <v>122</v>
      </c>
      <c r="BE209" s="130">
        <f>IF($N$209="základní",$J$209,0)</f>
        <v>0</v>
      </c>
      <c r="BF209" s="130">
        <f>IF($N$209="snížená",$J$209,0)</f>
        <v>0</v>
      </c>
      <c r="BG209" s="130">
        <f>IF($N$209="zákl. přenesená",$J$209,0)</f>
        <v>0</v>
      </c>
      <c r="BH209" s="130">
        <f>IF($N$209="sníž. přenesená",$J$209,0)</f>
        <v>0</v>
      </c>
      <c r="BI209" s="130">
        <f>IF($N$209="nulová",$J$209,0)</f>
        <v>0</v>
      </c>
      <c r="BJ209" s="89" t="s">
        <v>20</v>
      </c>
      <c r="BK209" s="130">
        <f>ROUND($I$209*$H$209,2)</f>
        <v>0</v>
      </c>
      <c r="BL209" s="89" t="s">
        <v>121</v>
      </c>
      <c r="BM209" s="89" t="s">
        <v>311</v>
      </c>
    </row>
    <row r="210" spans="2:47" s="6" customFormat="1" ht="16.5" customHeight="1">
      <c r="B210" s="23"/>
      <c r="C210" s="24"/>
      <c r="D210" s="131" t="s">
        <v>123</v>
      </c>
      <c r="E210" s="24"/>
      <c r="F210" s="132" t="s">
        <v>313</v>
      </c>
      <c r="G210" s="24"/>
      <c r="H210" s="24"/>
      <c r="J210" s="24"/>
      <c r="K210" s="24"/>
      <c r="L210" s="43"/>
      <c r="M210" s="56"/>
      <c r="N210" s="24"/>
      <c r="O210" s="24"/>
      <c r="P210" s="24"/>
      <c r="Q210" s="24"/>
      <c r="R210" s="24"/>
      <c r="S210" s="24"/>
      <c r="T210" s="57"/>
      <c r="AT210" s="6" t="s">
        <v>123</v>
      </c>
      <c r="AU210" s="6" t="s">
        <v>69</v>
      </c>
    </row>
    <row r="211" spans="2:65" s="6" customFormat="1" ht="15.75" customHeight="1">
      <c r="B211" s="23"/>
      <c r="C211" s="133" t="s">
        <v>314</v>
      </c>
      <c r="D211" s="133" t="s">
        <v>127</v>
      </c>
      <c r="E211" s="134" t="s">
        <v>315</v>
      </c>
      <c r="F211" s="135" t="s">
        <v>316</v>
      </c>
      <c r="G211" s="136" t="s">
        <v>120</v>
      </c>
      <c r="H211" s="137">
        <v>94</v>
      </c>
      <c r="I211" s="138"/>
      <c r="J211" s="139">
        <f>ROUND($I$211*$H$211,2)</f>
        <v>0</v>
      </c>
      <c r="K211" s="135"/>
      <c r="L211" s="140"/>
      <c r="M211" s="141"/>
      <c r="N211" s="142" t="s">
        <v>40</v>
      </c>
      <c r="O211" s="24"/>
      <c r="P211" s="24"/>
      <c r="Q211" s="128">
        <v>0</v>
      </c>
      <c r="R211" s="128">
        <f>$Q$211*$H$211</f>
        <v>0</v>
      </c>
      <c r="S211" s="128">
        <v>0</v>
      </c>
      <c r="T211" s="129">
        <f>$S$211*$H$211</f>
        <v>0</v>
      </c>
      <c r="AR211" s="89" t="s">
        <v>130</v>
      </c>
      <c r="AT211" s="89" t="s">
        <v>127</v>
      </c>
      <c r="AU211" s="89" t="s">
        <v>69</v>
      </c>
      <c r="AY211" s="6" t="s">
        <v>122</v>
      </c>
      <c r="BE211" s="130">
        <f>IF($N$211="základní",$J$211,0)</f>
        <v>0</v>
      </c>
      <c r="BF211" s="130">
        <f>IF($N$211="snížená",$J$211,0)</f>
        <v>0</v>
      </c>
      <c r="BG211" s="130">
        <f>IF($N$211="zákl. přenesená",$J$211,0)</f>
        <v>0</v>
      </c>
      <c r="BH211" s="130">
        <f>IF($N$211="sníž. přenesená",$J$211,0)</f>
        <v>0</v>
      </c>
      <c r="BI211" s="130">
        <f>IF($N$211="nulová",$J$211,0)</f>
        <v>0</v>
      </c>
      <c r="BJ211" s="89" t="s">
        <v>20</v>
      </c>
      <c r="BK211" s="130">
        <f>ROUND($I$211*$H$211,2)</f>
        <v>0</v>
      </c>
      <c r="BL211" s="89" t="s">
        <v>121</v>
      </c>
      <c r="BM211" s="89" t="s">
        <v>314</v>
      </c>
    </row>
    <row r="212" spans="2:47" s="6" customFormat="1" ht="16.5" customHeight="1">
      <c r="B212" s="23"/>
      <c r="C212" s="24"/>
      <c r="D212" s="131" t="s">
        <v>123</v>
      </c>
      <c r="E212" s="24"/>
      <c r="F212" s="132" t="s">
        <v>316</v>
      </c>
      <c r="G212" s="24"/>
      <c r="H212" s="24"/>
      <c r="J212" s="24"/>
      <c r="K212" s="24"/>
      <c r="L212" s="43"/>
      <c r="M212" s="56"/>
      <c r="N212" s="24"/>
      <c r="O212" s="24"/>
      <c r="P212" s="24"/>
      <c r="Q212" s="24"/>
      <c r="R212" s="24"/>
      <c r="S212" s="24"/>
      <c r="T212" s="57"/>
      <c r="AT212" s="6" t="s">
        <v>123</v>
      </c>
      <c r="AU212" s="6" t="s">
        <v>69</v>
      </c>
    </row>
    <row r="213" spans="2:65" s="6" customFormat="1" ht="15.75" customHeight="1">
      <c r="B213" s="23"/>
      <c r="C213" s="133" t="s">
        <v>317</v>
      </c>
      <c r="D213" s="133" t="s">
        <v>127</v>
      </c>
      <c r="E213" s="134" t="s">
        <v>318</v>
      </c>
      <c r="F213" s="135" t="s">
        <v>319</v>
      </c>
      <c r="G213" s="136" t="s">
        <v>320</v>
      </c>
      <c r="H213" s="137">
        <v>1.88</v>
      </c>
      <c r="I213" s="138"/>
      <c r="J213" s="139">
        <f>ROUND($I$213*$H$213,2)</f>
        <v>0</v>
      </c>
      <c r="K213" s="135"/>
      <c r="L213" s="140"/>
      <c r="M213" s="141"/>
      <c r="N213" s="142" t="s">
        <v>40</v>
      </c>
      <c r="O213" s="24"/>
      <c r="P213" s="24"/>
      <c r="Q213" s="128">
        <v>0</v>
      </c>
      <c r="R213" s="128">
        <f>$Q$213*$H$213</f>
        <v>0</v>
      </c>
      <c r="S213" s="128">
        <v>0</v>
      </c>
      <c r="T213" s="129">
        <f>$S$213*$H$213</f>
        <v>0</v>
      </c>
      <c r="AR213" s="89" t="s">
        <v>130</v>
      </c>
      <c r="AT213" s="89" t="s">
        <v>127</v>
      </c>
      <c r="AU213" s="89" t="s">
        <v>69</v>
      </c>
      <c r="AY213" s="6" t="s">
        <v>122</v>
      </c>
      <c r="BE213" s="130">
        <f>IF($N$213="základní",$J$213,0)</f>
        <v>0</v>
      </c>
      <c r="BF213" s="130">
        <f>IF($N$213="snížená",$J$213,0)</f>
        <v>0</v>
      </c>
      <c r="BG213" s="130">
        <f>IF($N$213="zákl. přenesená",$J$213,0)</f>
        <v>0</v>
      </c>
      <c r="BH213" s="130">
        <f>IF($N$213="sníž. přenesená",$J$213,0)</f>
        <v>0</v>
      </c>
      <c r="BI213" s="130">
        <f>IF($N$213="nulová",$J$213,0)</f>
        <v>0</v>
      </c>
      <c r="BJ213" s="89" t="s">
        <v>20</v>
      </c>
      <c r="BK213" s="130">
        <f>ROUND($I$213*$H$213,2)</f>
        <v>0</v>
      </c>
      <c r="BL213" s="89" t="s">
        <v>121</v>
      </c>
      <c r="BM213" s="89" t="s">
        <v>317</v>
      </c>
    </row>
    <row r="214" spans="2:47" s="6" customFormat="1" ht="16.5" customHeight="1">
      <c r="B214" s="23"/>
      <c r="C214" s="24"/>
      <c r="D214" s="131" t="s">
        <v>123</v>
      </c>
      <c r="E214" s="24"/>
      <c r="F214" s="132" t="s">
        <v>319</v>
      </c>
      <c r="G214" s="24"/>
      <c r="H214" s="24"/>
      <c r="J214" s="24"/>
      <c r="K214" s="24"/>
      <c r="L214" s="43"/>
      <c r="M214" s="56"/>
      <c r="N214" s="24"/>
      <c r="O214" s="24"/>
      <c r="P214" s="24"/>
      <c r="Q214" s="24"/>
      <c r="R214" s="24"/>
      <c r="S214" s="24"/>
      <c r="T214" s="57"/>
      <c r="AT214" s="6" t="s">
        <v>123</v>
      </c>
      <c r="AU214" s="6" t="s">
        <v>69</v>
      </c>
    </row>
    <row r="215" spans="2:65" s="6" customFormat="1" ht="15.75" customHeight="1">
      <c r="B215" s="23"/>
      <c r="C215" s="119" t="s">
        <v>321</v>
      </c>
      <c r="D215" s="119" t="s">
        <v>117</v>
      </c>
      <c r="E215" s="120" t="s">
        <v>322</v>
      </c>
      <c r="F215" s="121" t="s">
        <v>323</v>
      </c>
      <c r="G215" s="122" t="s">
        <v>127</v>
      </c>
      <c r="H215" s="123">
        <v>270</v>
      </c>
      <c r="I215" s="124"/>
      <c r="J215" s="125">
        <f>ROUND($I$215*$H$215,2)</f>
        <v>0</v>
      </c>
      <c r="K215" s="121"/>
      <c r="L215" s="43"/>
      <c r="M215" s="126"/>
      <c r="N215" s="127" t="s">
        <v>40</v>
      </c>
      <c r="O215" s="24"/>
      <c r="P215" s="24"/>
      <c r="Q215" s="128">
        <v>0</v>
      </c>
      <c r="R215" s="128">
        <f>$Q$215*$H$215</f>
        <v>0</v>
      </c>
      <c r="S215" s="128">
        <v>0</v>
      </c>
      <c r="T215" s="129">
        <f>$S$215*$H$215</f>
        <v>0</v>
      </c>
      <c r="AR215" s="89" t="s">
        <v>121</v>
      </c>
      <c r="AT215" s="89" t="s">
        <v>117</v>
      </c>
      <c r="AU215" s="89" t="s">
        <v>69</v>
      </c>
      <c r="AY215" s="6" t="s">
        <v>122</v>
      </c>
      <c r="BE215" s="130">
        <f>IF($N$215="základní",$J$215,0)</f>
        <v>0</v>
      </c>
      <c r="BF215" s="130">
        <f>IF($N$215="snížená",$J$215,0)</f>
        <v>0</v>
      </c>
      <c r="BG215" s="130">
        <f>IF($N$215="zákl. přenesená",$J$215,0)</f>
        <v>0</v>
      </c>
      <c r="BH215" s="130">
        <f>IF($N$215="sníž. přenesená",$J$215,0)</f>
        <v>0</v>
      </c>
      <c r="BI215" s="130">
        <f>IF($N$215="nulová",$J$215,0)</f>
        <v>0</v>
      </c>
      <c r="BJ215" s="89" t="s">
        <v>20</v>
      </c>
      <c r="BK215" s="130">
        <f>ROUND($I$215*$H$215,2)</f>
        <v>0</v>
      </c>
      <c r="BL215" s="89" t="s">
        <v>121</v>
      </c>
      <c r="BM215" s="89" t="s">
        <v>321</v>
      </c>
    </row>
    <row r="216" spans="2:47" s="6" customFormat="1" ht="16.5" customHeight="1">
      <c r="B216" s="23"/>
      <c r="C216" s="24"/>
      <c r="D216" s="131" t="s">
        <v>123</v>
      </c>
      <c r="E216" s="24"/>
      <c r="F216" s="132" t="s">
        <v>323</v>
      </c>
      <c r="G216" s="24"/>
      <c r="H216" s="24"/>
      <c r="J216" s="24"/>
      <c r="K216" s="24"/>
      <c r="L216" s="43"/>
      <c r="M216" s="56"/>
      <c r="N216" s="24"/>
      <c r="O216" s="24"/>
      <c r="P216" s="24"/>
      <c r="Q216" s="24"/>
      <c r="R216" s="24"/>
      <c r="S216" s="24"/>
      <c r="T216" s="57"/>
      <c r="AT216" s="6" t="s">
        <v>123</v>
      </c>
      <c r="AU216" s="6" t="s">
        <v>69</v>
      </c>
    </row>
    <row r="217" spans="2:65" s="6" customFormat="1" ht="15.75" customHeight="1">
      <c r="B217" s="23"/>
      <c r="C217" s="133" t="s">
        <v>324</v>
      </c>
      <c r="D217" s="133" t="s">
        <v>127</v>
      </c>
      <c r="E217" s="134" t="s">
        <v>325</v>
      </c>
      <c r="F217" s="135" t="s">
        <v>326</v>
      </c>
      <c r="G217" s="136" t="s">
        <v>127</v>
      </c>
      <c r="H217" s="137">
        <v>283.5</v>
      </c>
      <c r="I217" s="138"/>
      <c r="J217" s="139">
        <f>ROUND($I$217*$H$217,2)</f>
        <v>0</v>
      </c>
      <c r="K217" s="135"/>
      <c r="L217" s="140"/>
      <c r="M217" s="141"/>
      <c r="N217" s="142" t="s">
        <v>40</v>
      </c>
      <c r="O217" s="24"/>
      <c r="P217" s="24"/>
      <c r="Q217" s="128">
        <v>0</v>
      </c>
      <c r="R217" s="128">
        <f>$Q$217*$H$217</f>
        <v>0</v>
      </c>
      <c r="S217" s="128">
        <v>0</v>
      </c>
      <c r="T217" s="129">
        <f>$S$217*$H$217</f>
        <v>0</v>
      </c>
      <c r="AR217" s="89" t="s">
        <v>130</v>
      </c>
      <c r="AT217" s="89" t="s">
        <v>127</v>
      </c>
      <c r="AU217" s="89" t="s">
        <v>69</v>
      </c>
      <c r="AY217" s="6" t="s">
        <v>122</v>
      </c>
      <c r="BE217" s="130">
        <f>IF($N$217="základní",$J$217,0)</f>
        <v>0</v>
      </c>
      <c r="BF217" s="130">
        <f>IF($N$217="snížená",$J$217,0)</f>
        <v>0</v>
      </c>
      <c r="BG217" s="130">
        <f>IF($N$217="zákl. přenesená",$J$217,0)</f>
        <v>0</v>
      </c>
      <c r="BH217" s="130">
        <f>IF($N$217="sníž. přenesená",$J$217,0)</f>
        <v>0</v>
      </c>
      <c r="BI217" s="130">
        <f>IF($N$217="nulová",$J$217,0)</f>
        <v>0</v>
      </c>
      <c r="BJ217" s="89" t="s">
        <v>20</v>
      </c>
      <c r="BK217" s="130">
        <f>ROUND($I$217*$H$217,2)</f>
        <v>0</v>
      </c>
      <c r="BL217" s="89" t="s">
        <v>121</v>
      </c>
      <c r="BM217" s="89" t="s">
        <v>324</v>
      </c>
    </row>
    <row r="218" spans="2:47" s="6" customFormat="1" ht="16.5" customHeight="1">
      <c r="B218" s="23"/>
      <c r="C218" s="24"/>
      <c r="D218" s="131" t="s">
        <v>123</v>
      </c>
      <c r="E218" s="24"/>
      <c r="F218" s="132" t="s">
        <v>326</v>
      </c>
      <c r="G218" s="24"/>
      <c r="H218" s="24"/>
      <c r="J218" s="24"/>
      <c r="K218" s="24"/>
      <c r="L218" s="43"/>
      <c r="M218" s="56"/>
      <c r="N218" s="24"/>
      <c r="O218" s="24"/>
      <c r="P218" s="24"/>
      <c r="Q218" s="24"/>
      <c r="R218" s="24"/>
      <c r="S218" s="24"/>
      <c r="T218" s="57"/>
      <c r="AT218" s="6" t="s">
        <v>123</v>
      </c>
      <c r="AU218" s="6" t="s">
        <v>69</v>
      </c>
    </row>
    <row r="219" spans="2:65" s="6" customFormat="1" ht="15.75" customHeight="1">
      <c r="B219" s="23"/>
      <c r="C219" s="133" t="s">
        <v>327</v>
      </c>
      <c r="D219" s="133" t="s">
        <v>127</v>
      </c>
      <c r="E219" s="134" t="s">
        <v>328</v>
      </c>
      <c r="F219" s="135" t="s">
        <v>329</v>
      </c>
      <c r="G219" s="136" t="s">
        <v>127</v>
      </c>
      <c r="H219" s="137">
        <v>40</v>
      </c>
      <c r="I219" s="138"/>
      <c r="J219" s="139">
        <f>ROUND($I$219*$H$219,2)</f>
        <v>0</v>
      </c>
      <c r="K219" s="135"/>
      <c r="L219" s="140"/>
      <c r="M219" s="141"/>
      <c r="N219" s="142" t="s">
        <v>40</v>
      </c>
      <c r="O219" s="24"/>
      <c r="P219" s="24"/>
      <c r="Q219" s="128">
        <v>0</v>
      </c>
      <c r="R219" s="128">
        <f>$Q$219*$H$219</f>
        <v>0</v>
      </c>
      <c r="S219" s="128">
        <v>0</v>
      </c>
      <c r="T219" s="129">
        <f>$S$219*$H$219</f>
        <v>0</v>
      </c>
      <c r="AR219" s="89" t="s">
        <v>130</v>
      </c>
      <c r="AT219" s="89" t="s">
        <v>127</v>
      </c>
      <c r="AU219" s="89" t="s">
        <v>69</v>
      </c>
      <c r="AY219" s="6" t="s">
        <v>122</v>
      </c>
      <c r="BE219" s="130">
        <f>IF($N$219="základní",$J$219,0)</f>
        <v>0</v>
      </c>
      <c r="BF219" s="130">
        <f>IF($N$219="snížená",$J$219,0)</f>
        <v>0</v>
      </c>
      <c r="BG219" s="130">
        <f>IF($N$219="zákl. přenesená",$J$219,0)</f>
        <v>0</v>
      </c>
      <c r="BH219" s="130">
        <f>IF($N$219="sníž. přenesená",$J$219,0)</f>
        <v>0</v>
      </c>
      <c r="BI219" s="130">
        <f>IF($N$219="nulová",$J$219,0)</f>
        <v>0</v>
      </c>
      <c r="BJ219" s="89" t="s">
        <v>20</v>
      </c>
      <c r="BK219" s="130">
        <f>ROUND($I$219*$H$219,2)</f>
        <v>0</v>
      </c>
      <c r="BL219" s="89" t="s">
        <v>121</v>
      </c>
      <c r="BM219" s="89" t="s">
        <v>327</v>
      </c>
    </row>
    <row r="220" spans="2:47" s="6" customFormat="1" ht="16.5" customHeight="1">
      <c r="B220" s="23"/>
      <c r="C220" s="24"/>
      <c r="D220" s="131" t="s">
        <v>123</v>
      </c>
      <c r="E220" s="24"/>
      <c r="F220" s="132" t="s">
        <v>329</v>
      </c>
      <c r="G220" s="24"/>
      <c r="H220" s="24"/>
      <c r="J220" s="24"/>
      <c r="K220" s="24"/>
      <c r="L220" s="43"/>
      <c r="M220" s="56"/>
      <c r="N220" s="24"/>
      <c r="O220" s="24"/>
      <c r="P220" s="24"/>
      <c r="Q220" s="24"/>
      <c r="R220" s="24"/>
      <c r="S220" s="24"/>
      <c r="T220" s="57"/>
      <c r="AT220" s="6" t="s">
        <v>123</v>
      </c>
      <c r="AU220" s="6" t="s">
        <v>69</v>
      </c>
    </row>
    <row r="221" spans="2:65" s="6" customFormat="1" ht="15.75" customHeight="1">
      <c r="B221" s="23"/>
      <c r="C221" s="119" t="s">
        <v>330</v>
      </c>
      <c r="D221" s="119" t="s">
        <v>117</v>
      </c>
      <c r="E221" s="120" t="s">
        <v>331</v>
      </c>
      <c r="F221" s="121" t="s">
        <v>332</v>
      </c>
      <c r="G221" s="122" t="s">
        <v>127</v>
      </c>
      <c r="H221" s="123">
        <v>1940</v>
      </c>
      <c r="I221" s="124"/>
      <c r="J221" s="125">
        <f>ROUND($I$221*$H$221,2)</f>
        <v>0</v>
      </c>
      <c r="K221" s="121"/>
      <c r="L221" s="43"/>
      <c r="M221" s="126"/>
      <c r="N221" s="127" t="s">
        <v>40</v>
      </c>
      <c r="O221" s="24"/>
      <c r="P221" s="24"/>
      <c r="Q221" s="128">
        <v>0</v>
      </c>
      <c r="R221" s="128">
        <f>$Q$221*$H$221</f>
        <v>0</v>
      </c>
      <c r="S221" s="128">
        <v>0</v>
      </c>
      <c r="T221" s="129">
        <f>$S$221*$H$221</f>
        <v>0</v>
      </c>
      <c r="AR221" s="89" t="s">
        <v>121</v>
      </c>
      <c r="AT221" s="89" t="s">
        <v>117</v>
      </c>
      <c r="AU221" s="89" t="s">
        <v>69</v>
      </c>
      <c r="AY221" s="6" t="s">
        <v>122</v>
      </c>
      <c r="BE221" s="130">
        <f>IF($N$221="základní",$J$221,0)</f>
        <v>0</v>
      </c>
      <c r="BF221" s="130">
        <f>IF($N$221="snížená",$J$221,0)</f>
        <v>0</v>
      </c>
      <c r="BG221" s="130">
        <f>IF($N$221="zákl. přenesená",$J$221,0)</f>
        <v>0</v>
      </c>
      <c r="BH221" s="130">
        <f>IF($N$221="sníž. přenesená",$J$221,0)</f>
        <v>0</v>
      </c>
      <c r="BI221" s="130">
        <f>IF($N$221="nulová",$J$221,0)</f>
        <v>0</v>
      </c>
      <c r="BJ221" s="89" t="s">
        <v>20</v>
      </c>
      <c r="BK221" s="130">
        <f>ROUND($I$221*$H$221,2)</f>
        <v>0</v>
      </c>
      <c r="BL221" s="89" t="s">
        <v>121</v>
      </c>
      <c r="BM221" s="89" t="s">
        <v>330</v>
      </c>
    </row>
    <row r="222" spans="2:47" s="6" customFormat="1" ht="16.5" customHeight="1">
      <c r="B222" s="23"/>
      <c r="C222" s="24"/>
      <c r="D222" s="131" t="s">
        <v>123</v>
      </c>
      <c r="E222" s="24"/>
      <c r="F222" s="132" t="s">
        <v>332</v>
      </c>
      <c r="G222" s="24"/>
      <c r="H222" s="24"/>
      <c r="J222" s="24"/>
      <c r="K222" s="24"/>
      <c r="L222" s="43"/>
      <c r="M222" s="56"/>
      <c r="N222" s="24"/>
      <c r="O222" s="24"/>
      <c r="P222" s="24"/>
      <c r="Q222" s="24"/>
      <c r="R222" s="24"/>
      <c r="S222" s="24"/>
      <c r="T222" s="57"/>
      <c r="AT222" s="6" t="s">
        <v>123</v>
      </c>
      <c r="AU222" s="6" t="s">
        <v>69</v>
      </c>
    </row>
    <row r="223" spans="2:65" s="6" customFormat="1" ht="15.75" customHeight="1">
      <c r="B223" s="23"/>
      <c r="C223" s="119" t="s">
        <v>333</v>
      </c>
      <c r="D223" s="119" t="s">
        <v>117</v>
      </c>
      <c r="E223" s="120" t="s">
        <v>334</v>
      </c>
      <c r="F223" s="121" t="s">
        <v>335</v>
      </c>
      <c r="G223" s="122" t="s">
        <v>120</v>
      </c>
      <c r="H223" s="123">
        <v>86</v>
      </c>
      <c r="I223" s="124"/>
      <c r="J223" s="125">
        <f>ROUND($I$223*$H$223,2)</f>
        <v>0</v>
      </c>
      <c r="K223" s="121"/>
      <c r="L223" s="43"/>
      <c r="M223" s="126"/>
      <c r="N223" s="127" t="s">
        <v>40</v>
      </c>
      <c r="O223" s="24"/>
      <c r="P223" s="24"/>
      <c r="Q223" s="128">
        <v>0</v>
      </c>
      <c r="R223" s="128">
        <f>$Q$223*$H$223</f>
        <v>0</v>
      </c>
      <c r="S223" s="128">
        <v>0</v>
      </c>
      <c r="T223" s="129">
        <f>$S$223*$H$223</f>
        <v>0</v>
      </c>
      <c r="AR223" s="89" t="s">
        <v>121</v>
      </c>
      <c r="AT223" s="89" t="s">
        <v>117</v>
      </c>
      <c r="AU223" s="89" t="s">
        <v>69</v>
      </c>
      <c r="AY223" s="6" t="s">
        <v>122</v>
      </c>
      <c r="BE223" s="130">
        <f>IF($N$223="základní",$J$223,0)</f>
        <v>0</v>
      </c>
      <c r="BF223" s="130">
        <f>IF($N$223="snížená",$J$223,0)</f>
        <v>0</v>
      </c>
      <c r="BG223" s="130">
        <f>IF($N$223="zákl. přenesená",$J$223,0)</f>
        <v>0</v>
      </c>
      <c r="BH223" s="130">
        <f>IF($N$223="sníž. přenesená",$J$223,0)</f>
        <v>0</v>
      </c>
      <c r="BI223" s="130">
        <f>IF($N$223="nulová",$J$223,0)</f>
        <v>0</v>
      </c>
      <c r="BJ223" s="89" t="s">
        <v>20</v>
      </c>
      <c r="BK223" s="130">
        <f>ROUND($I$223*$H$223,2)</f>
        <v>0</v>
      </c>
      <c r="BL223" s="89" t="s">
        <v>121</v>
      </c>
      <c r="BM223" s="89" t="s">
        <v>333</v>
      </c>
    </row>
    <row r="224" spans="2:47" s="6" customFormat="1" ht="16.5" customHeight="1">
      <c r="B224" s="23"/>
      <c r="C224" s="24"/>
      <c r="D224" s="131" t="s">
        <v>123</v>
      </c>
      <c r="E224" s="24"/>
      <c r="F224" s="132" t="s">
        <v>335</v>
      </c>
      <c r="G224" s="24"/>
      <c r="H224" s="24"/>
      <c r="J224" s="24"/>
      <c r="K224" s="24"/>
      <c r="L224" s="43"/>
      <c r="M224" s="56"/>
      <c r="N224" s="24"/>
      <c r="O224" s="24"/>
      <c r="P224" s="24"/>
      <c r="Q224" s="24"/>
      <c r="R224" s="24"/>
      <c r="S224" s="24"/>
      <c r="T224" s="57"/>
      <c r="AT224" s="6" t="s">
        <v>123</v>
      </c>
      <c r="AU224" s="6" t="s">
        <v>69</v>
      </c>
    </row>
    <row r="225" spans="2:65" s="6" customFormat="1" ht="15.75" customHeight="1">
      <c r="B225" s="23"/>
      <c r="C225" s="133" t="s">
        <v>336</v>
      </c>
      <c r="D225" s="133" t="s">
        <v>127</v>
      </c>
      <c r="E225" s="134" t="s">
        <v>337</v>
      </c>
      <c r="F225" s="135" t="s">
        <v>338</v>
      </c>
      <c r="G225" s="136" t="s">
        <v>120</v>
      </c>
      <c r="H225" s="137">
        <v>86</v>
      </c>
      <c r="I225" s="138"/>
      <c r="J225" s="139">
        <f>ROUND($I$225*$H$225,2)</f>
        <v>0</v>
      </c>
      <c r="K225" s="135"/>
      <c r="L225" s="140"/>
      <c r="M225" s="141"/>
      <c r="N225" s="142" t="s">
        <v>40</v>
      </c>
      <c r="O225" s="24"/>
      <c r="P225" s="24"/>
      <c r="Q225" s="128">
        <v>0</v>
      </c>
      <c r="R225" s="128">
        <f>$Q$225*$H$225</f>
        <v>0</v>
      </c>
      <c r="S225" s="128">
        <v>0</v>
      </c>
      <c r="T225" s="129">
        <f>$S$225*$H$225</f>
        <v>0</v>
      </c>
      <c r="AR225" s="89" t="s">
        <v>130</v>
      </c>
      <c r="AT225" s="89" t="s">
        <v>127</v>
      </c>
      <c r="AU225" s="89" t="s">
        <v>69</v>
      </c>
      <c r="AY225" s="6" t="s">
        <v>122</v>
      </c>
      <c r="BE225" s="130">
        <f>IF($N$225="základní",$J$225,0)</f>
        <v>0</v>
      </c>
      <c r="BF225" s="130">
        <f>IF($N$225="snížená",$J$225,0)</f>
        <v>0</v>
      </c>
      <c r="BG225" s="130">
        <f>IF($N$225="zákl. přenesená",$J$225,0)</f>
        <v>0</v>
      </c>
      <c r="BH225" s="130">
        <f>IF($N$225="sníž. přenesená",$J$225,0)</f>
        <v>0</v>
      </c>
      <c r="BI225" s="130">
        <f>IF($N$225="nulová",$J$225,0)</f>
        <v>0</v>
      </c>
      <c r="BJ225" s="89" t="s">
        <v>20</v>
      </c>
      <c r="BK225" s="130">
        <f>ROUND($I$225*$H$225,2)</f>
        <v>0</v>
      </c>
      <c r="BL225" s="89" t="s">
        <v>121</v>
      </c>
      <c r="BM225" s="89" t="s">
        <v>336</v>
      </c>
    </row>
    <row r="226" spans="2:47" s="6" customFormat="1" ht="16.5" customHeight="1">
      <c r="B226" s="23"/>
      <c r="C226" s="24"/>
      <c r="D226" s="131" t="s">
        <v>123</v>
      </c>
      <c r="E226" s="24"/>
      <c r="F226" s="132" t="s">
        <v>338</v>
      </c>
      <c r="G226" s="24"/>
      <c r="H226" s="24"/>
      <c r="J226" s="24"/>
      <c r="K226" s="24"/>
      <c r="L226" s="43"/>
      <c r="M226" s="56"/>
      <c r="N226" s="24"/>
      <c r="O226" s="24"/>
      <c r="P226" s="24"/>
      <c r="Q226" s="24"/>
      <c r="R226" s="24"/>
      <c r="S226" s="24"/>
      <c r="T226" s="57"/>
      <c r="AT226" s="6" t="s">
        <v>123</v>
      </c>
      <c r="AU226" s="6" t="s">
        <v>69</v>
      </c>
    </row>
    <row r="227" spans="2:65" s="6" customFormat="1" ht="15.75" customHeight="1">
      <c r="B227" s="23"/>
      <c r="C227" s="133" t="s">
        <v>339</v>
      </c>
      <c r="D227" s="133" t="s">
        <v>127</v>
      </c>
      <c r="E227" s="134" t="s">
        <v>340</v>
      </c>
      <c r="F227" s="135" t="s">
        <v>341</v>
      </c>
      <c r="G227" s="136" t="s">
        <v>120</v>
      </c>
      <c r="H227" s="137">
        <v>4</v>
      </c>
      <c r="I227" s="138"/>
      <c r="J227" s="139">
        <f>ROUND($I$227*$H$227,2)</f>
        <v>0</v>
      </c>
      <c r="K227" s="135"/>
      <c r="L227" s="140"/>
      <c r="M227" s="141"/>
      <c r="N227" s="142" t="s">
        <v>40</v>
      </c>
      <c r="O227" s="24"/>
      <c r="P227" s="24"/>
      <c r="Q227" s="128">
        <v>0</v>
      </c>
      <c r="R227" s="128">
        <f>$Q$227*$H$227</f>
        <v>0</v>
      </c>
      <c r="S227" s="128">
        <v>0</v>
      </c>
      <c r="T227" s="129">
        <f>$S$227*$H$227</f>
        <v>0</v>
      </c>
      <c r="AR227" s="89" t="s">
        <v>130</v>
      </c>
      <c r="AT227" s="89" t="s">
        <v>127</v>
      </c>
      <c r="AU227" s="89" t="s">
        <v>69</v>
      </c>
      <c r="AY227" s="6" t="s">
        <v>122</v>
      </c>
      <c r="BE227" s="130">
        <f>IF($N$227="základní",$J$227,0)</f>
        <v>0</v>
      </c>
      <c r="BF227" s="130">
        <f>IF($N$227="snížená",$J$227,0)</f>
        <v>0</v>
      </c>
      <c r="BG227" s="130">
        <f>IF($N$227="zákl. přenesená",$J$227,0)</f>
        <v>0</v>
      </c>
      <c r="BH227" s="130">
        <f>IF($N$227="sníž. přenesená",$J$227,0)</f>
        <v>0</v>
      </c>
      <c r="BI227" s="130">
        <f>IF($N$227="nulová",$J$227,0)</f>
        <v>0</v>
      </c>
      <c r="BJ227" s="89" t="s">
        <v>20</v>
      </c>
      <c r="BK227" s="130">
        <f>ROUND($I$227*$H$227,2)</f>
        <v>0</v>
      </c>
      <c r="BL227" s="89" t="s">
        <v>121</v>
      </c>
      <c r="BM227" s="89" t="s">
        <v>339</v>
      </c>
    </row>
    <row r="228" spans="2:47" s="6" customFormat="1" ht="16.5" customHeight="1">
      <c r="B228" s="23"/>
      <c r="C228" s="24"/>
      <c r="D228" s="131" t="s">
        <v>123</v>
      </c>
      <c r="E228" s="24"/>
      <c r="F228" s="132" t="s">
        <v>341</v>
      </c>
      <c r="G228" s="24"/>
      <c r="H228" s="24"/>
      <c r="J228" s="24"/>
      <c r="K228" s="24"/>
      <c r="L228" s="43"/>
      <c r="M228" s="56"/>
      <c r="N228" s="24"/>
      <c r="O228" s="24"/>
      <c r="P228" s="24"/>
      <c r="Q228" s="24"/>
      <c r="R228" s="24"/>
      <c r="S228" s="24"/>
      <c r="T228" s="57"/>
      <c r="AT228" s="6" t="s">
        <v>123</v>
      </c>
      <c r="AU228" s="6" t="s">
        <v>69</v>
      </c>
    </row>
    <row r="229" spans="2:65" s="6" customFormat="1" ht="15.75" customHeight="1">
      <c r="B229" s="23"/>
      <c r="C229" s="119" t="s">
        <v>342</v>
      </c>
      <c r="D229" s="119" t="s">
        <v>117</v>
      </c>
      <c r="E229" s="120" t="s">
        <v>306</v>
      </c>
      <c r="F229" s="121" t="s">
        <v>307</v>
      </c>
      <c r="G229" s="122" t="s">
        <v>127</v>
      </c>
      <c r="H229" s="123">
        <v>1330</v>
      </c>
      <c r="I229" s="124"/>
      <c r="J229" s="125">
        <f>ROUND($I$229*$H$229,2)</f>
        <v>0</v>
      </c>
      <c r="K229" s="121"/>
      <c r="L229" s="43"/>
      <c r="M229" s="126"/>
      <c r="N229" s="127" t="s">
        <v>40</v>
      </c>
      <c r="O229" s="24"/>
      <c r="P229" s="24"/>
      <c r="Q229" s="128">
        <v>0</v>
      </c>
      <c r="R229" s="128">
        <f>$Q$229*$H$229</f>
        <v>0</v>
      </c>
      <c r="S229" s="128">
        <v>0</v>
      </c>
      <c r="T229" s="129">
        <f>$S$229*$H$229</f>
        <v>0</v>
      </c>
      <c r="AR229" s="89" t="s">
        <v>121</v>
      </c>
      <c r="AT229" s="89" t="s">
        <v>117</v>
      </c>
      <c r="AU229" s="89" t="s">
        <v>69</v>
      </c>
      <c r="AY229" s="6" t="s">
        <v>122</v>
      </c>
      <c r="BE229" s="130">
        <f>IF($N$229="základní",$J$229,0)</f>
        <v>0</v>
      </c>
      <c r="BF229" s="130">
        <f>IF($N$229="snížená",$J$229,0)</f>
        <v>0</v>
      </c>
      <c r="BG229" s="130">
        <f>IF($N$229="zákl. přenesená",$J$229,0)</f>
        <v>0</v>
      </c>
      <c r="BH229" s="130">
        <f>IF($N$229="sníž. přenesená",$J$229,0)</f>
        <v>0</v>
      </c>
      <c r="BI229" s="130">
        <f>IF($N$229="nulová",$J$229,0)</f>
        <v>0</v>
      </c>
      <c r="BJ229" s="89" t="s">
        <v>20</v>
      </c>
      <c r="BK229" s="130">
        <f>ROUND($I$229*$H$229,2)</f>
        <v>0</v>
      </c>
      <c r="BL229" s="89" t="s">
        <v>121</v>
      </c>
      <c r="BM229" s="89" t="s">
        <v>342</v>
      </c>
    </row>
    <row r="230" spans="2:47" s="6" customFormat="1" ht="16.5" customHeight="1">
      <c r="B230" s="23"/>
      <c r="C230" s="24"/>
      <c r="D230" s="131" t="s">
        <v>123</v>
      </c>
      <c r="E230" s="24"/>
      <c r="F230" s="132" t="s">
        <v>307</v>
      </c>
      <c r="G230" s="24"/>
      <c r="H230" s="24"/>
      <c r="J230" s="24"/>
      <c r="K230" s="24"/>
      <c r="L230" s="43"/>
      <c r="M230" s="56"/>
      <c r="N230" s="24"/>
      <c r="O230" s="24"/>
      <c r="P230" s="24"/>
      <c r="Q230" s="24"/>
      <c r="R230" s="24"/>
      <c r="S230" s="24"/>
      <c r="T230" s="57"/>
      <c r="AT230" s="6" t="s">
        <v>123</v>
      </c>
      <c r="AU230" s="6" t="s">
        <v>69</v>
      </c>
    </row>
    <row r="231" spans="2:65" s="6" customFormat="1" ht="15.75" customHeight="1">
      <c r="B231" s="23"/>
      <c r="C231" s="133" t="s">
        <v>343</v>
      </c>
      <c r="D231" s="133" t="s">
        <v>127</v>
      </c>
      <c r="E231" s="134" t="s">
        <v>309</v>
      </c>
      <c r="F231" s="135" t="s">
        <v>310</v>
      </c>
      <c r="G231" s="136" t="s">
        <v>127</v>
      </c>
      <c r="H231" s="137">
        <v>1330</v>
      </c>
      <c r="I231" s="138"/>
      <c r="J231" s="139">
        <f>ROUND($I$231*$H$231,2)</f>
        <v>0</v>
      </c>
      <c r="K231" s="135"/>
      <c r="L231" s="140"/>
      <c r="M231" s="141"/>
      <c r="N231" s="142" t="s">
        <v>40</v>
      </c>
      <c r="O231" s="24"/>
      <c r="P231" s="24"/>
      <c r="Q231" s="128">
        <v>0</v>
      </c>
      <c r="R231" s="128">
        <f>$Q$231*$H$231</f>
        <v>0</v>
      </c>
      <c r="S231" s="128">
        <v>0</v>
      </c>
      <c r="T231" s="129">
        <f>$S$231*$H$231</f>
        <v>0</v>
      </c>
      <c r="AR231" s="89" t="s">
        <v>130</v>
      </c>
      <c r="AT231" s="89" t="s">
        <v>127</v>
      </c>
      <c r="AU231" s="89" t="s">
        <v>69</v>
      </c>
      <c r="AY231" s="6" t="s">
        <v>122</v>
      </c>
      <c r="BE231" s="130">
        <f>IF($N$231="základní",$J$231,0)</f>
        <v>0</v>
      </c>
      <c r="BF231" s="130">
        <f>IF($N$231="snížená",$J$231,0)</f>
        <v>0</v>
      </c>
      <c r="BG231" s="130">
        <f>IF($N$231="zákl. přenesená",$J$231,0)</f>
        <v>0</v>
      </c>
      <c r="BH231" s="130">
        <f>IF($N$231="sníž. přenesená",$J$231,0)</f>
        <v>0</v>
      </c>
      <c r="BI231" s="130">
        <f>IF($N$231="nulová",$J$231,0)</f>
        <v>0</v>
      </c>
      <c r="BJ231" s="89" t="s">
        <v>20</v>
      </c>
      <c r="BK231" s="130">
        <f>ROUND($I$231*$H$231,2)</f>
        <v>0</v>
      </c>
      <c r="BL231" s="89" t="s">
        <v>121</v>
      </c>
      <c r="BM231" s="89" t="s">
        <v>343</v>
      </c>
    </row>
    <row r="232" spans="2:47" s="6" customFormat="1" ht="16.5" customHeight="1">
      <c r="B232" s="23"/>
      <c r="C232" s="24"/>
      <c r="D232" s="131" t="s">
        <v>123</v>
      </c>
      <c r="E232" s="24"/>
      <c r="F232" s="132" t="s">
        <v>310</v>
      </c>
      <c r="G232" s="24"/>
      <c r="H232" s="24"/>
      <c r="J232" s="24"/>
      <c r="K232" s="24"/>
      <c r="L232" s="43"/>
      <c r="M232" s="56"/>
      <c r="N232" s="24"/>
      <c r="O232" s="24"/>
      <c r="P232" s="24"/>
      <c r="Q232" s="24"/>
      <c r="R232" s="24"/>
      <c r="S232" s="24"/>
      <c r="T232" s="57"/>
      <c r="AT232" s="6" t="s">
        <v>123</v>
      </c>
      <c r="AU232" s="6" t="s">
        <v>69</v>
      </c>
    </row>
    <row r="233" spans="2:65" s="6" customFormat="1" ht="15.75" customHeight="1">
      <c r="B233" s="23"/>
      <c r="C233" s="119" t="s">
        <v>344</v>
      </c>
      <c r="D233" s="119" t="s">
        <v>117</v>
      </c>
      <c r="E233" s="120" t="s">
        <v>345</v>
      </c>
      <c r="F233" s="121" t="s">
        <v>346</v>
      </c>
      <c r="G233" s="122" t="s">
        <v>127</v>
      </c>
      <c r="H233" s="123">
        <v>750</v>
      </c>
      <c r="I233" s="124"/>
      <c r="J233" s="125">
        <f>ROUND($I$233*$H$233,2)</f>
        <v>0</v>
      </c>
      <c r="K233" s="121"/>
      <c r="L233" s="43"/>
      <c r="M233" s="126"/>
      <c r="N233" s="127" t="s">
        <v>40</v>
      </c>
      <c r="O233" s="24"/>
      <c r="P233" s="24"/>
      <c r="Q233" s="128">
        <v>0</v>
      </c>
      <c r="R233" s="128">
        <f>$Q$233*$H$233</f>
        <v>0</v>
      </c>
      <c r="S233" s="128">
        <v>0</v>
      </c>
      <c r="T233" s="129">
        <f>$S$233*$H$233</f>
        <v>0</v>
      </c>
      <c r="AR233" s="89" t="s">
        <v>121</v>
      </c>
      <c r="AT233" s="89" t="s">
        <v>117</v>
      </c>
      <c r="AU233" s="89" t="s">
        <v>69</v>
      </c>
      <c r="AY233" s="6" t="s">
        <v>122</v>
      </c>
      <c r="BE233" s="130">
        <f>IF($N$233="základní",$J$233,0)</f>
        <v>0</v>
      </c>
      <c r="BF233" s="130">
        <f>IF($N$233="snížená",$J$233,0)</f>
        <v>0</v>
      </c>
      <c r="BG233" s="130">
        <f>IF($N$233="zákl. přenesená",$J$233,0)</f>
        <v>0</v>
      </c>
      <c r="BH233" s="130">
        <f>IF($N$233="sníž. přenesená",$J$233,0)</f>
        <v>0</v>
      </c>
      <c r="BI233" s="130">
        <f>IF($N$233="nulová",$J$233,0)</f>
        <v>0</v>
      </c>
      <c r="BJ233" s="89" t="s">
        <v>20</v>
      </c>
      <c r="BK233" s="130">
        <f>ROUND($I$233*$H$233,2)</f>
        <v>0</v>
      </c>
      <c r="BL233" s="89" t="s">
        <v>121</v>
      </c>
      <c r="BM233" s="89" t="s">
        <v>344</v>
      </c>
    </row>
    <row r="234" spans="2:47" s="6" customFormat="1" ht="16.5" customHeight="1">
      <c r="B234" s="23"/>
      <c r="C234" s="24"/>
      <c r="D234" s="131" t="s">
        <v>123</v>
      </c>
      <c r="E234" s="24"/>
      <c r="F234" s="132" t="s">
        <v>346</v>
      </c>
      <c r="G234" s="24"/>
      <c r="H234" s="24"/>
      <c r="J234" s="24"/>
      <c r="K234" s="24"/>
      <c r="L234" s="43"/>
      <c r="M234" s="56"/>
      <c r="N234" s="24"/>
      <c r="O234" s="24"/>
      <c r="P234" s="24"/>
      <c r="Q234" s="24"/>
      <c r="R234" s="24"/>
      <c r="S234" s="24"/>
      <c r="T234" s="57"/>
      <c r="AT234" s="6" t="s">
        <v>123</v>
      </c>
      <c r="AU234" s="6" t="s">
        <v>69</v>
      </c>
    </row>
    <row r="235" spans="2:65" s="6" customFormat="1" ht="15.75" customHeight="1">
      <c r="B235" s="23"/>
      <c r="C235" s="119" t="s">
        <v>347</v>
      </c>
      <c r="D235" s="119" t="s">
        <v>117</v>
      </c>
      <c r="E235" s="120" t="s">
        <v>348</v>
      </c>
      <c r="F235" s="121" t="s">
        <v>349</v>
      </c>
      <c r="G235" s="122" t="s">
        <v>127</v>
      </c>
      <c r="H235" s="123">
        <v>173</v>
      </c>
      <c r="I235" s="124"/>
      <c r="J235" s="125">
        <f>ROUND($I$235*$H$235,2)</f>
        <v>0</v>
      </c>
      <c r="K235" s="121"/>
      <c r="L235" s="43"/>
      <c r="M235" s="126"/>
      <c r="N235" s="127" t="s">
        <v>40</v>
      </c>
      <c r="O235" s="24"/>
      <c r="P235" s="24"/>
      <c r="Q235" s="128">
        <v>0</v>
      </c>
      <c r="R235" s="128">
        <f>$Q$235*$H$235</f>
        <v>0</v>
      </c>
      <c r="S235" s="128">
        <v>0</v>
      </c>
      <c r="T235" s="129">
        <f>$S$235*$H$235</f>
        <v>0</v>
      </c>
      <c r="AR235" s="89" t="s">
        <v>121</v>
      </c>
      <c r="AT235" s="89" t="s">
        <v>117</v>
      </c>
      <c r="AU235" s="89" t="s">
        <v>69</v>
      </c>
      <c r="AY235" s="6" t="s">
        <v>122</v>
      </c>
      <c r="BE235" s="130">
        <f>IF($N$235="základní",$J$235,0)</f>
        <v>0</v>
      </c>
      <c r="BF235" s="130">
        <f>IF($N$235="snížená",$J$235,0)</f>
        <v>0</v>
      </c>
      <c r="BG235" s="130">
        <f>IF($N$235="zákl. přenesená",$J$235,0)</f>
        <v>0</v>
      </c>
      <c r="BH235" s="130">
        <f>IF($N$235="sníž. přenesená",$J$235,0)</f>
        <v>0</v>
      </c>
      <c r="BI235" s="130">
        <f>IF($N$235="nulová",$J$235,0)</f>
        <v>0</v>
      </c>
      <c r="BJ235" s="89" t="s">
        <v>20</v>
      </c>
      <c r="BK235" s="130">
        <f>ROUND($I$235*$H$235,2)</f>
        <v>0</v>
      </c>
      <c r="BL235" s="89" t="s">
        <v>121</v>
      </c>
      <c r="BM235" s="89" t="s">
        <v>347</v>
      </c>
    </row>
    <row r="236" spans="2:47" s="6" customFormat="1" ht="16.5" customHeight="1">
      <c r="B236" s="23"/>
      <c r="C236" s="24"/>
      <c r="D236" s="131" t="s">
        <v>123</v>
      </c>
      <c r="E236" s="24"/>
      <c r="F236" s="132" t="s">
        <v>349</v>
      </c>
      <c r="G236" s="24"/>
      <c r="H236" s="24"/>
      <c r="J236" s="24"/>
      <c r="K236" s="24"/>
      <c r="L236" s="43"/>
      <c r="M236" s="56"/>
      <c r="N236" s="24"/>
      <c r="O236" s="24"/>
      <c r="P236" s="24"/>
      <c r="Q236" s="24"/>
      <c r="R236" s="24"/>
      <c r="S236" s="24"/>
      <c r="T236" s="57"/>
      <c r="AT236" s="6" t="s">
        <v>123</v>
      </c>
      <c r="AU236" s="6" t="s">
        <v>69</v>
      </c>
    </row>
    <row r="237" spans="2:65" s="6" customFormat="1" ht="15.75" customHeight="1">
      <c r="B237" s="23"/>
      <c r="C237" s="119" t="s">
        <v>350</v>
      </c>
      <c r="D237" s="119" t="s">
        <v>117</v>
      </c>
      <c r="E237" s="120" t="s">
        <v>351</v>
      </c>
      <c r="F237" s="121" t="s">
        <v>352</v>
      </c>
      <c r="G237" s="122" t="s">
        <v>127</v>
      </c>
      <c r="H237" s="123">
        <v>750</v>
      </c>
      <c r="I237" s="124"/>
      <c r="J237" s="125">
        <f>ROUND($I$237*$H$237,2)</f>
        <v>0</v>
      </c>
      <c r="K237" s="121"/>
      <c r="L237" s="43"/>
      <c r="M237" s="126"/>
      <c r="N237" s="127" t="s">
        <v>40</v>
      </c>
      <c r="O237" s="24"/>
      <c r="P237" s="24"/>
      <c r="Q237" s="128">
        <v>0</v>
      </c>
      <c r="R237" s="128">
        <f>$Q$237*$H$237</f>
        <v>0</v>
      </c>
      <c r="S237" s="128">
        <v>0</v>
      </c>
      <c r="T237" s="129">
        <f>$S$237*$H$237</f>
        <v>0</v>
      </c>
      <c r="AR237" s="89" t="s">
        <v>121</v>
      </c>
      <c r="AT237" s="89" t="s">
        <v>117</v>
      </c>
      <c r="AU237" s="89" t="s">
        <v>69</v>
      </c>
      <c r="AY237" s="6" t="s">
        <v>122</v>
      </c>
      <c r="BE237" s="130">
        <f>IF($N$237="základní",$J$237,0)</f>
        <v>0</v>
      </c>
      <c r="BF237" s="130">
        <f>IF($N$237="snížená",$J$237,0)</f>
        <v>0</v>
      </c>
      <c r="BG237" s="130">
        <f>IF($N$237="zákl. přenesená",$J$237,0)</f>
        <v>0</v>
      </c>
      <c r="BH237" s="130">
        <f>IF($N$237="sníž. přenesená",$J$237,0)</f>
        <v>0</v>
      </c>
      <c r="BI237" s="130">
        <f>IF($N$237="nulová",$J$237,0)</f>
        <v>0</v>
      </c>
      <c r="BJ237" s="89" t="s">
        <v>20</v>
      </c>
      <c r="BK237" s="130">
        <f>ROUND($I$237*$H$237,2)</f>
        <v>0</v>
      </c>
      <c r="BL237" s="89" t="s">
        <v>121</v>
      </c>
      <c r="BM237" s="89" t="s">
        <v>350</v>
      </c>
    </row>
    <row r="238" spans="2:47" s="6" customFormat="1" ht="16.5" customHeight="1">
      <c r="B238" s="23"/>
      <c r="C238" s="24"/>
      <c r="D238" s="131" t="s">
        <v>123</v>
      </c>
      <c r="E238" s="24"/>
      <c r="F238" s="132" t="s">
        <v>352</v>
      </c>
      <c r="G238" s="24"/>
      <c r="H238" s="24"/>
      <c r="J238" s="24"/>
      <c r="K238" s="24"/>
      <c r="L238" s="43"/>
      <c r="M238" s="56"/>
      <c r="N238" s="24"/>
      <c r="O238" s="24"/>
      <c r="P238" s="24"/>
      <c r="Q238" s="24"/>
      <c r="R238" s="24"/>
      <c r="S238" s="24"/>
      <c r="T238" s="57"/>
      <c r="AT238" s="6" t="s">
        <v>123</v>
      </c>
      <c r="AU238" s="6" t="s">
        <v>69</v>
      </c>
    </row>
    <row r="239" spans="2:65" s="6" customFormat="1" ht="15.75" customHeight="1">
      <c r="B239" s="23"/>
      <c r="C239" s="119" t="s">
        <v>353</v>
      </c>
      <c r="D239" s="119" t="s">
        <v>117</v>
      </c>
      <c r="E239" s="120" t="s">
        <v>354</v>
      </c>
      <c r="F239" s="121" t="s">
        <v>355</v>
      </c>
      <c r="G239" s="122" t="s">
        <v>148</v>
      </c>
      <c r="H239" s="123">
        <v>29.2</v>
      </c>
      <c r="I239" s="124"/>
      <c r="J239" s="125">
        <f>ROUND($I$239*$H$239,2)</f>
        <v>0</v>
      </c>
      <c r="K239" s="121"/>
      <c r="L239" s="43"/>
      <c r="M239" s="126"/>
      <c r="N239" s="127" t="s">
        <v>40</v>
      </c>
      <c r="O239" s="24"/>
      <c r="P239" s="24"/>
      <c r="Q239" s="128">
        <v>0</v>
      </c>
      <c r="R239" s="128">
        <f>$Q$239*$H$239</f>
        <v>0</v>
      </c>
      <c r="S239" s="128">
        <v>0</v>
      </c>
      <c r="T239" s="129">
        <f>$S$239*$H$239</f>
        <v>0</v>
      </c>
      <c r="AR239" s="89" t="s">
        <v>121</v>
      </c>
      <c r="AT239" s="89" t="s">
        <v>117</v>
      </c>
      <c r="AU239" s="89" t="s">
        <v>69</v>
      </c>
      <c r="AY239" s="6" t="s">
        <v>122</v>
      </c>
      <c r="BE239" s="130">
        <f>IF($N$239="základní",$J$239,0)</f>
        <v>0</v>
      </c>
      <c r="BF239" s="130">
        <f>IF($N$239="snížená",$J$239,0)</f>
        <v>0</v>
      </c>
      <c r="BG239" s="130">
        <f>IF($N$239="zákl. přenesená",$J$239,0)</f>
        <v>0</v>
      </c>
      <c r="BH239" s="130">
        <f>IF($N$239="sníž. přenesená",$J$239,0)</f>
        <v>0</v>
      </c>
      <c r="BI239" s="130">
        <f>IF($N$239="nulová",$J$239,0)</f>
        <v>0</v>
      </c>
      <c r="BJ239" s="89" t="s">
        <v>20</v>
      </c>
      <c r="BK239" s="130">
        <f>ROUND($I$239*$H$239,2)</f>
        <v>0</v>
      </c>
      <c r="BL239" s="89" t="s">
        <v>121</v>
      </c>
      <c r="BM239" s="89" t="s">
        <v>353</v>
      </c>
    </row>
    <row r="240" spans="2:47" s="6" customFormat="1" ht="16.5" customHeight="1">
      <c r="B240" s="23"/>
      <c r="C240" s="24"/>
      <c r="D240" s="131" t="s">
        <v>123</v>
      </c>
      <c r="E240" s="24"/>
      <c r="F240" s="132" t="s">
        <v>355</v>
      </c>
      <c r="G240" s="24"/>
      <c r="H240" s="24"/>
      <c r="J240" s="24"/>
      <c r="K240" s="24"/>
      <c r="L240" s="43"/>
      <c r="M240" s="56"/>
      <c r="N240" s="24"/>
      <c r="O240" s="24"/>
      <c r="P240" s="24"/>
      <c r="Q240" s="24"/>
      <c r="R240" s="24"/>
      <c r="S240" s="24"/>
      <c r="T240" s="57"/>
      <c r="AT240" s="6" t="s">
        <v>123</v>
      </c>
      <c r="AU240" s="6" t="s">
        <v>69</v>
      </c>
    </row>
    <row r="241" spans="2:65" s="6" customFormat="1" ht="15.75" customHeight="1">
      <c r="B241" s="23"/>
      <c r="C241" s="119" t="s">
        <v>356</v>
      </c>
      <c r="D241" s="119" t="s">
        <v>117</v>
      </c>
      <c r="E241" s="120" t="s">
        <v>357</v>
      </c>
      <c r="F241" s="121" t="s">
        <v>358</v>
      </c>
      <c r="G241" s="122" t="s">
        <v>148</v>
      </c>
      <c r="H241" s="123">
        <v>1</v>
      </c>
      <c r="I241" s="124"/>
      <c r="J241" s="125">
        <f>ROUND($I$241*$H$241,2)</f>
        <v>0</v>
      </c>
      <c r="K241" s="121"/>
      <c r="L241" s="43"/>
      <c r="M241" s="126"/>
      <c r="N241" s="127" t="s">
        <v>40</v>
      </c>
      <c r="O241" s="24"/>
      <c r="P241" s="24"/>
      <c r="Q241" s="128">
        <v>0</v>
      </c>
      <c r="R241" s="128">
        <f>$Q$241*$H$241</f>
        <v>0</v>
      </c>
      <c r="S241" s="128">
        <v>0</v>
      </c>
      <c r="T241" s="129">
        <f>$S$241*$H$241</f>
        <v>0</v>
      </c>
      <c r="AR241" s="89" t="s">
        <v>121</v>
      </c>
      <c r="AT241" s="89" t="s">
        <v>117</v>
      </c>
      <c r="AU241" s="89" t="s">
        <v>69</v>
      </c>
      <c r="AY241" s="6" t="s">
        <v>122</v>
      </c>
      <c r="BE241" s="130">
        <f>IF($N$241="základní",$J$241,0)</f>
        <v>0</v>
      </c>
      <c r="BF241" s="130">
        <f>IF($N$241="snížená",$J$241,0)</f>
        <v>0</v>
      </c>
      <c r="BG241" s="130">
        <f>IF($N$241="zákl. přenesená",$J$241,0)</f>
        <v>0</v>
      </c>
      <c r="BH241" s="130">
        <f>IF($N$241="sníž. přenesená",$J$241,0)</f>
        <v>0</v>
      </c>
      <c r="BI241" s="130">
        <f>IF($N$241="nulová",$J$241,0)</f>
        <v>0</v>
      </c>
      <c r="BJ241" s="89" t="s">
        <v>20</v>
      </c>
      <c r="BK241" s="130">
        <f>ROUND($I$241*$H$241,2)</f>
        <v>0</v>
      </c>
      <c r="BL241" s="89" t="s">
        <v>121</v>
      </c>
      <c r="BM241" s="89" t="s">
        <v>356</v>
      </c>
    </row>
    <row r="242" spans="2:47" s="6" customFormat="1" ht="16.5" customHeight="1">
      <c r="B242" s="23"/>
      <c r="C242" s="24"/>
      <c r="D242" s="131" t="s">
        <v>123</v>
      </c>
      <c r="E242" s="24"/>
      <c r="F242" s="132" t="s">
        <v>358</v>
      </c>
      <c r="G242" s="24"/>
      <c r="H242" s="24"/>
      <c r="J242" s="24"/>
      <c r="K242" s="24"/>
      <c r="L242" s="43"/>
      <c r="M242" s="56"/>
      <c r="N242" s="24"/>
      <c r="O242" s="24"/>
      <c r="P242" s="24"/>
      <c r="Q242" s="24"/>
      <c r="R242" s="24"/>
      <c r="S242" s="24"/>
      <c r="T242" s="57"/>
      <c r="AT242" s="6" t="s">
        <v>123</v>
      </c>
      <c r="AU242" s="6" t="s">
        <v>69</v>
      </c>
    </row>
    <row r="243" spans="2:65" s="6" customFormat="1" ht="15.75" customHeight="1">
      <c r="B243" s="23"/>
      <c r="C243" s="119" t="s">
        <v>359</v>
      </c>
      <c r="D243" s="119" t="s">
        <v>117</v>
      </c>
      <c r="E243" s="120" t="s">
        <v>360</v>
      </c>
      <c r="F243" s="121" t="s">
        <v>361</v>
      </c>
      <c r="G243" s="122" t="s">
        <v>148</v>
      </c>
      <c r="H243" s="123">
        <v>5</v>
      </c>
      <c r="I243" s="124"/>
      <c r="J243" s="125">
        <f>ROUND($I$243*$H$243,2)</f>
        <v>0</v>
      </c>
      <c r="K243" s="121"/>
      <c r="L243" s="43"/>
      <c r="M243" s="126"/>
      <c r="N243" s="127" t="s">
        <v>40</v>
      </c>
      <c r="O243" s="24"/>
      <c r="P243" s="24"/>
      <c r="Q243" s="128">
        <v>0</v>
      </c>
      <c r="R243" s="128">
        <f>$Q$243*$H$243</f>
        <v>0</v>
      </c>
      <c r="S243" s="128">
        <v>0</v>
      </c>
      <c r="T243" s="129">
        <f>$S$243*$H$243</f>
        <v>0</v>
      </c>
      <c r="AR243" s="89" t="s">
        <v>121</v>
      </c>
      <c r="AT243" s="89" t="s">
        <v>117</v>
      </c>
      <c r="AU243" s="89" t="s">
        <v>69</v>
      </c>
      <c r="AY243" s="6" t="s">
        <v>122</v>
      </c>
      <c r="BE243" s="130">
        <f>IF($N$243="základní",$J$243,0)</f>
        <v>0</v>
      </c>
      <c r="BF243" s="130">
        <f>IF($N$243="snížená",$J$243,0)</f>
        <v>0</v>
      </c>
      <c r="BG243" s="130">
        <f>IF($N$243="zákl. přenesená",$J$243,0)</f>
        <v>0</v>
      </c>
      <c r="BH243" s="130">
        <f>IF($N$243="sníž. přenesená",$J$243,0)</f>
        <v>0</v>
      </c>
      <c r="BI243" s="130">
        <f>IF($N$243="nulová",$J$243,0)</f>
        <v>0</v>
      </c>
      <c r="BJ243" s="89" t="s">
        <v>20</v>
      </c>
      <c r="BK243" s="130">
        <f>ROUND($I$243*$H$243,2)</f>
        <v>0</v>
      </c>
      <c r="BL243" s="89" t="s">
        <v>121</v>
      </c>
      <c r="BM243" s="89" t="s">
        <v>359</v>
      </c>
    </row>
    <row r="244" spans="2:47" s="6" customFormat="1" ht="16.5" customHeight="1">
      <c r="B244" s="23"/>
      <c r="C244" s="24"/>
      <c r="D244" s="131" t="s">
        <v>123</v>
      </c>
      <c r="E244" s="24"/>
      <c r="F244" s="132" t="s">
        <v>361</v>
      </c>
      <c r="G244" s="24"/>
      <c r="H244" s="24"/>
      <c r="J244" s="24"/>
      <c r="K244" s="24"/>
      <c r="L244" s="43"/>
      <c r="M244" s="56"/>
      <c r="N244" s="24"/>
      <c r="O244" s="24"/>
      <c r="P244" s="24"/>
      <c r="Q244" s="24"/>
      <c r="R244" s="24"/>
      <c r="S244" s="24"/>
      <c r="T244" s="57"/>
      <c r="AT244" s="6" t="s">
        <v>123</v>
      </c>
      <c r="AU244" s="6" t="s">
        <v>69</v>
      </c>
    </row>
    <row r="245" spans="2:65" s="6" customFormat="1" ht="15.75" customHeight="1">
      <c r="B245" s="23"/>
      <c r="C245" s="133" t="s">
        <v>362</v>
      </c>
      <c r="D245" s="133" t="s">
        <v>127</v>
      </c>
      <c r="E245" s="134" t="s">
        <v>363</v>
      </c>
      <c r="F245" s="135" t="s">
        <v>364</v>
      </c>
      <c r="G245" s="136" t="s">
        <v>263</v>
      </c>
      <c r="H245" s="137">
        <v>8000</v>
      </c>
      <c r="I245" s="138"/>
      <c r="J245" s="139">
        <f>ROUND($I$245*$H$245,2)</f>
        <v>0</v>
      </c>
      <c r="K245" s="135"/>
      <c r="L245" s="140"/>
      <c r="M245" s="141"/>
      <c r="N245" s="142" t="s">
        <v>40</v>
      </c>
      <c r="O245" s="24"/>
      <c r="P245" s="24"/>
      <c r="Q245" s="128">
        <v>0</v>
      </c>
      <c r="R245" s="128">
        <f>$Q$245*$H$245</f>
        <v>0</v>
      </c>
      <c r="S245" s="128">
        <v>0</v>
      </c>
      <c r="T245" s="129">
        <f>$S$245*$H$245</f>
        <v>0</v>
      </c>
      <c r="AR245" s="89" t="s">
        <v>130</v>
      </c>
      <c r="AT245" s="89" t="s">
        <v>127</v>
      </c>
      <c r="AU245" s="89" t="s">
        <v>69</v>
      </c>
      <c r="AY245" s="6" t="s">
        <v>122</v>
      </c>
      <c r="BE245" s="130">
        <f>IF($N$245="základní",$J$245,0)</f>
        <v>0</v>
      </c>
      <c r="BF245" s="130">
        <f>IF($N$245="snížená",$J$245,0)</f>
        <v>0</v>
      </c>
      <c r="BG245" s="130">
        <f>IF($N$245="zákl. přenesená",$J$245,0)</f>
        <v>0</v>
      </c>
      <c r="BH245" s="130">
        <f>IF($N$245="sníž. přenesená",$J$245,0)</f>
        <v>0</v>
      </c>
      <c r="BI245" s="130">
        <f>IF($N$245="nulová",$J$245,0)</f>
        <v>0</v>
      </c>
      <c r="BJ245" s="89" t="s">
        <v>20</v>
      </c>
      <c r="BK245" s="130">
        <f>ROUND($I$245*$H$245,2)</f>
        <v>0</v>
      </c>
      <c r="BL245" s="89" t="s">
        <v>121</v>
      </c>
      <c r="BM245" s="89" t="s">
        <v>362</v>
      </c>
    </row>
    <row r="246" spans="2:47" s="6" customFormat="1" ht="16.5" customHeight="1">
      <c r="B246" s="23"/>
      <c r="C246" s="24"/>
      <c r="D246" s="131" t="s">
        <v>123</v>
      </c>
      <c r="E246" s="24"/>
      <c r="F246" s="132" t="s">
        <v>364</v>
      </c>
      <c r="G246" s="24"/>
      <c r="H246" s="24"/>
      <c r="J246" s="24"/>
      <c r="K246" s="24"/>
      <c r="L246" s="43"/>
      <c r="M246" s="56"/>
      <c r="N246" s="24"/>
      <c r="O246" s="24"/>
      <c r="P246" s="24"/>
      <c r="Q246" s="24"/>
      <c r="R246" s="24"/>
      <c r="S246" s="24"/>
      <c r="T246" s="57"/>
      <c r="AT246" s="6" t="s">
        <v>123</v>
      </c>
      <c r="AU246" s="6" t="s">
        <v>69</v>
      </c>
    </row>
    <row r="247" spans="2:65" s="6" customFormat="1" ht="15.75" customHeight="1">
      <c r="B247" s="23"/>
      <c r="C247" s="119" t="s">
        <v>365</v>
      </c>
      <c r="D247" s="119" t="s">
        <v>117</v>
      </c>
      <c r="E247" s="120" t="s">
        <v>366</v>
      </c>
      <c r="F247" s="121" t="s">
        <v>367</v>
      </c>
      <c r="G247" s="122" t="s">
        <v>148</v>
      </c>
      <c r="H247" s="123">
        <v>37</v>
      </c>
      <c r="I247" s="124"/>
      <c r="J247" s="125">
        <f>ROUND($I$247*$H$247,2)</f>
        <v>0</v>
      </c>
      <c r="K247" s="121"/>
      <c r="L247" s="43"/>
      <c r="M247" s="126"/>
      <c r="N247" s="127" t="s">
        <v>40</v>
      </c>
      <c r="O247" s="24"/>
      <c r="P247" s="24"/>
      <c r="Q247" s="128">
        <v>0</v>
      </c>
      <c r="R247" s="128">
        <f>$Q$247*$H$247</f>
        <v>0</v>
      </c>
      <c r="S247" s="128">
        <v>0</v>
      </c>
      <c r="T247" s="129">
        <f>$S$247*$H$247</f>
        <v>0</v>
      </c>
      <c r="AR247" s="89" t="s">
        <v>121</v>
      </c>
      <c r="AT247" s="89" t="s">
        <v>117</v>
      </c>
      <c r="AU247" s="89" t="s">
        <v>69</v>
      </c>
      <c r="AY247" s="6" t="s">
        <v>122</v>
      </c>
      <c r="BE247" s="130">
        <f>IF($N$247="základní",$J$247,0)</f>
        <v>0</v>
      </c>
      <c r="BF247" s="130">
        <f>IF($N$247="snížená",$J$247,0)</f>
        <v>0</v>
      </c>
      <c r="BG247" s="130">
        <f>IF($N$247="zákl. přenesená",$J$247,0)</f>
        <v>0</v>
      </c>
      <c r="BH247" s="130">
        <f>IF($N$247="sníž. přenesená",$J$247,0)</f>
        <v>0</v>
      </c>
      <c r="BI247" s="130">
        <f>IF($N$247="nulová",$J$247,0)</f>
        <v>0</v>
      </c>
      <c r="BJ247" s="89" t="s">
        <v>20</v>
      </c>
      <c r="BK247" s="130">
        <f>ROUND($I$247*$H$247,2)</f>
        <v>0</v>
      </c>
      <c r="BL247" s="89" t="s">
        <v>121</v>
      </c>
      <c r="BM247" s="89" t="s">
        <v>365</v>
      </c>
    </row>
    <row r="248" spans="2:47" s="6" customFormat="1" ht="16.5" customHeight="1">
      <c r="B248" s="23"/>
      <c r="C248" s="24"/>
      <c r="D248" s="131" t="s">
        <v>123</v>
      </c>
      <c r="E248" s="24"/>
      <c r="F248" s="132" t="s">
        <v>367</v>
      </c>
      <c r="G248" s="24"/>
      <c r="H248" s="24"/>
      <c r="J248" s="24"/>
      <c r="K248" s="24"/>
      <c r="L248" s="43"/>
      <c r="M248" s="56"/>
      <c r="N248" s="24"/>
      <c r="O248" s="24"/>
      <c r="P248" s="24"/>
      <c r="Q248" s="24"/>
      <c r="R248" s="24"/>
      <c r="S248" s="24"/>
      <c r="T248" s="57"/>
      <c r="AT248" s="6" t="s">
        <v>123</v>
      </c>
      <c r="AU248" s="6" t="s">
        <v>69</v>
      </c>
    </row>
    <row r="249" spans="2:65" s="6" customFormat="1" ht="15.75" customHeight="1">
      <c r="B249" s="23"/>
      <c r="C249" s="133" t="s">
        <v>368</v>
      </c>
      <c r="D249" s="133" t="s">
        <v>127</v>
      </c>
      <c r="E249" s="134" t="s">
        <v>369</v>
      </c>
      <c r="F249" s="135" t="s">
        <v>370</v>
      </c>
      <c r="G249" s="136" t="s">
        <v>148</v>
      </c>
      <c r="H249" s="137">
        <v>37</v>
      </c>
      <c r="I249" s="138"/>
      <c r="J249" s="139">
        <f>ROUND($I$249*$H$249,2)</f>
        <v>0</v>
      </c>
      <c r="K249" s="135"/>
      <c r="L249" s="140"/>
      <c r="M249" s="141"/>
      <c r="N249" s="142" t="s">
        <v>40</v>
      </c>
      <c r="O249" s="24"/>
      <c r="P249" s="24"/>
      <c r="Q249" s="128">
        <v>0</v>
      </c>
      <c r="R249" s="128">
        <f>$Q$249*$H$249</f>
        <v>0</v>
      </c>
      <c r="S249" s="128">
        <v>0</v>
      </c>
      <c r="T249" s="129">
        <f>$S$249*$H$249</f>
        <v>0</v>
      </c>
      <c r="AR249" s="89" t="s">
        <v>130</v>
      </c>
      <c r="AT249" s="89" t="s">
        <v>127</v>
      </c>
      <c r="AU249" s="89" t="s">
        <v>69</v>
      </c>
      <c r="AY249" s="6" t="s">
        <v>122</v>
      </c>
      <c r="BE249" s="130">
        <f>IF($N$249="základní",$J$249,0)</f>
        <v>0</v>
      </c>
      <c r="BF249" s="130">
        <f>IF($N$249="snížená",$J$249,0)</f>
        <v>0</v>
      </c>
      <c r="BG249" s="130">
        <f>IF($N$249="zákl. přenesená",$J$249,0)</f>
        <v>0</v>
      </c>
      <c r="BH249" s="130">
        <f>IF($N$249="sníž. přenesená",$J$249,0)</f>
        <v>0</v>
      </c>
      <c r="BI249" s="130">
        <f>IF($N$249="nulová",$J$249,0)</f>
        <v>0</v>
      </c>
      <c r="BJ249" s="89" t="s">
        <v>20</v>
      </c>
      <c r="BK249" s="130">
        <f>ROUND($I$249*$H$249,2)</f>
        <v>0</v>
      </c>
      <c r="BL249" s="89" t="s">
        <v>121</v>
      </c>
      <c r="BM249" s="89" t="s">
        <v>368</v>
      </c>
    </row>
    <row r="250" spans="2:47" s="6" customFormat="1" ht="16.5" customHeight="1">
      <c r="B250" s="23"/>
      <c r="C250" s="24"/>
      <c r="D250" s="131" t="s">
        <v>123</v>
      </c>
      <c r="E250" s="24"/>
      <c r="F250" s="132" t="s">
        <v>370</v>
      </c>
      <c r="G250" s="24"/>
      <c r="H250" s="24"/>
      <c r="J250" s="24"/>
      <c r="K250" s="24"/>
      <c r="L250" s="43"/>
      <c r="M250" s="56"/>
      <c r="N250" s="24"/>
      <c r="O250" s="24"/>
      <c r="P250" s="24"/>
      <c r="Q250" s="24"/>
      <c r="R250" s="24"/>
      <c r="S250" s="24"/>
      <c r="T250" s="57"/>
      <c r="AT250" s="6" t="s">
        <v>123</v>
      </c>
      <c r="AU250" s="6" t="s">
        <v>69</v>
      </c>
    </row>
    <row r="251" spans="2:65" s="6" customFormat="1" ht="15.75" customHeight="1">
      <c r="B251" s="23"/>
      <c r="C251" s="119" t="s">
        <v>371</v>
      </c>
      <c r="D251" s="119" t="s">
        <v>117</v>
      </c>
      <c r="E251" s="120" t="s">
        <v>372</v>
      </c>
      <c r="F251" s="121" t="s">
        <v>373</v>
      </c>
      <c r="G251" s="122" t="s">
        <v>144</v>
      </c>
      <c r="H251" s="123">
        <v>10</v>
      </c>
      <c r="I251" s="124"/>
      <c r="J251" s="125">
        <f>ROUND($I$251*$H$251,2)</f>
        <v>0</v>
      </c>
      <c r="K251" s="121"/>
      <c r="L251" s="43"/>
      <c r="M251" s="126"/>
      <c r="N251" s="127" t="s">
        <v>40</v>
      </c>
      <c r="O251" s="24"/>
      <c r="P251" s="24"/>
      <c r="Q251" s="128">
        <v>0</v>
      </c>
      <c r="R251" s="128">
        <f>$Q$251*$H$251</f>
        <v>0</v>
      </c>
      <c r="S251" s="128">
        <v>0</v>
      </c>
      <c r="T251" s="129">
        <f>$S$251*$H$251</f>
        <v>0</v>
      </c>
      <c r="AR251" s="89" t="s">
        <v>121</v>
      </c>
      <c r="AT251" s="89" t="s">
        <v>117</v>
      </c>
      <c r="AU251" s="89" t="s">
        <v>69</v>
      </c>
      <c r="AY251" s="6" t="s">
        <v>122</v>
      </c>
      <c r="BE251" s="130">
        <f>IF($N$251="základní",$J$251,0)</f>
        <v>0</v>
      </c>
      <c r="BF251" s="130">
        <f>IF($N$251="snížená",$J$251,0)</f>
        <v>0</v>
      </c>
      <c r="BG251" s="130">
        <f>IF($N$251="zákl. přenesená",$J$251,0)</f>
        <v>0</v>
      </c>
      <c r="BH251" s="130">
        <f>IF($N$251="sníž. přenesená",$J$251,0)</f>
        <v>0</v>
      </c>
      <c r="BI251" s="130">
        <f>IF($N$251="nulová",$J$251,0)</f>
        <v>0</v>
      </c>
      <c r="BJ251" s="89" t="s">
        <v>20</v>
      </c>
      <c r="BK251" s="130">
        <f>ROUND($I$251*$H$251,2)</f>
        <v>0</v>
      </c>
      <c r="BL251" s="89" t="s">
        <v>121</v>
      </c>
      <c r="BM251" s="89" t="s">
        <v>371</v>
      </c>
    </row>
    <row r="252" spans="2:47" s="6" customFormat="1" ht="16.5" customHeight="1">
      <c r="B252" s="23"/>
      <c r="C252" s="24"/>
      <c r="D252" s="131" t="s">
        <v>123</v>
      </c>
      <c r="E252" s="24"/>
      <c r="F252" s="132" t="s">
        <v>373</v>
      </c>
      <c r="G252" s="24"/>
      <c r="H252" s="24"/>
      <c r="J252" s="24"/>
      <c r="K252" s="24"/>
      <c r="L252" s="43"/>
      <c r="M252" s="56"/>
      <c r="N252" s="24"/>
      <c r="O252" s="24"/>
      <c r="P252" s="24"/>
      <c r="Q252" s="24"/>
      <c r="R252" s="24"/>
      <c r="S252" s="24"/>
      <c r="T252" s="57"/>
      <c r="AT252" s="6" t="s">
        <v>123</v>
      </c>
      <c r="AU252" s="6" t="s">
        <v>69</v>
      </c>
    </row>
    <row r="253" spans="2:65" s="6" customFormat="1" ht="15.75" customHeight="1">
      <c r="B253" s="23"/>
      <c r="C253" s="133" t="s">
        <v>374</v>
      </c>
      <c r="D253" s="133" t="s">
        <v>127</v>
      </c>
      <c r="E253" s="134" t="s">
        <v>375</v>
      </c>
      <c r="F253" s="135" t="s">
        <v>376</v>
      </c>
      <c r="G253" s="136" t="s">
        <v>148</v>
      </c>
      <c r="H253" s="137">
        <v>0.5</v>
      </c>
      <c r="I253" s="138"/>
      <c r="J253" s="139">
        <f>ROUND($I$253*$H$253,2)</f>
        <v>0</v>
      </c>
      <c r="K253" s="135"/>
      <c r="L253" s="140"/>
      <c r="M253" s="141"/>
      <c r="N253" s="142" t="s">
        <v>40</v>
      </c>
      <c r="O253" s="24"/>
      <c r="P253" s="24"/>
      <c r="Q253" s="128">
        <v>0</v>
      </c>
      <c r="R253" s="128">
        <f>$Q$253*$H$253</f>
        <v>0</v>
      </c>
      <c r="S253" s="128">
        <v>0</v>
      </c>
      <c r="T253" s="129">
        <f>$S$253*$H$253</f>
        <v>0</v>
      </c>
      <c r="AR253" s="89" t="s">
        <v>130</v>
      </c>
      <c r="AT253" s="89" t="s">
        <v>127</v>
      </c>
      <c r="AU253" s="89" t="s">
        <v>69</v>
      </c>
      <c r="AY253" s="6" t="s">
        <v>122</v>
      </c>
      <c r="BE253" s="130">
        <f>IF($N$253="základní",$J$253,0)</f>
        <v>0</v>
      </c>
      <c r="BF253" s="130">
        <f>IF($N$253="snížená",$J$253,0)</f>
        <v>0</v>
      </c>
      <c r="BG253" s="130">
        <f>IF($N$253="zákl. přenesená",$J$253,0)</f>
        <v>0</v>
      </c>
      <c r="BH253" s="130">
        <f>IF($N$253="sníž. přenesená",$J$253,0)</f>
        <v>0</v>
      </c>
      <c r="BI253" s="130">
        <f>IF($N$253="nulová",$J$253,0)</f>
        <v>0</v>
      </c>
      <c r="BJ253" s="89" t="s">
        <v>20</v>
      </c>
      <c r="BK253" s="130">
        <f>ROUND($I$253*$H$253,2)</f>
        <v>0</v>
      </c>
      <c r="BL253" s="89" t="s">
        <v>121</v>
      </c>
      <c r="BM253" s="89" t="s">
        <v>374</v>
      </c>
    </row>
    <row r="254" spans="2:47" s="6" customFormat="1" ht="16.5" customHeight="1">
      <c r="B254" s="23"/>
      <c r="C254" s="24"/>
      <c r="D254" s="131" t="s">
        <v>123</v>
      </c>
      <c r="E254" s="24"/>
      <c r="F254" s="132" t="s">
        <v>376</v>
      </c>
      <c r="G254" s="24"/>
      <c r="H254" s="24"/>
      <c r="J254" s="24"/>
      <c r="K254" s="24"/>
      <c r="L254" s="43"/>
      <c r="M254" s="56"/>
      <c r="N254" s="24"/>
      <c r="O254" s="24"/>
      <c r="P254" s="24"/>
      <c r="Q254" s="24"/>
      <c r="R254" s="24"/>
      <c r="S254" s="24"/>
      <c r="T254" s="57"/>
      <c r="AT254" s="6" t="s">
        <v>123</v>
      </c>
      <c r="AU254" s="6" t="s">
        <v>69</v>
      </c>
    </row>
    <row r="255" spans="2:65" s="6" customFormat="1" ht="15.75" customHeight="1">
      <c r="B255" s="23"/>
      <c r="C255" s="133" t="s">
        <v>377</v>
      </c>
      <c r="D255" s="133" t="s">
        <v>127</v>
      </c>
      <c r="E255" s="134" t="s">
        <v>378</v>
      </c>
      <c r="F255" s="135" t="s">
        <v>379</v>
      </c>
      <c r="G255" s="136" t="s">
        <v>148</v>
      </c>
      <c r="H255" s="137">
        <v>1</v>
      </c>
      <c r="I255" s="138"/>
      <c r="J255" s="139">
        <f>ROUND($I$255*$H$255,2)</f>
        <v>0</v>
      </c>
      <c r="K255" s="135"/>
      <c r="L255" s="140"/>
      <c r="M255" s="141"/>
      <c r="N255" s="142" t="s">
        <v>40</v>
      </c>
      <c r="O255" s="24"/>
      <c r="P255" s="24"/>
      <c r="Q255" s="128">
        <v>0</v>
      </c>
      <c r="R255" s="128">
        <f>$Q$255*$H$255</f>
        <v>0</v>
      </c>
      <c r="S255" s="128">
        <v>0</v>
      </c>
      <c r="T255" s="129">
        <f>$S$255*$H$255</f>
        <v>0</v>
      </c>
      <c r="AR255" s="89" t="s">
        <v>130</v>
      </c>
      <c r="AT255" s="89" t="s">
        <v>127</v>
      </c>
      <c r="AU255" s="89" t="s">
        <v>69</v>
      </c>
      <c r="AY255" s="6" t="s">
        <v>122</v>
      </c>
      <c r="BE255" s="130">
        <f>IF($N$255="základní",$J$255,0)</f>
        <v>0</v>
      </c>
      <c r="BF255" s="130">
        <f>IF($N$255="snížená",$J$255,0)</f>
        <v>0</v>
      </c>
      <c r="BG255" s="130">
        <f>IF($N$255="zákl. přenesená",$J$255,0)</f>
        <v>0</v>
      </c>
      <c r="BH255" s="130">
        <f>IF($N$255="sníž. přenesená",$J$255,0)</f>
        <v>0</v>
      </c>
      <c r="BI255" s="130">
        <f>IF($N$255="nulová",$J$255,0)</f>
        <v>0</v>
      </c>
      <c r="BJ255" s="89" t="s">
        <v>20</v>
      </c>
      <c r="BK255" s="130">
        <f>ROUND($I$255*$H$255,2)</f>
        <v>0</v>
      </c>
      <c r="BL255" s="89" t="s">
        <v>121</v>
      </c>
      <c r="BM255" s="89" t="s">
        <v>377</v>
      </c>
    </row>
    <row r="256" spans="2:47" s="6" customFormat="1" ht="16.5" customHeight="1">
      <c r="B256" s="23"/>
      <c r="C256" s="24"/>
      <c r="D256" s="131" t="s">
        <v>123</v>
      </c>
      <c r="E256" s="24"/>
      <c r="F256" s="132" t="s">
        <v>379</v>
      </c>
      <c r="G256" s="24"/>
      <c r="H256" s="24"/>
      <c r="J256" s="24"/>
      <c r="K256" s="24"/>
      <c r="L256" s="43"/>
      <c r="M256" s="56"/>
      <c r="N256" s="24"/>
      <c r="O256" s="24"/>
      <c r="P256" s="24"/>
      <c r="Q256" s="24"/>
      <c r="R256" s="24"/>
      <c r="S256" s="24"/>
      <c r="T256" s="57"/>
      <c r="AT256" s="6" t="s">
        <v>123</v>
      </c>
      <c r="AU256" s="6" t="s">
        <v>69</v>
      </c>
    </row>
    <row r="257" spans="2:65" s="6" customFormat="1" ht="15.75" customHeight="1">
      <c r="B257" s="23"/>
      <c r="C257" s="133" t="s">
        <v>380</v>
      </c>
      <c r="D257" s="133" t="s">
        <v>127</v>
      </c>
      <c r="E257" s="134" t="s">
        <v>381</v>
      </c>
      <c r="F257" s="135" t="s">
        <v>382</v>
      </c>
      <c r="G257" s="136" t="s">
        <v>120</v>
      </c>
      <c r="H257" s="137">
        <v>21</v>
      </c>
      <c r="I257" s="138"/>
      <c r="J257" s="139">
        <f>ROUND($I$257*$H$257,2)</f>
        <v>0</v>
      </c>
      <c r="K257" s="135"/>
      <c r="L257" s="140"/>
      <c r="M257" s="141"/>
      <c r="N257" s="142" t="s">
        <v>40</v>
      </c>
      <c r="O257" s="24"/>
      <c r="P257" s="24"/>
      <c r="Q257" s="128">
        <v>0</v>
      </c>
      <c r="R257" s="128">
        <f>$Q$257*$H$257</f>
        <v>0</v>
      </c>
      <c r="S257" s="128">
        <v>0</v>
      </c>
      <c r="T257" s="129">
        <f>$S$257*$H$257</f>
        <v>0</v>
      </c>
      <c r="AR257" s="89" t="s">
        <v>130</v>
      </c>
      <c r="AT257" s="89" t="s">
        <v>127</v>
      </c>
      <c r="AU257" s="89" t="s">
        <v>69</v>
      </c>
      <c r="AY257" s="6" t="s">
        <v>122</v>
      </c>
      <c r="BE257" s="130">
        <f>IF($N$257="základní",$J$257,0)</f>
        <v>0</v>
      </c>
      <c r="BF257" s="130">
        <f>IF($N$257="snížená",$J$257,0)</f>
        <v>0</v>
      </c>
      <c r="BG257" s="130">
        <f>IF($N$257="zákl. přenesená",$J$257,0)</f>
        <v>0</v>
      </c>
      <c r="BH257" s="130">
        <f>IF($N$257="sníž. přenesená",$J$257,0)</f>
        <v>0</v>
      </c>
      <c r="BI257" s="130">
        <f>IF($N$257="nulová",$J$257,0)</f>
        <v>0</v>
      </c>
      <c r="BJ257" s="89" t="s">
        <v>20</v>
      </c>
      <c r="BK257" s="130">
        <f>ROUND($I$257*$H$257,2)</f>
        <v>0</v>
      </c>
      <c r="BL257" s="89" t="s">
        <v>121</v>
      </c>
      <c r="BM257" s="89" t="s">
        <v>380</v>
      </c>
    </row>
    <row r="258" spans="2:47" s="6" customFormat="1" ht="16.5" customHeight="1">
      <c r="B258" s="23"/>
      <c r="C258" s="24"/>
      <c r="D258" s="131" t="s">
        <v>123</v>
      </c>
      <c r="E258" s="24"/>
      <c r="F258" s="132" t="s">
        <v>382</v>
      </c>
      <c r="G258" s="24"/>
      <c r="H258" s="24"/>
      <c r="J258" s="24"/>
      <c r="K258" s="24"/>
      <c r="L258" s="43"/>
      <c r="M258" s="56"/>
      <c r="N258" s="24"/>
      <c r="O258" s="24"/>
      <c r="P258" s="24"/>
      <c r="Q258" s="24"/>
      <c r="R258" s="24"/>
      <c r="S258" s="24"/>
      <c r="T258" s="57"/>
      <c r="AT258" s="6" t="s">
        <v>123</v>
      </c>
      <c r="AU258" s="6" t="s">
        <v>69</v>
      </c>
    </row>
    <row r="259" spans="2:65" s="6" customFormat="1" ht="15.75" customHeight="1">
      <c r="B259" s="23"/>
      <c r="C259" s="119" t="s">
        <v>383</v>
      </c>
      <c r="D259" s="119" t="s">
        <v>117</v>
      </c>
      <c r="E259" s="120" t="s">
        <v>182</v>
      </c>
      <c r="F259" s="121" t="s">
        <v>183</v>
      </c>
      <c r="G259" s="122" t="s">
        <v>120</v>
      </c>
      <c r="H259" s="123">
        <v>4</v>
      </c>
      <c r="I259" s="124"/>
      <c r="J259" s="125">
        <f>ROUND($I$259*$H$259,2)</f>
        <v>0</v>
      </c>
      <c r="K259" s="121"/>
      <c r="L259" s="43"/>
      <c r="M259" s="126"/>
      <c r="N259" s="127" t="s">
        <v>40</v>
      </c>
      <c r="O259" s="24"/>
      <c r="P259" s="24"/>
      <c r="Q259" s="128">
        <v>0</v>
      </c>
      <c r="R259" s="128">
        <f>$Q$259*$H$259</f>
        <v>0</v>
      </c>
      <c r="S259" s="128">
        <v>0</v>
      </c>
      <c r="T259" s="129">
        <f>$S$259*$H$259</f>
        <v>0</v>
      </c>
      <c r="AR259" s="89" t="s">
        <v>121</v>
      </c>
      <c r="AT259" s="89" t="s">
        <v>117</v>
      </c>
      <c r="AU259" s="89" t="s">
        <v>69</v>
      </c>
      <c r="AY259" s="6" t="s">
        <v>122</v>
      </c>
      <c r="BE259" s="130">
        <f>IF($N$259="základní",$J$259,0)</f>
        <v>0</v>
      </c>
      <c r="BF259" s="130">
        <f>IF($N$259="snížená",$J$259,0)</f>
        <v>0</v>
      </c>
      <c r="BG259" s="130">
        <f>IF($N$259="zákl. přenesená",$J$259,0)</f>
        <v>0</v>
      </c>
      <c r="BH259" s="130">
        <f>IF($N$259="sníž. přenesená",$J$259,0)</f>
        <v>0</v>
      </c>
      <c r="BI259" s="130">
        <f>IF($N$259="nulová",$J$259,0)</f>
        <v>0</v>
      </c>
      <c r="BJ259" s="89" t="s">
        <v>20</v>
      </c>
      <c r="BK259" s="130">
        <f>ROUND($I$259*$H$259,2)</f>
        <v>0</v>
      </c>
      <c r="BL259" s="89" t="s">
        <v>121</v>
      </c>
      <c r="BM259" s="89" t="s">
        <v>383</v>
      </c>
    </row>
    <row r="260" spans="2:47" s="6" customFormat="1" ht="16.5" customHeight="1">
      <c r="B260" s="23"/>
      <c r="C260" s="24"/>
      <c r="D260" s="131" t="s">
        <v>123</v>
      </c>
      <c r="E260" s="24"/>
      <c r="F260" s="132" t="s">
        <v>183</v>
      </c>
      <c r="G260" s="24"/>
      <c r="H260" s="24"/>
      <c r="J260" s="24"/>
      <c r="K260" s="24"/>
      <c r="L260" s="43"/>
      <c r="M260" s="56"/>
      <c r="N260" s="24"/>
      <c r="O260" s="24"/>
      <c r="P260" s="24"/>
      <c r="Q260" s="24"/>
      <c r="R260" s="24"/>
      <c r="S260" s="24"/>
      <c r="T260" s="57"/>
      <c r="AT260" s="6" t="s">
        <v>123</v>
      </c>
      <c r="AU260" s="6" t="s">
        <v>69</v>
      </c>
    </row>
    <row r="261" spans="2:65" s="6" customFormat="1" ht="15.75" customHeight="1">
      <c r="B261" s="23"/>
      <c r="C261" s="119" t="s">
        <v>384</v>
      </c>
      <c r="D261" s="119" t="s">
        <v>117</v>
      </c>
      <c r="E261" s="120" t="s">
        <v>185</v>
      </c>
      <c r="F261" s="121" t="s">
        <v>186</v>
      </c>
      <c r="G261" s="122" t="s">
        <v>120</v>
      </c>
      <c r="H261" s="123">
        <v>4</v>
      </c>
      <c r="I261" s="124"/>
      <c r="J261" s="125">
        <f>ROUND($I$261*$H$261,2)</f>
        <v>0</v>
      </c>
      <c r="K261" s="121"/>
      <c r="L261" s="43"/>
      <c r="M261" s="126"/>
      <c r="N261" s="127" t="s">
        <v>40</v>
      </c>
      <c r="O261" s="24"/>
      <c r="P261" s="24"/>
      <c r="Q261" s="128">
        <v>0</v>
      </c>
      <c r="R261" s="128">
        <f>$Q$261*$H$261</f>
        <v>0</v>
      </c>
      <c r="S261" s="128">
        <v>0</v>
      </c>
      <c r="T261" s="129">
        <f>$S$261*$H$261</f>
        <v>0</v>
      </c>
      <c r="AR261" s="89" t="s">
        <v>121</v>
      </c>
      <c r="AT261" s="89" t="s">
        <v>117</v>
      </c>
      <c r="AU261" s="89" t="s">
        <v>69</v>
      </c>
      <c r="AY261" s="6" t="s">
        <v>122</v>
      </c>
      <c r="BE261" s="130">
        <f>IF($N$261="základní",$J$261,0)</f>
        <v>0</v>
      </c>
      <c r="BF261" s="130">
        <f>IF($N$261="snížená",$J$261,0)</f>
        <v>0</v>
      </c>
      <c r="BG261" s="130">
        <f>IF($N$261="zákl. přenesená",$J$261,0)</f>
        <v>0</v>
      </c>
      <c r="BH261" s="130">
        <f>IF($N$261="sníž. přenesená",$J$261,0)</f>
        <v>0</v>
      </c>
      <c r="BI261" s="130">
        <f>IF($N$261="nulová",$J$261,0)</f>
        <v>0</v>
      </c>
      <c r="BJ261" s="89" t="s">
        <v>20</v>
      </c>
      <c r="BK261" s="130">
        <f>ROUND($I$261*$H$261,2)</f>
        <v>0</v>
      </c>
      <c r="BL261" s="89" t="s">
        <v>121</v>
      </c>
      <c r="BM261" s="89" t="s">
        <v>384</v>
      </c>
    </row>
    <row r="262" spans="2:47" s="6" customFormat="1" ht="16.5" customHeight="1">
      <c r="B262" s="23"/>
      <c r="C262" s="24"/>
      <c r="D262" s="131" t="s">
        <v>123</v>
      </c>
      <c r="E262" s="24"/>
      <c r="F262" s="132" t="s">
        <v>186</v>
      </c>
      <c r="G262" s="24"/>
      <c r="H262" s="24"/>
      <c r="J262" s="24"/>
      <c r="K262" s="24"/>
      <c r="L262" s="43"/>
      <c r="M262" s="56"/>
      <c r="N262" s="24"/>
      <c r="O262" s="24"/>
      <c r="P262" s="24"/>
      <c r="Q262" s="24"/>
      <c r="R262" s="24"/>
      <c r="S262" s="24"/>
      <c r="T262" s="57"/>
      <c r="AT262" s="6" t="s">
        <v>123</v>
      </c>
      <c r="AU262" s="6" t="s">
        <v>69</v>
      </c>
    </row>
    <row r="263" spans="2:65" s="6" customFormat="1" ht="15.75" customHeight="1">
      <c r="B263" s="23"/>
      <c r="C263" s="119" t="s">
        <v>385</v>
      </c>
      <c r="D263" s="119" t="s">
        <v>117</v>
      </c>
      <c r="E263" s="120" t="s">
        <v>386</v>
      </c>
      <c r="F263" s="121" t="s">
        <v>387</v>
      </c>
      <c r="G263" s="122" t="s">
        <v>127</v>
      </c>
      <c r="H263" s="123">
        <v>480</v>
      </c>
      <c r="I263" s="124"/>
      <c r="J263" s="125">
        <f>ROUND($I$263*$H$263,2)</f>
        <v>0</v>
      </c>
      <c r="K263" s="121"/>
      <c r="L263" s="43"/>
      <c r="M263" s="126"/>
      <c r="N263" s="127" t="s">
        <v>40</v>
      </c>
      <c r="O263" s="24"/>
      <c r="P263" s="24"/>
      <c r="Q263" s="128">
        <v>0</v>
      </c>
      <c r="R263" s="128">
        <f>$Q$263*$H$263</f>
        <v>0</v>
      </c>
      <c r="S263" s="128">
        <v>0</v>
      </c>
      <c r="T263" s="129">
        <f>$S$263*$H$263</f>
        <v>0</v>
      </c>
      <c r="AR263" s="89" t="s">
        <v>121</v>
      </c>
      <c r="AT263" s="89" t="s">
        <v>117</v>
      </c>
      <c r="AU263" s="89" t="s">
        <v>69</v>
      </c>
      <c r="AY263" s="6" t="s">
        <v>122</v>
      </c>
      <c r="BE263" s="130">
        <f>IF($N$263="základní",$J$263,0)</f>
        <v>0</v>
      </c>
      <c r="BF263" s="130">
        <f>IF($N$263="snížená",$J$263,0)</f>
        <v>0</v>
      </c>
      <c r="BG263" s="130">
        <f>IF($N$263="zákl. přenesená",$J$263,0)</f>
        <v>0</v>
      </c>
      <c r="BH263" s="130">
        <f>IF($N$263="sníž. přenesená",$J$263,0)</f>
        <v>0</v>
      </c>
      <c r="BI263" s="130">
        <f>IF($N$263="nulová",$J$263,0)</f>
        <v>0</v>
      </c>
      <c r="BJ263" s="89" t="s">
        <v>20</v>
      </c>
      <c r="BK263" s="130">
        <f>ROUND($I$263*$H$263,2)</f>
        <v>0</v>
      </c>
      <c r="BL263" s="89" t="s">
        <v>121</v>
      </c>
      <c r="BM263" s="89" t="s">
        <v>385</v>
      </c>
    </row>
    <row r="264" spans="2:47" s="6" customFormat="1" ht="16.5" customHeight="1">
      <c r="B264" s="23"/>
      <c r="C264" s="24"/>
      <c r="D264" s="131" t="s">
        <v>123</v>
      </c>
      <c r="E264" s="24"/>
      <c r="F264" s="132" t="s">
        <v>387</v>
      </c>
      <c r="G264" s="24"/>
      <c r="H264" s="24"/>
      <c r="J264" s="24"/>
      <c r="K264" s="24"/>
      <c r="L264" s="43"/>
      <c r="M264" s="56"/>
      <c r="N264" s="24"/>
      <c r="O264" s="24"/>
      <c r="P264" s="24"/>
      <c r="Q264" s="24"/>
      <c r="R264" s="24"/>
      <c r="S264" s="24"/>
      <c r="T264" s="57"/>
      <c r="AT264" s="6" t="s">
        <v>123</v>
      </c>
      <c r="AU264" s="6" t="s">
        <v>69</v>
      </c>
    </row>
    <row r="265" spans="2:65" s="6" customFormat="1" ht="15.75" customHeight="1">
      <c r="B265" s="23"/>
      <c r="C265" s="133" t="s">
        <v>388</v>
      </c>
      <c r="D265" s="133" t="s">
        <v>127</v>
      </c>
      <c r="E265" s="134" t="s">
        <v>389</v>
      </c>
      <c r="F265" s="135" t="s">
        <v>390</v>
      </c>
      <c r="G265" s="136" t="s">
        <v>120</v>
      </c>
      <c r="H265" s="137">
        <v>2</v>
      </c>
      <c r="I265" s="138"/>
      <c r="J265" s="139">
        <f>ROUND($I$265*$H$265,2)</f>
        <v>0</v>
      </c>
      <c r="K265" s="135"/>
      <c r="L265" s="140"/>
      <c r="M265" s="141"/>
      <c r="N265" s="142" t="s">
        <v>40</v>
      </c>
      <c r="O265" s="24"/>
      <c r="P265" s="24"/>
      <c r="Q265" s="128">
        <v>0</v>
      </c>
      <c r="R265" s="128">
        <f>$Q$265*$H$265</f>
        <v>0</v>
      </c>
      <c r="S265" s="128">
        <v>0</v>
      </c>
      <c r="T265" s="129">
        <f>$S$265*$H$265</f>
        <v>0</v>
      </c>
      <c r="AR265" s="89" t="s">
        <v>130</v>
      </c>
      <c r="AT265" s="89" t="s">
        <v>127</v>
      </c>
      <c r="AU265" s="89" t="s">
        <v>69</v>
      </c>
      <c r="AY265" s="6" t="s">
        <v>122</v>
      </c>
      <c r="BE265" s="130">
        <f>IF($N$265="základní",$J$265,0)</f>
        <v>0</v>
      </c>
      <c r="BF265" s="130">
        <f>IF($N$265="snížená",$J$265,0)</f>
        <v>0</v>
      </c>
      <c r="BG265" s="130">
        <f>IF($N$265="zákl. přenesená",$J$265,0)</f>
        <v>0</v>
      </c>
      <c r="BH265" s="130">
        <f>IF($N$265="sníž. přenesená",$J$265,0)</f>
        <v>0</v>
      </c>
      <c r="BI265" s="130">
        <f>IF($N$265="nulová",$J$265,0)</f>
        <v>0</v>
      </c>
      <c r="BJ265" s="89" t="s">
        <v>20</v>
      </c>
      <c r="BK265" s="130">
        <f>ROUND($I$265*$H$265,2)</f>
        <v>0</v>
      </c>
      <c r="BL265" s="89" t="s">
        <v>121</v>
      </c>
      <c r="BM265" s="89" t="s">
        <v>388</v>
      </c>
    </row>
    <row r="266" spans="2:47" s="6" customFormat="1" ht="16.5" customHeight="1">
      <c r="B266" s="23"/>
      <c r="C266" s="24"/>
      <c r="D266" s="131" t="s">
        <v>123</v>
      </c>
      <c r="E266" s="24"/>
      <c r="F266" s="132" t="s">
        <v>390</v>
      </c>
      <c r="G266" s="24"/>
      <c r="H266" s="24"/>
      <c r="J266" s="24"/>
      <c r="K266" s="24"/>
      <c r="L266" s="43"/>
      <c r="M266" s="56"/>
      <c r="N266" s="24"/>
      <c r="O266" s="24"/>
      <c r="P266" s="24"/>
      <c r="Q266" s="24"/>
      <c r="R266" s="24"/>
      <c r="S266" s="24"/>
      <c r="T266" s="57"/>
      <c r="AT266" s="6" t="s">
        <v>123</v>
      </c>
      <c r="AU266" s="6" t="s">
        <v>69</v>
      </c>
    </row>
    <row r="267" spans="2:65" s="6" customFormat="1" ht="15.75" customHeight="1">
      <c r="B267" s="23"/>
      <c r="C267" s="133" t="s">
        <v>391</v>
      </c>
      <c r="D267" s="133" t="s">
        <v>127</v>
      </c>
      <c r="E267" s="134" t="s">
        <v>392</v>
      </c>
      <c r="F267" s="135" t="s">
        <v>393</v>
      </c>
      <c r="G267" s="136" t="s">
        <v>120</v>
      </c>
      <c r="H267" s="137">
        <v>19</v>
      </c>
      <c r="I267" s="138"/>
      <c r="J267" s="139">
        <f>ROUND($I$267*$H$267,2)</f>
        <v>0</v>
      </c>
      <c r="K267" s="135"/>
      <c r="L267" s="140"/>
      <c r="M267" s="141"/>
      <c r="N267" s="142" t="s">
        <v>40</v>
      </c>
      <c r="O267" s="24"/>
      <c r="P267" s="24"/>
      <c r="Q267" s="128">
        <v>0</v>
      </c>
      <c r="R267" s="128">
        <f>$Q$267*$H$267</f>
        <v>0</v>
      </c>
      <c r="S267" s="128">
        <v>0</v>
      </c>
      <c r="T267" s="129">
        <f>$S$267*$H$267</f>
        <v>0</v>
      </c>
      <c r="AR267" s="89" t="s">
        <v>130</v>
      </c>
      <c r="AT267" s="89" t="s">
        <v>127</v>
      </c>
      <c r="AU267" s="89" t="s">
        <v>69</v>
      </c>
      <c r="AY267" s="6" t="s">
        <v>122</v>
      </c>
      <c r="BE267" s="130">
        <f>IF($N$267="základní",$J$267,0)</f>
        <v>0</v>
      </c>
      <c r="BF267" s="130">
        <f>IF($N$267="snížená",$J$267,0)</f>
        <v>0</v>
      </c>
      <c r="BG267" s="130">
        <f>IF($N$267="zákl. přenesená",$J$267,0)</f>
        <v>0</v>
      </c>
      <c r="BH267" s="130">
        <f>IF($N$267="sníž. přenesená",$J$267,0)</f>
        <v>0</v>
      </c>
      <c r="BI267" s="130">
        <f>IF($N$267="nulová",$J$267,0)</f>
        <v>0</v>
      </c>
      <c r="BJ267" s="89" t="s">
        <v>20</v>
      </c>
      <c r="BK267" s="130">
        <f>ROUND($I$267*$H$267,2)</f>
        <v>0</v>
      </c>
      <c r="BL267" s="89" t="s">
        <v>121</v>
      </c>
      <c r="BM267" s="89" t="s">
        <v>391</v>
      </c>
    </row>
    <row r="268" spans="2:47" s="6" customFormat="1" ht="16.5" customHeight="1">
      <c r="B268" s="23"/>
      <c r="C268" s="24"/>
      <c r="D268" s="131" t="s">
        <v>123</v>
      </c>
      <c r="E268" s="24"/>
      <c r="F268" s="132" t="s">
        <v>393</v>
      </c>
      <c r="G268" s="24"/>
      <c r="H268" s="24"/>
      <c r="J268" s="24"/>
      <c r="K268" s="24"/>
      <c r="L268" s="43"/>
      <c r="M268" s="56"/>
      <c r="N268" s="24"/>
      <c r="O268" s="24"/>
      <c r="P268" s="24"/>
      <c r="Q268" s="24"/>
      <c r="R268" s="24"/>
      <c r="S268" s="24"/>
      <c r="T268" s="57"/>
      <c r="AT268" s="6" t="s">
        <v>123</v>
      </c>
      <c r="AU268" s="6" t="s">
        <v>69</v>
      </c>
    </row>
    <row r="269" spans="2:65" s="6" customFormat="1" ht="15.75" customHeight="1">
      <c r="B269" s="23"/>
      <c r="C269" s="119" t="s">
        <v>394</v>
      </c>
      <c r="D269" s="119" t="s">
        <v>117</v>
      </c>
      <c r="E269" s="120" t="s">
        <v>395</v>
      </c>
      <c r="F269" s="121" t="s">
        <v>396</v>
      </c>
      <c r="G269" s="122" t="s">
        <v>397</v>
      </c>
      <c r="H269" s="123">
        <v>300</v>
      </c>
      <c r="I269" s="124"/>
      <c r="J269" s="125">
        <f>ROUND($I$269*$H$269,2)</f>
        <v>0</v>
      </c>
      <c r="K269" s="121"/>
      <c r="L269" s="43"/>
      <c r="M269" s="126"/>
      <c r="N269" s="127" t="s">
        <v>40</v>
      </c>
      <c r="O269" s="24"/>
      <c r="P269" s="24"/>
      <c r="Q269" s="128">
        <v>0</v>
      </c>
      <c r="R269" s="128">
        <f>$Q$269*$H$269</f>
        <v>0</v>
      </c>
      <c r="S269" s="128">
        <v>0</v>
      </c>
      <c r="T269" s="129">
        <f>$S$269*$H$269</f>
        <v>0</v>
      </c>
      <c r="AR269" s="89" t="s">
        <v>121</v>
      </c>
      <c r="AT269" s="89" t="s">
        <v>117</v>
      </c>
      <c r="AU269" s="89" t="s">
        <v>69</v>
      </c>
      <c r="AY269" s="6" t="s">
        <v>122</v>
      </c>
      <c r="BE269" s="130">
        <f>IF($N$269="základní",$J$269,0)</f>
        <v>0</v>
      </c>
      <c r="BF269" s="130">
        <f>IF($N$269="snížená",$J$269,0)</f>
        <v>0</v>
      </c>
      <c r="BG269" s="130">
        <f>IF($N$269="zákl. přenesená",$J$269,0)</f>
        <v>0</v>
      </c>
      <c r="BH269" s="130">
        <f>IF($N$269="sníž. přenesená",$J$269,0)</f>
        <v>0</v>
      </c>
      <c r="BI269" s="130">
        <f>IF($N$269="nulová",$J$269,0)</f>
        <v>0</v>
      </c>
      <c r="BJ269" s="89" t="s">
        <v>20</v>
      </c>
      <c r="BK269" s="130">
        <f>ROUND($I$269*$H$269,2)</f>
        <v>0</v>
      </c>
      <c r="BL269" s="89" t="s">
        <v>121</v>
      </c>
      <c r="BM269" s="89" t="s">
        <v>394</v>
      </c>
    </row>
    <row r="270" spans="2:47" s="6" customFormat="1" ht="16.5" customHeight="1">
      <c r="B270" s="23"/>
      <c r="C270" s="24"/>
      <c r="D270" s="131" t="s">
        <v>123</v>
      </c>
      <c r="E270" s="24"/>
      <c r="F270" s="132" t="s">
        <v>396</v>
      </c>
      <c r="G270" s="24"/>
      <c r="H270" s="24"/>
      <c r="J270" s="24"/>
      <c r="K270" s="24"/>
      <c r="L270" s="43"/>
      <c r="M270" s="56"/>
      <c r="N270" s="24"/>
      <c r="O270" s="24"/>
      <c r="P270" s="24"/>
      <c r="Q270" s="24"/>
      <c r="R270" s="24"/>
      <c r="S270" s="24"/>
      <c r="T270" s="57"/>
      <c r="AT270" s="6" t="s">
        <v>123</v>
      </c>
      <c r="AU270" s="6" t="s">
        <v>69</v>
      </c>
    </row>
    <row r="271" spans="2:65" s="6" customFormat="1" ht="15.75" customHeight="1">
      <c r="B271" s="23"/>
      <c r="C271" s="119" t="s">
        <v>398</v>
      </c>
      <c r="D271" s="119" t="s">
        <v>117</v>
      </c>
      <c r="E271" s="120" t="s">
        <v>399</v>
      </c>
      <c r="F271" s="121" t="s">
        <v>400</v>
      </c>
      <c r="G271" s="122" t="s">
        <v>127</v>
      </c>
      <c r="H271" s="123">
        <v>330</v>
      </c>
      <c r="I271" s="124"/>
      <c r="J271" s="125">
        <f>ROUND($I$271*$H$271,2)</f>
        <v>0</v>
      </c>
      <c r="K271" s="121"/>
      <c r="L271" s="43"/>
      <c r="M271" s="126"/>
      <c r="N271" s="127" t="s">
        <v>40</v>
      </c>
      <c r="O271" s="24"/>
      <c r="P271" s="24"/>
      <c r="Q271" s="128">
        <v>0</v>
      </c>
      <c r="R271" s="128">
        <f>$Q$271*$H$271</f>
        <v>0</v>
      </c>
      <c r="S271" s="128">
        <v>0</v>
      </c>
      <c r="T271" s="129">
        <f>$S$271*$H$271</f>
        <v>0</v>
      </c>
      <c r="AR271" s="89" t="s">
        <v>121</v>
      </c>
      <c r="AT271" s="89" t="s">
        <v>117</v>
      </c>
      <c r="AU271" s="89" t="s">
        <v>69</v>
      </c>
      <c r="AY271" s="6" t="s">
        <v>122</v>
      </c>
      <c r="BE271" s="130">
        <f>IF($N$271="základní",$J$271,0)</f>
        <v>0</v>
      </c>
      <c r="BF271" s="130">
        <f>IF($N$271="snížená",$J$271,0)</f>
        <v>0</v>
      </c>
      <c r="BG271" s="130">
        <f>IF($N$271="zákl. přenesená",$J$271,0)</f>
        <v>0</v>
      </c>
      <c r="BH271" s="130">
        <f>IF($N$271="sníž. přenesená",$J$271,0)</f>
        <v>0</v>
      </c>
      <c r="BI271" s="130">
        <f>IF($N$271="nulová",$J$271,0)</f>
        <v>0</v>
      </c>
      <c r="BJ271" s="89" t="s">
        <v>20</v>
      </c>
      <c r="BK271" s="130">
        <f>ROUND($I$271*$H$271,2)</f>
        <v>0</v>
      </c>
      <c r="BL271" s="89" t="s">
        <v>121</v>
      </c>
      <c r="BM271" s="89" t="s">
        <v>398</v>
      </c>
    </row>
    <row r="272" spans="2:47" s="6" customFormat="1" ht="16.5" customHeight="1">
      <c r="B272" s="23"/>
      <c r="C272" s="24"/>
      <c r="D272" s="131" t="s">
        <v>123</v>
      </c>
      <c r="E272" s="24"/>
      <c r="F272" s="132" t="s">
        <v>400</v>
      </c>
      <c r="G272" s="24"/>
      <c r="H272" s="24"/>
      <c r="J272" s="24"/>
      <c r="K272" s="24"/>
      <c r="L272" s="43"/>
      <c r="M272" s="56"/>
      <c r="N272" s="24"/>
      <c r="O272" s="24"/>
      <c r="P272" s="24"/>
      <c r="Q272" s="24"/>
      <c r="R272" s="24"/>
      <c r="S272" s="24"/>
      <c r="T272" s="57"/>
      <c r="AT272" s="6" t="s">
        <v>123</v>
      </c>
      <c r="AU272" s="6" t="s">
        <v>69</v>
      </c>
    </row>
    <row r="273" spans="2:65" s="6" customFormat="1" ht="15.75" customHeight="1">
      <c r="B273" s="23"/>
      <c r="C273" s="119" t="s">
        <v>401</v>
      </c>
      <c r="D273" s="119" t="s">
        <v>117</v>
      </c>
      <c r="E273" s="120" t="s">
        <v>402</v>
      </c>
      <c r="F273" s="121" t="s">
        <v>403</v>
      </c>
      <c r="G273" s="122" t="s">
        <v>127</v>
      </c>
      <c r="H273" s="123">
        <v>340</v>
      </c>
      <c r="I273" s="124"/>
      <c r="J273" s="125">
        <f>ROUND($I$273*$H$273,2)</f>
        <v>0</v>
      </c>
      <c r="K273" s="121"/>
      <c r="L273" s="43"/>
      <c r="M273" s="126"/>
      <c r="N273" s="127" t="s">
        <v>40</v>
      </c>
      <c r="O273" s="24"/>
      <c r="P273" s="24"/>
      <c r="Q273" s="128">
        <v>0</v>
      </c>
      <c r="R273" s="128">
        <f>$Q$273*$H$273</f>
        <v>0</v>
      </c>
      <c r="S273" s="128">
        <v>0</v>
      </c>
      <c r="T273" s="129">
        <f>$S$273*$H$273</f>
        <v>0</v>
      </c>
      <c r="AR273" s="89" t="s">
        <v>121</v>
      </c>
      <c r="AT273" s="89" t="s">
        <v>117</v>
      </c>
      <c r="AU273" s="89" t="s">
        <v>69</v>
      </c>
      <c r="AY273" s="6" t="s">
        <v>122</v>
      </c>
      <c r="BE273" s="130">
        <f>IF($N$273="základní",$J$273,0)</f>
        <v>0</v>
      </c>
      <c r="BF273" s="130">
        <f>IF($N$273="snížená",$J$273,0)</f>
        <v>0</v>
      </c>
      <c r="BG273" s="130">
        <f>IF($N$273="zákl. přenesená",$J$273,0)</f>
        <v>0</v>
      </c>
      <c r="BH273" s="130">
        <f>IF($N$273="sníž. přenesená",$J$273,0)</f>
        <v>0</v>
      </c>
      <c r="BI273" s="130">
        <f>IF($N$273="nulová",$J$273,0)</f>
        <v>0</v>
      </c>
      <c r="BJ273" s="89" t="s">
        <v>20</v>
      </c>
      <c r="BK273" s="130">
        <f>ROUND($I$273*$H$273,2)</f>
        <v>0</v>
      </c>
      <c r="BL273" s="89" t="s">
        <v>121</v>
      </c>
      <c r="BM273" s="89" t="s">
        <v>401</v>
      </c>
    </row>
    <row r="274" spans="2:47" s="6" customFormat="1" ht="16.5" customHeight="1">
      <c r="B274" s="23"/>
      <c r="C274" s="24"/>
      <c r="D274" s="131" t="s">
        <v>123</v>
      </c>
      <c r="E274" s="24"/>
      <c r="F274" s="132" t="s">
        <v>403</v>
      </c>
      <c r="G274" s="24"/>
      <c r="H274" s="24"/>
      <c r="J274" s="24"/>
      <c r="K274" s="24"/>
      <c r="L274" s="43"/>
      <c r="M274" s="56"/>
      <c r="N274" s="24"/>
      <c r="O274" s="24"/>
      <c r="P274" s="24"/>
      <c r="Q274" s="24"/>
      <c r="R274" s="24"/>
      <c r="S274" s="24"/>
      <c r="T274" s="57"/>
      <c r="AT274" s="6" t="s">
        <v>123</v>
      </c>
      <c r="AU274" s="6" t="s">
        <v>69</v>
      </c>
    </row>
    <row r="275" spans="2:65" s="6" customFormat="1" ht="15.75" customHeight="1">
      <c r="B275" s="23"/>
      <c r="C275" s="119" t="s">
        <v>26</v>
      </c>
      <c r="D275" s="119" t="s">
        <v>117</v>
      </c>
      <c r="E275" s="120" t="s">
        <v>404</v>
      </c>
      <c r="F275" s="121" t="s">
        <v>405</v>
      </c>
      <c r="G275" s="122" t="s">
        <v>406</v>
      </c>
      <c r="H275" s="123">
        <v>6</v>
      </c>
      <c r="I275" s="124"/>
      <c r="J275" s="125">
        <f>ROUND($I$275*$H$275,2)</f>
        <v>0</v>
      </c>
      <c r="K275" s="121"/>
      <c r="L275" s="43"/>
      <c r="M275" s="126"/>
      <c r="N275" s="127" t="s">
        <v>40</v>
      </c>
      <c r="O275" s="24"/>
      <c r="P275" s="24"/>
      <c r="Q275" s="128">
        <v>0</v>
      </c>
      <c r="R275" s="128">
        <f>$Q$275*$H$275</f>
        <v>0</v>
      </c>
      <c r="S275" s="128">
        <v>0</v>
      </c>
      <c r="T275" s="129">
        <f>$S$275*$H$275</f>
        <v>0</v>
      </c>
      <c r="AR275" s="89" t="s">
        <v>121</v>
      </c>
      <c r="AT275" s="89" t="s">
        <v>117</v>
      </c>
      <c r="AU275" s="89" t="s">
        <v>69</v>
      </c>
      <c r="AY275" s="6" t="s">
        <v>122</v>
      </c>
      <c r="BE275" s="130">
        <f>IF($N$275="základní",$J$275,0)</f>
        <v>0</v>
      </c>
      <c r="BF275" s="130">
        <f>IF($N$275="snížená",$J$275,0)</f>
        <v>0</v>
      </c>
      <c r="BG275" s="130">
        <f>IF($N$275="zákl. přenesená",$J$275,0)</f>
        <v>0</v>
      </c>
      <c r="BH275" s="130">
        <f>IF($N$275="sníž. přenesená",$J$275,0)</f>
        <v>0</v>
      </c>
      <c r="BI275" s="130">
        <f>IF($N$275="nulová",$J$275,0)</f>
        <v>0</v>
      </c>
      <c r="BJ275" s="89" t="s">
        <v>20</v>
      </c>
      <c r="BK275" s="130">
        <f>ROUND($I$275*$H$275,2)</f>
        <v>0</v>
      </c>
      <c r="BL275" s="89" t="s">
        <v>121</v>
      </c>
      <c r="BM275" s="89" t="s">
        <v>26</v>
      </c>
    </row>
    <row r="276" spans="2:47" s="6" customFormat="1" ht="16.5" customHeight="1">
      <c r="B276" s="23"/>
      <c r="C276" s="24"/>
      <c r="D276" s="131" t="s">
        <v>123</v>
      </c>
      <c r="E276" s="24"/>
      <c r="F276" s="132" t="s">
        <v>405</v>
      </c>
      <c r="G276" s="24"/>
      <c r="H276" s="24"/>
      <c r="J276" s="24"/>
      <c r="K276" s="24"/>
      <c r="L276" s="43"/>
      <c r="M276" s="56"/>
      <c r="N276" s="24"/>
      <c r="O276" s="24"/>
      <c r="P276" s="24"/>
      <c r="Q276" s="24"/>
      <c r="R276" s="24"/>
      <c r="S276" s="24"/>
      <c r="T276" s="57"/>
      <c r="AT276" s="6" t="s">
        <v>123</v>
      </c>
      <c r="AU276" s="6" t="s">
        <v>69</v>
      </c>
    </row>
    <row r="277" spans="2:65" s="6" customFormat="1" ht="15.75" customHeight="1">
      <c r="B277" s="23"/>
      <c r="C277" s="119" t="s">
        <v>407</v>
      </c>
      <c r="D277" s="119" t="s">
        <v>117</v>
      </c>
      <c r="E277" s="120" t="s">
        <v>408</v>
      </c>
      <c r="F277" s="121" t="s">
        <v>409</v>
      </c>
      <c r="G277" s="122" t="s">
        <v>410</v>
      </c>
      <c r="H277" s="123">
        <v>50</v>
      </c>
      <c r="I277" s="124"/>
      <c r="J277" s="125">
        <f>ROUND($I$277*$H$277,2)</f>
        <v>0</v>
      </c>
      <c r="K277" s="121"/>
      <c r="L277" s="43"/>
      <c r="M277" s="126"/>
      <c r="N277" s="127" t="s">
        <v>40</v>
      </c>
      <c r="O277" s="24"/>
      <c r="P277" s="24"/>
      <c r="Q277" s="128">
        <v>0</v>
      </c>
      <c r="R277" s="128">
        <f>$Q$277*$H$277</f>
        <v>0</v>
      </c>
      <c r="S277" s="128">
        <v>0</v>
      </c>
      <c r="T277" s="129">
        <f>$S$277*$H$277</f>
        <v>0</v>
      </c>
      <c r="AR277" s="89" t="s">
        <v>121</v>
      </c>
      <c r="AT277" s="89" t="s">
        <v>117</v>
      </c>
      <c r="AU277" s="89" t="s">
        <v>69</v>
      </c>
      <c r="AY277" s="6" t="s">
        <v>122</v>
      </c>
      <c r="BE277" s="130">
        <f>IF($N$277="základní",$J$277,0)</f>
        <v>0</v>
      </c>
      <c r="BF277" s="130">
        <f>IF($N$277="snížená",$J$277,0)</f>
        <v>0</v>
      </c>
      <c r="BG277" s="130">
        <f>IF($N$277="zákl. přenesená",$J$277,0)</f>
        <v>0</v>
      </c>
      <c r="BH277" s="130">
        <f>IF($N$277="sníž. přenesená",$J$277,0)</f>
        <v>0</v>
      </c>
      <c r="BI277" s="130">
        <f>IF($N$277="nulová",$J$277,0)</f>
        <v>0</v>
      </c>
      <c r="BJ277" s="89" t="s">
        <v>20</v>
      </c>
      <c r="BK277" s="130">
        <f>ROUND($I$277*$H$277,2)</f>
        <v>0</v>
      </c>
      <c r="BL277" s="89" t="s">
        <v>121</v>
      </c>
      <c r="BM277" s="89" t="s">
        <v>407</v>
      </c>
    </row>
    <row r="278" spans="2:47" s="6" customFormat="1" ht="16.5" customHeight="1">
      <c r="B278" s="23"/>
      <c r="C278" s="24"/>
      <c r="D278" s="131" t="s">
        <v>123</v>
      </c>
      <c r="E278" s="24"/>
      <c r="F278" s="132" t="s">
        <v>409</v>
      </c>
      <c r="G278" s="24"/>
      <c r="H278" s="24"/>
      <c r="J278" s="24"/>
      <c r="K278" s="24"/>
      <c r="L278" s="43"/>
      <c r="M278" s="56"/>
      <c r="N278" s="24"/>
      <c r="O278" s="24"/>
      <c r="P278" s="24"/>
      <c r="Q278" s="24"/>
      <c r="R278" s="24"/>
      <c r="S278" s="24"/>
      <c r="T278" s="57"/>
      <c r="AT278" s="6" t="s">
        <v>123</v>
      </c>
      <c r="AU278" s="6" t="s">
        <v>69</v>
      </c>
    </row>
    <row r="279" spans="2:65" s="6" customFormat="1" ht="15.75" customHeight="1">
      <c r="B279" s="23"/>
      <c r="C279" s="119" t="s">
        <v>411</v>
      </c>
      <c r="D279" s="119" t="s">
        <v>117</v>
      </c>
      <c r="E279" s="120" t="s">
        <v>145</v>
      </c>
      <c r="F279" s="121" t="s">
        <v>412</v>
      </c>
      <c r="G279" s="122" t="s">
        <v>127</v>
      </c>
      <c r="H279" s="123">
        <v>900</v>
      </c>
      <c r="I279" s="124"/>
      <c r="J279" s="125">
        <f>ROUND($I$279*$H$279,2)</f>
        <v>0</v>
      </c>
      <c r="K279" s="121"/>
      <c r="L279" s="43"/>
      <c r="M279" s="126"/>
      <c r="N279" s="127" t="s">
        <v>40</v>
      </c>
      <c r="O279" s="24"/>
      <c r="P279" s="24"/>
      <c r="Q279" s="128">
        <v>0</v>
      </c>
      <c r="R279" s="128">
        <f>$Q$279*$H$279</f>
        <v>0</v>
      </c>
      <c r="S279" s="128">
        <v>0</v>
      </c>
      <c r="T279" s="129">
        <f>$S$279*$H$279</f>
        <v>0</v>
      </c>
      <c r="AR279" s="89" t="s">
        <v>121</v>
      </c>
      <c r="AT279" s="89" t="s">
        <v>117</v>
      </c>
      <c r="AU279" s="89" t="s">
        <v>69</v>
      </c>
      <c r="AY279" s="6" t="s">
        <v>122</v>
      </c>
      <c r="BE279" s="130">
        <f>IF($N$279="základní",$J$279,0)</f>
        <v>0</v>
      </c>
      <c r="BF279" s="130">
        <f>IF($N$279="snížená",$J$279,0)</f>
        <v>0</v>
      </c>
      <c r="BG279" s="130">
        <f>IF($N$279="zákl. přenesená",$J$279,0)</f>
        <v>0</v>
      </c>
      <c r="BH279" s="130">
        <f>IF($N$279="sníž. přenesená",$J$279,0)</f>
        <v>0</v>
      </c>
      <c r="BI279" s="130">
        <f>IF($N$279="nulová",$J$279,0)</f>
        <v>0</v>
      </c>
      <c r="BJ279" s="89" t="s">
        <v>20</v>
      </c>
      <c r="BK279" s="130">
        <f>ROUND($I$279*$H$279,2)</f>
        <v>0</v>
      </c>
      <c r="BL279" s="89" t="s">
        <v>121</v>
      </c>
      <c r="BM279" s="89" t="s">
        <v>411</v>
      </c>
    </row>
    <row r="280" spans="2:47" s="6" customFormat="1" ht="16.5" customHeight="1">
      <c r="B280" s="23"/>
      <c r="C280" s="24"/>
      <c r="D280" s="131" t="s">
        <v>123</v>
      </c>
      <c r="E280" s="24"/>
      <c r="F280" s="132" t="s">
        <v>412</v>
      </c>
      <c r="G280" s="24"/>
      <c r="H280" s="24"/>
      <c r="J280" s="24"/>
      <c r="K280" s="24"/>
      <c r="L280" s="43"/>
      <c r="M280" s="56"/>
      <c r="N280" s="24"/>
      <c r="O280" s="24"/>
      <c r="P280" s="24"/>
      <c r="Q280" s="24"/>
      <c r="R280" s="24"/>
      <c r="S280" s="24"/>
      <c r="T280" s="57"/>
      <c r="AT280" s="6" t="s">
        <v>123</v>
      </c>
      <c r="AU280" s="6" t="s">
        <v>69</v>
      </c>
    </row>
    <row r="281" spans="2:65" s="6" customFormat="1" ht="15.75" customHeight="1">
      <c r="B281" s="23"/>
      <c r="C281" s="119" t="s">
        <v>413</v>
      </c>
      <c r="D281" s="119" t="s">
        <v>117</v>
      </c>
      <c r="E281" s="120" t="s">
        <v>414</v>
      </c>
      <c r="F281" s="121" t="s">
        <v>415</v>
      </c>
      <c r="G281" s="122" t="s">
        <v>144</v>
      </c>
      <c r="H281" s="123">
        <v>192</v>
      </c>
      <c r="I281" s="124"/>
      <c r="J281" s="125">
        <f>ROUND($I$281*$H$281,2)</f>
        <v>0</v>
      </c>
      <c r="K281" s="121"/>
      <c r="L281" s="43"/>
      <c r="M281" s="126"/>
      <c r="N281" s="127" t="s">
        <v>40</v>
      </c>
      <c r="O281" s="24"/>
      <c r="P281" s="24"/>
      <c r="Q281" s="128">
        <v>0</v>
      </c>
      <c r="R281" s="128">
        <f>$Q$281*$H$281</f>
        <v>0</v>
      </c>
      <c r="S281" s="128">
        <v>0</v>
      </c>
      <c r="T281" s="129">
        <f>$S$281*$H$281</f>
        <v>0</v>
      </c>
      <c r="AR281" s="89" t="s">
        <v>121</v>
      </c>
      <c r="AT281" s="89" t="s">
        <v>117</v>
      </c>
      <c r="AU281" s="89" t="s">
        <v>69</v>
      </c>
      <c r="AY281" s="6" t="s">
        <v>122</v>
      </c>
      <c r="BE281" s="130">
        <f>IF($N$281="základní",$J$281,0)</f>
        <v>0</v>
      </c>
      <c r="BF281" s="130">
        <f>IF($N$281="snížená",$J$281,0)</f>
        <v>0</v>
      </c>
      <c r="BG281" s="130">
        <f>IF($N$281="zákl. přenesená",$J$281,0)</f>
        <v>0</v>
      </c>
      <c r="BH281" s="130">
        <f>IF($N$281="sníž. přenesená",$J$281,0)</f>
        <v>0</v>
      </c>
      <c r="BI281" s="130">
        <f>IF($N$281="nulová",$J$281,0)</f>
        <v>0</v>
      </c>
      <c r="BJ281" s="89" t="s">
        <v>20</v>
      </c>
      <c r="BK281" s="130">
        <f>ROUND($I$281*$H$281,2)</f>
        <v>0</v>
      </c>
      <c r="BL281" s="89" t="s">
        <v>121</v>
      </c>
      <c r="BM281" s="89" t="s">
        <v>413</v>
      </c>
    </row>
    <row r="282" spans="2:47" s="6" customFormat="1" ht="16.5" customHeight="1">
      <c r="B282" s="23"/>
      <c r="C282" s="24"/>
      <c r="D282" s="131" t="s">
        <v>123</v>
      </c>
      <c r="E282" s="24"/>
      <c r="F282" s="132" t="s">
        <v>415</v>
      </c>
      <c r="G282" s="24"/>
      <c r="H282" s="24"/>
      <c r="J282" s="24"/>
      <c r="K282" s="24"/>
      <c r="L282" s="43"/>
      <c r="M282" s="56"/>
      <c r="N282" s="24"/>
      <c r="O282" s="24"/>
      <c r="P282" s="24"/>
      <c r="Q282" s="24"/>
      <c r="R282" s="24"/>
      <c r="S282" s="24"/>
      <c r="T282" s="57"/>
      <c r="AT282" s="6" t="s">
        <v>123</v>
      </c>
      <c r="AU282" s="6" t="s">
        <v>69</v>
      </c>
    </row>
    <row r="283" spans="2:65" s="6" customFormat="1" ht="15.75" customHeight="1">
      <c r="B283" s="23"/>
      <c r="C283" s="119" t="s">
        <v>416</v>
      </c>
      <c r="D283" s="119" t="s">
        <v>117</v>
      </c>
      <c r="E283" s="120" t="s">
        <v>417</v>
      </c>
      <c r="F283" s="121" t="s">
        <v>418</v>
      </c>
      <c r="G283" s="122" t="s">
        <v>127</v>
      </c>
      <c r="H283" s="123">
        <v>160</v>
      </c>
      <c r="I283" s="124"/>
      <c r="J283" s="125">
        <f>ROUND($I$283*$H$283,2)</f>
        <v>0</v>
      </c>
      <c r="K283" s="121"/>
      <c r="L283" s="43"/>
      <c r="M283" s="126"/>
      <c r="N283" s="127" t="s">
        <v>40</v>
      </c>
      <c r="O283" s="24"/>
      <c r="P283" s="24"/>
      <c r="Q283" s="128">
        <v>0</v>
      </c>
      <c r="R283" s="128">
        <f>$Q$283*$H$283</f>
        <v>0</v>
      </c>
      <c r="S283" s="128">
        <v>0</v>
      </c>
      <c r="T283" s="129">
        <f>$S$283*$H$283</f>
        <v>0</v>
      </c>
      <c r="AR283" s="89" t="s">
        <v>121</v>
      </c>
      <c r="AT283" s="89" t="s">
        <v>117</v>
      </c>
      <c r="AU283" s="89" t="s">
        <v>69</v>
      </c>
      <c r="AY283" s="6" t="s">
        <v>122</v>
      </c>
      <c r="BE283" s="130">
        <f>IF($N$283="základní",$J$283,0)</f>
        <v>0</v>
      </c>
      <c r="BF283" s="130">
        <f>IF($N$283="snížená",$J$283,0)</f>
        <v>0</v>
      </c>
      <c r="BG283" s="130">
        <f>IF($N$283="zákl. přenesená",$J$283,0)</f>
        <v>0</v>
      </c>
      <c r="BH283" s="130">
        <f>IF($N$283="sníž. přenesená",$J$283,0)</f>
        <v>0</v>
      </c>
      <c r="BI283" s="130">
        <f>IF($N$283="nulová",$J$283,0)</f>
        <v>0</v>
      </c>
      <c r="BJ283" s="89" t="s">
        <v>20</v>
      </c>
      <c r="BK283" s="130">
        <f>ROUND($I$283*$H$283,2)</f>
        <v>0</v>
      </c>
      <c r="BL283" s="89" t="s">
        <v>121</v>
      </c>
      <c r="BM283" s="89" t="s">
        <v>416</v>
      </c>
    </row>
    <row r="284" spans="2:47" s="6" customFormat="1" ht="16.5" customHeight="1">
      <c r="B284" s="23"/>
      <c r="C284" s="24"/>
      <c r="D284" s="131" t="s">
        <v>123</v>
      </c>
      <c r="E284" s="24"/>
      <c r="F284" s="132" t="s">
        <v>418</v>
      </c>
      <c r="G284" s="24"/>
      <c r="H284" s="24"/>
      <c r="J284" s="24"/>
      <c r="K284" s="24"/>
      <c r="L284" s="43"/>
      <c r="M284" s="56"/>
      <c r="N284" s="24"/>
      <c r="O284" s="24"/>
      <c r="P284" s="24"/>
      <c r="Q284" s="24"/>
      <c r="R284" s="24"/>
      <c r="S284" s="24"/>
      <c r="T284" s="57"/>
      <c r="AT284" s="6" t="s">
        <v>123</v>
      </c>
      <c r="AU284" s="6" t="s">
        <v>69</v>
      </c>
    </row>
    <row r="285" spans="2:65" s="6" customFormat="1" ht="15.75" customHeight="1">
      <c r="B285" s="23"/>
      <c r="C285" s="119" t="s">
        <v>419</v>
      </c>
      <c r="D285" s="119" t="s">
        <v>117</v>
      </c>
      <c r="E285" s="120" t="s">
        <v>420</v>
      </c>
      <c r="F285" s="121" t="s">
        <v>421</v>
      </c>
      <c r="G285" s="122" t="s">
        <v>127</v>
      </c>
      <c r="H285" s="123">
        <v>1200</v>
      </c>
      <c r="I285" s="124"/>
      <c r="J285" s="125">
        <f>ROUND($I$285*$H$285,2)</f>
        <v>0</v>
      </c>
      <c r="K285" s="121"/>
      <c r="L285" s="43"/>
      <c r="M285" s="126"/>
      <c r="N285" s="127" t="s">
        <v>40</v>
      </c>
      <c r="O285" s="24"/>
      <c r="P285" s="24"/>
      <c r="Q285" s="128">
        <v>0</v>
      </c>
      <c r="R285" s="128">
        <f>$Q$285*$H$285</f>
        <v>0</v>
      </c>
      <c r="S285" s="128">
        <v>0</v>
      </c>
      <c r="T285" s="129">
        <f>$S$285*$H$285</f>
        <v>0</v>
      </c>
      <c r="AR285" s="89" t="s">
        <v>121</v>
      </c>
      <c r="AT285" s="89" t="s">
        <v>117</v>
      </c>
      <c r="AU285" s="89" t="s">
        <v>69</v>
      </c>
      <c r="AY285" s="6" t="s">
        <v>122</v>
      </c>
      <c r="BE285" s="130">
        <f>IF($N$285="základní",$J$285,0)</f>
        <v>0</v>
      </c>
      <c r="BF285" s="130">
        <f>IF($N$285="snížená",$J$285,0)</f>
        <v>0</v>
      </c>
      <c r="BG285" s="130">
        <f>IF($N$285="zákl. přenesená",$J$285,0)</f>
        <v>0</v>
      </c>
      <c r="BH285" s="130">
        <f>IF($N$285="sníž. přenesená",$J$285,0)</f>
        <v>0</v>
      </c>
      <c r="BI285" s="130">
        <f>IF($N$285="nulová",$J$285,0)</f>
        <v>0</v>
      </c>
      <c r="BJ285" s="89" t="s">
        <v>20</v>
      </c>
      <c r="BK285" s="130">
        <f>ROUND($I$285*$H$285,2)</f>
        <v>0</v>
      </c>
      <c r="BL285" s="89" t="s">
        <v>121</v>
      </c>
      <c r="BM285" s="89" t="s">
        <v>419</v>
      </c>
    </row>
    <row r="286" spans="2:47" s="6" customFormat="1" ht="16.5" customHeight="1">
      <c r="B286" s="23"/>
      <c r="C286" s="24"/>
      <c r="D286" s="131" t="s">
        <v>123</v>
      </c>
      <c r="E286" s="24"/>
      <c r="F286" s="132" t="s">
        <v>421</v>
      </c>
      <c r="G286" s="24"/>
      <c r="H286" s="24"/>
      <c r="J286" s="24"/>
      <c r="K286" s="24"/>
      <c r="L286" s="43"/>
      <c r="M286" s="56"/>
      <c r="N286" s="24"/>
      <c r="O286" s="24"/>
      <c r="P286" s="24"/>
      <c r="Q286" s="24"/>
      <c r="R286" s="24"/>
      <c r="S286" s="24"/>
      <c r="T286" s="57"/>
      <c r="AT286" s="6" t="s">
        <v>123</v>
      </c>
      <c r="AU286" s="6" t="s">
        <v>69</v>
      </c>
    </row>
    <row r="287" spans="2:65" s="6" customFormat="1" ht="15.75" customHeight="1">
      <c r="B287" s="23"/>
      <c r="C287" s="119" t="s">
        <v>422</v>
      </c>
      <c r="D287" s="119" t="s">
        <v>117</v>
      </c>
      <c r="E287" s="120" t="s">
        <v>423</v>
      </c>
      <c r="F287" s="121" t="s">
        <v>424</v>
      </c>
      <c r="G287" s="122" t="s">
        <v>148</v>
      </c>
      <c r="H287" s="123">
        <v>29.2</v>
      </c>
      <c r="I287" s="124"/>
      <c r="J287" s="125">
        <f>ROUND($I$287*$H$287,2)</f>
        <v>0</v>
      </c>
      <c r="K287" s="121"/>
      <c r="L287" s="43"/>
      <c r="M287" s="126"/>
      <c r="N287" s="127" t="s">
        <v>40</v>
      </c>
      <c r="O287" s="24"/>
      <c r="P287" s="24"/>
      <c r="Q287" s="128">
        <v>0</v>
      </c>
      <c r="R287" s="128">
        <f>$Q$287*$H$287</f>
        <v>0</v>
      </c>
      <c r="S287" s="128">
        <v>0</v>
      </c>
      <c r="T287" s="129">
        <f>$S$287*$H$287</f>
        <v>0</v>
      </c>
      <c r="AR287" s="89" t="s">
        <v>121</v>
      </c>
      <c r="AT287" s="89" t="s">
        <v>117</v>
      </c>
      <c r="AU287" s="89" t="s">
        <v>69</v>
      </c>
      <c r="AY287" s="6" t="s">
        <v>122</v>
      </c>
      <c r="BE287" s="130">
        <f>IF($N$287="základní",$J$287,0)</f>
        <v>0</v>
      </c>
      <c r="BF287" s="130">
        <f>IF($N$287="snížená",$J$287,0)</f>
        <v>0</v>
      </c>
      <c r="BG287" s="130">
        <f>IF($N$287="zákl. přenesená",$J$287,0)</f>
        <v>0</v>
      </c>
      <c r="BH287" s="130">
        <f>IF($N$287="sníž. přenesená",$J$287,0)</f>
        <v>0</v>
      </c>
      <c r="BI287" s="130">
        <f>IF($N$287="nulová",$J$287,0)</f>
        <v>0</v>
      </c>
      <c r="BJ287" s="89" t="s">
        <v>20</v>
      </c>
      <c r="BK287" s="130">
        <f>ROUND($I$287*$H$287,2)</f>
        <v>0</v>
      </c>
      <c r="BL287" s="89" t="s">
        <v>121</v>
      </c>
      <c r="BM287" s="89" t="s">
        <v>422</v>
      </c>
    </row>
    <row r="288" spans="2:47" s="6" customFormat="1" ht="16.5" customHeight="1">
      <c r="B288" s="23"/>
      <c r="C288" s="24"/>
      <c r="D288" s="131" t="s">
        <v>123</v>
      </c>
      <c r="E288" s="24"/>
      <c r="F288" s="132" t="s">
        <v>424</v>
      </c>
      <c r="G288" s="24"/>
      <c r="H288" s="24"/>
      <c r="J288" s="24"/>
      <c r="K288" s="24"/>
      <c r="L288" s="43"/>
      <c r="M288" s="56"/>
      <c r="N288" s="24"/>
      <c r="O288" s="24"/>
      <c r="P288" s="24"/>
      <c r="Q288" s="24"/>
      <c r="R288" s="24"/>
      <c r="S288" s="24"/>
      <c r="T288" s="57"/>
      <c r="AT288" s="6" t="s">
        <v>123</v>
      </c>
      <c r="AU288" s="6" t="s">
        <v>69</v>
      </c>
    </row>
    <row r="289" spans="2:65" s="6" customFormat="1" ht="15.75" customHeight="1">
      <c r="B289" s="23"/>
      <c r="C289" s="119" t="s">
        <v>425</v>
      </c>
      <c r="D289" s="119" t="s">
        <v>117</v>
      </c>
      <c r="E289" s="120" t="s">
        <v>426</v>
      </c>
      <c r="F289" s="121" t="s">
        <v>427</v>
      </c>
      <c r="G289" s="122" t="s">
        <v>148</v>
      </c>
      <c r="H289" s="123">
        <v>377</v>
      </c>
      <c r="I289" s="124"/>
      <c r="J289" s="125">
        <f>ROUND($I$289*$H$289,2)</f>
        <v>0</v>
      </c>
      <c r="K289" s="121"/>
      <c r="L289" s="43"/>
      <c r="M289" s="126"/>
      <c r="N289" s="127" t="s">
        <v>40</v>
      </c>
      <c r="O289" s="24"/>
      <c r="P289" s="24"/>
      <c r="Q289" s="128">
        <v>0</v>
      </c>
      <c r="R289" s="128">
        <f>$Q$289*$H$289</f>
        <v>0</v>
      </c>
      <c r="S289" s="128">
        <v>0</v>
      </c>
      <c r="T289" s="129">
        <f>$S$289*$H$289</f>
        <v>0</v>
      </c>
      <c r="AR289" s="89" t="s">
        <v>121</v>
      </c>
      <c r="AT289" s="89" t="s">
        <v>117</v>
      </c>
      <c r="AU289" s="89" t="s">
        <v>69</v>
      </c>
      <c r="AY289" s="6" t="s">
        <v>122</v>
      </c>
      <c r="BE289" s="130">
        <f>IF($N$289="základní",$J$289,0)</f>
        <v>0</v>
      </c>
      <c r="BF289" s="130">
        <f>IF($N$289="snížená",$J$289,0)</f>
        <v>0</v>
      </c>
      <c r="BG289" s="130">
        <f>IF($N$289="zákl. přenesená",$J$289,0)</f>
        <v>0</v>
      </c>
      <c r="BH289" s="130">
        <f>IF($N$289="sníž. přenesená",$J$289,0)</f>
        <v>0</v>
      </c>
      <c r="BI289" s="130">
        <f>IF($N$289="nulová",$J$289,0)</f>
        <v>0</v>
      </c>
      <c r="BJ289" s="89" t="s">
        <v>20</v>
      </c>
      <c r="BK289" s="130">
        <f>ROUND($I$289*$H$289,2)</f>
        <v>0</v>
      </c>
      <c r="BL289" s="89" t="s">
        <v>121</v>
      </c>
      <c r="BM289" s="89" t="s">
        <v>425</v>
      </c>
    </row>
    <row r="290" spans="2:47" s="6" customFormat="1" ht="16.5" customHeight="1">
      <c r="B290" s="23"/>
      <c r="C290" s="24"/>
      <c r="D290" s="131" t="s">
        <v>123</v>
      </c>
      <c r="E290" s="24"/>
      <c r="F290" s="132" t="s">
        <v>427</v>
      </c>
      <c r="G290" s="24"/>
      <c r="H290" s="24"/>
      <c r="J290" s="24"/>
      <c r="K290" s="24"/>
      <c r="L290" s="43"/>
      <c r="M290" s="56"/>
      <c r="N290" s="24"/>
      <c r="O290" s="24"/>
      <c r="P290" s="24"/>
      <c r="Q290" s="24"/>
      <c r="R290" s="24"/>
      <c r="S290" s="24"/>
      <c r="T290" s="57"/>
      <c r="AT290" s="6" t="s">
        <v>123</v>
      </c>
      <c r="AU290" s="6" t="s">
        <v>69</v>
      </c>
    </row>
    <row r="291" spans="2:65" s="6" customFormat="1" ht="15.75" customHeight="1">
      <c r="B291" s="23"/>
      <c r="C291" s="119" t="s">
        <v>428</v>
      </c>
      <c r="D291" s="119" t="s">
        <v>117</v>
      </c>
      <c r="E291" s="120" t="s">
        <v>429</v>
      </c>
      <c r="F291" s="121" t="s">
        <v>430</v>
      </c>
      <c r="G291" s="122" t="s">
        <v>120</v>
      </c>
      <c r="H291" s="123">
        <v>16</v>
      </c>
      <c r="I291" s="124"/>
      <c r="J291" s="125">
        <f>ROUND($I$291*$H$291,2)</f>
        <v>0</v>
      </c>
      <c r="K291" s="121"/>
      <c r="L291" s="43"/>
      <c r="M291" s="126"/>
      <c r="N291" s="127" t="s">
        <v>40</v>
      </c>
      <c r="O291" s="24"/>
      <c r="P291" s="24"/>
      <c r="Q291" s="128">
        <v>0</v>
      </c>
      <c r="R291" s="128">
        <f>$Q$291*$H$291</f>
        <v>0</v>
      </c>
      <c r="S291" s="128">
        <v>0</v>
      </c>
      <c r="T291" s="129">
        <f>$S$291*$H$291</f>
        <v>0</v>
      </c>
      <c r="AR291" s="89" t="s">
        <v>121</v>
      </c>
      <c r="AT291" s="89" t="s">
        <v>117</v>
      </c>
      <c r="AU291" s="89" t="s">
        <v>69</v>
      </c>
      <c r="AY291" s="6" t="s">
        <v>122</v>
      </c>
      <c r="BE291" s="130">
        <f>IF($N$291="základní",$J$291,0)</f>
        <v>0</v>
      </c>
      <c r="BF291" s="130">
        <f>IF($N$291="snížená",$J$291,0)</f>
        <v>0</v>
      </c>
      <c r="BG291" s="130">
        <f>IF($N$291="zákl. přenesená",$J$291,0)</f>
        <v>0</v>
      </c>
      <c r="BH291" s="130">
        <f>IF($N$291="sníž. přenesená",$J$291,0)</f>
        <v>0</v>
      </c>
      <c r="BI291" s="130">
        <f>IF($N$291="nulová",$J$291,0)</f>
        <v>0</v>
      </c>
      <c r="BJ291" s="89" t="s">
        <v>20</v>
      </c>
      <c r="BK291" s="130">
        <f>ROUND($I$291*$H$291,2)</f>
        <v>0</v>
      </c>
      <c r="BL291" s="89" t="s">
        <v>121</v>
      </c>
      <c r="BM291" s="89" t="s">
        <v>428</v>
      </c>
    </row>
    <row r="292" spans="2:47" s="6" customFormat="1" ht="16.5" customHeight="1">
      <c r="B292" s="23"/>
      <c r="C292" s="24"/>
      <c r="D292" s="131" t="s">
        <v>123</v>
      </c>
      <c r="E292" s="24"/>
      <c r="F292" s="132" t="s">
        <v>430</v>
      </c>
      <c r="G292" s="24"/>
      <c r="H292" s="24"/>
      <c r="J292" s="24"/>
      <c r="K292" s="24"/>
      <c r="L292" s="43"/>
      <c r="M292" s="56"/>
      <c r="N292" s="24"/>
      <c r="O292" s="24"/>
      <c r="P292" s="24"/>
      <c r="Q292" s="24"/>
      <c r="R292" s="24"/>
      <c r="S292" s="24"/>
      <c r="T292" s="57"/>
      <c r="AT292" s="6" t="s">
        <v>123</v>
      </c>
      <c r="AU292" s="6" t="s">
        <v>69</v>
      </c>
    </row>
    <row r="293" spans="2:65" s="6" customFormat="1" ht="15.75" customHeight="1">
      <c r="B293" s="23"/>
      <c r="C293" s="133" t="s">
        <v>431</v>
      </c>
      <c r="D293" s="133" t="s">
        <v>127</v>
      </c>
      <c r="E293" s="134" t="s">
        <v>375</v>
      </c>
      <c r="F293" s="135" t="s">
        <v>376</v>
      </c>
      <c r="G293" s="136" t="s">
        <v>148</v>
      </c>
      <c r="H293" s="137">
        <v>0.16</v>
      </c>
      <c r="I293" s="138"/>
      <c r="J293" s="139">
        <f>ROUND($I$293*$H$293,2)</f>
        <v>0</v>
      </c>
      <c r="K293" s="135"/>
      <c r="L293" s="140"/>
      <c r="M293" s="141"/>
      <c r="N293" s="142" t="s">
        <v>40</v>
      </c>
      <c r="O293" s="24"/>
      <c r="P293" s="24"/>
      <c r="Q293" s="128">
        <v>0</v>
      </c>
      <c r="R293" s="128">
        <f>$Q$293*$H$293</f>
        <v>0</v>
      </c>
      <c r="S293" s="128">
        <v>0</v>
      </c>
      <c r="T293" s="129">
        <f>$S$293*$H$293</f>
        <v>0</v>
      </c>
      <c r="AR293" s="89" t="s">
        <v>130</v>
      </c>
      <c r="AT293" s="89" t="s">
        <v>127</v>
      </c>
      <c r="AU293" s="89" t="s">
        <v>69</v>
      </c>
      <c r="AY293" s="6" t="s">
        <v>122</v>
      </c>
      <c r="BE293" s="130">
        <f>IF($N$293="základní",$J$293,0)</f>
        <v>0</v>
      </c>
      <c r="BF293" s="130">
        <f>IF($N$293="snížená",$J$293,0)</f>
        <v>0</v>
      </c>
      <c r="BG293" s="130">
        <f>IF($N$293="zákl. přenesená",$J$293,0)</f>
        <v>0</v>
      </c>
      <c r="BH293" s="130">
        <f>IF($N$293="sníž. přenesená",$J$293,0)</f>
        <v>0</v>
      </c>
      <c r="BI293" s="130">
        <f>IF($N$293="nulová",$J$293,0)</f>
        <v>0</v>
      </c>
      <c r="BJ293" s="89" t="s">
        <v>20</v>
      </c>
      <c r="BK293" s="130">
        <f>ROUND($I$293*$H$293,2)</f>
        <v>0</v>
      </c>
      <c r="BL293" s="89" t="s">
        <v>121</v>
      </c>
      <c r="BM293" s="89" t="s">
        <v>431</v>
      </c>
    </row>
    <row r="294" spans="2:47" s="6" customFormat="1" ht="16.5" customHeight="1">
      <c r="B294" s="23"/>
      <c r="C294" s="24"/>
      <c r="D294" s="131" t="s">
        <v>123</v>
      </c>
      <c r="E294" s="24"/>
      <c r="F294" s="132" t="s">
        <v>376</v>
      </c>
      <c r="G294" s="24"/>
      <c r="H294" s="24"/>
      <c r="J294" s="24"/>
      <c r="K294" s="24"/>
      <c r="L294" s="43"/>
      <c r="M294" s="56"/>
      <c r="N294" s="24"/>
      <c r="O294" s="24"/>
      <c r="P294" s="24"/>
      <c r="Q294" s="24"/>
      <c r="R294" s="24"/>
      <c r="S294" s="24"/>
      <c r="T294" s="57"/>
      <c r="AT294" s="6" t="s">
        <v>123</v>
      </c>
      <c r="AU294" s="6" t="s">
        <v>69</v>
      </c>
    </row>
    <row r="295" spans="2:65" s="6" customFormat="1" ht="15.75" customHeight="1">
      <c r="B295" s="23"/>
      <c r="C295" s="133" t="s">
        <v>432</v>
      </c>
      <c r="D295" s="133" t="s">
        <v>127</v>
      </c>
      <c r="E295" s="134" t="s">
        <v>378</v>
      </c>
      <c r="F295" s="135" t="s">
        <v>379</v>
      </c>
      <c r="G295" s="136" t="s">
        <v>148</v>
      </c>
      <c r="H295" s="137">
        <v>0.048</v>
      </c>
      <c r="I295" s="138"/>
      <c r="J295" s="139">
        <f>ROUND($I$295*$H$295,2)</f>
        <v>0</v>
      </c>
      <c r="K295" s="135"/>
      <c r="L295" s="140"/>
      <c r="M295" s="141"/>
      <c r="N295" s="142" t="s">
        <v>40</v>
      </c>
      <c r="O295" s="24"/>
      <c r="P295" s="24"/>
      <c r="Q295" s="128">
        <v>0</v>
      </c>
      <c r="R295" s="128">
        <f>$Q$295*$H$295</f>
        <v>0</v>
      </c>
      <c r="S295" s="128">
        <v>0</v>
      </c>
      <c r="T295" s="129">
        <f>$S$295*$H$295</f>
        <v>0</v>
      </c>
      <c r="AR295" s="89" t="s">
        <v>130</v>
      </c>
      <c r="AT295" s="89" t="s">
        <v>127</v>
      </c>
      <c r="AU295" s="89" t="s">
        <v>69</v>
      </c>
      <c r="AY295" s="6" t="s">
        <v>122</v>
      </c>
      <c r="BE295" s="130">
        <f>IF($N$295="základní",$J$295,0)</f>
        <v>0</v>
      </c>
      <c r="BF295" s="130">
        <f>IF($N$295="snížená",$J$295,0)</f>
        <v>0</v>
      </c>
      <c r="BG295" s="130">
        <f>IF($N$295="zákl. přenesená",$J$295,0)</f>
        <v>0</v>
      </c>
      <c r="BH295" s="130">
        <f>IF($N$295="sníž. přenesená",$J$295,0)</f>
        <v>0</v>
      </c>
      <c r="BI295" s="130">
        <f>IF($N$295="nulová",$J$295,0)</f>
        <v>0</v>
      </c>
      <c r="BJ295" s="89" t="s">
        <v>20</v>
      </c>
      <c r="BK295" s="130">
        <f>ROUND($I$295*$H$295,2)</f>
        <v>0</v>
      </c>
      <c r="BL295" s="89" t="s">
        <v>121</v>
      </c>
      <c r="BM295" s="89" t="s">
        <v>432</v>
      </c>
    </row>
    <row r="296" spans="2:47" s="6" customFormat="1" ht="16.5" customHeight="1">
      <c r="B296" s="23"/>
      <c r="C296" s="24"/>
      <c r="D296" s="131" t="s">
        <v>123</v>
      </c>
      <c r="E296" s="24"/>
      <c r="F296" s="132" t="s">
        <v>379</v>
      </c>
      <c r="G296" s="24"/>
      <c r="H296" s="24"/>
      <c r="J296" s="24"/>
      <c r="K296" s="24"/>
      <c r="L296" s="43"/>
      <c r="M296" s="56"/>
      <c r="N296" s="24"/>
      <c r="O296" s="24"/>
      <c r="P296" s="24"/>
      <c r="Q296" s="24"/>
      <c r="R296" s="24"/>
      <c r="S296" s="24"/>
      <c r="T296" s="57"/>
      <c r="AT296" s="6" t="s">
        <v>123</v>
      </c>
      <c r="AU296" s="6" t="s">
        <v>69</v>
      </c>
    </row>
    <row r="297" spans="2:65" s="6" customFormat="1" ht="15.75" customHeight="1">
      <c r="B297" s="23"/>
      <c r="C297" s="133" t="s">
        <v>433</v>
      </c>
      <c r="D297" s="133" t="s">
        <v>127</v>
      </c>
      <c r="E297" s="134" t="s">
        <v>434</v>
      </c>
      <c r="F297" s="135" t="s">
        <v>435</v>
      </c>
      <c r="G297" s="136" t="s">
        <v>263</v>
      </c>
      <c r="H297" s="137">
        <v>3.84</v>
      </c>
      <c r="I297" s="138"/>
      <c r="J297" s="139">
        <f>ROUND($I$297*$H$297,2)</f>
        <v>0</v>
      </c>
      <c r="K297" s="135"/>
      <c r="L297" s="140"/>
      <c r="M297" s="141"/>
      <c r="N297" s="142" t="s">
        <v>40</v>
      </c>
      <c r="O297" s="24"/>
      <c r="P297" s="24"/>
      <c r="Q297" s="128">
        <v>0</v>
      </c>
      <c r="R297" s="128">
        <f>$Q$297*$H$297</f>
        <v>0</v>
      </c>
      <c r="S297" s="128">
        <v>0</v>
      </c>
      <c r="T297" s="129">
        <f>$S$297*$H$297</f>
        <v>0</v>
      </c>
      <c r="AR297" s="89" t="s">
        <v>130</v>
      </c>
      <c r="AT297" s="89" t="s">
        <v>127</v>
      </c>
      <c r="AU297" s="89" t="s">
        <v>69</v>
      </c>
      <c r="AY297" s="6" t="s">
        <v>122</v>
      </c>
      <c r="BE297" s="130">
        <f>IF($N$297="základní",$J$297,0)</f>
        <v>0</v>
      </c>
      <c r="BF297" s="130">
        <f>IF($N$297="snížená",$J$297,0)</f>
        <v>0</v>
      </c>
      <c r="BG297" s="130">
        <f>IF($N$297="zákl. přenesená",$J$297,0)</f>
        <v>0</v>
      </c>
      <c r="BH297" s="130">
        <f>IF($N$297="sníž. přenesená",$J$297,0)</f>
        <v>0</v>
      </c>
      <c r="BI297" s="130">
        <f>IF($N$297="nulová",$J$297,0)</f>
        <v>0</v>
      </c>
      <c r="BJ297" s="89" t="s">
        <v>20</v>
      </c>
      <c r="BK297" s="130">
        <f>ROUND($I$297*$H$297,2)</f>
        <v>0</v>
      </c>
      <c r="BL297" s="89" t="s">
        <v>121</v>
      </c>
      <c r="BM297" s="89" t="s">
        <v>433</v>
      </c>
    </row>
    <row r="298" spans="2:47" s="6" customFormat="1" ht="16.5" customHeight="1">
      <c r="B298" s="23"/>
      <c r="C298" s="24"/>
      <c r="D298" s="131" t="s">
        <v>123</v>
      </c>
      <c r="E298" s="24"/>
      <c r="F298" s="132" t="s">
        <v>435</v>
      </c>
      <c r="G298" s="24"/>
      <c r="H298" s="24"/>
      <c r="J298" s="24"/>
      <c r="K298" s="24"/>
      <c r="L298" s="43"/>
      <c r="M298" s="56"/>
      <c r="N298" s="24"/>
      <c r="O298" s="24"/>
      <c r="P298" s="24"/>
      <c r="Q298" s="24"/>
      <c r="R298" s="24"/>
      <c r="S298" s="24"/>
      <c r="T298" s="57"/>
      <c r="AT298" s="6" t="s">
        <v>123</v>
      </c>
      <c r="AU298" s="6" t="s">
        <v>69</v>
      </c>
    </row>
    <row r="299" spans="2:65" s="6" customFormat="1" ht="15.75" customHeight="1">
      <c r="B299" s="23"/>
      <c r="C299" s="119" t="s">
        <v>436</v>
      </c>
      <c r="D299" s="119" t="s">
        <v>117</v>
      </c>
      <c r="E299" s="120" t="s">
        <v>437</v>
      </c>
      <c r="F299" s="121" t="s">
        <v>438</v>
      </c>
      <c r="G299" s="122" t="s">
        <v>127</v>
      </c>
      <c r="H299" s="123">
        <v>70</v>
      </c>
      <c r="I299" s="124"/>
      <c r="J299" s="125">
        <f>ROUND($I$299*$H$299,2)</f>
        <v>0</v>
      </c>
      <c r="K299" s="121"/>
      <c r="L299" s="43"/>
      <c r="M299" s="126"/>
      <c r="N299" s="127" t="s">
        <v>40</v>
      </c>
      <c r="O299" s="24"/>
      <c r="P299" s="24"/>
      <c r="Q299" s="128">
        <v>0</v>
      </c>
      <c r="R299" s="128">
        <f>$Q$299*$H$299</f>
        <v>0</v>
      </c>
      <c r="S299" s="128">
        <v>0</v>
      </c>
      <c r="T299" s="129">
        <f>$S$299*$H$299</f>
        <v>0</v>
      </c>
      <c r="AR299" s="89" t="s">
        <v>121</v>
      </c>
      <c r="AT299" s="89" t="s">
        <v>117</v>
      </c>
      <c r="AU299" s="89" t="s">
        <v>69</v>
      </c>
      <c r="AY299" s="6" t="s">
        <v>122</v>
      </c>
      <c r="BE299" s="130">
        <f>IF($N$299="základní",$J$299,0)</f>
        <v>0</v>
      </c>
      <c r="BF299" s="130">
        <f>IF($N$299="snížená",$J$299,0)</f>
        <v>0</v>
      </c>
      <c r="BG299" s="130">
        <f>IF($N$299="zákl. přenesená",$J$299,0)</f>
        <v>0</v>
      </c>
      <c r="BH299" s="130">
        <f>IF($N$299="sníž. přenesená",$J$299,0)</f>
        <v>0</v>
      </c>
      <c r="BI299" s="130">
        <f>IF($N$299="nulová",$J$299,0)</f>
        <v>0</v>
      </c>
      <c r="BJ299" s="89" t="s">
        <v>20</v>
      </c>
      <c r="BK299" s="130">
        <f>ROUND($I$299*$H$299,2)</f>
        <v>0</v>
      </c>
      <c r="BL299" s="89" t="s">
        <v>121</v>
      </c>
      <c r="BM299" s="89" t="s">
        <v>436</v>
      </c>
    </row>
    <row r="300" spans="2:47" s="6" customFormat="1" ht="16.5" customHeight="1">
      <c r="B300" s="23"/>
      <c r="C300" s="24"/>
      <c r="D300" s="131" t="s">
        <v>123</v>
      </c>
      <c r="E300" s="24"/>
      <c r="F300" s="132" t="s">
        <v>438</v>
      </c>
      <c r="G300" s="24"/>
      <c r="H300" s="24"/>
      <c r="J300" s="24"/>
      <c r="K300" s="24"/>
      <c r="L300" s="43"/>
      <c r="M300" s="56"/>
      <c r="N300" s="24"/>
      <c r="O300" s="24"/>
      <c r="P300" s="24"/>
      <c r="Q300" s="24"/>
      <c r="R300" s="24"/>
      <c r="S300" s="24"/>
      <c r="T300" s="57"/>
      <c r="AT300" s="6" t="s">
        <v>123</v>
      </c>
      <c r="AU300" s="6" t="s">
        <v>69</v>
      </c>
    </row>
    <row r="301" spans="2:65" s="6" customFormat="1" ht="15.75" customHeight="1">
      <c r="B301" s="23"/>
      <c r="C301" s="133" t="s">
        <v>439</v>
      </c>
      <c r="D301" s="133" t="s">
        <v>127</v>
      </c>
      <c r="E301" s="134" t="s">
        <v>375</v>
      </c>
      <c r="F301" s="135" t="s">
        <v>376</v>
      </c>
      <c r="G301" s="136" t="s">
        <v>148</v>
      </c>
      <c r="H301" s="137">
        <v>0.42</v>
      </c>
      <c r="I301" s="138"/>
      <c r="J301" s="139">
        <f>ROUND($I$301*$H$301,2)</f>
        <v>0</v>
      </c>
      <c r="K301" s="135"/>
      <c r="L301" s="140"/>
      <c r="M301" s="141"/>
      <c r="N301" s="142" t="s">
        <v>40</v>
      </c>
      <c r="O301" s="24"/>
      <c r="P301" s="24"/>
      <c r="Q301" s="128">
        <v>0</v>
      </c>
      <c r="R301" s="128">
        <f>$Q$301*$H$301</f>
        <v>0</v>
      </c>
      <c r="S301" s="128">
        <v>0</v>
      </c>
      <c r="T301" s="129">
        <f>$S$301*$H$301</f>
        <v>0</v>
      </c>
      <c r="AR301" s="89" t="s">
        <v>130</v>
      </c>
      <c r="AT301" s="89" t="s">
        <v>127</v>
      </c>
      <c r="AU301" s="89" t="s">
        <v>69</v>
      </c>
      <c r="AY301" s="6" t="s">
        <v>122</v>
      </c>
      <c r="BE301" s="130">
        <f>IF($N$301="základní",$J$301,0)</f>
        <v>0</v>
      </c>
      <c r="BF301" s="130">
        <f>IF($N$301="snížená",$J$301,0)</f>
        <v>0</v>
      </c>
      <c r="BG301" s="130">
        <f>IF($N$301="zákl. přenesená",$J$301,0)</f>
        <v>0</v>
      </c>
      <c r="BH301" s="130">
        <f>IF($N$301="sníž. přenesená",$J$301,0)</f>
        <v>0</v>
      </c>
      <c r="BI301" s="130">
        <f>IF($N$301="nulová",$J$301,0)</f>
        <v>0</v>
      </c>
      <c r="BJ301" s="89" t="s">
        <v>20</v>
      </c>
      <c r="BK301" s="130">
        <f>ROUND($I$301*$H$301,2)</f>
        <v>0</v>
      </c>
      <c r="BL301" s="89" t="s">
        <v>121</v>
      </c>
      <c r="BM301" s="89" t="s">
        <v>439</v>
      </c>
    </row>
    <row r="302" spans="2:47" s="6" customFormat="1" ht="16.5" customHeight="1">
      <c r="B302" s="23"/>
      <c r="C302" s="24"/>
      <c r="D302" s="131" t="s">
        <v>123</v>
      </c>
      <c r="E302" s="24"/>
      <c r="F302" s="132" t="s">
        <v>376</v>
      </c>
      <c r="G302" s="24"/>
      <c r="H302" s="24"/>
      <c r="J302" s="24"/>
      <c r="K302" s="24"/>
      <c r="L302" s="43"/>
      <c r="M302" s="56"/>
      <c r="N302" s="24"/>
      <c r="O302" s="24"/>
      <c r="P302" s="24"/>
      <c r="Q302" s="24"/>
      <c r="R302" s="24"/>
      <c r="S302" s="24"/>
      <c r="T302" s="57"/>
      <c r="AT302" s="6" t="s">
        <v>123</v>
      </c>
      <c r="AU302" s="6" t="s">
        <v>69</v>
      </c>
    </row>
    <row r="303" spans="2:65" s="6" customFormat="1" ht="15.75" customHeight="1">
      <c r="B303" s="23"/>
      <c r="C303" s="133" t="s">
        <v>440</v>
      </c>
      <c r="D303" s="133" t="s">
        <v>127</v>
      </c>
      <c r="E303" s="134" t="s">
        <v>378</v>
      </c>
      <c r="F303" s="135" t="s">
        <v>379</v>
      </c>
      <c r="G303" s="136" t="s">
        <v>148</v>
      </c>
      <c r="H303" s="137">
        <v>0.07</v>
      </c>
      <c r="I303" s="138"/>
      <c r="J303" s="139">
        <f>ROUND($I$303*$H$303,2)</f>
        <v>0</v>
      </c>
      <c r="K303" s="135"/>
      <c r="L303" s="140"/>
      <c r="M303" s="141"/>
      <c r="N303" s="142" t="s">
        <v>40</v>
      </c>
      <c r="O303" s="24"/>
      <c r="P303" s="24"/>
      <c r="Q303" s="128">
        <v>0</v>
      </c>
      <c r="R303" s="128">
        <f>$Q$303*$H$303</f>
        <v>0</v>
      </c>
      <c r="S303" s="128">
        <v>0</v>
      </c>
      <c r="T303" s="129">
        <f>$S$303*$H$303</f>
        <v>0</v>
      </c>
      <c r="AR303" s="89" t="s">
        <v>130</v>
      </c>
      <c r="AT303" s="89" t="s">
        <v>127</v>
      </c>
      <c r="AU303" s="89" t="s">
        <v>69</v>
      </c>
      <c r="AY303" s="6" t="s">
        <v>122</v>
      </c>
      <c r="BE303" s="130">
        <f>IF($N$303="základní",$J$303,0)</f>
        <v>0</v>
      </c>
      <c r="BF303" s="130">
        <f>IF($N$303="snížená",$J$303,0)</f>
        <v>0</v>
      </c>
      <c r="BG303" s="130">
        <f>IF($N$303="zákl. přenesená",$J$303,0)</f>
        <v>0</v>
      </c>
      <c r="BH303" s="130">
        <f>IF($N$303="sníž. přenesená",$J$303,0)</f>
        <v>0</v>
      </c>
      <c r="BI303" s="130">
        <f>IF($N$303="nulová",$J$303,0)</f>
        <v>0</v>
      </c>
      <c r="BJ303" s="89" t="s">
        <v>20</v>
      </c>
      <c r="BK303" s="130">
        <f>ROUND($I$303*$H$303,2)</f>
        <v>0</v>
      </c>
      <c r="BL303" s="89" t="s">
        <v>121</v>
      </c>
      <c r="BM303" s="89" t="s">
        <v>440</v>
      </c>
    </row>
    <row r="304" spans="2:47" s="6" customFormat="1" ht="16.5" customHeight="1">
      <c r="B304" s="23"/>
      <c r="C304" s="24"/>
      <c r="D304" s="131" t="s">
        <v>123</v>
      </c>
      <c r="E304" s="24"/>
      <c r="F304" s="132" t="s">
        <v>379</v>
      </c>
      <c r="G304" s="24"/>
      <c r="H304" s="24"/>
      <c r="J304" s="24"/>
      <c r="K304" s="24"/>
      <c r="L304" s="43"/>
      <c r="M304" s="56"/>
      <c r="N304" s="24"/>
      <c r="O304" s="24"/>
      <c r="P304" s="24"/>
      <c r="Q304" s="24"/>
      <c r="R304" s="24"/>
      <c r="S304" s="24"/>
      <c r="T304" s="57"/>
      <c r="AT304" s="6" t="s">
        <v>123</v>
      </c>
      <c r="AU304" s="6" t="s">
        <v>69</v>
      </c>
    </row>
    <row r="305" spans="2:65" s="6" customFormat="1" ht="15.75" customHeight="1">
      <c r="B305" s="23"/>
      <c r="C305" s="133" t="s">
        <v>441</v>
      </c>
      <c r="D305" s="133" t="s">
        <v>127</v>
      </c>
      <c r="E305" s="134" t="s">
        <v>434</v>
      </c>
      <c r="F305" s="135" t="s">
        <v>435</v>
      </c>
      <c r="G305" s="136" t="s">
        <v>263</v>
      </c>
      <c r="H305" s="137">
        <v>10.08</v>
      </c>
      <c r="I305" s="138"/>
      <c r="J305" s="139">
        <f>ROUND($I$305*$H$305,2)</f>
        <v>0</v>
      </c>
      <c r="K305" s="135"/>
      <c r="L305" s="140"/>
      <c r="M305" s="141"/>
      <c r="N305" s="142" t="s">
        <v>40</v>
      </c>
      <c r="O305" s="24"/>
      <c r="P305" s="24"/>
      <c r="Q305" s="128">
        <v>0</v>
      </c>
      <c r="R305" s="128">
        <f>$Q$305*$H$305</f>
        <v>0</v>
      </c>
      <c r="S305" s="128">
        <v>0</v>
      </c>
      <c r="T305" s="129">
        <f>$S$305*$H$305</f>
        <v>0</v>
      </c>
      <c r="AR305" s="89" t="s">
        <v>130</v>
      </c>
      <c r="AT305" s="89" t="s">
        <v>127</v>
      </c>
      <c r="AU305" s="89" t="s">
        <v>69</v>
      </c>
      <c r="AY305" s="6" t="s">
        <v>122</v>
      </c>
      <c r="BE305" s="130">
        <f>IF($N$305="základní",$J$305,0)</f>
        <v>0</v>
      </c>
      <c r="BF305" s="130">
        <f>IF($N$305="snížená",$J$305,0)</f>
        <v>0</v>
      </c>
      <c r="BG305" s="130">
        <f>IF($N$305="zákl. přenesená",$J$305,0)</f>
        <v>0</v>
      </c>
      <c r="BH305" s="130">
        <f>IF($N$305="sníž. přenesená",$J$305,0)</f>
        <v>0</v>
      </c>
      <c r="BI305" s="130">
        <f>IF($N$305="nulová",$J$305,0)</f>
        <v>0</v>
      </c>
      <c r="BJ305" s="89" t="s">
        <v>20</v>
      </c>
      <c r="BK305" s="130">
        <f>ROUND($I$305*$H$305,2)</f>
        <v>0</v>
      </c>
      <c r="BL305" s="89" t="s">
        <v>121</v>
      </c>
      <c r="BM305" s="89" t="s">
        <v>441</v>
      </c>
    </row>
    <row r="306" spans="2:47" s="6" customFormat="1" ht="16.5" customHeight="1">
      <c r="B306" s="23"/>
      <c r="C306" s="24"/>
      <c r="D306" s="131" t="s">
        <v>123</v>
      </c>
      <c r="E306" s="24"/>
      <c r="F306" s="132" t="s">
        <v>435</v>
      </c>
      <c r="G306" s="24"/>
      <c r="H306" s="24"/>
      <c r="J306" s="24"/>
      <c r="K306" s="24"/>
      <c r="L306" s="43"/>
      <c r="M306" s="56"/>
      <c r="N306" s="24"/>
      <c r="O306" s="24"/>
      <c r="P306" s="24"/>
      <c r="Q306" s="24"/>
      <c r="R306" s="24"/>
      <c r="S306" s="24"/>
      <c r="T306" s="57"/>
      <c r="AT306" s="6" t="s">
        <v>123</v>
      </c>
      <c r="AU306" s="6" t="s">
        <v>69</v>
      </c>
    </row>
    <row r="307" spans="2:65" s="6" customFormat="1" ht="15.75" customHeight="1">
      <c r="B307" s="23"/>
      <c r="C307" s="119" t="s">
        <v>442</v>
      </c>
      <c r="D307" s="119" t="s">
        <v>117</v>
      </c>
      <c r="E307" s="120" t="s">
        <v>443</v>
      </c>
      <c r="F307" s="121" t="s">
        <v>444</v>
      </c>
      <c r="G307" s="122" t="s">
        <v>148</v>
      </c>
      <c r="H307" s="123">
        <v>6.7</v>
      </c>
      <c r="I307" s="124"/>
      <c r="J307" s="125">
        <f>ROUND($I$307*$H$307,2)</f>
        <v>0</v>
      </c>
      <c r="K307" s="121"/>
      <c r="L307" s="43"/>
      <c r="M307" s="126"/>
      <c r="N307" s="127" t="s">
        <v>40</v>
      </c>
      <c r="O307" s="24"/>
      <c r="P307" s="24"/>
      <c r="Q307" s="128">
        <v>0</v>
      </c>
      <c r="R307" s="128">
        <f>$Q$307*$H$307</f>
        <v>0</v>
      </c>
      <c r="S307" s="128">
        <v>0</v>
      </c>
      <c r="T307" s="129">
        <f>$S$307*$H$307</f>
        <v>0</v>
      </c>
      <c r="AR307" s="89" t="s">
        <v>121</v>
      </c>
      <c r="AT307" s="89" t="s">
        <v>117</v>
      </c>
      <c r="AU307" s="89" t="s">
        <v>69</v>
      </c>
      <c r="AY307" s="6" t="s">
        <v>122</v>
      </c>
      <c r="BE307" s="130">
        <f>IF($N$307="základní",$J$307,0)</f>
        <v>0</v>
      </c>
      <c r="BF307" s="130">
        <f>IF($N$307="snížená",$J$307,0)</f>
        <v>0</v>
      </c>
      <c r="BG307" s="130">
        <f>IF($N$307="zákl. přenesená",$J$307,0)</f>
        <v>0</v>
      </c>
      <c r="BH307" s="130">
        <f>IF($N$307="sníž. přenesená",$J$307,0)</f>
        <v>0</v>
      </c>
      <c r="BI307" s="130">
        <f>IF($N$307="nulová",$J$307,0)</f>
        <v>0</v>
      </c>
      <c r="BJ307" s="89" t="s">
        <v>20</v>
      </c>
      <c r="BK307" s="130">
        <f>ROUND($I$307*$H$307,2)</f>
        <v>0</v>
      </c>
      <c r="BL307" s="89" t="s">
        <v>121</v>
      </c>
      <c r="BM307" s="89" t="s">
        <v>442</v>
      </c>
    </row>
    <row r="308" spans="2:47" s="6" customFormat="1" ht="16.5" customHeight="1">
      <c r="B308" s="23"/>
      <c r="C308" s="24"/>
      <c r="D308" s="131" t="s">
        <v>123</v>
      </c>
      <c r="E308" s="24"/>
      <c r="F308" s="132" t="s">
        <v>444</v>
      </c>
      <c r="G308" s="24"/>
      <c r="H308" s="24"/>
      <c r="J308" s="24"/>
      <c r="K308" s="24"/>
      <c r="L308" s="43"/>
      <c r="M308" s="56"/>
      <c r="N308" s="24"/>
      <c r="O308" s="24"/>
      <c r="P308" s="24"/>
      <c r="Q308" s="24"/>
      <c r="R308" s="24"/>
      <c r="S308" s="24"/>
      <c r="T308" s="57"/>
      <c r="AT308" s="6" t="s">
        <v>123</v>
      </c>
      <c r="AU308" s="6" t="s">
        <v>69</v>
      </c>
    </row>
    <row r="309" spans="2:65" s="6" customFormat="1" ht="15.75" customHeight="1">
      <c r="B309" s="23"/>
      <c r="C309" s="119" t="s">
        <v>445</v>
      </c>
      <c r="D309" s="119" t="s">
        <v>117</v>
      </c>
      <c r="E309" s="120" t="s">
        <v>446</v>
      </c>
      <c r="F309" s="121" t="s">
        <v>447</v>
      </c>
      <c r="G309" s="122" t="s">
        <v>127</v>
      </c>
      <c r="H309" s="123">
        <v>1250</v>
      </c>
      <c r="I309" s="124"/>
      <c r="J309" s="125">
        <f>ROUND($I$309*$H$309,2)</f>
        <v>0</v>
      </c>
      <c r="K309" s="121"/>
      <c r="L309" s="43"/>
      <c r="M309" s="126"/>
      <c r="N309" s="127" t="s">
        <v>40</v>
      </c>
      <c r="O309" s="24"/>
      <c r="P309" s="24"/>
      <c r="Q309" s="128">
        <v>0</v>
      </c>
      <c r="R309" s="128">
        <f>$Q$309*$H$309</f>
        <v>0</v>
      </c>
      <c r="S309" s="128">
        <v>0</v>
      </c>
      <c r="T309" s="129">
        <f>$S$309*$H$309</f>
        <v>0</v>
      </c>
      <c r="AR309" s="89" t="s">
        <v>121</v>
      </c>
      <c r="AT309" s="89" t="s">
        <v>117</v>
      </c>
      <c r="AU309" s="89" t="s">
        <v>69</v>
      </c>
      <c r="AY309" s="6" t="s">
        <v>122</v>
      </c>
      <c r="BE309" s="130">
        <f>IF($N$309="základní",$J$309,0)</f>
        <v>0</v>
      </c>
      <c r="BF309" s="130">
        <f>IF($N$309="snížená",$J$309,0)</f>
        <v>0</v>
      </c>
      <c r="BG309" s="130">
        <f>IF($N$309="zákl. přenesená",$J$309,0)</f>
        <v>0</v>
      </c>
      <c r="BH309" s="130">
        <f>IF($N$309="sníž. přenesená",$J$309,0)</f>
        <v>0</v>
      </c>
      <c r="BI309" s="130">
        <f>IF($N$309="nulová",$J$309,0)</f>
        <v>0</v>
      </c>
      <c r="BJ309" s="89" t="s">
        <v>20</v>
      </c>
      <c r="BK309" s="130">
        <f>ROUND($I$309*$H$309,2)</f>
        <v>0</v>
      </c>
      <c r="BL309" s="89" t="s">
        <v>121</v>
      </c>
      <c r="BM309" s="89" t="s">
        <v>445</v>
      </c>
    </row>
    <row r="310" spans="2:47" s="6" customFormat="1" ht="16.5" customHeight="1">
      <c r="B310" s="23"/>
      <c r="C310" s="24"/>
      <c r="D310" s="131" t="s">
        <v>123</v>
      </c>
      <c r="E310" s="24"/>
      <c r="F310" s="132" t="s">
        <v>447</v>
      </c>
      <c r="G310" s="24"/>
      <c r="H310" s="24"/>
      <c r="J310" s="24"/>
      <c r="K310" s="24"/>
      <c r="L310" s="43"/>
      <c r="M310" s="56"/>
      <c r="N310" s="24"/>
      <c r="O310" s="24"/>
      <c r="P310" s="24"/>
      <c r="Q310" s="24"/>
      <c r="R310" s="24"/>
      <c r="S310" s="24"/>
      <c r="T310" s="57"/>
      <c r="AT310" s="6" t="s">
        <v>123</v>
      </c>
      <c r="AU310" s="6" t="s">
        <v>69</v>
      </c>
    </row>
    <row r="311" spans="2:65" s="6" customFormat="1" ht="15.75" customHeight="1">
      <c r="B311" s="23"/>
      <c r="C311" s="133" t="s">
        <v>448</v>
      </c>
      <c r="D311" s="133" t="s">
        <v>127</v>
      </c>
      <c r="E311" s="134" t="s">
        <v>449</v>
      </c>
      <c r="F311" s="135" t="s">
        <v>450</v>
      </c>
      <c r="G311" s="136" t="s">
        <v>120</v>
      </c>
      <c r="H311" s="137">
        <v>10</v>
      </c>
      <c r="I311" s="138"/>
      <c r="J311" s="139">
        <f>ROUND($I$311*$H$311,2)</f>
        <v>0</v>
      </c>
      <c r="K311" s="135"/>
      <c r="L311" s="140"/>
      <c r="M311" s="141"/>
      <c r="N311" s="142" t="s">
        <v>40</v>
      </c>
      <c r="O311" s="24"/>
      <c r="P311" s="24"/>
      <c r="Q311" s="128">
        <v>0</v>
      </c>
      <c r="R311" s="128">
        <f>$Q$311*$H$311</f>
        <v>0</v>
      </c>
      <c r="S311" s="128">
        <v>0</v>
      </c>
      <c r="T311" s="129">
        <f>$S$311*$H$311</f>
        <v>0</v>
      </c>
      <c r="AR311" s="89" t="s">
        <v>130</v>
      </c>
      <c r="AT311" s="89" t="s">
        <v>127</v>
      </c>
      <c r="AU311" s="89" t="s">
        <v>69</v>
      </c>
      <c r="AY311" s="6" t="s">
        <v>122</v>
      </c>
      <c r="BE311" s="130">
        <f>IF($N$311="základní",$J$311,0)</f>
        <v>0</v>
      </c>
      <c r="BF311" s="130">
        <f>IF($N$311="snížená",$J$311,0)</f>
        <v>0</v>
      </c>
      <c r="BG311" s="130">
        <f>IF($N$311="zákl. přenesená",$J$311,0)</f>
        <v>0</v>
      </c>
      <c r="BH311" s="130">
        <f>IF($N$311="sníž. přenesená",$J$311,0)</f>
        <v>0</v>
      </c>
      <c r="BI311" s="130">
        <f>IF($N$311="nulová",$J$311,0)</f>
        <v>0</v>
      </c>
      <c r="BJ311" s="89" t="s">
        <v>20</v>
      </c>
      <c r="BK311" s="130">
        <f>ROUND($I$311*$H$311,2)</f>
        <v>0</v>
      </c>
      <c r="BL311" s="89" t="s">
        <v>121</v>
      </c>
      <c r="BM311" s="89" t="s">
        <v>448</v>
      </c>
    </row>
    <row r="312" spans="2:47" s="6" customFormat="1" ht="16.5" customHeight="1">
      <c r="B312" s="23"/>
      <c r="C312" s="24"/>
      <c r="D312" s="131" t="s">
        <v>123</v>
      </c>
      <c r="E312" s="24"/>
      <c r="F312" s="132" t="s">
        <v>450</v>
      </c>
      <c r="G312" s="24"/>
      <c r="H312" s="24"/>
      <c r="J312" s="24"/>
      <c r="K312" s="24"/>
      <c r="L312" s="43"/>
      <c r="M312" s="56"/>
      <c r="N312" s="24"/>
      <c r="O312" s="24"/>
      <c r="P312" s="24"/>
      <c r="Q312" s="24"/>
      <c r="R312" s="24"/>
      <c r="S312" s="24"/>
      <c r="T312" s="57"/>
      <c r="AT312" s="6" t="s">
        <v>123</v>
      </c>
      <c r="AU312" s="6" t="s">
        <v>69</v>
      </c>
    </row>
    <row r="313" spans="2:65" s="6" customFormat="1" ht="15.75" customHeight="1">
      <c r="B313" s="23"/>
      <c r="C313" s="119" t="s">
        <v>451</v>
      </c>
      <c r="D313" s="119" t="s">
        <v>117</v>
      </c>
      <c r="E313" s="120" t="s">
        <v>452</v>
      </c>
      <c r="F313" s="121" t="s">
        <v>453</v>
      </c>
      <c r="G313" s="122" t="s">
        <v>127</v>
      </c>
      <c r="H313" s="123">
        <v>1940</v>
      </c>
      <c r="I313" s="124"/>
      <c r="J313" s="125">
        <f>ROUND($I$313*$H$313,2)</f>
        <v>0</v>
      </c>
      <c r="K313" s="121"/>
      <c r="L313" s="43"/>
      <c r="M313" s="126"/>
      <c r="N313" s="127" t="s">
        <v>40</v>
      </c>
      <c r="O313" s="24"/>
      <c r="P313" s="24"/>
      <c r="Q313" s="128">
        <v>0</v>
      </c>
      <c r="R313" s="128">
        <f>$Q$313*$H$313</f>
        <v>0</v>
      </c>
      <c r="S313" s="128">
        <v>0</v>
      </c>
      <c r="T313" s="129">
        <f>$S$313*$H$313</f>
        <v>0</v>
      </c>
      <c r="AR313" s="89" t="s">
        <v>121</v>
      </c>
      <c r="AT313" s="89" t="s">
        <v>117</v>
      </c>
      <c r="AU313" s="89" t="s">
        <v>69</v>
      </c>
      <c r="AY313" s="6" t="s">
        <v>122</v>
      </c>
      <c r="BE313" s="130">
        <f>IF($N$313="základní",$J$313,0)</f>
        <v>0</v>
      </c>
      <c r="BF313" s="130">
        <f>IF($N$313="snížená",$J$313,0)</f>
        <v>0</v>
      </c>
      <c r="BG313" s="130">
        <f>IF($N$313="zákl. přenesená",$J$313,0)</f>
        <v>0</v>
      </c>
      <c r="BH313" s="130">
        <f>IF($N$313="sníž. přenesená",$J$313,0)</f>
        <v>0</v>
      </c>
      <c r="BI313" s="130">
        <f>IF($N$313="nulová",$J$313,0)</f>
        <v>0</v>
      </c>
      <c r="BJ313" s="89" t="s">
        <v>20</v>
      </c>
      <c r="BK313" s="130">
        <f>ROUND($I$313*$H$313,2)</f>
        <v>0</v>
      </c>
      <c r="BL313" s="89" t="s">
        <v>121</v>
      </c>
      <c r="BM313" s="89" t="s">
        <v>451</v>
      </c>
    </row>
    <row r="314" spans="2:47" s="6" customFormat="1" ht="16.5" customHeight="1">
      <c r="B314" s="23"/>
      <c r="C314" s="24"/>
      <c r="D314" s="131" t="s">
        <v>123</v>
      </c>
      <c r="E314" s="24"/>
      <c r="F314" s="132" t="s">
        <v>453</v>
      </c>
      <c r="G314" s="24"/>
      <c r="H314" s="24"/>
      <c r="J314" s="24"/>
      <c r="K314" s="24"/>
      <c r="L314" s="43"/>
      <c r="M314" s="56"/>
      <c r="N314" s="24"/>
      <c r="O314" s="24"/>
      <c r="P314" s="24"/>
      <c r="Q314" s="24"/>
      <c r="R314" s="24"/>
      <c r="S314" s="24"/>
      <c r="T314" s="57"/>
      <c r="AT314" s="6" t="s">
        <v>123</v>
      </c>
      <c r="AU314" s="6" t="s">
        <v>69</v>
      </c>
    </row>
    <row r="315" spans="2:65" s="6" customFormat="1" ht="15.75" customHeight="1">
      <c r="B315" s="23"/>
      <c r="C315" s="119" t="s">
        <v>454</v>
      </c>
      <c r="D315" s="119" t="s">
        <v>117</v>
      </c>
      <c r="E315" s="120" t="s">
        <v>455</v>
      </c>
      <c r="F315" s="121" t="s">
        <v>456</v>
      </c>
      <c r="G315" s="122" t="s">
        <v>127</v>
      </c>
      <c r="H315" s="123">
        <v>30</v>
      </c>
      <c r="I315" s="124"/>
      <c r="J315" s="125">
        <f>ROUND($I$315*$H$315,2)</f>
        <v>0</v>
      </c>
      <c r="K315" s="121"/>
      <c r="L315" s="43"/>
      <c r="M315" s="126"/>
      <c r="N315" s="127" t="s">
        <v>40</v>
      </c>
      <c r="O315" s="24"/>
      <c r="P315" s="24"/>
      <c r="Q315" s="128">
        <v>0</v>
      </c>
      <c r="R315" s="128">
        <f>$Q$315*$H$315</f>
        <v>0</v>
      </c>
      <c r="S315" s="128">
        <v>0</v>
      </c>
      <c r="T315" s="129">
        <f>$S$315*$H$315</f>
        <v>0</v>
      </c>
      <c r="AR315" s="89" t="s">
        <v>121</v>
      </c>
      <c r="AT315" s="89" t="s">
        <v>117</v>
      </c>
      <c r="AU315" s="89" t="s">
        <v>69</v>
      </c>
      <c r="AY315" s="6" t="s">
        <v>122</v>
      </c>
      <c r="BE315" s="130">
        <f>IF($N$315="základní",$J$315,0)</f>
        <v>0</v>
      </c>
      <c r="BF315" s="130">
        <f>IF($N$315="snížená",$J$315,0)</f>
        <v>0</v>
      </c>
      <c r="BG315" s="130">
        <f>IF($N$315="zákl. přenesená",$J$315,0)</f>
        <v>0</v>
      </c>
      <c r="BH315" s="130">
        <f>IF($N$315="sníž. přenesená",$J$315,0)</f>
        <v>0</v>
      </c>
      <c r="BI315" s="130">
        <f>IF($N$315="nulová",$J$315,0)</f>
        <v>0</v>
      </c>
      <c r="BJ315" s="89" t="s">
        <v>20</v>
      </c>
      <c r="BK315" s="130">
        <f>ROUND($I$315*$H$315,2)</f>
        <v>0</v>
      </c>
      <c r="BL315" s="89" t="s">
        <v>121</v>
      </c>
      <c r="BM315" s="89" t="s">
        <v>454</v>
      </c>
    </row>
    <row r="316" spans="2:47" s="6" customFormat="1" ht="16.5" customHeight="1">
      <c r="B316" s="23"/>
      <c r="C316" s="24"/>
      <c r="D316" s="131" t="s">
        <v>123</v>
      </c>
      <c r="E316" s="24"/>
      <c r="F316" s="132" t="s">
        <v>456</v>
      </c>
      <c r="G316" s="24"/>
      <c r="H316" s="24"/>
      <c r="J316" s="24"/>
      <c r="K316" s="24"/>
      <c r="L316" s="43"/>
      <c r="M316" s="56"/>
      <c r="N316" s="24"/>
      <c r="O316" s="24"/>
      <c r="P316" s="24"/>
      <c r="Q316" s="24"/>
      <c r="R316" s="24"/>
      <c r="S316" s="24"/>
      <c r="T316" s="57"/>
      <c r="AT316" s="6" t="s">
        <v>123</v>
      </c>
      <c r="AU316" s="6" t="s">
        <v>69</v>
      </c>
    </row>
    <row r="317" spans="2:65" s="6" customFormat="1" ht="15.75" customHeight="1">
      <c r="B317" s="23"/>
      <c r="C317" s="133" t="s">
        <v>457</v>
      </c>
      <c r="D317" s="133" t="s">
        <v>127</v>
      </c>
      <c r="E317" s="134" t="s">
        <v>458</v>
      </c>
      <c r="F317" s="135" t="s">
        <v>459</v>
      </c>
      <c r="G317" s="136" t="s">
        <v>263</v>
      </c>
      <c r="H317" s="137">
        <v>1.59</v>
      </c>
      <c r="I317" s="138"/>
      <c r="J317" s="139">
        <f>ROUND($I$317*$H$317,2)</f>
        <v>0</v>
      </c>
      <c r="K317" s="135"/>
      <c r="L317" s="140"/>
      <c r="M317" s="141"/>
      <c r="N317" s="142" t="s">
        <v>40</v>
      </c>
      <c r="O317" s="24"/>
      <c r="P317" s="24"/>
      <c r="Q317" s="128">
        <v>0</v>
      </c>
      <c r="R317" s="128">
        <f>$Q$317*$H$317</f>
        <v>0</v>
      </c>
      <c r="S317" s="128">
        <v>0</v>
      </c>
      <c r="T317" s="129">
        <f>$S$317*$H$317</f>
        <v>0</v>
      </c>
      <c r="AR317" s="89" t="s">
        <v>130</v>
      </c>
      <c r="AT317" s="89" t="s">
        <v>127</v>
      </c>
      <c r="AU317" s="89" t="s">
        <v>69</v>
      </c>
      <c r="AY317" s="6" t="s">
        <v>122</v>
      </c>
      <c r="BE317" s="130">
        <f>IF($N$317="základní",$J$317,0)</f>
        <v>0</v>
      </c>
      <c r="BF317" s="130">
        <f>IF($N$317="snížená",$J$317,0)</f>
        <v>0</v>
      </c>
      <c r="BG317" s="130">
        <f>IF($N$317="zákl. přenesená",$J$317,0)</f>
        <v>0</v>
      </c>
      <c r="BH317" s="130">
        <f>IF($N$317="sníž. přenesená",$J$317,0)</f>
        <v>0</v>
      </c>
      <c r="BI317" s="130">
        <f>IF($N$317="nulová",$J$317,0)</f>
        <v>0</v>
      </c>
      <c r="BJ317" s="89" t="s">
        <v>20</v>
      </c>
      <c r="BK317" s="130">
        <f>ROUND($I$317*$H$317,2)</f>
        <v>0</v>
      </c>
      <c r="BL317" s="89" t="s">
        <v>121</v>
      </c>
      <c r="BM317" s="89" t="s">
        <v>457</v>
      </c>
    </row>
    <row r="318" spans="2:47" s="6" customFormat="1" ht="16.5" customHeight="1">
      <c r="B318" s="23"/>
      <c r="C318" s="24"/>
      <c r="D318" s="131" t="s">
        <v>123</v>
      </c>
      <c r="E318" s="24"/>
      <c r="F318" s="132" t="s">
        <v>459</v>
      </c>
      <c r="G318" s="24"/>
      <c r="H318" s="24"/>
      <c r="J318" s="24"/>
      <c r="K318" s="24"/>
      <c r="L318" s="43"/>
      <c r="M318" s="56"/>
      <c r="N318" s="24"/>
      <c r="O318" s="24"/>
      <c r="P318" s="24"/>
      <c r="Q318" s="24"/>
      <c r="R318" s="24"/>
      <c r="S318" s="24"/>
      <c r="T318" s="57"/>
      <c r="AT318" s="6" t="s">
        <v>123</v>
      </c>
      <c r="AU318" s="6" t="s">
        <v>69</v>
      </c>
    </row>
    <row r="319" spans="2:65" s="6" customFormat="1" ht="15.75" customHeight="1">
      <c r="B319" s="23"/>
      <c r="C319" s="133" t="s">
        <v>460</v>
      </c>
      <c r="D319" s="133" t="s">
        <v>127</v>
      </c>
      <c r="E319" s="134" t="s">
        <v>378</v>
      </c>
      <c r="F319" s="135" t="s">
        <v>379</v>
      </c>
      <c r="G319" s="136" t="s">
        <v>148</v>
      </c>
      <c r="H319" s="137">
        <v>0.6</v>
      </c>
      <c r="I319" s="138"/>
      <c r="J319" s="139">
        <f>ROUND($I$319*$H$319,2)</f>
        <v>0</v>
      </c>
      <c r="K319" s="135"/>
      <c r="L319" s="140"/>
      <c r="M319" s="141"/>
      <c r="N319" s="142" t="s">
        <v>40</v>
      </c>
      <c r="O319" s="24"/>
      <c r="P319" s="24"/>
      <c r="Q319" s="128">
        <v>0</v>
      </c>
      <c r="R319" s="128">
        <f>$Q$319*$H$319</f>
        <v>0</v>
      </c>
      <c r="S319" s="128">
        <v>0</v>
      </c>
      <c r="T319" s="129">
        <f>$S$319*$H$319</f>
        <v>0</v>
      </c>
      <c r="AR319" s="89" t="s">
        <v>130</v>
      </c>
      <c r="AT319" s="89" t="s">
        <v>127</v>
      </c>
      <c r="AU319" s="89" t="s">
        <v>69</v>
      </c>
      <c r="AY319" s="6" t="s">
        <v>122</v>
      </c>
      <c r="BE319" s="130">
        <f>IF($N$319="základní",$J$319,0)</f>
        <v>0</v>
      </c>
      <c r="BF319" s="130">
        <f>IF($N$319="snížená",$J$319,0)</f>
        <v>0</v>
      </c>
      <c r="BG319" s="130">
        <f>IF($N$319="zákl. přenesená",$J$319,0)</f>
        <v>0</v>
      </c>
      <c r="BH319" s="130">
        <f>IF($N$319="sníž. přenesená",$J$319,0)</f>
        <v>0</v>
      </c>
      <c r="BI319" s="130">
        <f>IF($N$319="nulová",$J$319,0)</f>
        <v>0</v>
      </c>
      <c r="BJ319" s="89" t="s">
        <v>20</v>
      </c>
      <c r="BK319" s="130">
        <f>ROUND($I$319*$H$319,2)</f>
        <v>0</v>
      </c>
      <c r="BL319" s="89" t="s">
        <v>121</v>
      </c>
      <c r="BM319" s="89" t="s">
        <v>460</v>
      </c>
    </row>
    <row r="320" spans="2:47" s="6" customFormat="1" ht="16.5" customHeight="1">
      <c r="B320" s="23"/>
      <c r="C320" s="24"/>
      <c r="D320" s="131" t="s">
        <v>123</v>
      </c>
      <c r="E320" s="24"/>
      <c r="F320" s="132" t="s">
        <v>379</v>
      </c>
      <c r="G320" s="24"/>
      <c r="H320" s="24"/>
      <c r="J320" s="24"/>
      <c r="K320" s="24"/>
      <c r="L320" s="43"/>
      <c r="M320" s="56"/>
      <c r="N320" s="24"/>
      <c r="O320" s="24"/>
      <c r="P320" s="24"/>
      <c r="Q320" s="24"/>
      <c r="R320" s="24"/>
      <c r="S320" s="24"/>
      <c r="T320" s="57"/>
      <c r="AT320" s="6" t="s">
        <v>123</v>
      </c>
      <c r="AU320" s="6" t="s">
        <v>69</v>
      </c>
    </row>
    <row r="321" spans="2:65" s="6" customFormat="1" ht="15.75" customHeight="1">
      <c r="B321" s="23"/>
      <c r="C321" s="119" t="s">
        <v>461</v>
      </c>
      <c r="D321" s="119" t="s">
        <v>117</v>
      </c>
      <c r="E321" s="120" t="s">
        <v>462</v>
      </c>
      <c r="F321" s="121" t="s">
        <v>463</v>
      </c>
      <c r="G321" s="122" t="s">
        <v>120</v>
      </c>
      <c r="H321" s="123">
        <v>12</v>
      </c>
      <c r="I321" s="124"/>
      <c r="J321" s="125">
        <f>ROUND($I$321*$H$321,2)</f>
        <v>0</v>
      </c>
      <c r="K321" s="121"/>
      <c r="L321" s="43"/>
      <c r="M321" s="126"/>
      <c r="N321" s="127" t="s">
        <v>40</v>
      </c>
      <c r="O321" s="24"/>
      <c r="P321" s="24"/>
      <c r="Q321" s="128">
        <v>0</v>
      </c>
      <c r="R321" s="128">
        <f>$Q$321*$H$321</f>
        <v>0</v>
      </c>
      <c r="S321" s="128">
        <v>0</v>
      </c>
      <c r="T321" s="129">
        <f>$S$321*$H$321</f>
        <v>0</v>
      </c>
      <c r="AR321" s="89" t="s">
        <v>121</v>
      </c>
      <c r="AT321" s="89" t="s">
        <v>117</v>
      </c>
      <c r="AU321" s="89" t="s">
        <v>69</v>
      </c>
      <c r="AY321" s="6" t="s">
        <v>122</v>
      </c>
      <c r="BE321" s="130">
        <f>IF($N$321="základní",$J$321,0)</f>
        <v>0</v>
      </c>
      <c r="BF321" s="130">
        <f>IF($N$321="snížená",$J$321,0)</f>
        <v>0</v>
      </c>
      <c r="BG321" s="130">
        <f>IF($N$321="zákl. přenesená",$J$321,0)</f>
        <v>0</v>
      </c>
      <c r="BH321" s="130">
        <f>IF($N$321="sníž. přenesená",$J$321,0)</f>
        <v>0</v>
      </c>
      <c r="BI321" s="130">
        <f>IF($N$321="nulová",$J$321,0)</f>
        <v>0</v>
      </c>
      <c r="BJ321" s="89" t="s">
        <v>20</v>
      </c>
      <c r="BK321" s="130">
        <f>ROUND($I$321*$H$321,2)</f>
        <v>0</v>
      </c>
      <c r="BL321" s="89" t="s">
        <v>121</v>
      </c>
      <c r="BM321" s="89" t="s">
        <v>461</v>
      </c>
    </row>
    <row r="322" spans="2:47" s="6" customFormat="1" ht="16.5" customHeight="1">
      <c r="B322" s="23"/>
      <c r="C322" s="24"/>
      <c r="D322" s="131" t="s">
        <v>123</v>
      </c>
      <c r="E322" s="24"/>
      <c r="F322" s="132" t="s">
        <v>463</v>
      </c>
      <c r="G322" s="24"/>
      <c r="H322" s="24"/>
      <c r="J322" s="24"/>
      <c r="K322" s="24"/>
      <c r="L322" s="43"/>
      <c r="M322" s="56"/>
      <c r="N322" s="24"/>
      <c r="O322" s="24"/>
      <c r="P322" s="24"/>
      <c r="Q322" s="24"/>
      <c r="R322" s="24"/>
      <c r="S322" s="24"/>
      <c r="T322" s="57"/>
      <c r="AT322" s="6" t="s">
        <v>123</v>
      </c>
      <c r="AU322" s="6" t="s">
        <v>69</v>
      </c>
    </row>
    <row r="323" spans="2:65" s="6" customFormat="1" ht="15.75" customHeight="1">
      <c r="B323" s="23"/>
      <c r="C323" s="133" t="s">
        <v>464</v>
      </c>
      <c r="D323" s="133" t="s">
        <v>127</v>
      </c>
      <c r="E323" s="134" t="s">
        <v>375</v>
      </c>
      <c r="F323" s="135" t="s">
        <v>376</v>
      </c>
      <c r="G323" s="136" t="s">
        <v>148</v>
      </c>
      <c r="H323" s="137">
        <v>0.18</v>
      </c>
      <c r="I323" s="138"/>
      <c r="J323" s="139">
        <f>ROUND($I$323*$H$323,2)</f>
        <v>0</v>
      </c>
      <c r="K323" s="135"/>
      <c r="L323" s="140"/>
      <c r="M323" s="141"/>
      <c r="N323" s="142" t="s">
        <v>40</v>
      </c>
      <c r="O323" s="24"/>
      <c r="P323" s="24"/>
      <c r="Q323" s="128">
        <v>0</v>
      </c>
      <c r="R323" s="128">
        <f>$Q$323*$H$323</f>
        <v>0</v>
      </c>
      <c r="S323" s="128">
        <v>0</v>
      </c>
      <c r="T323" s="129">
        <f>$S$323*$H$323</f>
        <v>0</v>
      </c>
      <c r="AR323" s="89" t="s">
        <v>130</v>
      </c>
      <c r="AT323" s="89" t="s">
        <v>127</v>
      </c>
      <c r="AU323" s="89" t="s">
        <v>69</v>
      </c>
      <c r="AY323" s="6" t="s">
        <v>122</v>
      </c>
      <c r="BE323" s="130">
        <f>IF($N$323="základní",$J$323,0)</f>
        <v>0</v>
      </c>
      <c r="BF323" s="130">
        <f>IF($N$323="snížená",$J$323,0)</f>
        <v>0</v>
      </c>
      <c r="BG323" s="130">
        <f>IF($N$323="zákl. přenesená",$J$323,0)</f>
        <v>0</v>
      </c>
      <c r="BH323" s="130">
        <f>IF($N$323="sníž. přenesená",$J$323,0)</f>
        <v>0</v>
      </c>
      <c r="BI323" s="130">
        <f>IF($N$323="nulová",$J$323,0)</f>
        <v>0</v>
      </c>
      <c r="BJ323" s="89" t="s">
        <v>20</v>
      </c>
      <c r="BK323" s="130">
        <f>ROUND($I$323*$H$323,2)</f>
        <v>0</v>
      </c>
      <c r="BL323" s="89" t="s">
        <v>121</v>
      </c>
      <c r="BM323" s="89" t="s">
        <v>464</v>
      </c>
    </row>
    <row r="324" spans="2:47" s="6" customFormat="1" ht="16.5" customHeight="1">
      <c r="B324" s="23"/>
      <c r="C324" s="24"/>
      <c r="D324" s="131" t="s">
        <v>123</v>
      </c>
      <c r="E324" s="24"/>
      <c r="F324" s="132" t="s">
        <v>376</v>
      </c>
      <c r="G324" s="24"/>
      <c r="H324" s="24"/>
      <c r="J324" s="24"/>
      <c r="K324" s="24"/>
      <c r="L324" s="43"/>
      <c r="M324" s="56"/>
      <c r="N324" s="24"/>
      <c r="O324" s="24"/>
      <c r="P324" s="24"/>
      <c r="Q324" s="24"/>
      <c r="R324" s="24"/>
      <c r="S324" s="24"/>
      <c r="T324" s="57"/>
      <c r="AT324" s="6" t="s">
        <v>123</v>
      </c>
      <c r="AU324" s="6" t="s">
        <v>69</v>
      </c>
    </row>
    <row r="325" spans="2:65" s="6" customFormat="1" ht="15.75" customHeight="1">
      <c r="B325" s="23"/>
      <c r="C325" s="133" t="s">
        <v>465</v>
      </c>
      <c r="D325" s="133" t="s">
        <v>127</v>
      </c>
      <c r="E325" s="134" t="s">
        <v>378</v>
      </c>
      <c r="F325" s="135" t="s">
        <v>379</v>
      </c>
      <c r="G325" s="136" t="s">
        <v>148</v>
      </c>
      <c r="H325" s="137">
        <v>0.18</v>
      </c>
      <c r="I325" s="138"/>
      <c r="J325" s="139">
        <f>ROUND($I$325*$H$325,2)</f>
        <v>0</v>
      </c>
      <c r="K325" s="135"/>
      <c r="L325" s="140"/>
      <c r="M325" s="141"/>
      <c r="N325" s="142" t="s">
        <v>40</v>
      </c>
      <c r="O325" s="24"/>
      <c r="P325" s="24"/>
      <c r="Q325" s="128">
        <v>0</v>
      </c>
      <c r="R325" s="128">
        <f>$Q$325*$H$325</f>
        <v>0</v>
      </c>
      <c r="S325" s="128">
        <v>0</v>
      </c>
      <c r="T325" s="129">
        <f>$S$325*$H$325</f>
        <v>0</v>
      </c>
      <c r="AR325" s="89" t="s">
        <v>130</v>
      </c>
      <c r="AT325" s="89" t="s">
        <v>127</v>
      </c>
      <c r="AU325" s="89" t="s">
        <v>69</v>
      </c>
      <c r="AY325" s="6" t="s">
        <v>122</v>
      </c>
      <c r="BE325" s="130">
        <f>IF($N$325="základní",$J$325,0)</f>
        <v>0</v>
      </c>
      <c r="BF325" s="130">
        <f>IF($N$325="snížená",$J$325,0)</f>
        <v>0</v>
      </c>
      <c r="BG325" s="130">
        <f>IF($N$325="zákl. přenesená",$J$325,0)</f>
        <v>0</v>
      </c>
      <c r="BH325" s="130">
        <f>IF($N$325="sníž. přenesená",$J$325,0)</f>
        <v>0</v>
      </c>
      <c r="BI325" s="130">
        <f>IF($N$325="nulová",$J$325,0)</f>
        <v>0</v>
      </c>
      <c r="BJ325" s="89" t="s">
        <v>20</v>
      </c>
      <c r="BK325" s="130">
        <f>ROUND($I$325*$H$325,2)</f>
        <v>0</v>
      </c>
      <c r="BL325" s="89" t="s">
        <v>121</v>
      </c>
      <c r="BM325" s="89" t="s">
        <v>465</v>
      </c>
    </row>
    <row r="326" spans="2:47" s="6" customFormat="1" ht="16.5" customHeight="1">
      <c r="B326" s="23"/>
      <c r="C326" s="24"/>
      <c r="D326" s="131" t="s">
        <v>123</v>
      </c>
      <c r="E326" s="24"/>
      <c r="F326" s="132" t="s">
        <v>379</v>
      </c>
      <c r="G326" s="24"/>
      <c r="H326" s="24"/>
      <c r="J326" s="24"/>
      <c r="K326" s="24"/>
      <c r="L326" s="43"/>
      <c r="M326" s="56"/>
      <c r="N326" s="24"/>
      <c r="O326" s="24"/>
      <c r="P326" s="24"/>
      <c r="Q326" s="24"/>
      <c r="R326" s="24"/>
      <c r="S326" s="24"/>
      <c r="T326" s="57"/>
      <c r="AT326" s="6" t="s">
        <v>123</v>
      </c>
      <c r="AU326" s="6" t="s">
        <v>69</v>
      </c>
    </row>
    <row r="327" spans="2:65" s="6" customFormat="1" ht="15.75" customHeight="1">
      <c r="B327" s="23"/>
      <c r="C327" s="133" t="s">
        <v>466</v>
      </c>
      <c r="D327" s="133" t="s">
        <v>127</v>
      </c>
      <c r="E327" s="134" t="s">
        <v>434</v>
      </c>
      <c r="F327" s="135" t="s">
        <v>435</v>
      </c>
      <c r="G327" s="136" t="s">
        <v>263</v>
      </c>
      <c r="H327" s="137">
        <v>1.728</v>
      </c>
      <c r="I327" s="138"/>
      <c r="J327" s="139">
        <f>ROUND($I$327*$H$327,2)</f>
        <v>0</v>
      </c>
      <c r="K327" s="135"/>
      <c r="L327" s="140"/>
      <c r="M327" s="141"/>
      <c r="N327" s="142" t="s">
        <v>40</v>
      </c>
      <c r="O327" s="24"/>
      <c r="P327" s="24"/>
      <c r="Q327" s="128">
        <v>0</v>
      </c>
      <c r="R327" s="128">
        <f>$Q$327*$H$327</f>
        <v>0</v>
      </c>
      <c r="S327" s="128">
        <v>0</v>
      </c>
      <c r="T327" s="129">
        <f>$S$327*$H$327</f>
        <v>0</v>
      </c>
      <c r="AR327" s="89" t="s">
        <v>130</v>
      </c>
      <c r="AT327" s="89" t="s">
        <v>127</v>
      </c>
      <c r="AU327" s="89" t="s">
        <v>69</v>
      </c>
      <c r="AY327" s="6" t="s">
        <v>122</v>
      </c>
      <c r="BE327" s="130">
        <f>IF($N$327="základní",$J$327,0)</f>
        <v>0</v>
      </c>
      <c r="BF327" s="130">
        <f>IF($N$327="snížená",$J$327,0)</f>
        <v>0</v>
      </c>
      <c r="BG327" s="130">
        <f>IF($N$327="zákl. přenesená",$J$327,0)</f>
        <v>0</v>
      </c>
      <c r="BH327" s="130">
        <f>IF($N$327="sníž. přenesená",$J$327,0)</f>
        <v>0</v>
      </c>
      <c r="BI327" s="130">
        <f>IF($N$327="nulová",$J$327,0)</f>
        <v>0</v>
      </c>
      <c r="BJ327" s="89" t="s">
        <v>20</v>
      </c>
      <c r="BK327" s="130">
        <f>ROUND($I$327*$H$327,2)</f>
        <v>0</v>
      </c>
      <c r="BL327" s="89" t="s">
        <v>121</v>
      </c>
      <c r="BM327" s="89" t="s">
        <v>466</v>
      </c>
    </row>
    <row r="328" spans="2:47" s="6" customFormat="1" ht="16.5" customHeight="1">
      <c r="B328" s="23"/>
      <c r="C328" s="24"/>
      <c r="D328" s="131" t="s">
        <v>123</v>
      </c>
      <c r="E328" s="24"/>
      <c r="F328" s="132" t="s">
        <v>435</v>
      </c>
      <c r="G328" s="24"/>
      <c r="H328" s="24"/>
      <c r="J328" s="24"/>
      <c r="K328" s="24"/>
      <c r="L328" s="43"/>
      <c r="M328" s="143"/>
      <c r="N328" s="144"/>
      <c r="O328" s="144"/>
      <c r="P328" s="144"/>
      <c r="Q328" s="144"/>
      <c r="R328" s="144"/>
      <c r="S328" s="144"/>
      <c r="T328" s="145"/>
      <c r="AT328" s="6" t="s">
        <v>123</v>
      </c>
      <c r="AU328" s="6" t="s">
        <v>69</v>
      </c>
    </row>
    <row r="329" spans="2:12" s="6" customFormat="1" ht="7.5" customHeight="1">
      <c r="B329" s="38"/>
      <c r="C329" s="39"/>
      <c r="D329" s="39"/>
      <c r="E329" s="39"/>
      <c r="F329" s="39"/>
      <c r="G329" s="39"/>
      <c r="H329" s="39"/>
      <c r="I329" s="101"/>
      <c r="J329" s="39"/>
      <c r="K329" s="39"/>
      <c r="L329" s="43"/>
    </row>
    <row r="330" s="2" customFormat="1" ht="14.25" customHeight="1"/>
  </sheetData>
  <sheetProtection password="CC35" sheet="1" objects="1" scenarios="1" formatColumns="0" formatRows="0" sort="0" autoFilter="0"/>
  <autoFilter ref="C75:K75"/>
  <mergeCells count="9">
    <mergeCell ref="E68:H68"/>
    <mergeCell ref="G1:H1"/>
    <mergeCell ref="L2:V2"/>
    <mergeCell ref="E7:H7"/>
    <mergeCell ref="E9:H9"/>
    <mergeCell ref="E24:H24"/>
    <mergeCell ref="E45:H45"/>
    <mergeCell ref="E47:H47"/>
    <mergeCell ref="E66:H66"/>
  </mergeCells>
  <hyperlinks>
    <hyperlink ref="F1:G1" location="C2" tooltip="Krycí list soupisu" display="1) Krycí list soupisu"/>
    <hyperlink ref="G1:H1" location="C54" tooltip="Rekapitulace" display="2) Rekapitulace"/>
    <hyperlink ref="J1" location="C75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42"/>
      <c r="C1" s="242"/>
      <c r="D1" s="241" t="s">
        <v>1</v>
      </c>
      <c r="E1" s="242"/>
      <c r="F1" s="243" t="s">
        <v>1280</v>
      </c>
      <c r="G1" s="248" t="s">
        <v>1281</v>
      </c>
      <c r="H1" s="248"/>
      <c r="I1" s="242"/>
      <c r="J1" s="243" t="s">
        <v>1282</v>
      </c>
      <c r="K1" s="241" t="s">
        <v>93</v>
      </c>
      <c r="L1" s="243" t="s">
        <v>1283</v>
      </c>
      <c r="M1" s="243"/>
      <c r="N1" s="243"/>
      <c r="O1" s="243"/>
      <c r="P1" s="243"/>
      <c r="Q1" s="243"/>
      <c r="R1" s="243"/>
      <c r="S1" s="243"/>
      <c r="T1" s="243"/>
      <c r="U1" s="239"/>
      <c r="V1" s="23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36"/>
      <c r="M2" s="201"/>
      <c r="N2" s="201"/>
      <c r="O2" s="201"/>
      <c r="P2" s="201"/>
      <c r="Q2" s="201"/>
      <c r="R2" s="201"/>
      <c r="S2" s="201"/>
      <c r="T2" s="201"/>
      <c r="U2" s="201"/>
      <c r="V2" s="201"/>
      <c r="AT2" s="2" t="s">
        <v>80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77</v>
      </c>
    </row>
    <row r="4" spans="2:46" s="2" customFormat="1" ht="37.5" customHeight="1">
      <c r="B4" s="10"/>
      <c r="C4" s="11"/>
      <c r="D4" s="12" t="s">
        <v>94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37" t="str">
        <f>'Rekapitulace stavby'!$K$6</f>
        <v>NÝRSKO - CHODSKÁ ULICE</v>
      </c>
      <c r="F7" s="205"/>
      <c r="G7" s="205"/>
      <c r="H7" s="205"/>
      <c r="J7" s="11"/>
      <c r="K7" s="13"/>
    </row>
    <row r="8" spans="2:11" s="6" customFormat="1" ht="15.75" customHeight="1">
      <c r="B8" s="23"/>
      <c r="C8" s="24"/>
      <c r="D8" s="19" t="s">
        <v>95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20" t="s">
        <v>467</v>
      </c>
      <c r="F9" s="212"/>
      <c r="G9" s="212"/>
      <c r="H9" s="212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/>
      <c r="G11" s="24"/>
      <c r="H11" s="24"/>
      <c r="I11" s="88" t="s">
        <v>19</v>
      </c>
      <c r="J11" s="17"/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22</v>
      </c>
      <c r="G12" s="24"/>
      <c r="H12" s="24"/>
      <c r="I12" s="88" t="s">
        <v>23</v>
      </c>
      <c r="J12" s="52" t="str">
        <f>'Rekapitulace stavby'!$AN$8</f>
        <v>01.01.2000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27</v>
      </c>
      <c r="E14" s="24"/>
      <c r="F14" s="24"/>
      <c r="G14" s="24"/>
      <c r="H14" s="24"/>
      <c r="I14" s="88" t="s">
        <v>28</v>
      </c>
      <c r="J14" s="17">
        <f>IF('Rekapitulace stavby'!$AN$10="","",'Rekapitulace stavby'!$AN$10)</f>
      </c>
      <c r="K14" s="27"/>
    </row>
    <row r="15" spans="2:11" s="6" customFormat="1" ht="18.75" customHeight="1">
      <c r="B15" s="23"/>
      <c r="C15" s="24"/>
      <c r="D15" s="24"/>
      <c r="E15" s="17" t="str">
        <f>IF('Rekapitulace stavby'!$E$11="","",'Rekapitulace stavby'!$E$11)</f>
        <v> </v>
      </c>
      <c r="F15" s="24"/>
      <c r="G15" s="24"/>
      <c r="H15" s="24"/>
      <c r="I15" s="88" t="s">
        <v>29</v>
      </c>
      <c r="J15" s="17">
        <f>IF('Rekapitulace stavby'!$AN$11="","",'Rekapitulace stavby'!$AN$11)</f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30</v>
      </c>
      <c r="E17" s="24"/>
      <c r="F17" s="24"/>
      <c r="G17" s="24"/>
      <c r="H17" s="24"/>
      <c r="I17" s="88" t="s">
        <v>28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29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32</v>
      </c>
      <c r="E20" s="24"/>
      <c r="F20" s="24"/>
      <c r="G20" s="24"/>
      <c r="H20" s="24"/>
      <c r="I20" s="88" t="s">
        <v>28</v>
      </c>
      <c r="J20" s="17">
        <f>IF('Rekapitulace stavby'!$AN$16="","",'Rekapitulace stavby'!$AN$16)</f>
      </c>
      <c r="K20" s="27"/>
    </row>
    <row r="21" spans="2:11" s="6" customFormat="1" ht="18.75" customHeight="1">
      <c r="B21" s="23"/>
      <c r="C21" s="24"/>
      <c r="D21" s="24"/>
      <c r="E21" s="17" t="str">
        <f>IF('Rekapitulace stavby'!$E$17="","",'Rekapitulace stavby'!$E$17)</f>
        <v> </v>
      </c>
      <c r="F21" s="24"/>
      <c r="G21" s="24"/>
      <c r="H21" s="24"/>
      <c r="I21" s="88" t="s">
        <v>29</v>
      </c>
      <c r="J21" s="17">
        <f>IF('Rekapitulace stavby'!$AN$17="","",'Rekapitulace stavby'!$AN$17)</f>
      </c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34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208"/>
      <c r="F24" s="238"/>
      <c r="G24" s="238"/>
      <c r="H24" s="238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35</v>
      </c>
      <c r="E27" s="24"/>
      <c r="F27" s="24"/>
      <c r="G27" s="24"/>
      <c r="H27" s="24"/>
      <c r="J27" s="67">
        <f>ROUND($J$85,2)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37</v>
      </c>
      <c r="G29" s="24"/>
      <c r="H29" s="24"/>
      <c r="I29" s="95" t="s">
        <v>36</v>
      </c>
      <c r="J29" s="28" t="s">
        <v>38</v>
      </c>
      <c r="K29" s="27"/>
    </row>
    <row r="30" spans="2:11" s="6" customFormat="1" ht="15" customHeight="1">
      <c r="B30" s="23"/>
      <c r="C30" s="24"/>
      <c r="D30" s="30" t="s">
        <v>39</v>
      </c>
      <c r="E30" s="30" t="s">
        <v>40</v>
      </c>
      <c r="F30" s="96">
        <f>ROUND(SUM($BE$85:$BE$309),2)</f>
        <v>0</v>
      </c>
      <c r="G30" s="24"/>
      <c r="H30" s="24"/>
      <c r="I30" s="97">
        <v>0.21</v>
      </c>
      <c r="J30" s="96">
        <f>ROUND(SUM($BE$85:$BE$309)*$I$30,2)</f>
        <v>0</v>
      </c>
      <c r="K30" s="27"/>
    </row>
    <row r="31" spans="2:11" s="6" customFormat="1" ht="15" customHeight="1">
      <c r="B31" s="23"/>
      <c r="C31" s="24"/>
      <c r="D31" s="24"/>
      <c r="E31" s="30" t="s">
        <v>41</v>
      </c>
      <c r="F31" s="96">
        <f>ROUND(SUM($BF$85:$BF$309),2)</f>
        <v>0</v>
      </c>
      <c r="G31" s="24"/>
      <c r="H31" s="24"/>
      <c r="I31" s="97">
        <v>0.15</v>
      </c>
      <c r="J31" s="96">
        <f>ROUND(SUM($BF$85:$BF$309)*$I$31,2)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42</v>
      </c>
      <c r="F32" s="96">
        <f>ROUND(SUM($BG$85:$BG$309),2)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43</v>
      </c>
      <c r="F33" s="96">
        <f>ROUND(SUM($BH$85:$BH$309),2)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44</v>
      </c>
      <c r="F34" s="96">
        <f>ROUND(SUM($BI$85:$BI$309),2)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45</v>
      </c>
      <c r="E36" s="34"/>
      <c r="F36" s="34"/>
      <c r="G36" s="98" t="s">
        <v>46</v>
      </c>
      <c r="H36" s="35" t="s">
        <v>47</v>
      </c>
      <c r="I36" s="99"/>
      <c r="J36" s="36">
        <f>ROUND(SUM($J$27:$J$34),2)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97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15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37" t="str">
        <f>$E$7</f>
        <v>NÝRSKO - CHODSKÁ ULICE</v>
      </c>
      <c r="F45" s="212"/>
      <c r="G45" s="212"/>
      <c r="H45" s="212"/>
      <c r="J45" s="24"/>
      <c r="K45" s="27"/>
    </row>
    <row r="46" spans="2:11" s="6" customFormat="1" ht="15" customHeight="1">
      <c r="B46" s="23"/>
      <c r="C46" s="19" t="s">
        <v>95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20" t="str">
        <f>$E$9</f>
        <v>3709 101 - SO101 CHODSKÁ ULICE - KOMUNIKACE</v>
      </c>
      <c r="F47" s="212"/>
      <c r="G47" s="212"/>
      <c r="H47" s="212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 </v>
      </c>
      <c r="G49" s="24"/>
      <c r="H49" s="24"/>
      <c r="I49" s="88" t="s">
        <v>23</v>
      </c>
      <c r="J49" s="52" t="str">
        <f>IF($J$12="","",$J$12)</f>
        <v>01.01.2000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27</v>
      </c>
      <c r="D51" s="24"/>
      <c r="E51" s="24"/>
      <c r="F51" s="17" t="str">
        <f>$E$15</f>
        <v> </v>
      </c>
      <c r="G51" s="24"/>
      <c r="H51" s="24"/>
      <c r="I51" s="88" t="s">
        <v>32</v>
      </c>
      <c r="J51" s="17" t="str">
        <f>$E$21</f>
        <v> </v>
      </c>
      <c r="K51" s="27"/>
    </row>
    <row r="52" spans="2:11" s="6" customFormat="1" ht="15" customHeight="1">
      <c r="B52" s="23"/>
      <c r="C52" s="19" t="s">
        <v>30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98</v>
      </c>
      <c r="D54" s="32"/>
      <c r="E54" s="32"/>
      <c r="F54" s="32"/>
      <c r="G54" s="32"/>
      <c r="H54" s="32"/>
      <c r="I54" s="106"/>
      <c r="J54" s="107" t="s">
        <v>99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100</v>
      </c>
      <c r="D56" s="24"/>
      <c r="E56" s="24"/>
      <c r="F56" s="24"/>
      <c r="G56" s="24"/>
      <c r="H56" s="24"/>
      <c r="J56" s="67">
        <f>ROUND($J$85,2)</f>
        <v>0</v>
      </c>
      <c r="K56" s="27"/>
      <c r="AU56" s="6" t="s">
        <v>101</v>
      </c>
    </row>
    <row r="57" spans="2:11" s="73" customFormat="1" ht="25.5" customHeight="1">
      <c r="B57" s="146"/>
      <c r="C57" s="147"/>
      <c r="D57" s="148" t="s">
        <v>468</v>
      </c>
      <c r="E57" s="148"/>
      <c r="F57" s="148"/>
      <c r="G57" s="148"/>
      <c r="H57" s="148"/>
      <c r="I57" s="149"/>
      <c r="J57" s="150">
        <f>ROUND($J$86,2)</f>
        <v>0</v>
      </c>
      <c r="K57" s="151"/>
    </row>
    <row r="58" spans="2:11" s="152" customFormat="1" ht="21" customHeight="1">
      <c r="B58" s="153"/>
      <c r="C58" s="154"/>
      <c r="D58" s="155" t="s">
        <v>469</v>
      </c>
      <c r="E58" s="155"/>
      <c r="F58" s="155"/>
      <c r="G58" s="155"/>
      <c r="H58" s="155"/>
      <c r="I58" s="156"/>
      <c r="J58" s="157">
        <f>ROUND($J$87,2)</f>
        <v>0</v>
      </c>
      <c r="K58" s="158"/>
    </row>
    <row r="59" spans="2:11" s="152" customFormat="1" ht="21" customHeight="1">
      <c r="B59" s="153"/>
      <c r="C59" s="154"/>
      <c r="D59" s="155" t="s">
        <v>470</v>
      </c>
      <c r="E59" s="155"/>
      <c r="F59" s="155"/>
      <c r="G59" s="155"/>
      <c r="H59" s="155"/>
      <c r="I59" s="156"/>
      <c r="J59" s="157">
        <f>ROUND($J$155,2)</f>
        <v>0</v>
      </c>
      <c r="K59" s="158"/>
    </row>
    <row r="60" spans="2:11" s="152" customFormat="1" ht="21" customHeight="1">
      <c r="B60" s="153"/>
      <c r="C60" s="154"/>
      <c r="D60" s="155" t="s">
        <v>471</v>
      </c>
      <c r="E60" s="155"/>
      <c r="F60" s="155"/>
      <c r="G60" s="155"/>
      <c r="H60" s="155"/>
      <c r="I60" s="156"/>
      <c r="J60" s="157">
        <f>ROUND($J$167,2)</f>
        <v>0</v>
      </c>
      <c r="K60" s="158"/>
    </row>
    <row r="61" spans="2:11" s="152" customFormat="1" ht="21" customHeight="1">
      <c r="B61" s="153"/>
      <c r="C61" s="154"/>
      <c r="D61" s="155" t="s">
        <v>472</v>
      </c>
      <c r="E61" s="155"/>
      <c r="F61" s="155"/>
      <c r="G61" s="155"/>
      <c r="H61" s="155"/>
      <c r="I61" s="156"/>
      <c r="J61" s="157">
        <f>ROUND($J$171,2)</f>
        <v>0</v>
      </c>
      <c r="K61" s="158"/>
    </row>
    <row r="62" spans="2:11" s="152" customFormat="1" ht="21" customHeight="1">
      <c r="B62" s="153"/>
      <c r="C62" s="154"/>
      <c r="D62" s="155" t="s">
        <v>473</v>
      </c>
      <c r="E62" s="155"/>
      <c r="F62" s="155"/>
      <c r="G62" s="155"/>
      <c r="H62" s="155"/>
      <c r="I62" s="156"/>
      <c r="J62" s="157">
        <f>ROUND($J$198,2)</f>
        <v>0</v>
      </c>
      <c r="K62" s="158"/>
    </row>
    <row r="63" spans="2:11" s="152" customFormat="1" ht="21" customHeight="1">
      <c r="B63" s="153"/>
      <c r="C63" s="154"/>
      <c r="D63" s="155" t="s">
        <v>474</v>
      </c>
      <c r="E63" s="155"/>
      <c r="F63" s="155"/>
      <c r="G63" s="155"/>
      <c r="H63" s="155"/>
      <c r="I63" s="156"/>
      <c r="J63" s="157">
        <f>ROUND($J$239,2)</f>
        <v>0</v>
      </c>
      <c r="K63" s="158"/>
    </row>
    <row r="64" spans="2:11" s="152" customFormat="1" ht="15.75" customHeight="1">
      <c r="B64" s="153"/>
      <c r="C64" s="154"/>
      <c r="D64" s="155" t="s">
        <v>475</v>
      </c>
      <c r="E64" s="155"/>
      <c r="F64" s="155"/>
      <c r="G64" s="155"/>
      <c r="H64" s="155"/>
      <c r="I64" s="156"/>
      <c r="J64" s="157">
        <f>ROUND($J$281,2)</f>
        <v>0</v>
      </c>
      <c r="K64" s="158"/>
    </row>
    <row r="65" spans="2:11" s="152" customFormat="1" ht="21" customHeight="1">
      <c r="B65" s="153"/>
      <c r="C65" s="154"/>
      <c r="D65" s="155" t="s">
        <v>476</v>
      </c>
      <c r="E65" s="155"/>
      <c r="F65" s="155"/>
      <c r="G65" s="155"/>
      <c r="H65" s="155"/>
      <c r="I65" s="156"/>
      <c r="J65" s="157">
        <f>ROUND($J$306,2)</f>
        <v>0</v>
      </c>
      <c r="K65" s="158"/>
    </row>
    <row r="66" spans="2:11" s="6" customFormat="1" ht="22.5" customHeight="1">
      <c r="B66" s="23"/>
      <c r="C66" s="24"/>
      <c r="D66" s="24"/>
      <c r="E66" s="24"/>
      <c r="F66" s="24"/>
      <c r="G66" s="24"/>
      <c r="H66" s="24"/>
      <c r="J66" s="24"/>
      <c r="K66" s="27"/>
    </row>
    <row r="67" spans="2:11" s="6" customFormat="1" ht="7.5" customHeight="1">
      <c r="B67" s="38"/>
      <c r="C67" s="39"/>
      <c r="D67" s="39"/>
      <c r="E67" s="39"/>
      <c r="F67" s="39"/>
      <c r="G67" s="39"/>
      <c r="H67" s="39"/>
      <c r="I67" s="101"/>
      <c r="J67" s="39"/>
      <c r="K67" s="40"/>
    </row>
    <row r="71" spans="2:12" s="6" customFormat="1" ht="7.5" customHeight="1">
      <c r="B71" s="41"/>
      <c r="C71" s="42"/>
      <c r="D71" s="42"/>
      <c r="E71" s="42"/>
      <c r="F71" s="42"/>
      <c r="G71" s="42"/>
      <c r="H71" s="42"/>
      <c r="I71" s="103"/>
      <c r="J71" s="42"/>
      <c r="K71" s="42"/>
      <c r="L71" s="43"/>
    </row>
    <row r="72" spans="2:12" s="6" customFormat="1" ht="37.5" customHeight="1">
      <c r="B72" s="23"/>
      <c r="C72" s="12" t="s">
        <v>102</v>
      </c>
      <c r="D72" s="24"/>
      <c r="E72" s="24"/>
      <c r="F72" s="24"/>
      <c r="G72" s="24"/>
      <c r="H72" s="24"/>
      <c r="J72" s="24"/>
      <c r="K72" s="24"/>
      <c r="L72" s="43"/>
    </row>
    <row r="73" spans="2:12" s="6" customFormat="1" ht="7.5" customHeight="1">
      <c r="B73" s="23"/>
      <c r="C73" s="24"/>
      <c r="D73" s="24"/>
      <c r="E73" s="24"/>
      <c r="F73" s="24"/>
      <c r="G73" s="24"/>
      <c r="H73" s="24"/>
      <c r="J73" s="24"/>
      <c r="K73" s="24"/>
      <c r="L73" s="43"/>
    </row>
    <row r="74" spans="2:12" s="6" customFormat="1" ht="15" customHeight="1">
      <c r="B74" s="23"/>
      <c r="C74" s="19" t="s">
        <v>15</v>
      </c>
      <c r="D74" s="24"/>
      <c r="E74" s="24"/>
      <c r="F74" s="24"/>
      <c r="G74" s="24"/>
      <c r="H74" s="24"/>
      <c r="J74" s="24"/>
      <c r="K74" s="24"/>
      <c r="L74" s="43"/>
    </row>
    <row r="75" spans="2:12" s="6" customFormat="1" ht="16.5" customHeight="1">
      <c r="B75" s="23"/>
      <c r="C75" s="24"/>
      <c r="D75" s="24"/>
      <c r="E75" s="237" t="str">
        <f>$E$7</f>
        <v>NÝRSKO - CHODSKÁ ULICE</v>
      </c>
      <c r="F75" s="212"/>
      <c r="G75" s="212"/>
      <c r="H75" s="212"/>
      <c r="J75" s="24"/>
      <c r="K75" s="24"/>
      <c r="L75" s="43"/>
    </row>
    <row r="76" spans="2:12" s="6" customFormat="1" ht="15" customHeight="1">
      <c r="B76" s="23"/>
      <c r="C76" s="19" t="s">
        <v>95</v>
      </c>
      <c r="D76" s="24"/>
      <c r="E76" s="24"/>
      <c r="F76" s="24"/>
      <c r="G76" s="24"/>
      <c r="H76" s="24"/>
      <c r="J76" s="24"/>
      <c r="K76" s="24"/>
      <c r="L76" s="43"/>
    </row>
    <row r="77" spans="2:12" s="6" customFormat="1" ht="19.5" customHeight="1">
      <c r="B77" s="23"/>
      <c r="C77" s="24"/>
      <c r="D77" s="24"/>
      <c r="E77" s="220" t="str">
        <f>$E$9</f>
        <v>3709 101 - SO101 CHODSKÁ ULICE - KOMUNIKACE</v>
      </c>
      <c r="F77" s="212"/>
      <c r="G77" s="212"/>
      <c r="H77" s="212"/>
      <c r="J77" s="24"/>
      <c r="K77" s="24"/>
      <c r="L77" s="43"/>
    </row>
    <row r="78" spans="2:12" s="6" customFormat="1" ht="7.5" customHeight="1">
      <c r="B78" s="23"/>
      <c r="C78" s="24"/>
      <c r="D78" s="24"/>
      <c r="E78" s="24"/>
      <c r="F78" s="24"/>
      <c r="G78" s="24"/>
      <c r="H78" s="24"/>
      <c r="J78" s="24"/>
      <c r="K78" s="24"/>
      <c r="L78" s="43"/>
    </row>
    <row r="79" spans="2:12" s="6" customFormat="1" ht="18.75" customHeight="1">
      <c r="B79" s="23"/>
      <c r="C79" s="19" t="s">
        <v>21</v>
      </c>
      <c r="D79" s="24"/>
      <c r="E79" s="24"/>
      <c r="F79" s="17" t="str">
        <f>$F$12</f>
        <v> </v>
      </c>
      <c r="G79" s="24"/>
      <c r="H79" s="24"/>
      <c r="I79" s="88" t="s">
        <v>23</v>
      </c>
      <c r="J79" s="52" t="str">
        <f>IF($J$12="","",$J$12)</f>
        <v>01.01.2000</v>
      </c>
      <c r="K79" s="24"/>
      <c r="L79" s="43"/>
    </row>
    <row r="80" spans="2:12" s="6" customFormat="1" ht="7.5" customHeight="1">
      <c r="B80" s="23"/>
      <c r="C80" s="24"/>
      <c r="D80" s="24"/>
      <c r="E80" s="24"/>
      <c r="F80" s="24"/>
      <c r="G80" s="24"/>
      <c r="H80" s="24"/>
      <c r="J80" s="24"/>
      <c r="K80" s="24"/>
      <c r="L80" s="43"/>
    </row>
    <row r="81" spans="2:12" s="6" customFormat="1" ht="15.75" customHeight="1">
      <c r="B81" s="23"/>
      <c r="C81" s="19" t="s">
        <v>27</v>
      </c>
      <c r="D81" s="24"/>
      <c r="E81" s="24"/>
      <c r="F81" s="17" t="str">
        <f>$E$15</f>
        <v> </v>
      </c>
      <c r="G81" s="24"/>
      <c r="H81" s="24"/>
      <c r="I81" s="88" t="s">
        <v>32</v>
      </c>
      <c r="J81" s="17" t="str">
        <f>$E$21</f>
        <v> </v>
      </c>
      <c r="K81" s="24"/>
      <c r="L81" s="43"/>
    </row>
    <row r="82" spans="2:12" s="6" customFormat="1" ht="15" customHeight="1">
      <c r="B82" s="23"/>
      <c r="C82" s="19" t="s">
        <v>30</v>
      </c>
      <c r="D82" s="24"/>
      <c r="E82" s="24"/>
      <c r="F82" s="17">
        <f>IF($E$18="","",$E$18)</f>
      </c>
      <c r="G82" s="24"/>
      <c r="H82" s="24"/>
      <c r="J82" s="24"/>
      <c r="K82" s="24"/>
      <c r="L82" s="43"/>
    </row>
    <row r="83" spans="2:12" s="6" customFormat="1" ht="11.25" customHeight="1">
      <c r="B83" s="23"/>
      <c r="C83" s="24"/>
      <c r="D83" s="24"/>
      <c r="E83" s="24"/>
      <c r="F83" s="24"/>
      <c r="G83" s="24"/>
      <c r="H83" s="24"/>
      <c r="J83" s="24"/>
      <c r="K83" s="24"/>
      <c r="L83" s="43"/>
    </row>
    <row r="84" spans="2:20" s="108" customFormat="1" ht="30" customHeight="1">
      <c r="B84" s="109"/>
      <c r="C84" s="110" t="s">
        <v>103</v>
      </c>
      <c r="D84" s="111" t="s">
        <v>54</v>
      </c>
      <c r="E84" s="111" t="s">
        <v>50</v>
      </c>
      <c r="F84" s="111" t="s">
        <v>104</v>
      </c>
      <c r="G84" s="111" t="s">
        <v>105</v>
      </c>
      <c r="H84" s="111" t="s">
        <v>106</v>
      </c>
      <c r="I84" s="112" t="s">
        <v>107</v>
      </c>
      <c r="J84" s="111" t="s">
        <v>108</v>
      </c>
      <c r="K84" s="113" t="s">
        <v>109</v>
      </c>
      <c r="L84" s="114"/>
      <c r="M84" s="59" t="s">
        <v>110</v>
      </c>
      <c r="N84" s="60" t="s">
        <v>39</v>
      </c>
      <c r="O84" s="60" t="s">
        <v>111</v>
      </c>
      <c r="P84" s="60" t="s">
        <v>112</v>
      </c>
      <c r="Q84" s="60" t="s">
        <v>113</v>
      </c>
      <c r="R84" s="60" t="s">
        <v>114</v>
      </c>
      <c r="S84" s="60" t="s">
        <v>115</v>
      </c>
      <c r="T84" s="61" t="s">
        <v>116</v>
      </c>
    </row>
    <row r="85" spans="2:63" s="6" customFormat="1" ht="30" customHeight="1">
      <c r="B85" s="23"/>
      <c r="C85" s="66" t="s">
        <v>100</v>
      </c>
      <c r="D85" s="24"/>
      <c r="E85" s="24"/>
      <c r="F85" s="24"/>
      <c r="G85" s="24"/>
      <c r="H85" s="24"/>
      <c r="J85" s="115">
        <f>$BK$85</f>
        <v>0</v>
      </c>
      <c r="K85" s="24"/>
      <c r="L85" s="43"/>
      <c r="M85" s="63"/>
      <c r="N85" s="64"/>
      <c r="O85" s="64"/>
      <c r="P85" s="116">
        <f>$P$86</f>
        <v>0</v>
      </c>
      <c r="Q85" s="64"/>
      <c r="R85" s="116">
        <f>$R$86</f>
        <v>1857.7972</v>
      </c>
      <c r="S85" s="64"/>
      <c r="T85" s="117">
        <f>$T$86</f>
        <v>1242.624</v>
      </c>
      <c r="AT85" s="6" t="s">
        <v>68</v>
      </c>
      <c r="AU85" s="6" t="s">
        <v>101</v>
      </c>
      <c r="BK85" s="118">
        <f>$BK$86</f>
        <v>0</v>
      </c>
    </row>
    <row r="86" spans="2:63" s="159" customFormat="1" ht="37.5" customHeight="1">
      <c r="B86" s="160"/>
      <c r="C86" s="161"/>
      <c r="D86" s="161" t="s">
        <v>68</v>
      </c>
      <c r="E86" s="162" t="s">
        <v>477</v>
      </c>
      <c r="F86" s="162" t="s">
        <v>478</v>
      </c>
      <c r="G86" s="161"/>
      <c r="H86" s="161"/>
      <c r="J86" s="163">
        <f>$BK$86</f>
        <v>0</v>
      </c>
      <c r="K86" s="161"/>
      <c r="L86" s="164"/>
      <c r="M86" s="165"/>
      <c r="N86" s="161"/>
      <c r="O86" s="161"/>
      <c r="P86" s="166">
        <f>$P$87+$P$155+$P$167+$P$171+$P$198+$P$239+$P$306</f>
        <v>0</v>
      </c>
      <c r="Q86" s="161"/>
      <c r="R86" s="166">
        <f>$R$87+$R$155+$R$167+$R$171+$R$198+$R$239+$R$306</f>
        <v>1857.7972</v>
      </c>
      <c r="S86" s="161"/>
      <c r="T86" s="167">
        <f>$T$87+$T$155+$T$167+$T$171+$T$198+$T$239+$T$306</f>
        <v>1242.624</v>
      </c>
      <c r="AR86" s="168" t="s">
        <v>20</v>
      </c>
      <c r="AT86" s="168" t="s">
        <v>68</v>
      </c>
      <c r="AU86" s="168" t="s">
        <v>69</v>
      </c>
      <c r="AY86" s="168" t="s">
        <v>122</v>
      </c>
      <c r="BK86" s="169">
        <f>$BK$87+$BK$155+$BK$167+$BK$171+$BK$198+$BK$239+$BK$306</f>
        <v>0</v>
      </c>
    </row>
    <row r="87" spans="2:63" s="159" customFormat="1" ht="21" customHeight="1">
      <c r="B87" s="160"/>
      <c r="C87" s="161"/>
      <c r="D87" s="161" t="s">
        <v>68</v>
      </c>
      <c r="E87" s="170" t="s">
        <v>20</v>
      </c>
      <c r="F87" s="170" t="s">
        <v>479</v>
      </c>
      <c r="G87" s="161"/>
      <c r="H87" s="161"/>
      <c r="J87" s="171">
        <f>$BK$87</f>
        <v>0</v>
      </c>
      <c r="K87" s="161"/>
      <c r="L87" s="164"/>
      <c r="M87" s="165"/>
      <c r="N87" s="161"/>
      <c r="O87" s="161"/>
      <c r="P87" s="166">
        <f>SUM($P$88:$P$154)</f>
        <v>0</v>
      </c>
      <c r="Q87" s="161"/>
      <c r="R87" s="166">
        <f>SUM($R$88:$R$154)</f>
        <v>1084.47228</v>
      </c>
      <c r="S87" s="161"/>
      <c r="T87" s="167">
        <f>SUM($T$88:$T$154)</f>
        <v>1242.624</v>
      </c>
      <c r="AR87" s="168" t="s">
        <v>20</v>
      </c>
      <c r="AT87" s="168" t="s">
        <v>68</v>
      </c>
      <c r="AU87" s="168" t="s">
        <v>20</v>
      </c>
      <c r="AY87" s="168" t="s">
        <v>122</v>
      </c>
      <c r="BK87" s="169">
        <f>SUM($BK$88:$BK$154)</f>
        <v>0</v>
      </c>
    </row>
    <row r="88" spans="2:65" s="6" customFormat="1" ht="15.75" customHeight="1">
      <c r="B88" s="23"/>
      <c r="C88" s="119" t="s">
        <v>350</v>
      </c>
      <c r="D88" s="119" t="s">
        <v>117</v>
      </c>
      <c r="E88" s="120" t="s">
        <v>480</v>
      </c>
      <c r="F88" s="121" t="s">
        <v>481</v>
      </c>
      <c r="G88" s="122" t="s">
        <v>482</v>
      </c>
      <c r="H88" s="123">
        <v>4854</v>
      </c>
      <c r="I88" s="124"/>
      <c r="J88" s="125">
        <f>ROUND($I$88*$H$88,2)</f>
        <v>0</v>
      </c>
      <c r="K88" s="121" t="s">
        <v>483</v>
      </c>
      <c r="L88" s="43"/>
      <c r="M88" s="126"/>
      <c r="N88" s="127" t="s">
        <v>40</v>
      </c>
      <c r="O88" s="24"/>
      <c r="P88" s="24"/>
      <c r="Q88" s="128">
        <v>0.00016</v>
      </c>
      <c r="R88" s="128">
        <f>$Q$88*$H$88</f>
        <v>0.7766400000000001</v>
      </c>
      <c r="S88" s="128">
        <v>0.256</v>
      </c>
      <c r="T88" s="129">
        <f>$S$88*$H$88</f>
        <v>1242.624</v>
      </c>
      <c r="AR88" s="89" t="s">
        <v>121</v>
      </c>
      <c r="AT88" s="89" t="s">
        <v>117</v>
      </c>
      <c r="AU88" s="89" t="s">
        <v>77</v>
      </c>
      <c r="AY88" s="6" t="s">
        <v>122</v>
      </c>
      <c r="BE88" s="130">
        <f>IF($N$88="základní",$J$88,0)</f>
        <v>0</v>
      </c>
      <c r="BF88" s="130">
        <f>IF($N$88="snížená",$J$88,0)</f>
        <v>0</v>
      </c>
      <c r="BG88" s="130">
        <f>IF($N$88="zákl. přenesená",$J$88,0)</f>
        <v>0</v>
      </c>
      <c r="BH88" s="130">
        <f>IF($N$88="sníž. přenesená",$J$88,0)</f>
        <v>0</v>
      </c>
      <c r="BI88" s="130">
        <f>IF($N$88="nulová",$J$88,0)</f>
        <v>0</v>
      </c>
      <c r="BJ88" s="89" t="s">
        <v>20</v>
      </c>
      <c r="BK88" s="130">
        <f>ROUND($I$88*$H$88,2)</f>
        <v>0</v>
      </c>
      <c r="BL88" s="89" t="s">
        <v>121</v>
      </c>
      <c r="BM88" s="89" t="s">
        <v>484</v>
      </c>
    </row>
    <row r="89" spans="2:47" s="6" customFormat="1" ht="27" customHeight="1">
      <c r="B89" s="23"/>
      <c r="C89" s="24"/>
      <c r="D89" s="131" t="s">
        <v>123</v>
      </c>
      <c r="E89" s="24"/>
      <c r="F89" s="132" t="s">
        <v>485</v>
      </c>
      <c r="G89" s="24"/>
      <c r="H89" s="24"/>
      <c r="J89" s="24"/>
      <c r="K89" s="24"/>
      <c r="L89" s="43"/>
      <c r="M89" s="56"/>
      <c r="N89" s="24"/>
      <c r="O89" s="24"/>
      <c r="P89" s="24"/>
      <c r="Q89" s="24"/>
      <c r="R89" s="24"/>
      <c r="S89" s="24"/>
      <c r="T89" s="57"/>
      <c r="AT89" s="6" t="s">
        <v>123</v>
      </c>
      <c r="AU89" s="6" t="s">
        <v>77</v>
      </c>
    </row>
    <row r="90" spans="2:47" s="6" customFormat="1" ht="30.75" customHeight="1">
      <c r="B90" s="23"/>
      <c r="C90" s="24"/>
      <c r="D90" s="172" t="s">
        <v>486</v>
      </c>
      <c r="E90" s="24"/>
      <c r="F90" s="173" t="s">
        <v>487</v>
      </c>
      <c r="G90" s="24"/>
      <c r="H90" s="24"/>
      <c r="J90" s="24"/>
      <c r="K90" s="24"/>
      <c r="L90" s="43"/>
      <c r="M90" s="56"/>
      <c r="N90" s="24"/>
      <c r="O90" s="24"/>
      <c r="P90" s="24"/>
      <c r="Q90" s="24"/>
      <c r="R90" s="24"/>
      <c r="S90" s="24"/>
      <c r="T90" s="57"/>
      <c r="AT90" s="6" t="s">
        <v>486</v>
      </c>
      <c r="AU90" s="6" t="s">
        <v>77</v>
      </c>
    </row>
    <row r="91" spans="2:65" s="6" customFormat="1" ht="15.75" customHeight="1">
      <c r="B91" s="23"/>
      <c r="C91" s="119" t="s">
        <v>126</v>
      </c>
      <c r="D91" s="119" t="s">
        <v>117</v>
      </c>
      <c r="E91" s="120" t="s">
        <v>488</v>
      </c>
      <c r="F91" s="121" t="s">
        <v>489</v>
      </c>
      <c r="G91" s="122" t="s">
        <v>490</v>
      </c>
      <c r="H91" s="123">
        <v>1471</v>
      </c>
      <c r="I91" s="124"/>
      <c r="J91" s="125">
        <f>ROUND($I$91*$H$91,2)</f>
        <v>0</v>
      </c>
      <c r="K91" s="121" t="s">
        <v>491</v>
      </c>
      <c r="L91" s="43"/>
      <c r="M91" s="126"/>
      <c r="N91" s="127" t="s">
        <v>40</v>
      </c>
      <c r="O91" s="24"/>
      <c r="P91" s="24"/>
      <c r="Q91" s="128">
        <v>0</v>
      </c>
      <c r="R91" s="128">
        <f>$Q$91*$H$91</f>
        <v>0</v>
      </c>
      <c r="S91" s="128">
        <v>0</v>
      </c>
      <c r="T91" s="129">
        <f>$S$91*$H$91</f>
        <v>0</v>
      </c>
      <c r="AR91" s="89" t="s">
        <v>121</v>
      </c>
      <c r="AT91" s="89" t="s">
        <v>117</v>
      </c>
      <c r="AU91" s="89" t="s">
        <v>77</v>
      </c>
      <c r="AY91" s="6" t="s">
        <v>122</v>
      </c>
      <c r="BE91" s="130">
        <f>IF($N$91="základní",$J$91,0)</f>
        <v>0</v>
      </c>
      <c r="BF91" s="130">
        <f>IF($N$91="snížená",$J$91,0)</f>
        <v>0</v>
      </c>
      <c r="BG91" s="130">
        <f>IF($N$91="zákl. přenesená",$J$91,0)</f>
        <v>0</v>
      </c>
      <c r="BH91" s="130">
        <f>IF($N$91="sníž. přenesená",$J$91,0)</f>
        <v>0</v>
      </c>
      <c r="BI91" s="130">
        <f>IF($N$91="nulová",$J$91,0)</f>
        <v>0</v>
      </c>
      <c r="BJ91" s="89" t="s">
        <v>20</v>
      </c>
      <c r="BK91" s="130">
        <f>ROUND($I$91*$H$91,2)</f>
        <v>0</v>
      </c>
      <c r="BL91" s="89" t="s">
        <v>121</v>
      </c>
      <c r="BM91" s="89" t="s">
        <v>492</v>
      </c>
    </row>
    <row r="92" spans="2:47" s="6" customFormat="1" ht="27" customHeight="1">
      <c r="B92" s="23"/>
      <c r="C92" s="24"/>
      <c r="D92" s="131" t="s">
        <v>123</v>
      </c>
      <c r="E92" s="24"/>
      <c r="F92" s="132" t="s">
        <v>493</v>
      </c>
      <c r="G92" s="24"/>
      <c r="H92" s="24"/>
      <c r="J92" s="24"/>
      <c r="K92" s="24"/>
      <c r="L92" s="43"/>
      <c r="M92" s="56"/>
      <c r="N92" s="24"/>
      <c r="O92" s="24"/>
      <c r="P92" s="24"/>
      <c r="Q92" s="24"/>
      <c r="R92" s="24"/>
      <c r="S92" s="24"/>
      <c r="T92" s="57"/>
      <c r="AT92" s="6" t="s">
        <v>123</v>
      </c>
      <c r="AU92" s="6" t="s">
        <v>77</v>
      </c>
    </row>
    <row r="93" spans="2:47" s="6" customFormat="1" ht="30.75" customHeight="1">
      <c r="B93" s="23"/>
      <c r="C93" s="24"/>
      <c r="D93" s="172" t="s">
        <v>486</v>
      </c>
      <c r="E93" s="24"/>
      <c r="F93" s="173" t="s">
        <v>494</v>
      </c>
      <c r="G93" s="24"/>
      <c r="H93" s="24"/>
      <c r="J93" s="24"/>
      <c r="K93" s="24"/>
      <c r="L93" s="43"/>
      <c r="M93" s="56"/>
      <c r="N93" s="24"/>
      <c r="O93" s="24"/>
      <c r="P93" s="24"/>
      <c r="Q93" s="24"/>
      <c r="R93" s="24"/>
      <c r="S93" s="24"/>
      <c r="T93" s="57"/>
      <c r="AT93" s="6" t="s">
        <v>486</v>
      </c>
      <c r="AU93" s="6" t="s">
        <v>77</v>
      </c>
    </row>
    <row r="94" spans="2:65" s="6" customFormat="1" ht="15.75" customHeight="1">
      <c r="B94" s="23"/>
      <c r="C94" s="119" t="s">
        <v>121</v>
      </c>
      <c r="D94" s="119" t="s">
        <v>117</v>
      </c>
      <c r="E94" s="120" t="s">
        <v>495</v>
      </c>
      <c r="F94" s="121" t="s">
        <v>496</v>
      </c>
      <c r="G94" s="122" t="s">
        <v>490</v>
      </c>
      <c r="H94" s="123">
        <v>1471</v>
      </c>
      <c r="I94" s="124"/>
      <c r="J94" s="125">
        <f>ROUND($I$94*$H$94,2)</f>
        <v>0</v>
      </c>
      <c r="K94" s="121" t="s">
        <v>491</v>
      </c>
      <c r="L94" s="43"/>
      <c r="M94" s="126"/>
      <c r="N94" s="127" t="s">
        <v>40</v>
      </c>
      <c r="O94" s="24"/>
      <c r="P94" s="24"/>
      <c r="Q94" s="128">
        <v>0</v>
      </c>
      <c r="R94" s="128">
        <f>$Q$94*$H$94</f>
        <v>0</v>
      </c>
      <c r="S94" s="128">
        <v>0</v>
      </c>
      <c r="T94" s="129">
        <f>$S$94*$H$94</f>
        <v>0</v>
      </c>
      <c r="AR94" s="89" t="s">
        <v>121</v>
      </c>
      <c r="AT94" s="89" t="s">
        <v>117</v>
      </c>
      <c r="AU94" s="89" t="s">
        <v>77</v>
      </c>
      <c r="AY94" s="6" t="s">
        <v>122</v>
      </c>
      <c r="BE94" s="130">
        <f>IF($N$94="základní",$J$94,0)</f>
        <v>0</v>
      </c>
      <c r="BF94" s="130">
        <f>IF($N$94="snížená",$J$94,0)</f>
        <v>0</v>
      </c>
      <c r="BG94" s="130">
        <f>IF($N$94="zákl. přenesená",$J$94,0)</f>
        <v>0</v>
      </c>
      <c r="BH94" s="130">
        <f>IF($N$94="sníž. přenesená",$J$94,0)</f>
        <v>0</v>
      </c>
      <c r="BI94" s="130">
        <f>IF($N$94="nulová",$J$94,0)</f>
        <v>0</v>
      </c>
      <c r="BJ94" s="89" t="s">
        <v>20</v>
      </c>
      <c r="BK94" s="130">
        <f>ROUND($I$94*$H$94,2)</f>
        <v>0</v>
      </c>
      <c r="BL94" s="89" t="s">
        <v>121</v>
      </c>
      <c r="BM94" s="89" t="s">
        <v>497</v>
      </c>
    </row>
    <row r="95" spans="2:47" s="6" customFormat="1" ht="27" customHeight="1">
      <c r="B95" s="23"/>
      <c r="C95" s="24"/>
      <c r="D95" s="131" t="s">
        <v>123</v>
      </c>
      <c r="E95" s="24"/>
      <c r="F95" s="132" t="s">
        <v>498</v>
      </c>
      <c r="G95" s="24"/>
      <c r="H95" s="24"/>
      <c r="J95" s="24"/>
      <c r="K95" s="24"/>
      <c r="L95" s="43"/>
      <c r="M95" s="56"/>
      <c r="N95" s="24"/>
      <c r="O95" s="24"/>
      <c r="P95" s="24"/>
      <c r="Q95" s="24"/>
      <c r="R95" s="24"/>
      <c r="S95" s="24"/>
      <c r="T95" s="57"/>
      <c r="AT95" s="6" t="s">
        <v>123</v>
      </c>
      <c r="AU95" s="6" t="s">
        <v>77</v>
      </c>
    </row>
    <row r="96" spans="2:47" s="6" customFormat="1" ht="30.75" customHeight="1">
      <c r="B96" s="23"/>
      <c r="C96" s="24"/>
      <c r="D96" s="172" t="s">
        <v>486</v>
      </c>
      <c r="E96" s="24"/>
      <c r="F96" s="173" t="s">
        <v>494</v>
      </c>
      <c r="G96" s="24"/>
      <c r="H96" s="24"/>
      <c r="J96" s="24"/>
      <c r="K96" s="24"/>
      <c r="L96" s="43"/>
      <c r="M96" s="56"/>
      <c r="N96" s="24"/>
      <c r="O96" s="24"/>
      <c r="P96" s="24"/>
      <c r="Q96" s="24"/>
      <c r="R96" s="24"/>
      <c r="S96" s="24"/>
      <c r="T96" s="57"/>
      <c r="AT96" s="6" t="s">
        <v>486</v>
      </c>
      <c r="AU96" s="6" t="s">
        <v>77</v>
      </c>
    </row>
    <row r="97" spans="2:65" s="6" customFormat="1" ht="15.75" customHeight="1">
      <c r="B97" s="23"/>
      <c r="C97" s="119" t="s">
        <v>133</v>
      </c>
      <c r="D97" s="119" t="s">
        <v>117</v>
      </c>
      <c r="E97" s="120" t="s">
        <v>499</v>
      </c>
      <c r="F97" s="121" t="s">
        <v>500</v>
      </c>
      <c r="G97" s="122" t="s">
        <v>490</v>
      </c>
      <c r="H97" s="123">
        <v>1471</v>
      </c>
      <c r="I97" s="124"/>
      <c r="J97" s="125">
        <f>ROUND($I$97*$H$97,2)</f>
        <v>0</v>
      </c>
      <c r="K97" s="121" t="s">
        <v>491</v>
      </c>
      <c r="L97" s="43"/>
      <c r="M97" s="126"/>
      <c r="N97" s="127" t="s">
        <v>40</v>
      </c>
      <c r="O97" s="24"/>
      <c r="P97" s="24"/>
      <c r="Q97" s="128">
        <v>0</v>
      </c>
      <c r="R97" s="128">
        <f>$Q$97*$H$97</f>
        <v>0</v>
      </c>
      <c r="S97" s="128">
        <v>0</v>
      </c>
      <c r="T97" s="129">
        <f>$S$97*$H$97</f>
        <v>0</v>
      </c>
      <c r="AR97" s="89" t="s">
        <v>121</v>
      </c>
      <c r="AT97" s="89" t="s">
        <v>117</v>
      </c>
      <c r="AU97" s="89" t="s">
        <v>77</v>
      </c>
      <c r="AY97" s="6" t="s">
        <v>122</v>
      </c>
      <c r="BE97" s="130">
        <f>IF($N$97="základní",$J$97,0)</f>
        <v>0</v>
      </c>
      <c r="BF97" s="130">
        <f>IF($N$97="snížená",$J$97,0)</f>
        <v>0</v>
      </c>
      <c r="BG97" s="130">
        <f>IF($N$97="zákl. přenesená",$J$97,0)</f>
        <v>0</v>
      </c>
      <c r="BH97" s="130">
        <f>IF($N$97="sníž. přenesená",$J$97,0)</f>
        <v>0</v>
      </c>
      <c r="BI97" s="130">
        <f>IF($N$97="nulová",$J$97,0)</f>
        <v>0</v>
      </c>
      <c r="BJ97" s="89" t="s">
        <v>20</v>
      </c>
      <c r="BK97" s="130">
        <f>ROUND($I$97*$H$97,2)</f>
        <v>0</v>
      </c>
      <c r="BL97" s="89" t="s">
        <v>121</v>
      </c>
      <c r="BM97" s="89" t="s">
        <v>501</v>
      </c>
    </row>
    <row r="98" spans="2:47" s="6" customFormat="1" ht="27" customHeight="1">
      <c r="B98" s="23"/>
      <c r="C98" s="24"/>
      <c r="D98" s="131" t="s">
        <v>123</v>
      </c>
      <c r="E98" s="24"/>
      <c r="F98" s="132" t="s">
        <v>502</v>
      </c>
      <c r="G98" s="24"/>
      <c r="H98" s="24"/>
      <c r="J98" s="24"/>
      <c r="K98" s="24"/>
      <c r="L98" s="43"/>
      <c r="M98" s="56"/>
      <c r="N98" s="24"/>
      <c r="O98" s="24"/>
      <c r="P98" s="24"/>
      <c r="Q98" s="24"/>
      <c r="R98" s="24"/>
      <c r="S98" s="24"/>
      <c r="T98" s="57"/>
      <c r="AT98" s="6" t="s">
        <v>123</v>
      </c>
      <c r="AU98" s="6" t="s">
        <v>77</v>
      </c>
    </row>
    <row r="99" spans="2:47" s="6" customFormat="1" ht="30.75" customHeight="1">
      <c r="B99" s="23"/>
      <c r="C99" s="24"/>
      <c r="D99" s="172" t="s">
        <v>486</v>
      </c>
      <c r="E99" s="24"/>
      <c r="F99" s="173" t="s">
        <v>494</v>
      </c>
      <c r="G99" s="24"/>
      <c r="H99" s="24"/>
      <c r="J99" s="24"/>
      <c r="K99" s="24"/>
      <c r="L99" s="43"/>
      <c r="M99" s="56"/>
      <c r="N99" s="24"/>
      <c r="O99" s="24"/>
      <c r="P99" s="24"/>
      <c r="Q99" s="24"/>
      <c r="R99" s="24"/>
      <c r="S99" s="24"/>
      <c r="T99" s="57"/>
      <c r="AT99" s="6" t="s">
        <v>486</v>
      </c>
      <c r="AU99" s="6" t="s">
        <v>77</v>
      </c>
    </row>
    <row r="100" spans="2:65" s="6" customFormat="1" ht="15.75" customHeight="1">
      <c r="B100" s="23"/>
      <c r="C100" s="119" t="s">
        <v>136</v>
      </c>
      <c r="D100" s="119" t="s">
        <v>117</v>
      </c>
      <c r="E100" s="120" t="s">
        <v>503</v>
      </c>
      <c r="F100" s="121" t="s">
        <v>504</v>
      </c>
      <c r="G100" s="122" t="s">
        <v>490</v>
      </c>
      <c r="H100" s="123">
        <v>1471</v>
      </c>
      <c r="I100" s="124"/>
      <c r="J100" s="125">
        <f>ROUND($I$100*$H$100,2)</f>
        <v>0</v>
      </c>
      <c r="K100" s="121" t="s">
        <v>491</v>
      </c>
      <c r="L100" s="43"/>
      <c r="M100" s="126"/>
      <c r="N100" s="127" t="s">
        <v>40</v>
      </c>
      <c r="O100" s="24"/>
      <c r="P100" s="24"/>
      <c r="Q100" s="128">
        <v>0</v>
      </c>
      <c r="R100" s="128">
        <f>$Q$100*$H$100</f>
        <v>0</v>
      </c>
      <c r="S100" s="128">
        <v>0</v>
      </c>
      <c r="T100" s="129">
        <f>$S$100*$H$100</f>
        <v>0</v>
      </c>
      <c r="AR100" s="89" t="s">
        <v>121</v>
      </c>
      <c r="AT100" s="89" t="s">
        <v>117</v>
      </c>
      <c r="AU100" s="89" t="s">
        <v>77</v>
      </c>
      <c r="AY100" s="6" t="s">
        <v>122</v>
      </c>
      <c r="BE100" s="130">
        <f>IF($N$100="základní",$J$100,0)</f>
        <v>0</v>
      </c>
      <c r="BF100" s="130">
        <f>IF($N$100="snížená",$J$100,0)</f>
        <v>0</v>
      </c>
      <c r="BG100" s="130">
        <f>IF($N$100="zákl. přenesená",$J$100,0)</f>
        <v>0</v>
      </c>
      <c r="BH100" s="130">
        <f>IF($N$100="sníž. přenesená",$J$100,0)</f>
        <v>0</v>
      </c>
      <c r="BI100" s="130">
        <f>IF($N$100="nulová",$J$100,0)</f>
        <v>0</v>
      </c>
      <c r="BJ100" s="89" t="s">
        <v>20</v>
      </c>
      <c r="BK100" s="130">
        <f>ROUND($I$100*$H$100,2)</f>
        <v>0</v>
      </c>
      <c r="BL100" s="89" t="s">
        <v>121</v>
      </c>
      <c r="BM100" s="89" t="s">
        <v>505</v>
      </c>
    </row>
    <row r="101" spans="2:47" s="6" customFormat="1" ht="27" customHeight="1">
      <c r="B101" s="23"/>
      <c r="C101" s="24"/>
      <c r="D101" s="131" t="s">
        <v>123</v>
      </c>
      <c r="E101" s="24"/>
      <c r="F101" s="132" t="s">
        <v>506</v>
      </c>
      <c r="G101" s="24"/>
      <c r="H101" s="24"/>
      <c r="J101" s="24"/>
      <c r="K101" s="24"/>
      <c r="L101" s="43"/>
      <c r="M101" s="56"/>
      <c r="N101" s="24"/>
      <c r="O101" s="24"/>
      <c r="P101" s="24"/>
      <c r="Q101" s="24"/>
      <c r="R101" s="24"/>
      <c r="S101" s="24"/>
      <c r="T101" s="57"/>
      <c r="AT101" s="6" t="s">
        <v>123</v>
      </c>
      <c r="AU101" s="6" t="s">
        <v>77</v>
      </c>
    </row>
    <row r="102" spans="2:47" s="6" customFormat="1" ht="30.75" customHeight="1">
      <c r="B102" s="23"/>
      <c r="C102" s="24"/>
      <c r="D102" s="172" t="s">
        <v>486</v>
      </c>
      <c r="E102" s="24"/>
      <c r="F102" s="173" t="s">
        <v>494</v>
      </c>
      <c r="G102" s="24"/>
      <c r="H102" s="24"/>
      <c r="J102" s="24"/>
      <c r="K102" s="24"/>
      <c r="L102" s="43"/>
      <c r="M102" s="56"/>
      <c r="N102" s="24"/>
      <c r="O102" s="24"/>
      <c r="P102" s="24"/>
      <c r="Q102" s="24"/>
      <c r="R102" s="24"/>
      <c r="S102" s="24"/>
      <c r="T102" s="57"/>
      <c r="AT102" s="6" t="s">
        <v>486</v>
      </c>
      <c r="AU102" s="6" t="s">
        <v>77</v>
      </c>
    </row>
    <row r="103" spans="2:65" s="6" customFormat="1" ht="15.75" customHeight="1">
      <c r="B103" s="23"/>
      <c r="C103" s="119" t="s">
        <v>139</v>
      </c>
      <c r="D103" s="119" t="s">
        <v>117</v>
      </c>
      <c r="E103" s="120" t="s">
        <v>507</v>
      </c>
      <c r="F103" s="121" t="s">
        <v>508</v>
      </c>
      <c r="G103" s="122" t="s">
        <v>490</v>
      </c>
      <c r="H103" s="123">
        <v>220.5</v>
      </c>
      <c r="I103" s="124"/>
      <c r="J103" s="125">
        <f>ROUND($I$103*$H$103,2)</f>
        <v>0</v>
      </c>
      <c r="K103" s="121" t="s">
        <v>491</v>
      </c>
      <c r="L103" s="43"/>
      <c r="M103" s="126"/>
      <c r="N103" s="127" t="s">
        <v>40</v>
      </c>
      <c r="O103" s="24"/>
      <c r="P103" s="24"/>
      <c r="Q103" s="128">
        <v>0</v>
      </c>
      <c r="R103" s="128">
        <f>$Q$103*$H$103</f>
        <v>0</v>
      </c>
      <c r="S103" s="128">
        <v>0</v>
      </c>
      <c r="T103" s="129">
        <f>$S$103*$H$103</f>
        <v>0</v>
      </c>
      <c r="AR103" s="89" t="s">
        <v>121</v>
      </c>
      <c r="AT103" s="89" t="s">
        <v>117</v>
      </c>
      <c r="AU103" s="89" t="s">
        <v>77</v>
      </c>
      <c r="AY103" s="6" t="s">
        <v>122</v>
      </c>
      <c r="BE103" s="130">
        <f>IF($N$103="základní",$J$103,0)</f>
        <v>0</v>
      </c>
      <c r="BF103" s="130">
        <f>IF($N$103="snížená",$J$103,0)</f>
        <v>0</v>
      </c>
      <c r="BG103" s="130">
        <f>IF($N$103="zákl. přenesená",$J$103,0)</f>
        <v>0</v>
      </c>
      <c r="BH103" s="130">
        <f>IF($N$103="sníž. přenesená",$J$103,0)</f>
        <v>0</v>
      </c>
      <c r="BI103" s="130">
        <f>IF($N$103="nulová",$J$103,0)</f>
        <v>0</v>
      </c>
      <c r="BJ103" s="89" t="s">
        <v>20</v>
      </c>
      <c r="BK103" s="130">
        <f>ROUND($I$103*$H$103,2)</f>
        <v>0</v>
      </c>
      <c r="BL103" s="89" t="s">
        <v>121</v>
      </c>
      <c r="BM103" s="89" t="s">
        <v>509</v>
      </c>
    </row>
    <row r="104" spans="2:47" s="6" customFormat="1" ht="27" customHeight="1">
      <c r="B104" s="23"/>
      <c r="C104" s="24"/>
      <c r="D104" s="131" t="s">
        <v>123</v>
      </c>
      <c r="E104" s="24"/>
      <c r="F104" s="132" t="s">
        <v>510</v>
      </c>
      <c r="G104" s="24"/>
      <c r="H104" s="24"/>
      <c r="J104" s="24"/>
      <c r="K104" s="24"/>
      <c r="L104" s="43"/>
      <c r="M104" s="56"/>
      <c r="N104" s="24"/>
      <c r="O104" s="24"/>
      <c r="P104" s="24"/>
      <c r="Q104" s="24"/>
      <c r="R104" s="24"/>
      <c r="S104" s="24"/>
      <c r="T104" s="57"/>
      <c r="AT104" s="6" t="s">
        <v>123</v>
      </c>
      <c r="AU104" s="6" t="s">
        <v>77</v>
      </c>
    </row>
    <row r="105" spans="2:47" s="6" customFormat="1" ht="30.75" customHeight="1">
      <c r="B105" s="23"/>
      <c r="C105" s="24"/>
      <c r="D105" s="172" t="s">
        <v>486</v>
      </c>
      <c r="E105" s="24"/>
      <c r="F105" s="173" t="s">
        <v>511</v>
      </c>
      <c r="G105" s="24"/>
      <c r="H105" s="24"/>
      <c r="J105" s="24"/>
      <c r="K105" s="24"/>
      <c r="L105" s="43"/>
      <c r="M105" s="56"/>
      <c r="N105" s="24"/>
      <c r="O105" s="24"/>
      <c r="P105" s="24"/>
      <c r="Q105" s="24"/>
      <c r="R105" s="24"/>
      <c r="S105" s="24"/>
      <c r="T105" s="57"/>
      <c r="AT105" s="6" t="s">
        <v>486</v>
      </c>
      <c r="AU105" s="6" t="s">
        <v>77</v>
      </c>
    </row>
    <row r="106" spans="2:51" s="6" customFormat="1" ht="15.75" customHeight="1">
      <c r="B106" s="174"/>
      <c r="C106" s="175"/>
      <c r="D106" s="172" t="s">
        <v>512</v>
      </c>
      <c r="E106" s="175"/>
      <c r="F106" s="176" t="s">
        <v>513</v>
      </c>
      <c r="G106" s="175"/>
      <c r="H106" s="177">
        <v>220.5</v>
      </c>
      <c r="J106" s="175"/>
      <c r="K106" s="175"/>
      <c r="L106" s="178"/>
      <c r="M106" s="179"/>
      <c r="N106" s="175"/>
      <c r="O106" s="175"/>
      <c r="P106" s="175"/>
      <c r="Q106" s="175"/>
      <c r="R106" s="175"/>
      <c r="S106" s="175"/>
      <c r="T106" s="180"/>
      <c r="AT106" s="181" t="s">
        <v>512</v>
      </c>
      <c r="AU106" s="181" t="s">
        <v>77</v>
      </c>
      <c r="AV106" s="181" t="s">
        <v>77</v>
      </c>
      <c r="AW106" s="181" t="s">
        <v>101</v>
      </c>
      <c r="AX106" s="181" t="s">
        <v>20</v>
      </c>
      <c r="AY106" s="181" t="s">
        <v>122</v>
      </c>
    </row>
    <row r="107" spans="2:65" s="6" customFormat="1" ht="15.75" customHeight="1">
      <c r="B107" s="23"/>
      <c r="C107" s="119" t="s">
        <v>130</v>
      </c>
      <c r="D107" s="119" t="s">
        <v>117</v>
      </c>
      <c r="E107" s="120" t="s">
        <v>514</v>
      </c>
      <c r="F107" s="121" t="s">
        <v>515</v>
      </c>
      <c r="G107" s="122" t="s">
        <v>490</v>
      </c>
      <c r="H107" s="123">
        <v>220.5</v>
      </c>
      <c r="I107" s="124"/>
      <c r="J107" s="125">
        <f>ROUND($I$107*$H$107,2)</f>
        <v>0</v>
      </c>
      <c r="K107" s="121" t="s">
        <v>491</v>
      </c>
      <c r="L107" s="43"/>
      <c r="M107" s="126"/>
      <c r="N107" s="127" t="s">
        <v>40</v>
      </c>
      <c r="O107" s="24"/>
      <c r="P107" s="24"/>
      <c r="Q107" s="128">
        <v>0</v>
      </c>
      <c r="R107" s="128">
        <f>$Q$107*$H$107</f>
        <v>0</v>
      </c>
      <c r="S107" s="128">
        <v>0</v>
      </c>
      <c r="T107" s="129">
        <f>$S$107*$H$107</f>
        <v>0</v>
      </c>
      <c r="AR107" s="89" t="s">
        <v>121</v>
      </c>
      <c r="AT107" s="89" t="s">
        <v>117</v>
      </c>
      <c r="AU107" s="89" t="s">
        <v>77</v>
      </c>
      <c r="AY107" s="6" t="s">
        <v>122</v>
      </c>
      <c r="BE107" s="130">
        <f>IF($N$107="základní",$J$107,0)</f>
        <v>0</v>
      </c>
      <c r="BF107" s="130">
        <f>IF($N$107="snížená",$J$107,0)</f>
        <v>0</v>
      </c>
      <c r="BG107" s="130">
        <f>IF($N$107="zákl. přenesená",$J$107,0)</f>
        <v>0</v>
      </c>
      <c r="BH107" s="130">
        <f>IF($N$107="sníž. přenesená",$J$107,0)</f>
        <v>0</v>
      </c>
      <c r="BI107" s="130">
        <f>IF($N$107="nulová",$J$107,0)</f>
        <v>0</v>
      </c>
      <c r="BJ107" s="89" t="s">
        <v>20</v>
      </c>
      <c r="BK107" s="130">
        <f>ROUND($I$107*$H$107,2)</f>
        <v>0</v>
      </c>
      <c r="BL107" s="89" t="s">
        <v>121</v>
      </c>
      <c r="BM107" s="89" t="s">
        <v>516</v>
      </c>
    </row>
    <row r="108" spans="2:47" s="6" customFormat="1" ht="27" customHeight="1">
      <c r="B108" s="23"/>
      <c r="C108" s="24"/>
      <c r="D108" s="131" t="s">
        <v>123</v>
      </c>
      <c r="E108" s="24"/>
      <c r="F108" s="132" t="s">
        <v>517</v>
      </c>
      <c r="G108" s="24"/>
      <c r="H108" s="24"/>
      <c r="J108" s="24"/>
      <c r="K108" s="24"/>
      <c r="L108" s="43"/>
      <c r="M108" s="56"/>
      <c r="N108" s="24"/>
      <c r="O108" s="24"/>
      <c r="P108" s="24"/>
      <c r="Q108" s="24"/>
      <c r="R108" s="24"/>
      <c r="S108" s="24"/>
      <c r="T108" s="57"/>
      <c r="AT108" s="6" t="s">
        <v>123</v>
      </c>
      <c r="AU108" s="6" t="s">
        <v>77</v>
      </c>
    </row>
    <row r="109" spans="2:47" s="6" customFormat="1" ht="30.75" customHeight="1">
      <c r="B109" s="23"/>
      <c r="C109" s="24"/>
      <c r="D109" s="172" t="s">
        <v>486</v>
      </c>
      <c r="E109" s="24"/>
      <c r="F109" s="173" t="s">
        <v>511</v>
      </c>
      <c r="G109" s="24"/>
      <c r="H109" s="24"/>
      <c r="J109" s="24"/>
      <c r="K109" s="24"/>
      <c r="L109" s="43"/>
      <c r="M109" s="56"/>
      <c r="N109" s="24"/>
      <c r="O109" s="24"/>
      <c r="P109" s="24"/>
      <c r="Q109" s="24"/>
      <c r="R109" s="24"/>
      <c r="S109" s="24"/>
      <c r="T109" s="57"/>
      <c r="AT109" s="6" t="s">
        <v>486</v>
      </c>
      <c r="AU109" s="6" t="s">
        <v>77</v>
      </c>
    </row>
    <row r="110" spans="2:51" s="6" customFormat="1" ht="15.75" customHeight="1">
      <c r="B110" s="174"/>
      <c r="C110" s="175"/>
      <c r="D110" s="172" t="s">
        <v>512</v>
      </c>
      <c r="E110" s="175"/>
      <c r="F110" s="176" t="s">
        <v>513</v>
      </c>
      <c r="G110" s="175"/>
      <c r="H110" s="177">
        <v>220.5</v>
      </c>
      <c r="J110" s="175"/>
      <c r="K110" s="175"/>
      <c r="L110" s="178"/>
      <c r="M110" s="179"/>
      <c r="N110" s="175"/>
      <c r="O110" s="175"/>
      <c r="P110" s="175"/>
      <c r="Q110" s="175"/>
      <c r="R110" s="175"/>
      <c r="S110" s="175"/>
      <c r="T110" s="180"/>
      <c r="AT110" s="181" t="s">
        <v>512</v>
      </c>
      <c r="AU110" s="181" t="s">
        <v>77</v>
      </c>
      <c r="AV110" s="181" t="s">
        <v>77</v>
      </c>
      <c r="AW110" s="181" t="s">
        <v>101</v>
      </c>
      <c r="AX110" s="181" t="s">
        <v>20</v>
      </c>
      <c r="AY110" s="181" t="s">
        <v>122</v>
      </c>
    </row>
    <row r="111" spans="2:65" s="6" customFormat="1" ht="15.75" customHeight="1">
      <c r="B111" s="23"/>
      <c r="C111" s="119" t="s">
        <v>145</v>
      </c>
      <c r="D111" s="119" t="s">
        <v>117</v>
      </c>
      <c r="E111" s="120" t="s">
        <v>518</v>
      </c>
      <c r="F111" s="121" t="s">
        <v>519</v>
      </c>
      <c r="G111" s="122" t="s">
        <v>490</v>
      </c>
      <c r="H111" s="123">
        <v>471</v>
      </c>
      <c r="I111" s="124"/>
      <c r="J111" s="125">
        <f>ROUND($I$111*$H$111,2)</f>
        <v>0</v>
      </c>
      <c r="K111" s="121" t="s">
        <v>491</v>
      </c>
      <c r="L111" s="43"/>
      <c r="M111" s="126"/>
      <c r="N111" s="127" t="s">
        <v>40</v>
      </c>
      <c r="O111" s="24"/>
      <c r="P111" s="24"/>
      <c r="Q111" s="128">
        <v>0</v>
      </c>
      <c r="R111" s="128">
        <f>$Q$111*$H$111</f>
        <v>0</v>
      </c>
      <c r="S111" s="128">
        <v>0</v>
      </c>
      <c r="T111" s="129">
        <f>$S$111*$H$111</f>
        <v>0</v>
      </c>
      <c r="AR111" s="89" t="s">
        <v>121</v>
      </c>
      <c r="AT111" s="89" t="s">
        <v>117</v>
      </c>
      <c r="AU111" s="89" t="s">
        <v>77</v>
      </c>
      <c r="AY111" s="6" t="s">
        <v>122</v>
      </c>
      <c r="BE111" s="130">
        <f>IF($N$111="základní",$J$111,0)</f>
        <v>0</v>
      </c>
      <c r="BF111" s="130">
        <f>IF($N$111="snížená",$J$111,0)</f>
        <v>0</v>
      </c>
      <c r="BG111" s="130">
        <f>IF($N$111="zákl. přenesená",$J$111,0)</f>
        <v>0</v>
      </c>
      <c r="BH111" s="130">
        <f>IF($N$111="sníž. přenesená",$J$111,0)</f>
        <v>0</v>
      </c>
      <c r="BI111" s="130">
        <f>IF($N$111="nulová",$J$111,0)</f>
        <v>0</v>
      </c>
      <c r="BJ111" s="89" t="s">
        <v>20</v>
      </c>
      <c r="BK111" s="130">
        <f>ROUND($I$111*$H$111,2)</f>
        <v>0</v>
      </c>
      <c r="BL111" s="89" t="s">
        <v>121</v>
      </c>
      <c r="BM111" s="89" t="s">
        <v>520</v>
      </c>
    </row>
    <row r="112" spans="2:47" s="6" customFormat="1" ht="27" customHeight="1">
      <c r="B112" s="23"/>
      <c r="C112" s="24"/>
      <c r="D112" s="131" t="s">
        <v>123</v>
      </c>
      <c r="E112" s="24"/>
      <c r="F112" s="132" t="s">
        <v>521</v>
      </c>
      <c r="G112" s="24"/>
      <c r="H112" s="24"/>
      <c r="J112" s="24"/>
      <c r="K112" s="24"/>
      <c r="L112" s="43"/>
      <c r="M112" s="56"/>
      <c r="N112" s="24"/>
      <c r="O112" s="24"/>
      <c r="P112" s="24"/>
      <c r="Q112" s="24"/>
      <c r="R112" s="24"/>
      <c r="S112" s="24"/>
      <c r="T112" s="57"/>
      <c r="AT112" s="6" t="s">
        <v>123</v>
      </c>
      <c r="AU112" s="6" t="s">
        <v>77</v>
      </c>
    </row>
    <row r="113" spans="2:47" s="6" customFormat="1" ht="30.75" customHeight="1">
      <c r="B113" s="23"/>
      <c r="C113" s="24"/>
      <c r="D113" s="172" t="s">
        <v>486</v>
      </c>
      <c r="E113" s="24"/>
      <c r="F113" s="173" t="s">
        <v>511</v>
      </c>
      <c r="G113" s="24"/>
      <c r="H113" s="24"/>
      <c r="J113" s="24"/>
      <c r="K113" s="24"/>
      <c r="L113" s="43"/>
      <c r="M113" s="56"/>
      <c r="N113" s="24"/>
      <c r="O113" s="24"/>
      <c r="P113" s="24"/>
      <c r="Q113" s="24"/>
      <c r="R113" s="24"/>
      <c r="S113" s="24"/>
      <c r="T113" s="57"/>
      <c r="AT113" s="6" t="s">
        <v>486</v>
      </c>
      <c r="AU113" s="6" t="s">
        <v>77</v>
      </c>
    </row>
    <row r="114" spans="2:51" s="6" customFormat="1" ht="15.75" customHeight="1">
      <c r="B114" s="174"/>
      <c r="C114" s="175"/>
      <c r="D114" s="172" t="s">
        <v>512</v>
      </c>
      <c r="E114" s="175"/>
      <c r="F114" s="176" t="s">
        <v>522</v>
      </c>
      <c r="G114" s="175"/>
      <c r="H114" s="177">
        <v>471</v>
      </c>
      <c r="J114" s="175"/>
      <c r="K114" s="175"/>
      <c r="L114" s="178"/>
      <c r="M114" s="179"/>
      <c r="N114" s="175"/>
      <c r="O114" s="175"/>
      <c r="P114" s="175"/>
      <c r="Q114" s="175"/>
      <c r="R114" s="175"/>
      <c r="S114" s="175"/>
      <c r="T114" s="180"/>
      <c r="AT114" s="181" t="s">
        <v>512</v>
      </c>
      <c r="AU114" s="181" t="s">
        <v>77</v>
      </c>
      <c r="AV114" s="181" t="s">
        <v>77</v>
      </c>
      <c r="AW114" s="181" t="s">
        <v>101</v>
      </c>
      <c r="AX114" s="181" t="s">
        <v>20</v>
      </c>
      <c r="AY114" s="181" t="s">
        <v>122</v>
      </c>
    </row>
    <row r="115" spans="2:65" s="6" customFormat="1" ht="15.75" customHeight="1">
      <c r="B115" s="23"/>
      <c r="C115" s="119" t="s">
        <v>25</v>
      </c>
      <c r="D115" s="119" t="s">
        <v>117</v>
      </c>
      <c r="E115" s="120" t="s">
        <v>523</v>
      </c>
      <c r="F115" s="121" t="s">
        <v>524</v>
      </c>
      <c r="G115" s="122" t="s">
        <v>490</v>
      </c>
      <c r="H115" s="123">
        <v>471</v>
      </c>
      <c r="I115" s="124"/>
      <c r="J115" s="125">
        <f>ROUND($I$115*$H$115,2)</f>
        <v>0</v>
      </c>
      <c r="K115" s="121" t="s">
        <v>491</v>
      </c>
      <c r="L115" s="43"/>
      <c r="M115" s="126"/>
      <c r="N115" s="127" t="s">
        <v>40</v>
      </c>
      <c r="O115" s="24"/>
      <c r="P115" s="24"/>
      <c r="Q115" s="128">
        <v>0</v>
      </c>
      <c r="R115" s="128">
        <f>$Q$115*$H$115</f>
        <v>0</v>
      </c>
      <c r="S115" s="128">
        <v>0</v>
      </c>
      <c r="T115" s="129">
        <f>$S$115*$H$115</f>
        <v>0</v>
      </c>
      <c r="AR115" s="89" t="s">
        <v>121</v>
      </c>
      <c r="AT115" s="89" t="s">
        <v>117</v>
      </c>
      <c r="AU115" s="89" t="s">
        <v>77</v>
      </c>
      <c r="AY115" s="6" t="s">
        <v>122</v>
      </c>
      <c r="BE115" s="130">
        <f>IF($N$115="základní",$J$115,0)</f>
        <v>0</v>
      </c>
      <c r="BF115" s="130">
        <f>IF($N$115="snížená",$J$115,0)</f>
        <v>0</v>
      </c>
      <c r="BG115" s="130">
        <f>IF($N$115="zákl. přenesená",$J$115,0)</f>
        <v>0</v>
      </c>
      <c r="BH115" s="130">
        <f>IF($N$115="sníž. přenesená",$J$115,0)</f>
        <v>0</v>
      </c>
      <c r="BI115" s="130">
        <f>IF($N$115="nulová",$J$115,0)</f>
        <v>0</v>
      </c>
      <c r="BJ115" s="89" t="s">
        <v>20</v>
      </c>
      <c r="BK115" s="130">
        <f>ROUND($I$115*$H$115,2)</f>
        <v>0</v>
      </c>
      <c r="BL115" s="89" t="s">
        <v>121</v>
      </c>
      <c r="BM115" s="89" t="s">
        <v>525</v>
      </c>
    </row>
    <row r="116" spans="2:47" s="6" customFormat="1" ht="27" customHeight="1">
      <c r="B116" s="23"/>
      <c r="C116" s="24"/>
      <c r="D116" s="131" t="s">
        <v>123</v>
      </c>
      <c r="E116" s="24"/>
      <c r="F116" s="132" t="s">
        <v>526</v>
      </c>
      <c r="G116" s="24"/>
      <c r="H116" s="24"/>
      <c r="J116" s="24"/>
      <c r="K116" s="24"/>
      <c r="L116" s="43"/>
      <c r="M116" s="56"/>
      <c r="N116" s="24"/>
      <c r="O116" s="24"/>
      <c r="P116" s="24"/>
      <c r="Q116" s="24"/>
      <c r="R116" s="24"/>
      <c r="S116" s="24"/>
      <c r="T116" s="57"/>
      <c r="AT116" s="6" t="s">
        <v>123</v>
      </c>
      <c r="AU116" s="6" t="s">
        <v>77</v>
      </c>
    </row>
    <row r="117" spans="2:47" s="6" customFormat="1" ht="30.75" customHeight="1">
      <c r="B117" s="23"/>
      <c r="C117" s="24"/>
      <c r="D117" s="172" t="s">
        <v>486</v>
      </c>
      <c r="E117" s="24"/>
      <c r="F117" s="173" t="s">
        <v>511</v>
      </c>
      <c r="G117" s="24"/>
      <c r="H117" s="24"/>
      <c r="J117" s="24"/>
      <c r="K117" s="24"/>
      <c r="L117" s="43"/>
      <c r="M117" s="56"/>
      <c r="N117" s="24"/>
      <c r="O117" s="24"/>
      <c r="P117" s="24"/>
      <c r="Q117" s="24"/>
      <c r="R117" s="24"/>
      <c r="S117" s="24"/>
      <c r="T117" s="57"/>
      <c r="AT117" s="6" t="s">
        <v>486</v>
      </c>
      <c r="AU117" s="6" t="s">
        <v>77</v>
      </c>
    </row>
    <row r="118" spans="2:51" s="6" customFormat="1" ht="15.75" customHeight="1">
      <c r="B118" s="174"/>
      <c r="C118" s="175"/>
      <c r="D118" s="172" t="s">
        <v>512</v>
      </c>
      <c r="E118" s="175"/>
      <c r="F118" s="176" t="s">
        <v>522</v>
      </c>
      <c r="G118" s="175"/>
      <c r="H118" s="177">
        <v>471</v>
      </c>
      <c r="J118" s="175"/>
      <c r="K118" s="175"/>
      <c r="L118" s="178"/>
      <c r="M118" s="179"/>
      <c r="N118" s="175"/>
      <c r="O118" s="175"/>
      <c r="P118" s="175"/>
      <c r="Q118" s="175"/>
      <c r="R118" s="175"/>
      <c r="S118" s="175"/>
      <c r="T118" s="180"/>
      <c r="AT118" s="181" t="s">
        <v>512</v>
      </c>
      <c r="AU118" s="181" t="s">
        <v>77</v>
      </c>
      <c r="AV118" s="181" t="s">
        <v>77</v>
      </c>
      <c r="AW118" s="181" t="s">
        <v>101</v>
      </c>
      <c r="AX118" s="181" t="s">
        <v>20</v>
      </c>
      <c r="AY118" s="181" t="s">
        <v>122</v>
      </c>
    </row>
    <row r="119" spans="2:65" s="6" customFormat="1" ht="15.75" customHeight="1">
      <c r="B119" s="23"/>
      <c r="C119" s="119" t="s">
        <v>151</v>
      </c>
      <c r="D119" s="119" t="s">
        <v>117</v>
      </c>
      <c r="E119" s="120" t="s">
        <v>527</v>
      </c>
      <c r="F119" s="121" t="s">
        <v>528</v>
      </c>
      <c r="G119" s="122" t="s">
        <v>482</v>
      </c>
      <c r="H119" s="123">
        <v>471</v>
      </c>
      <c r="I119" s="124"/>
      <c r="J119" s="125">
        <f>ROUND($I$119*$H$119,2)</f>
        <v>0</v>
      </c>
      <c r="K119" s="121" t="s">
        <v>491</v>
      </c>
      <c r="L119" s="43"/>
      <c r="M119" s="126"/>
      <c r="N119" s="127" t="s">
        <v>40</v>
      </c>
      <c r="O119" s="24"/>
      <c r="P119" s="24"/>
      <c r="Q119" s="128">
        <v>0.00084</v>
      </c>
      <c r="R119" s="128">
        <f>$Q$119*$H$119</f>
        <v>0.39564</v>
      </c>
      <c r="S119" s="128">
        <v>0</v>
      </c>
      <c r="T119" s="129">
        <f>$S$119*$H$119</f>
        <v>0</v>
      </c>
      <c r="AR119" s="89" t="s">
        <v>121</v>
      </c>
      <c r="AT119" s="89" t="s">
        <v>117</v>
      </c>
      <c r="AU119" s="89" t="s">
        <v>77</v>
      </c>
      <c r="AY119" s="6" t="s">
        <v>122</v>
      </c>
      <c r="BE119" s="130">
        <f>IF($N$119="základní",$J$119,0)</f>
        <v>0</v>
      </c>
      <c r="BF119" s="130">
        <f>IF($N$119="snížená",$J$119,0)</f>
        <v>0</v>
      </c>
      <c r="BG119" s="130">
        <f>IF($N$119="zákl. přenesená",$J$119,0)</f>
        <v>0</v>
      </c>
      <c r="BH119" s="130">
        <f>IF($N$119="sníž. přenesená",$J$119,0)</f>
        <v>0</v>
      </c>
      <c r="BI119" s="130">
        <f>IF($N$119="nulová",$J$119,0)</f>
        <v>0</v>
      </c>
      <c r="BJ119" s="89" t="s">
        <v>20</v>
      </c>
      <c r="BK119" s="130">
        <f>ROUND($I$119*$H$119,2)</f>
        <v>0</v>
      </c>
      <c r="BL119" s="89" t="s">
        <v>121</v>
      </c>
      <c r="BM119" s="89" t="s">
        <v>529</v>
      </c>
    </row>
    <row r="120" spans="2:47" s="6" customFormat="1" ht="27" customHeight="1">
      <c r="B120" s="23"/>
      <c r="C120" s="24"/>
      <c r="D120" s="131" t="s">
        <v>123</v>
      </c>
      <c r="E120" s="24"/>
      <c r="F120" s="132" t="s">
        <v>530</v>
      </c>
      <c r="G120" s="24"/>
      <c r="H120" s="24"/>
      <c r="J120" s="24"/>
      <c r="K120" s="24"/>
      <c r="L120" s="43"/>
      <c r="M120" s="56"/>
      <c r="N120" s="24"/>
      <c r="O120" s="24"/>
      <c r="P120" s="24"/>
      <c r="Q120" s="24"/>
      <c r="R120" s="24"/>
      <c r="S120" s="24"/>
      <c r="T120" s="57"/>
      <c r="AT120" s="6" t="s">
        <v>123</v>
      </c>
      <c r="AU120" s="6" t="s">
        <v>77</v>
      </c>
    </row>
    <row r="121" spans="2:47" s="6" customFormat="1" ht="30.75" customHeight="1">
      <c r="B121" s="23"/>
      <c r="C121" s="24"/>
      <c r="D121" s="172" t="s">
        <v>486</v>
      </c>
      <c r="E121" s="24"/>
      <c r="F121" s="173" t="s">
        <v>531</v>
      </c>
      <c r="G121" s="24"/>
      <c r="H121" s="24"/>
      <c r="J121" s="24"/>
      <c r="K121" s="24"/>
      <c r="L121" s="43"/>
      <c r="M121" s="56"/>
      <c r="N121" s="24"/>
      <c r="O121" s="24"/>
      <c r="P121" s="24"/>
      <c r="Q121" s="24"/>
      <c r="R121" s="24"/>
      <c r="S121" s="24"/>
      <c r="T121" s="57"/>
      <c r="AT121" s="6" t="s">
        <v>486</v>
      </c>
      <c r="AU121" s="6" t="s">
        <v>77</v>
      </c>
    </row>
    <row r="122" spans="2:51" s="6" customFormat="1" ht="15.75" customHeight="1">
      <c r="B122" s="174"/>
      <c r="C122" s="175"/>
      <c r="D122" s="172" t="s">
        <v>512</v>
      </c>
      <c r="E122" s="175"/>
      <c r="F122" s="176" t="s">
        <v>532</v>
      </c>
      <c r="G122" s="175"/>
      <c r="H122" s="177">
        <v>471</v>
      </c>
      <c r="J122" s="175"/>
      <c r="K122" s="175"/>
      <c r="L122" s="178"/>
      <c r="M122" s="179"/>
      <c r="N122" s="175"/>
      <c r="O122" s="175"/>
      <c r="P122" s="175"/>
      <c r="Q122" s="175"/>
      <c r="R122" s="175"/>
      <c r="S122" s="175"/>
      <c r="T122" s="180"/>
      <c r="AT122" s="181" t="s">
        <v>512</v>
      </c>
      <c r="AU122" s="181" t="s">
        <v>77</v>
      </c>
      <c r="AV122" s="181" t="s">
        <v>77</v>
      </c>
      <c r="AW122" s="181" t="s">
        <v>101</v>
      </c>
      <c r="AX122" s="181" t="s">
        <v>20</v>
      </c>
      <c r="AY122" s="181" t="s">
        <v>122</v>
      </c>
    </row>
    <row r="123" spans="2:65" s="6" customFormat="1" ht="15.75" customHeight="1">
      <c r="B123" s="23"/>
      <c r="C123" s="119" t="s">
        <v>154</v>
      </c>
      <c r="D123" s="119" t="s">
        <v>117</v>
      </c>
      <c r="E123" s="120" t="s">
        <v>533</v>
      </c>
      <c r="F123" s="121" t="s">
        <v>534</v>
      </c>
      <c r="G123" s="122" t="s">
        <v>482</v>
      </c>
      <c r="H123" s="123">
        <v>471</v>
      </c>
      <c r="I123" s="124"/>
      <c r="J123" s="125">
        <f>ROUND($I$123*$H$123,2)</f>
        <v>0</v>
      </c>
      <c r="K123" s="121" t="s">
        <v>491</v>
      </c>
      <c r="L123" s="43"/>
      <c r="M123" s="126"/>
      <c r="N123" s="127" t="s">
        <v>40</v>
      </c>
      <c r="O123" s="24"/>
      <c r="P123" s="24"/>
      <c r="Q123" s="128">
        <v>0</v>
      </c>
      <c r="R123" s="128">
        <f>$Q$123*$H$123</f>
        <v>0</v>
      </c>
      <c r="S123" s="128">
        <v>0</v>
      </c>
      <c r="T123" s="129">
        <f>$S$123*$H$123</f>
        <v>0</v>
      </c>
      <c r="AR123" s="89" t="s">
        <v>121</v>
      </c>
      <c r="AT123" s="89" t="s">
        <v>117</v>
      </c>
      <c r="AU123" s="89" t="s">
        <v>77</v>
      </c>
      <c r="AY123" s="6" t="s">
        <v>122</v>
      </c>
      <c r="BE123" s="130">
        <f>IF($N$123="základní",$J$123,0)</f>
        <v>0</v>
      </c>
      <c r="BF123" s="130">
        <f>IF($N$123="snížená",$J$123,0)</f>
        <v>0</v>
      </c>
      <c r="BG123" s="130">
        <f>IF($N$123="zákl. přenesená",$J$123,0)</f>
        <v>0</v>
      </c>
      <c r="BH123" s="130">
        <f>IF($N$123="sníž. přenesená",$J$123,0)</f>
        <v>0</v>
      </c>
      <c r="BI123" s="130">
        <f>IF($N$123="nulová",$J$123,0)</f>
        <v>0</v>
      </c>
      <c r="BJ123" s="89" t="s">
        <v>20</v>
      </c>
      <c r="BK123" s="130">
        <f>ROUND($I$123*$H$123,2)</f>
        <v>0</v>
      </c>
      <c r="BL123" s="89" t="s">
        <v>121</v>
      </c>
      <c r="BM123" s="89" t="s">
        <v>535</v>
      </c>
    </row>
    <row r="124" spans="2:47" s="6" customFormat="1" ht="27" customHeight="1">
      <c r="B124" s="23"/>
      <c r="C124" s="24"/>
      <c r="D124" s="131" t="s">
        <v>123</v>
      </c>
      <c r="E124" s="24"/>
      <c r="F124" s="132" t="s">
        <v>536</v>
      </c>
      <c r="G124" s="24"/>
      <c r="H124" s="24"/>
      <c r="J124" s="24"/>
      <c r="K124" s="24"/>
      <c r="L124" s="43"/>
      <c r="M124" s="56"/>
      <c r="N124" s="24"/>
      <c r="O124" s="24"/>
      <c r="P124" s="24"/>
      <c r="Q124" s="24"/>
      <c r="R124" s="24"/>
      <c r="S124" s="24"/>
      <c r="T124" s="57"/>
      <c r="AT124" s="6" t="s">
        <v>123</v>
      </c>
      <c r="AU124" s="6" t="s">
        <v>77</v>
      </c>
    </row>
    <row r="125" spans="2:47" s="6" customFormat="1" ht="30.75" customHeight="1">
      <c r="B125" s="23"/>
      <c r="C125" s="24"/>
      <c r="D125" s="172" t="s">
        <v>486</v>
      </c>
      <c r="E125" s="24"/>
      <c r="F125" s="173" t="s">
        <v>531</v>
      </c>
      <c r="G125" s="24"/>
      <c r="H125" s="24"/>
      <c r="J125" s="24"/>
      <c r="K125" s="24"/>
      <c r="L125" s="43"/>
      <c r="M125" s="56"/>
      <c r="N125" s="24"/>
      <c r="O125" s="24"/>
      <c r="P125" s="24"/>
      <c r="Q125" s="24"/>
      <c r="R125" s="24"/>
      <c r="S125" s="24"/>
      <c r="T125" s="57"/>
      <c r="AT125" s="6" t="s">
        <v>486</v>
      </c>
      <c r="AU125" s="6" t="s">
        <v>77</v>
      </c>
    </row>
    <row r="126" spans="2:51" s="6" customFormat="1" ht="15.75" customHeight="1">
      <c r="B126" s="174"/>
      <c r="C126" s="175"/>
      <c r="D126" s="172" t="s">
        <v>512</v>
      </c>
      <c r="E126" s="175"/>
      <c r="F126" s="176" t="s">
        <v>532</v>
      </c>
      <c r="G126" s="175"/>
      <c r="H126" s="177">
        <v>471</v>
      </c>
      <c r="J126" s="175"/>
      <c r="K126" s="175"/>
      <c r="L126" s="178"/>
      <c r="M126" s="179"/>
      <c r="N126" s="175"/>
      <c r="O126" s="175"/>
      <c r="P126" s="175"/>
      <c r="Q126" s="175"/>
      <c r="R126" s="175"/>
      <c r="S126" s="175"/>
      <c r="T126" s="180"/>
      <c r="AT126" s="181" t="s">
        <v>512</v>
      </c>
      <c r="AU126" s="181" t="s">
        <v>77</v>
      </c>
      <c r="AV126" s="181" t="s">
        <v>77</v>
      </c>
      <c r="AW126" s="181" t="s">
        <v>101</v>
      </c>
      <c r="AX126" s="181" t="s">
        <v>20</v>
      </c>
      <c r="AY126" s="181" t="s">
        <v>122</v>
      </c>
    </row>
    <row r="127" spans="2:65" s="6" customFormat="1" ht="15.75" customHeight="1">
      <c r="B127" s="23"/>
      <c r="C127" s="119" t="s">
        <v>333</v>
      </c>
      <c r="D127" s="119" t="s">
        <v>117</v>
      </c>
      <c r="E127" s="120" t="s">
        <v>537</v>
      </c>
      <c r="F127" s="121" t="s">
        <v>538</v>
      </c>
      <c r="G127" s="122" t="s">
        <v>490</v>
      </c>
      <c r="H127" s="123">
        <v>3633.5</v>
      </c>
      <c r="I127" s="124"/>
      <c r="J127" s="125">
        <f>ROUND($I$127*$H$127,2)</f>
        <v>0</v>
      </c>
      <c r="K127" s="121" t="s">
        <v>483</v>
      </c>
      <c r="L127" s="43"/>
      <c r="M127" s="126"/>
      <c r="N127" s="127" t="s">
        <v>40</v>
      </c>
      <c r="O127" s="24"/>
      <c r="P127" s="24"/>
      <c r="Q127" s="128">
        <v>0</v>
      </c>
      <c r="R127" s="128">
        <f>$Q$127*$H$127</f>
        <v>0</v>
      </c>
      <c r="S127" s="128">
        <v>0</v>
      </c>
      <c r="T127" s="129">
        <f>$S$127*$H$127</f>
        <v>0</v>
      </c>
      <c r="AR127" s="89" t="s">
        <v>121</v>
      </c>
      <c r="AT127" s="89" t="s">
        <v>117</v>
      </c>
      <c r="AU127" s="89" t="s">
        <v>77</v>
      </c>
      <c r="AY127" s="6" t="s">
        <v>122</v>
      </c>
      <c r="BE127" s="130">
        <f>IF($N$127="základní",$J$127,0)</f>
        <v>0</v>
      </c>
      <c r="BF127" s="130">
        <f>IF($N$127="snížená",$J$127,0)</f>
        <v>0</v>
      </c>
      <c r="BG127" s="130">
        <f>IF($N$127="zákl. přenesená",$J$127,0)</f>
        <v>0</v>
      </c>
      <c r="BH127" s="130">
        <f>IF($N$127="sníž. přenesená",$J$127,0)</f>
        <v>0</v>
      </c>
      <c r="BI127" s="130">
        <f>IF($N$127="nulová",$J$127,0)</f>
        <v>0</v>
      </c>
      <c r="BJ127" s="89" t="s">
        <v>20</v>
      </c>
      <c r="BK127" s="130">
        <f>ROUND($I$127*$H$127,2)</f>
        <v>0</v>
      </c>
      <c r="BL127" s="89" t="s">
        <v>121</v>
      </c>
      <c r="BM127" s="89" t="s">
        <v>539</v>
      </c>
    </row>
    <row r="128" spans="2:47" s="6" customFormat="1" ht="27" customHeight="1">
      <c r="B128" s="23"/>
      <c r="C128" s="24"/>
      <c r="D128" s="131" t="s">
        <v>123</v>
      </c>
      <c r="E128" s="24"/>
      <c r="F128" s="132" t="s">
        <v>540</v>
      </c>
      <c r="G128" s="24"/>
      <c r="H128" s="24"/>
      <c r="J128" s="24"/>
      <c r="K128" s="24"/>
      <c r="L128" s="43"/>
      <c r="M128" s="56"/>
      <c r="N128" s="24"/>
      <c r="O128" s="24"/>
      <c r="P128" s="24"/>
      <c r="Q128" s="24"/>
      <c r="R128" s="24"/>
      <c r="S128" s="24"/>
      <c r="T128" s="57"/>
      <c r="AT128" s="6" t="s">
        <v>123</v>
      </c>
      <c r="AU128" s="6" t="s">
        <v>77</v>
      </c>
    </row>
    <row r="129" spans="2:47" s="6" customFormat="1" ht="30.75" customHeight="1">
      <c r="B129" s="23"/>
      <c r="C129" s="24"/>
      <c r="D129" s="172" t="s">
        <v>486</v>
      </c>
      <c r="E129" s="24"/>
      <c r="F129" s="173" t="s">
        <v>541</v>
      </c>
      <c r="G129" s="24"/>
      <c r="H129" s="24"/>
      <c r="J129" s="24"/>
      <c r="K129" s="24"/>
      <c r="L129" s="43"/>
      <c r="M129" s="56"/>
      <c r="N129" s="24"/>
      <c r="O129" s="24"/>
      <c r="P129" s="24"/>
      <c r="Q129" s="24"/>
      <c r="R129" s="24"/>
      <c r="S129" s="24"/>
      <c r="T129" s="57"/>
      <c r="AT129" s="6" t="s">
        <v>486</v>
      </c>
      <c r="AU129" s="6" t="s">
        <v>77</v>
      </c>
    </row>
    <row r="130" spans="2:51" s="6" customFormat="1" ht="15.75" customHeight="1">
      <c r="B130" s="174"/>
      <c r="C130" s="175"/>
      <c r="D130" s="172" t="s">
        <v>512</v>
      </c>
      <c r="E130" s="175"/>
      <c r="F130" s="176" t="s">
        <v>542</v>
      </c>
      <c r="G130" s="175"/>
      <c r="H130" s="177">
        <v>3633.5</v>
      </c>
      <c r="J130" s="175"/>
      <c r="K130" s="175"/>
      <c r="L130" s="178"/>
      <c r="M130" s="179"/>
      <c r="N130" s="175"/>
      <c r="O130" s="175"/>
      <c r="P130" s="175"/>
      <c r="Q130" s="175"/>
      <c r="R130" s="175"/>
      <c r="S130" s="175"/>
      <c r="T130" s="180"/>
      <c r="AT130" s="181" t="s">
        <v>512</v>
      </c>
      <c r="AU130" s="181" t="s">
        <v>77</v>
      </c>
      <c r="AV130" s="181" t="s">
        <v>77</v>
      </c>
      <c r="AW130" s="181" t="s">
        <v>101</v>
      </c>
      <c r="AX130" s="181" t="s">
        <v>20</v>
      </c>
      <c r="AY130" s="181" t="s">
        <v>122</v>
      </c>
    </row>
    <row r="131" spans="2:65" s="6" customFormat="1" ht="15.75" customHeight="1">
      <c r="B131" s="23"/>
      <c r="C131" s="119" t="s">
        <v>336</v>
      </c>
      <c r="D131" s="119" t="s">
        <v>117</v>
      </c>
      <c r="E131" s="120" t="s">
        <v>543</v>
      </c>
      <c r="F131" s="121" t="s">
        <v>544</v>
      </c>
      <c r="G131" s="122" t="s">
        <v>490</v>
      </c>
      <c r="H131" s="123">
        <v>43602</v>
      </c>
      <c r="I131" s="124"/>
      <c r="J131" s="125">
        <f>ROUND($I$131*$H$131,2)</f>
        <v>0</v>
      </c>
      <c r="K131" s="121" t="s">
        <v>483</v>
      </c>
      <c r="L131" s="43"/>
      <c r="M131" s="126"/>
      <c r="N131" s="127" t="s">
        <v>40</v>
      </c>
      <c r="O131" s="24"/>
      <c r="P131" s="24"/>
      <c r="Q131" s="128">
        <v>0</v>
      </c>
      <c r="R131" s="128">
        <f>$Q$131*$H$131</f>
        <v>0</v>
      </c>
      <c r="S131" s="128">
        <v>0</v>
      </c>
      <c r="T131" s="129">
        <f>$S$131*$H$131</f>
        <v>0</v>
      </c>
      <c r="AR131" s="89" t="s">
        <v>121</v>
      </c>
      <c r="AT131" s="89" t="s">
        <v>117</v>
      </c>
      <c r="AU131" s="89" t="s">
        <v>77</v>
      </c>
      <c r="AY131" s="6" t="s">
        <v>122</v>
      </c>
      <c r="BE131" s="130">
        <f>IF($N$131="základní",$J$131,0)</f>
        <v>0</v>
      </c>
      <c r="BF131" s="130">
        <f>IF($N$131="snížená",$J$131,0)</f>
        <v>0</v>
      </c>
      <c r="BG131" s="130">
        <f>IF($N$131="zákl. přenesená",$J$131,0)</f>
        <v>0</v>
      </c>
      <c r="BH131" s="130">
        <f>IF($N$131="sníž. přenesená",$J$131,0)</f>
        <v>0</v>
      </c>
      <c r="BI131" s="130">
        <f>IF($N$131="nulová",$J$131,0)</f>
        <v>0</v>
      </c>
      <c r="BJ131" s="89" t="s">
        <v>20</v>
      </c>
      <c r="BK131" s="130">
        <f>ROUND($I$131*$H$131,2)</f>
        <v>0</v>
      </c>
      <c r="BL131" s="89" t="s">
        <v>121</v>
      </c>
      <c r="BM131" s="89" t="s">
        <v>545</v>
      </c>
    </row>
    <row r="132" spans="2:47" s="6" customFormat="1" ht="27" customHeight="1">
      <c r="B132" s="23"/>
      <c r="C132" s="24"/>
      <c r="D132" s="131" t="s">
        <v>123</v>
      </c>
      <c r="E132" s="24"/>
      <c r="F132" s="132" t="s">
        <v>546</v>
      </c>
      <c r="G132" s="24"/>
      <c r="H132" s="24"/>
      <c r="J132" s="24"/>
      <c r="K132" s="24"/>
      <c r="L132" s="43"/>
      <c r="M132" s="56"/>
      <c r="N132" s="24"/>
      <c r="O132" s="24"/>
      <c r="P132" s="24"/>
      <c r="Q132" s="24"/>
      <c r="R132" s="24"/>
      <c r="S132" s="24"/>
      <c r="T132" s="57"/>
      <c r="AT132" s="6" t="s">
        <v>123</v>
      </c>
      <c r="AU132" s="6" t="s">
        <v>77</v>
      </c>
    </row>
    <row r="133" spans="2:47" s="6" customFormat="1" ht="30.75" customHeight="1">
      <c r="B133" s="23"/>
      <c r="C133" s="24"/>
      <c r="D133" s="172" t="s">
        <v>486</v>
      </c>
      <c r="E133" s="24"/>
      <c r="F133" s="173" t="s">
        <v>541</v>
      </c>
      <c r="G133" s="24"/>
      <c r="H133" s="24"/>
      <c r="J133" s="24"/>
      <c r="K133" s="24"/>
      <c r="L133" s="43"/>
      <c r="M133" s="56"/>
      <c r="N133" s="24"/>
      <c r="O133" s="24"/>
      <c r="P133" s="24"/>
      <c r="Q133" s="24"/>
      <c r="R133" s="24"/>
      <c r="S133" s="24"/>
      <c r="T133" s="57"/>
      <c r="AT133" s="6" t="s">
        <v>486</v>
      </c>
      <c r="AU133" s="6" t="s">
        <v>77</v>
      </c>
    </row>
    <row r="134" spans="2:51" s="6" customFormat="1" ht="15.75" customHeight="1">
      <c r="B134" s="174"/>
      <c r="C134" s="175"/>
      <c r="D134" s="172" t="s">
        <v>512</v>
      </c>
      <c r="E134" s="175"/>
      <c r="F134" s="176" t="s">
        <v>542</v>
      </c>
      <c r="G134" s="175"/>
      <c r="H134" s="177">
        <v>3633.5</v>
      </c>
      <c r="J134" s="175"/>
      <c r="K134" s="175"/>
      <c r="L134" s="178"/>
      <c r="M134" s="179"/>
      <c r="N134" s="175"/>
      <c r="O134" s="175"/>
      <c r="P134" s="175"/>
      <c r="Q134" s="175"/>
      <c r="R134" s="175"/>
      <c r="S134" s="175"/>
      <c r="T134" s="180"/>
      <c r="AT134" s="181" t="s">
        <v>512</v>
      </c>
      <c r="AU134" s="181" t="s">
        <v>77</v>
      </c>
      <c r="AV134" s="181" t="s">
        <v>77</v>
      </c>
      <c r="AW134" s="181" t="s">
        <v>101</v>
      </c>
      <c r="AX134" s="181" t="s">
        <v>20</v>
      </c>
      <c r="AY134" s="181" t="s">
        <v>122</v>
      </c>
    </row>
    <row r="135" spans="2:51" s="6" customFormat="1" ht="15.75" customHeight="1">
      <c r="B135" s="174"/>
      <c r="C135" s="175"/>
      <c r="D135" s="172" t="s">
        <v>512</v>
      </c>
      <c r="E135" s="175"/>
      <c r="F135" s="176" t="s">
        <v>547</v>
      </c>
      <c r="G135" s="175"/>
      <c r="H135" s="177">
        <v>43602</v>
      </c>
      <c r="J135" s="175"/>
      <c r="K135" s="175"/>
      <c r="L135" s="178"/>
      <c r="M135" s="179"/>
      <c r="N135" s="175"/>
      <c r="O135" s="175"/>
      <c r="P135" s="175"/>
      <c r="Q135" s="175"/>
      <c r="R135" s="175"/>
      <c r="S135" s="175"/>
      <c r="T135" s="180"/>
      <c r="AT135" s="181" t="s">
        <v>512</v>
      </c>
      <c r="AU135" s="181" t="s">
        <v>77</v>
      </c>
      <c r="AV135" s="181" t="s">
        <v>77</v>
      </c>
      <c r="AW135" s="181" t="s">
        <v>69</v>
      </c>
      <c r="AX135" s="181" t="s">
        <v>20</v>
      </c>
      <c r="AY135" s="181" t="s">
        <v>122</v>
      </c>
    </row>
    <row r="136" spans="2:65" s="6" customFormat="1" ht="15.75" customHeight="1">
      <c r="B136" s="23"/>
      <c r="C136" s="119" t="s">
        <v>160</v>
      </c>
      <c r="D136" s="119" t="s">
        <v>117</v>
      </c>
      <c r="E136" s="120" t="s">
        <v>548</v>
      </c>
      <c r="F136" s="121" t="s">
        <v>549</v>
      </c>
      <c r="G136" s="122" t="s">
        <v>550</v>
      </c>
      <c r="H136" s="123">
        <v>6540.3</v>
      </c>
      <c r="I136" s="124"/>
      <c r="J136" s="125">
        <f>ROUND($I$136*$H$136,2)</f>
        <v>0</v>
      </c>
      <c r="K136" s="121" t="s">
        <v>491</v>
      </c>
      <c r="L136" s="43"/>
      <c r="M136" s="126"/>
      <c r="N136" s="127" t="s">
        <v>40</v>
      </c>
      <c r="O136" s="24"/>
      <c r="P136" s="24"/>
      <c r="Q136" s="128">
        <v>0</v>
      </c>
      <c r="R136" s="128">
        <f>$Q$136*$H$136</f>
        <v>0</v>
      </c>
      <c r="S136" s="128">
        <v>0</v>
      </c>
      <c r="T136" s="129">
        <f>$S$136*$H$136</f>
        <v>0</v>
      </c>
      <c r="AR136" s="89" t="s">
        <v>121</v>
      </c>
      <c r="AT136" s="89" t="s">
        <v>117</v>
      </c>
      <c r="AU136" s="89" t="s">
        <v>77</v>
      </c>
      <c r="AY136" s="6" t="s">
        <v>122</v>
      </c>
      <c r="BE136" s="130">
        <f>IF($N$136="základní",$J$136,0)</f>
        <v>0</v>
      </c>
      <c r="BF136" s="130">
        <f>IF($N$136="snížená",$J$136,0)</f>
        <v>0</v>
      </c>
      <c r="BG136" s="130">
        <f>IF($N$136="zákl. přenesená",$J$136,0)</f>
        <v>0</v>
      </c>
      <c r="BH136" s="130">
        <f>IF($N$136="sníž. přenesená",$J$136,0)</f>
        <v>0</v>
      </c>
      <c r="BI136" s="130">
        <f>IF($N$136="nulová",$J$136,0)</f>
        <v>0</v>
      </c>
      <c r="BJ136" s="89" t="s">
        <v>20</v>
      </c>
      <c r="BK136" s="130">
        <f>ROUND($I$136*$H$136,2)</f>
        <v>0</v>
      </c>
      <c r="BL136" s="89" t="s">
        <v>121</v>
      </c>
      <c r="BM136" s="89" t="s">
        <v>551</v>
      </c>
    </row>
    <row r="137" spans="2:47" s="6" customFormat="1" ht="16.5" customHeight="1">
      <c r="B137" s="23"/>
      <c r="C137" s="24"/>
      <c r="D137" s="131" t="s">
        <v>123</v>
      </c>
      <c r="E137" s="24"/>
      <c r="F137" s="132" t="s">
        <v>552</v>
      </c>
      <c r="G137" s="24"/>
      <c r="H137" s="24"/>
      <c r="J137" s="24"/>
      <c r="K137" s="24"/>
      <c r="L137" s="43"/>
      <c r="M137" s="56"/>
      <c r="N137" s="24"/>
      <c r="O137" s="24"/>
      <c r="P137" s="24"/>
      <c r="Q137" s="24"/>
      <c r="R137" s="24"/>
      <c r="S137" s="24"/>
      <c r="T137" s="57"/>
      <c r="AT137" s="6" t="s">
        <v>123</v>
      </c>
      <c r="AU137" s="6" t="s">
        <v>77</v>
      </c>
    </row>
    <row r="138" spans="2:51" s="6" customFormat="1" ht="15.75" customHeight="1">
      <c r="B138" s="174"/>
      <c r="C138" s="175"/>
      <c r="D138" s="172" t="s">
        <v>512</v>
      </c>
      <c r="E138" s="175"/>
      <c r="F138" s="176" t="s">
        <v>553</v>
      </c>
      <c r="G138" s="175"/>
      <c r="H138" s="177">
        <v>6540.3</v>
      </c>
      <c r="J138" s="175"/>
      <c r="K138" s="175"/>
      <c r="L138" s="178"/>
      <c r="M138" s="179"/>
      <c r="N138" s="175"/>
      <c r="O138" s="175"/>
      <c r="P138" s="175"/>
      <c r="Q138" s="175"/>
      <c r="R138" s="175"/>
      <c r="S138" s="175"/>
      <c r="T138" s="180"/>
      <c r="AT138" s="181" t="s">
        <v>512</v>
      </c>
      <c r="AU138" s="181" t="s">
        <v>77</v>
      </c>
      <c r="AV138" s="181" t="s">
        <v>77</v>
      </c>
      <c r="AW138" s="181" t="s">
        <v>69</v>
      </c>
      <c r="AX138" s="181" t="s">
        <v>20</v>
      </c>
      <c r="AY138" s="181" t="s">
        <v>122</v>
      </c>
    </row>
    <row r="139" spans="2:65" s="6" customFormat="1" ht="15.75" customHeight="1">
      <c r="B139" s="23"/>
      <c r="C139" s="119" t="s">
        <v>7</v>
      </c>
      <c r="D139" s="119" t="s">
        <v>117</v>
      </c>
      <c r="E139" s="120" t="s">
        <v>554</v>
      </c>
      <c r="F139" s="121" t="s">
        <v>555</v>
      </c>
      <c r="G139" s="122" t="s">
        <v>490</v>
      </c>
      <c r="H139" s="123">
        <v>471</v>
      </c>
      <c r="I139" s="124"/>
      <c r="J139" s="125">
        <f>ROUND($I$139*$H$139,2)</f>
        <v>0</v>
      </c>
      <c r="K139" s="121" t="s">
        <v>491</v>
      </c>
      <c r="L139" s="43"/>
      <c r="M139" s="126"/>
      <c r="N139" s="127" t="s">
        <v>40</v>
      </c>
      <c r="O139" s="24"/>
      <c r="P139" s="24"/>
      <c r="Q139" s="128">
        <v>0</v>
      </c>
      <c r="R139" s="128">
        <f>$Q$139*$H$139</f>
        <v>0</v>
      </c>
      <c r="S139" s="128">
        <v>0</v>
      </c>
      <c r="T139" s="129">
        <f>$S$139*$H$139</f>
        <v>0</v>
      </c>
      <c r="AR139" s="89" t="s">
        <v>121</v>
      </c>
      <c r="AT139" s="89" t="s">
        <v>117</v>
      </c>
      <c r="AU139" s="89" t="s">
        <v>77</v>
      </c>
      <c r="AY139" s="6" t="s">
        <v>122</v>
      </c>
      <c r="BE139" s="130">
        <f>IF($N$139="základní",$J$139,0)</f>
        <v>0</v>
      </c>
      <c r="BF139" s="130">
        <f>IF($N$139="snížená",$J$139,0)</f>
        <v>0</v>
      </c>
      <c r="BG139" s="130">
        <f>IF($N$139="zákl. přenesená",$J$139,0)</f>
        <v>0</v>
      </c>
      <c r="BH139" s="130">
        <f>IF($N$139="sníž. přenesená",$J$139,0)</f>
        <v>0</v>
      </c>
      <c r="BI139" s="130">
        <f>IF($N$139="nulová",$J$139,0)</f>
        <v>0</v>
      </c>
      <c r="BJ139" s="89" t="s">
        <v>20</v>
      </c>
      <c r="BK139" s="130">
        <f>ROUND($I$139*$H$139,2)</f>
        <v>0</v>
      </c>
      <c r="BL139" s="89" t="s">
        <v>121</v>
      </c>
      <c r="BM139" s="89" t="s">
        <v>556</v>
      </c>
    </row>
    <row r="140" spans="2:47" s="6" customFormat="1" ht="27" customHeight="1">
      <c r="B140" s="23"/>
      <c r="C140" s="24"/>
      <c r="D140" s="131" t="s">
        <v>123</v>
      </c>
      <c r="E140" s="24"/>
      <c r="F140" s="132" t="s">
        <v>557</v>
      </c>
      <c r="G140" s="24"/>
      <c r="H140" s="24"/>
      <c r="J140" s="24"/>
      <c r="K140" s="24"/>
      <c r="L140" s="43"/>
      <c r="M140" s="56"/>
      <c r="N140" s="24"/>
      <c r="O140" s="24"/>
      <c r="P140" s="24"/>
      <c r="Q140" s="24"/>
      <c r="R140" s="24"/>
      <c r="S140" s="24"/>
      <c r="T140" s="57"/>
      <c r="AT140" s="6" t="s">
        <v>123</v>
      </c>
      <c r="AU140" s="6" t="s">
        <v>77</v>
      </c>
    </row>
    <row r="141" spans="2:47" s="6" customFormat="1" ht="30.75" customHeight="1">
      <c r="B141" s="23"/>
      <c r="C141" s="24"/>
      <c r="D141" s="172" t="s">
        <v>486</v>
      </c>
      <c r="E141" s="24"/>
      <c r="F141" s="173" t="s">
        <v>558</v>
      </c>
      <c r="G141" s="24"/>
      <c r="H141" s="24"/>
      <c r="J141" s="24"/>
      <c r="K141" s="24"/>
      <c r="L141" s="43"/>
      <c r="M141" s="56"/>
      <c r="N141" s="24"/>
      <c r="O141" s="24"/>
      <c r="P141" s="24"/>
      <c r="Q141" s="24"/>
      <c r="R141" s="24"/>
      <c r="S141" s="24"/>
      <c r="T141" s="57"/>
      <c r="AT141" s="6" t="s">
        <v>486</v>
      </c>
      <c r="AU141" s="6" t="s">
        <v>77</v>
      </c>
    </row>
    <row r="142" spans="2:65" s="6" customFormat="1" ht="15.75" customHeight="1">
      <c r="B142" s="23"/>
      <c r="C142" s="133" t="s">
        <v>165</v>
      </c>
      <c r="D142" s="133" t="s">
        <v>127</v>
      </c>
      <c r="E142" s="134" t="s">
        <v>559</v>
      </c>
      <c r="F142" s="135" t="s">
        <v>560</v>
      </c>
      <c r="G142" s="136" t="s">
        <v>550</v>
      </c>
      <c r="H142" s="137">
        <v>847.8</v>
      </c>
      <c r="I142" s="138"/>
      <c r="J142" s="139">
        <f>ROUND($I$142*$H$142,2)</f>
        <v>0</v>
      </c>
      <c r="K142" s="135" t="s">
        <v>491</v>
      </c>
      <c r="L142" s="140"/>
      <c r="M142" s="141"/>
      <c r="N142" s="142" t="s">
        <v>40</v>
      </c>
      <c r="O142" s="24"/>
      <c r="P142" s="24"/>
      <c r="Q142" s="128">
        <v>1</v>
      </c>
      <c r="R142" s="128">
        <f>$Q$142*$H$142</f>
        <v>847.8</v>
      </c>
      <c r="S142" s="128">
        <v>0</v>
      </c>
      <c r="T142" s="129">
        <f>$S$142*$H$142</f>
        <v>0</v>
      </c>
      <c r="AR142" s="89" t="s">
        <v>130</v>
      </c>
      <c r="AT142" s="89" t="s">
        <v>127</v>
      </c>
      <c r="AU142" s="89" t="s">
        <v>77</v>
      </c>
      <c r="AY142" s="6" t="s">
        <v>122</v>
      </c>
      <c r="BE142" s="130">
        <f>IF($N$142="základní",$J$142,0)</f>
        <v>0</v>
      </c>
      <c r="BF142" s="130">
        <f>IF($N$142="snížená",$J$142,0)</f>
        <v>0</v>
      </c>
      <c r="BG142" s="130">
        <f>IF($N$142="zákl. přenesená",$J$142,0)</f>
        <v>0</v>
      </c>
      <c r="BH142" s="130">
        <f>IF($N$142="sníž. přenesená",$J$142,0)</f>
        <v>0</v>
      </c>
      <c r="BI142" s="130">
        <f>IF($N$142="nulová",$J$142,0)</f>
        <v>0</v>
      </c>
      <c r="BJ142" s="89" t="s">
        <v>20</v>
      </c>
      <c r="BK142" s="130">
        <f>ROUND($I$142*$H$142,2)</f>
        <v>0</v>
      </c>
      <c r="BL142" s="89" t="s">
        <v>121</v>
      </c>
      <c r="BM142" s="89" t="s">
        <v>561</v>
      </c>
    </row>
    <row r="143" spans="2:47" s="6" customFormat="1" ht="16.5" customHeight="1">
      <c r="B143" s="23"/>
      <c r="C143" s="24"/>
      <c r="D143" s="131" t="s">
        <v>123</v>
      </c>
      <c r="E143" s="24"/>
      <c r="F143" s="132" t="s">
        <v>562</v>
      </c>
      <c r="G143" s="24"/>
      <c r="H143" s="24"/>
      <c r="J143" s="24"/>
      <c r="K143" s="24"/>
      <c r="L143" s="43"/>
      <c r="M143" s="56"/>
      <c r="N143" s="24"/>
      <c r="O143" s="24"/>
      <c r="P143" s="24"/>
      <c r="Q143" s="24"/>
      <c r="R143" s="24"/>
      <c r="S143" s="24"/>
      <c r="T143" s="57"/>
      <c r="AT143" s="6" t="s">
        <v>123</v>
      </c>
      <c r="AU143" s="6" t="s">
        <v>77</v>
      </c>
    </row>
    <row r="144" spans="2:51" s="6" customFormat="1" ht="15.75" customHeight="1">
      <c r="B144" s="174"/>
      <c r="C144" s="175"/>
      <c r="D144" s="172" t="s">
        <v>512</v>
      </c>
      <c r="E144" s="175"/>
      <c r="F144" s="176" t="s">
        <v>563</v>
      </c>
      <c r="G144" s="175"/>
      <c r="H144" s="177">
        <v>847.8</v>
      </c>
      <c r="J144" s="175"/>
      <c r="K144" s="175"/>
      <c r="L144" s="178"/>
      <c r="M144" s="179"/>
      <c r="N144" s="175"/>
      <c r="O144" s="175"/>
      <c r="P144" s="175"/>
      <c r="Q144" s="175"/>
      <c r="R144" s="175"/>
      <c r="S144" s="175"/>
      <c r="T144" s="180"/>
      <c r="AT144" s="181" t="s">
        <v>512</v>
      </c>
      <c r="AU144" s="181" t="s">
        <v>77</v>
      </c>
      <c r="AV144" s="181" t="s">
        <v>77</v>
      </c>
      <c r="AW144" s="181" t="s">
        <v>69</v>
      </c>
      <c r="AX144" s="181" t="s">
        <v>20</v>
      </c>
      <c r="AY144" s="181" t="s">
        <v>122</v>
      </c>
    </row>
    <row r="145" spans="2:65" s="6" customFormat="1" ht="15.75" customHeight="1">
      <c r="B145" s="23"/>
      <c r="C145" s="119" t="s">
        <v>342</v>
      </c>
      <c r="D145" s="119" t="s">
        <v>117</v>
      </c>
      <c r="E145" s="120" t="s">
        <v>564</v>
      </c>
      <c r="F145" s="121" t="s">
        <v>565</v>
      </c>
      <c r="G145" s="122" t="s">
        <v>490</v>
      </c>
      <c r="H145" s="123">
        <v>117.75</v>
      </c>
      <c r="I145" s="124"/>
      <c r="J145" s="125">
        <f>ROUND($I$145*$H$145,2)</f>
        <v>0</v>
      </c>
      <c r="K145" s="121" t="s">
        <v>483</v>
      </c>
      <c r="L145" s="43"/>
      <c r="M145" s="126"/>
      <c r="N145" s="127" t="s">
        <v>40</v>
      </c>
      <c r="O145" s="24"/>
      <c r="P145" s="24"/>
      <c r="Q145" s="128">
        <v>0</v>
      </c>
      <c r="R145" s="128">
        <f>$Q$145*$H$145</f>
        <v>0</v>
      </c>
      <c r="S145" s="128">
        <v>0</v>
      </c>
      <c r="T145" s="129">
        <f>$S$145*$H$145</f>
        <v>0</v>
      </c>
      <c r="AR145" s="89" t="s">
        <v>121</v>
      </c>
      <c r="AT145" s="89" t="s">
        <v>117</v>
      </c>
      <c r="AU145" s="89" t="s">
        <v>77</v>
      </c>
      <c r="AY145" s="6" t="s">
        <v>122</v>
      </c>
      <c r="BE145" s="130">
        <f>IF($N$145="základní",$J$145,0)</f>
        <v>0</v>
      </c>
      <c r="BF145" s="130">
        <f>IF($N$145="snížená",$J$145,0)</f>
        <v>0</v>
      </c>
      <c r="BG145" s="130">
        <f>IF($N$145="zákl. přenesená",$J$145,0)</f>
        <v>0</v>
      </c>
      <c r="BH145" s="130">
        <f>IF($N$145="sníž. přenesená",$J$145,0)</f>
        <v>0</v>
      </c>
      <c r="BI145" s="130">
        <f>IF($N$145="nulová",$J$145,0)</f>
        <v>0</v>
      </c>
      <c r="BJ145" s="89" t="s">
        <v>20</v>
      </c>
      <c r="BK145" s="130">
        <f>ROUND($I$145*$H$145,2)</f>
        <v>0</v>
      </c>
      <c r="BL145" s="89" t="s">
        <v>121</v>
      </c>
      <c r="BM145" s="89" t="s">
        <v>566</v>
      </c>
    </row>
    <row r="146" spans="2:47" s="6" customFormat="1" ht="27" customHeight="1">
      <c r="B146" s="23"/>
      <c r="C146" s="24"/>
      <c r="D146" s="131" t="s">
        <v>123</v>
      </c>
      <c r="E146" s="24"/>
      <c r="F146" s="132" t="s">
        <v>567</v>
      </c>
      <c r="G146" s="24"/>
      <c r="H146" s="24"/>
      <c r="J146" s="24"/>
      <c r="K146" s="24"/>
      <c r="L146" s="43"/>
      <c r="M146" s="56"/>
      <c r="N146" s="24"/>
      <c r="O146" s="24"/>
      <c r="P146" s="24"/>
      <c r="Q146" s="24"/>
      <c r="R146" s="24"/>
      <c r="S146" s="24"/>
      <c r="T146" s="57"/>
      <c r="AT146" s="6" t="s">
        <v>123</v>
      </c>
      <c r="AU146" s="6" t="s">
        <v>77</v>
      </c>
    </row>
    <row r="147" spans="2:51" s="6" customFormat="1" ht="15.75" customHeight="1">
      <c r="B147" s="174"/>
      <c r="C147" s="175"/>
      <c r="D147" s="172" t="s">
        <v>512</v>
      </c>
      <c r="E147" s="175"/>
      <c r="F147" s="176" t="s">
        <v>568</v>
      </c>
      <c r="G147" s="175"/>
      <c r="H147" s="177">
        <v>117.75</v>
      </c>
      <c r="J147" s="175"/>
      <c r="K147" s="175"/>
      <c r="L147" s="178"/>
      <c r="M147" s="179"/>
      <c r="N147" s="175"/>
      <c r="O147" s="175"/>
      <c r="P147" s="175"/>
      <c r="Q147" s="175"/>
      <c r="R147" s="175"/>
      <c r="S147" s="175"/>
      <c r="T147" s="180"/>
      <c r="AT147" s="181" t="s">
        <v>512</v>
      </c>
      <c r="AU147" s="181" t="s">
        <v>77</v>
      </c>
      <c r="AV147" s="181" t="s">
        <v>77</v>
      </c>
      <c r="AW147" s="181" t="s">
        <v>101</v>
      </c>
      <c r="AX147" s="181" t="s">
        <v>20</v>
      </c>
      <c r="AY147" s="181" t="s">
        <v>122</v>
      </c>
    </row>
    <row r="148" spans="2:65" s="6" customFormat="1" ht="15.75" customHeight="1">
      <c r="B148" s="23"/>
      <c r="C148" s="133" t="s">
        <v>359</v>
      </c>
      <c r="D148" s="133" t="s">
        <v>127</v>
      </c>
      <c r="E148" s="134" t="s">
        <v>569</v>
      </c>
      <c r="F148" s="135" t="s">
        <v>570</v>
      </c>
      <c r="G148" s="136" t="s">
        <v>550</v>
      </c>
      <c r="H148" s="137">
        <v>235.5</v>
      </c>
      <c r="I148" s="138"/>
      <c r="J148" s="139">
        <f>ROUND($I$148*$H$148,2)</f>
        <v>0</v>
      </c>
      <c r="K148" s="135" t="s">
        <v>483</v>
      </c>
      <c r="L148" s="140"/>
      <c r="M148" s="141"/>
      <c r="N148" s="142" t="s">
        <v>40</v>
      </c>
      <c r="O148" s="24"/>
      <c r="P148" s="24"/>
      <c r="Q148" s="128">
        <v>1</v>
      </c>
      <c r="R148" s="128">
        <f>$Q$148*$H$148</f>
        <v>235.5</v>
      </c>
      <c r="S148" s="128">
        <v>0</v>
      </c>
      <c r="T148" s="129">
        <f>$S$148*$H$148</f>
        <v>0</v>
      </c>
      <c r="AR148" s="89" t="s">
        <v>130</v>
      </c>
      <c r="AT148" s="89" t="s">
        <v>127</v>
      </c>
      <c r="AU148" s="89" t="s">
        <v>77</v>
      </c>
      <c r="AY148" s="6" t="s">
        <v>122</v>
      </c>
      <c r="BE148" s="130">
        <f>IF($N$148="základní",$J$148,0)</f>
        <v>0</v>
      </c>
      <c r="BF148" s="130">
        <f>IF($N$148="snížená",$J$148,0)</f>
        <v>0</v>
      </c>
      <c r="BG148" s="130">
        <f>IF($N$148="zákl. přenesená",$J$148,0)</f>
        <v>0</v>
      </c>
      <c r="BH148" s="130">
        <f>IF($N$148="sníž. přenesená",$J$148,0)</f>
        <v>0</v>
      </c>
      <c r="BI148" s="130">
        <f>IF($N$148="nulová",$J$148,0)</f>
        <v>0</v>
      </c>
      <c r="BJ148" s="89" t="s">
        <v>20</v>
      </c>
      <c r="BK148" s="130">
        <f>ROUND($I$148*$H$148,2)</f>
        <v>0</v>
      </c>
      <c r="BL148" s="89" t="s">
        <v>121</v>
      </c>
      <c r="BM148" s="89" t="s">
        <v>571</v>
      </c>
    </row>
    <row r="149" spans="2:47" s="6" customFormat="1" ht="16.5" customHeight="1">
      <c r="B149" s="23"/>
      <c r="C149" s="24"/>
      <c r="D149" s="131" t="s">
        <v>123</v>
      </c>
      <c r="E149" s="24"/>
      <c r="F149" s="132" t="s">
        <v>572</v>
      </c>
      <c r="G149" s="24"/>
      <c r="H149" s="24"/>
      <c r="J149" s="24"/>
      <c r="K149" s="24"/>
      <c r="L149" s="43"/>
      <c r="M149" s="56"/>
      <c r="N149" s="24"/>
      <c r="O149" s="24"/>
      <c r="P149" s="24"/>
      <c r="Q149" s="24"/>
      <c r="R149" s="24"/>
      <c r="S149" s="24"/>
      <c r="T149" s="57"/>
      <c r="AT149" s="6" t="s">
        <v>123</v>
      </c>
      <c r="AU149" s="6" t="s">
        <v>77</v>
      </c>
    </row>
    <row r="150" spans="2:51" s="6" customFormat="1" ht="15.75" customHeight="1">
      <c r="B150" s="174"/>
      <c r="C150" s="175"/>
      <c r="D150" s="172" t="s">
        <v>512</v>
      </c>
      <c r="E150" s="175"/>
      <c r="F150" s="176" t="s">
        <v>573</v>
      </c>
      <c r="G150" s="175"/>
      <c r="H150" s="177">
        <v>235.5</v>
      </c>
      <c r="J150" s="175"/>
      <c r="K150" s="175"/>
      <c r="L150" s="178"/>
      <c r="M150" s="179"/>
      <c r="N150" s="175"/>
      <c r="O150" s="175"/>
      <c r="P150" s="175"/>
      <c r="Q150" s="175"/>
      <c r="R150" s="175"/>
      <c r="S150" s="175"/>
      <c r="T150" s="180"/>
      <c r="AT150" s="181" t="s">
        <v>512</v>
      </c>
      <c r="AU150" s="181" t="s">
        <v>77</v>
      </c>
      <c r="AV150" s="181" t="s">
        <v>77</v>
      </c>
      <c r="AW150" s="181" t="s">
        <v>69</v>
      </c>
      <c r="AX150" s="181" t="s">
        <v>20</v>
      </c>
      <c r="AY150" s="181" t="s">
        <v>122</v>
      </c>
    </row>
    <row r="151" spans="2:65" s="6" customFormat="1" ht="15.75" customHeight="1">
      <c r="B151" s="23"/>
      <c r="C151" s="119" t="s">
        <v>324</v>
      </c>
      <c r="D151" s="119" t="s">
        <v>117</v>
      </c>
      <c r="E151" s="120" t="s">
        <v>574</v>
      </c>
      <c r="F151" s="121" t="s">
        <v>575</v>
      </c>
      <c r="G151" s="122" t="s">
        <v>482</v>
      </c>
      <c r="H151" s="123">
        <v>5383.4</v>
      </c>
      <c r="I151" s="124"/>
      <c r="J151" s="125">
        <f>ROUND($I$151*$H$151,2)</f>
        <v>0</v>
      </c>
      <c r="K151" s="121" t="s">
        <v>491</v>
      </c>
      <c r="L151" s="43"/>
      <c r="M151" s="126"/>
      <c r="N151" s="127" t="s">
        <v>40</v>
      </c>
      <c r="O151" s="24"/>
      <c r="P151" s="24"/>
      <c r="Q151" s="128">
        <v>0</v>
      </c>
      <c r="R151" s="128">
        <f>$Q$151*$H$151</f>
        <v>0</v>
      </c>
      <c r="S151" s="128">
        <v>0</v>
      </c>
      <c r="T151" s="129">
        <f>$S$151*$H$151</f>
        <v>0</v>
      </c>
      <c r="AR151" s="89" t="s">
        <v>121</v>
      </c>
      <c r="AT151" s="89" t="s">
        <v>117</v>
      </c>
      <c r="AU151" s="89" t="s">
        <v>77</v>
      </c>
      <c r="AY151" s="6" t="s">
        <v>122</v>
      </c>
      <c r="BE151" s="130">
        <f>IF($N$151="základní",$J$151,0)</f>
        <v>0</v>
      </c>
      <c r="BF151" s="130">
        <f>IF($N$151="snížená",$J$151,0)</f>
        <v>0</v>
      </c>
      <c r="BG151" s="130">
        <f>IF($N$151="zákl. přenesená",$J$151,0)</f>
        <v>0</v>
      </c>
      <c r="BH151" s="130">
        <f>IF($N$151="sníž. přenesená",$J$151,0)</f>
        <v>0</v>
      </c>
      <c r="BI151" s="130">
        <f>IF($N$151="nulová",$J$151,0)</f>
        <v>0</v>
      </c>
      <c r="BJ151" s="89" t="s">
        <v>20</v>
      </c>
      <c r="BK151" s="130">
        <f>ROUND($I$151*$H$151,2)</f>
        <v>0</v>
      </c>
      <c r="BL151" s="89" t="s">
        <v>121</v>
      </c>
      <c r="BM151" s="89" t="s">
        <v>576</v>
      </c>
    </row>
    <row r="152" spans="2:47" s="6" customFormat="1" ht="16.5" customHeight="1">
      <c r="B152" s="23"/>
      <c r="C152" s="24"/>
      <c r="D152" s="131" t="s">
        <v>123</v>
      </c>
      <c r="E152" s="24"/>
      <c r="F152" s="132" t="s">
        <v>577</v>
      </c>
      <c r="G152" s="24"/>
      <c r="H152" s="24"/>
      <c r="J152" s="24"/>
      <c r="K152" s="24"/>
      <c r="L152" s="43"/>
      <c r="M152" s="56"/>
      <c r="N152" s="24"/>
      <c r="O152" s="24"/>
      <c r="P152" s="24"/>
      <c r="Q152" s="24"/>
      <c r="R152" s="24"/>
      <c r="S152" s="24"/>
      <c r="T152" s="57"/>
      <c r="AT152" s="6" t="s">
        <v>123</v>
      </c>
      <c r="AU152" s="6" t="s">
        <v>77</v>
      </c>
    </row>
    <row r="153" spans="2:47" s="6" customFormat="1" ht="30.75" customHeight="1">
      <c r="B153" s="23"/>
      <c r="C153" s="24"/>
      <c r="D153" s="172" t="s">
        <v>486</v>
      </c>
      <c r="E153" s="24"/>
      <c r="F153" s="173" t="s">
        <v>578</v>
      </c>
      <c r="G153" s="24"/>
      <c r="H153" s="24"/>
      <c r="J153" s="24"/>
      <c r="K153" s="24"/>
      <c r="L153" s="43"/>
      <c r="M153" s="56"/>
      <c r="N153" s="24"/>
      <c r="O153" s="24"/>
      <c r="P153" s="24"/>
      <c r="Q153" s="24"/>
      <c r="R153" s="24"/>
      <c r="S153" s="24"/>
      <c r="T153" s="57"/>
      <c r="AT153" s="6" t="s">
        <v>486</v>
      </c>
      <c r="AU153" s="6" t="s">
        <v>77</v>
      </c>
    </row>
    <row r="154" spans="2:51" s="6" customFormat="1" ht="15.75" customHeight="1">
      <c r="B154" s="174"/>
      <c r="C154" s="175"/>
      <c r="D154" s="172" t="s">
        <v>512</v>
      </c>
      <c r="E154" s="175"/>
      <c r="F154" s="176" t="s">
        <v>579</v>
      </c>
      <c r="G154" s="175"/>
      <c r="H154" s="177">
        <v>5383.4</v>
      </c>
      <c r="J154" s="175"/>
      <c r="K154" s="175"/>
      <c r="L154" s="178"/>
      <c r="M154" s="179"/>
      <c r="N154" s="175"/>
      <c r="O154" s="175"/>
      <c r="P154" s="175"/>
      <c r="Q154" s="175"/>
      <c r="R154" s="175"/>
      <c r="S154" s="175"/>
      <c r="T154" s="180"/>
      <c r="AT154" s="181" t="s">
        <v>512</v>
      </c>
      <c r="AU154" s="181" t="s">
        <v>77</v>
      </c>
      <c r="AV154" s="181" t="s">
        <v>77</v>
      </c>
      <c r="AW154" s="181" t="s">
        <v>101</v>
      </c>
      <c r="AX154" s="181" t="s">
        <v>20</v>
      </c>
      <c r="AY154" s="181" t="s">
        <v>122</v>
      </c>
    </row>
    <row r="155" spans="2:63" s="159" customFormat="1" ht="30.75" customHeight="1">
      <c r="B155" s="160"/>
      <c r="C155" s="161"/>
      <c r="D155" s="161" t="s">
        <v>68</v>
      </c>
      <c r="E155" s="170" t="s">
        <v>77</v>
      </c>
      <c r="F155" s="170" t="s">
        <v>580</v>
      </c>
      <c r="G155" s="161"/>
      <c r="H155" s="161"/>
      <c r="J155" s="171">
        <f>$BK$155</f>
        <v>0</v>
      </c>
      <c r="K155" s="161"/>
      <c r="L155" s="164"/>
      <c r="M155" s="165"/>
      <c r="N155" s="161"/>
      <c r="O155" s="161"/>
      <c r="P155" s="166">
        <f>SUM($P$156:$P$166)</f>
        <v>0</v>
      </c>
      <c r="Q155" s="161"/>
      <c r="R155" s="166">
        <f>SUM($R$156:$R$166)</f>
        <v>284.1363</v>
      </c>
      <c r="S155" s="161"/>
      <c r="T155" s="167">
        <f>SUM($T$156:$T$166)</f>
        <v>0</v>
      </c>
      <c r="AR155" s="168" t="s">
        <v>20</v>
      </c>
      <c r="AT155" s="168" t="s">
        <v>68</v>
      </c>
      <c r="AU155" s="168" t="s">
        <v>20</v>
      </c>
      <c r="AY155" s="168" t="s">
        <v>122</v>
      </c>
      <c r="BK155" s="169">
        <f>SUM($BK$156:$BK$166)</f>
        <v>0</v>
      </c>
    </row>
    <row r="156" spans="2:65" s="6" customFormat="1" ht="15.75" customHeight="1">
      <c r="B156" s="23"/>
      <c r="C156" s="119" t="s">
        <v>171</v>
      </c>
      <c r="D156" s="119" t="s">
        <v>117</v>
      </c>
      <c r="E156" s="120" t="s">
        <v>581</v>
      </c>
      <c r="F156" s="121" t="s">
        <v>582</v>
      </c>
      <c r="G156" s="122" t="s">
        <v>490</v>
      </c>
      <c r="H156" s="123">
        <v>170.1</v>
      </c>
      <c r="I156" s="124"/>
      <c r="J156" s="125">
        <f>ROUND($I$156*$H$156,2)</f>
        <v>0</v>
      </c>
      <c r="K156" s="121" t="s">
        <v>491</v>
      </c>
      <c r="L156" s="43"/>
      <c r="M156" s="126"/>
      <c r="N156" s="127" t="s">
        <v>40</v>
      </c>
      <c r="O156" s="24"/>
      <c r="P156" s="24"/>
      <c r="Q156" s="128">
        <v>1.665</v>
      </c>
      <c r="R156" s="128">
        <f>$Q$156*$H$156</f>
        <v>283.2165</v>
      </c>
      <c r="S156" s="128">
        <v>0</v>
      </c>
      <c r="T156" s="129">
        <f>$S$156*$H$156</f>
        <v>0</v>
      </c>
      <c r="AR156" s="89" t="s">
        <v>121</v>
      </c>
      <c r="AT156" s="89" t="s">
        <v>117</v>
      </c>
      <c r="AU156" s="89" t="s">
        <v>77</v>
      </c>
      <c r="AY156" s="6" t="s">
        <v>122</v>
      </c>
      <c r="BE156" s="130">
        <f>IF($N$156="základní",$J$156,0)</f>
        <v>0</v>
      </c>
      <c r="BF156" s="130">
        <f>IF($N$156="snížená",$J$156,0)</f>
        <v>0</v>
      </c>
      <c r="BG156" s="130">
        <f>IF($N$156="zákl. přenesená",$J$156,0)</f>
        <v>0</v>
      </c>
      <c r="BH156" s="130">
        <f>IF($N$156="sníž. přenesená",$J$156,0)</f>
        <v>0</v>
      </c>
      <c r="BI156" s="130">
        <f>IF($N$156="nulová",$J$156,0)</f>
        <v>0</v>
      </c>
      <c r="BJ156" s="89" t="s">
        <v>20</v>
      </c>
      <c r="BK156" s="130">
        <f>ROUND($I$156*$H$156,2)</f>
        <v>0</v>
      </c>
      <c r="BL156" s="89" t="s">
        <v>121</v>
      </c>
      <c r="BM156" s="89" t="s">
        <v>583</v>
      </c>
    </row>
    <row r="157" spans="2:47" s="6" customFormat="1" ht="27" customHeight="1">
      <c r="B157" s="23"/>
      <c r="C157" s="24"/>
      <c r="D157" s="131" t="s">
        <v>123</v>
      </c>
      <c r="E157" s="24"/>
      <c r="F157" s="132" t="s">
        <v>584</v>
      </c>
      <c r="G157" s="24"/>
      <c r="H157" s="24"/>
      <c r="J157" s="24"/>
      <c r="K157" s="24"/>
      <c r="L157" s="43"/>
      <c r="M157" s="56"/>
      <c r="N157" s="24"/>
      <c r="O157" s="24"/>
      <c r="P157" s="24"/>
      <c r="Q157" s="24"/>
      <c r="R157" s="24"/>
      <c r="S157" s="24"/>
      <c r="T157" s="57"/>
      <c r="AT157" s="6" t="s">
        <v>123</v>
      </c>
      <c r="AU157" s="6" t="s">
        <v>77</v>
      </c>
    </row>
    <row r="158" spans="2:47" s="6" customFormat="1" ht="30.75" customHeight="1">
      <c r="B158" s="23"/>
      <c r="C158" s="24"/>
      <c r="D158" s="172" t="s">
        <v>486</v>
      </c>
      <c r="E158" s="24"/>
      <c r="F158" s="173" t="s">
        <v>511</v>
      </c>
      <c r="G158" s="24"/>
      <c r="H158" s="24"/>
      <c r="J158" s="24"/>
      <c r="K158" s="24"/>
      <c r="L158" s="43"/>
      <c r="M158" s="56"/>
      <c r="N158" s="24"/>
      <c r="O158" s="24"/>
      <c r="P158" s="24"/>
      <c r="Q158" s="24"/>
      <c r="R158" s="24"/>
      <c r="S158" s="24"/>
      <c r="T158" s="57"/>
      <c r="AT158" s="6" t="s">
        <v>486</v>
      </c>
      <c r="AU158" s="6" t="s">
        <v>77</v>
      </c>
    </row>
    <row r="159" spans="2:51" s="6" customFormat="1" ht="15.75" customHeight="1">
      <c r="B159" s="174"/>
      <c r="C159" s="175"/>
      <c r="D159" s="172" t="s">
        <v>512</v>
      </c>
      <c r="E159" s="175"/>
      <c r="F159" s="176" t="s">
        <v>585</v>
      </c>
      <c r="G159" s="175"/>
      <c r="H159" s="177">
        <v>170.1</v>
      </c>
      <c r="J159" s="175"/>
      <c r="K159" s="175"/>
      <c r="L159" s="178"/>
      <c r="M159" s="179"/>
      <c r="N159" s="175"/>
      <c r="O159" s="175"/>
      <c r="P159" s="175"/>
      <c r="Q159" s="175"/>
      <c r="R159" s="175"/>
      <c r="S159" s="175"/>
      <c r="T159" s="180"/>
      <c r="AT159" s="181" t="s">
        <v>512</v>
      </c>
      <c r="AU159" s="181" t="s">
        <v>77</v>
      </c>
      <c r="AV159" s="181" t="s">
        <v>77</v>
      </c>
      <c r="AW159" s="181" t="s">
        <v>101</v>
      </c>
      <c r="AX159" s="181" t="s">
        <v>20</v>
      </c>
      <c r="AY159" s="181" t="s">
        <v>122</v>
      </c>
    </row>
    <row r="160" spans="2:65" s="6" customFormat="1" ht="15.75" customHeight="1">
      <c r="B160" s="23"/>
      <c r="C160" s="119" t="s">
        <v>174</v>
      </c>
      <c r="D160" s="119" t="s">
        <v>117</v>
      </c>
      <c r="E160" s="120" t="s">
        <v>586</v>
      </c>
      <c r="F160" s="121" t="s">
        <v>587</v>
      </c>
      <c r="G160" s="122" t="s">
        <v>490</v>
      </c>
      <c r="H160" s="123">
        <v>50.4</v>
      </c>
      <c r="I160" s="124"/>
      <c r="J160" s="125">
        <f>ROUND($I$160*$H$160,2)</f>
        <v>0</v>
      </c>
      <c r="K160" s="121" t="s">
        <v>491</v>
      </c>
      <c r="L160" s="43"/>
      <c r="M160" s="126"/>
      <c r="N160" s="127" t="s">
        <v>40</v>
      </c>
      <c r="O160" s="24"/>
      <c r="P160" s="24"/>
      <c r="Q160" s="128">
        <v>0</v>
      </c>
      <c r="R160" s="128">
        <f>$Q$160*$H$160</f>
        <v>0</v>
      </c>
      <c r="S160" s="128">
        <v>0</v>
      </c>
      <c r="T160" s="129">
        <f>$S$160*$H$160</f>
        <v>0</v>
      </c>
      <c r="AR160" s="89" t="s">
        <v>121</v>
      </c>
      <c r="AT160" s="89" t="s">
        <v>117</v>
      </c>
      <c r="AU160" s="89" t="s">
        <v>77</v>
      </c>
      <c r="AY160" s="6" t="s">
        <v>122</v>
      </c>
      <c r="BE160" s="130">
        <f>IF($N$160="základní",$J$160,0)</f>
        <v>0</v>
      </c>
      <c r="BF160" s="130">
        <f>IF($N$160="snížená",$J$160,0)</f>
        <v>0</v>
      </c>
      <c r="BG160" s="130">
        <f>IF($N$160="zákl. přenesená",$J$160,0)</f>
        <v>0</v>
      </c>
      <c r="BH160" s="130">
        <f>IF($N$160="sníž. přenesená",$J$160,0)</f>
        <v>0</v>
      </c>
      <c r="BI160" s="130">
        <f>IF($N$160="nulová",$J$160,0)</f>
        <v>0</v>
      </c>
      <c r="BJ160" s="89" t="s">
        <v>20</v>
      </c>
      <c r="BK160" s="130">
        <f>ROUND($I$160*$H$160,2)</f>
        <v>0</v>
      </c>
      <c r="BL160" s="89" t="s">
        <v>121</v>
      </c>
      <c r="BM160" s="89" t="s">
        <v>588</v>
      </c>
    </row>
    <row r="161" spans="2:47" s="6" customFormat="1" ht="16.5" customHeight="1">
      <c r="B161" s="23"/>
      <c r="C161" s="24"/>
      <c r="D161" s="131" t="s">
        <v>123</v>
      </c>
      <c r="E161" s="24"/>
      <c r="F161" s="132" t="s">
        <v>587</v>
      </c>
      <c r="G161" s="24"/>
      <c r="H161" s="24"/>
      <c r="J161" s="24"/>
      <c r="K161" s="24"/>
      <c r="L161" s="43"/>
      <c r="M161" s="56"/>
      <c r="N161" s="24"/>
      <c r="O161" s="24"/>
      <c r="P161" s="24"/>
      <c r="Q161" s="24"/>
      <c r="R161" s="24"/>
      <c r="S161" s="24"/>
      <c r="T161" s="57"/>
      <c r="AT161" s="6" t="s">
        <v>123</v>
      </c>
      <c r="AU161" s="6" t="s">
        <v>77</v>
      </c>
    </row>
    <row r="162" spans="2:47" s="6" customFormat="1" ht="30.75" customHeight="1">
      <c r="B162" s="23"/>
      <c r="C162" s="24"/>
      <c r="D162" s="172" t="s">
        <v>486</v>
      </c>
      <c r="E162" s="24"/>
      <c r="F162" s="173" t="s">
        <v>578</v>
      </c>
      <c r="G162" s="24"/>
      <c r="H162" s="24"/>
      <c r="J162" s="24"/>
      <c r="K162" s="24"/>
      <c r="L162" s="43"/>
      <c r="M162" s="56"/>
      <c r="N162" s="24"/>
      <c r="O162" s="24"/>
      <c r="P162" s="24"/>
      <c r="Q162" s="24"/>
      <c r="R162" s="24"/>
      <c r="S162" s="24"/>
      <c r="T162" s="57"/>
      <c r="AT162" s="6" t="s">
        <v>486</v>
      </c>
      <c r="AU162" s="6" t="s">
        <v>77</v>
      </c>
    </row>
    <row r="163" spans="2:51" s="6" customFormat="1" ht="15.75" customHeight="1">
      <c r="B163" s="174"/>
      <c r="C163" s="175"/>
      <c r="D163" s="172" t="s">
        <v>512</v>
      </c>
      <c r="E163" s="175"/>
      <c r="F163" s="176" t="s">
        <v>589</v>
      </c>
      <c r="G163" s="175"/>
      <c r="H163" s="177">
        <v>50.4</v>
      </c>
      <c r="J163" s="175"/>
      <c r="K163" s="175"/>
      <c r="L163" s="178"/>
      <c r="M163" s="179"/>
      <c r="N163" s="175"/>
      <c r="O163" s="175"/>
      <c r="P163" s="175"/>
      <c r="Q163" s="175"/>
      <c r="R163" s="175"/>
      <c r="S163" s="175"/>
      <c r="T163" s="180"/>
      <c r="AT163" s="181" t="s">
        <v>512</v>
      </c>
      <c r="AU163" s="181" t="s">
        <v>77</v>
      </c>
      <c r="AV163" s="181" t="s">
        <v>77</v>
      </c>
      <c r="AW163" s="181" t="s">
        <v>101</v>
      </c>
      <c r="AX163" s="181" t="s">
        <v>20</v>
      </c>
      <c r="AY163" s="181" t="s">
        <v>122</v>
      </c>
    </row>
    <row r="164" spans="2:65" s="6" customFormat="1" ht="15.75" customHeight="1">
      <c r="B164" s="23"/>
      <c r="C164" s="119" t="s">
        <v>177</v>
      </c>
      <c r="D164" s="119" t="s">
        <v>117</v>
      </c>
      <c r="E164" s="120" t="s">
        <v>590</v>
      </c>
      <c r="F164" s="121" t="s">
        <v>591</v>
      </c>
      <c r="G164" s="122" t="s">
        <v>592</v>
      </c>
      <c r="H164" s="123">
        <v>1260</v>
      </c>
      <c r="I164" s="124"/>
      <c r="J164" s="125">
        <f>ROUND($I$164*$H$164,2)</f>
        <v>0</v>
      </c>
      <c r="K164" s="121" t="s">
        <v>491</v>
      </c>
      <c r="L164" s="43"/>
      <c r="M164" s="126"/>
      <c r="N164" s="127" t="s">
        <v>40</v>
      </c>
      <c r="O164" s="24"/>
      <c r="P164" s="24"/>
      <c r="Q164" s="128">
        <v>0.00073</v>
      </c>
      <c r="R164" s="128">
        <f>$Q$164*$H$164</f>
        <v>0.9198</v>
      </c>
      <c r="S164" s="128">
        <v>0</v>
      </c>
      <c r="T164" s="129">
        <f>$S$164*$H$164</f>
        <v>0</v>
      </c>
      <c r="AR164" s="89" t="s">
        <v>121</v>
      </c>
      <c r="AT164" s="89" t="s">
        <v>117</v>
      </c>
      <c r="AU164" s="89" t="s">
        <v>77</v>
      </c>
      <c r="AY164" s="6" t="s">
        <v>122</v>
      </c>
      <c r="BE164" s="130">
        <f>IF($N$164="základní",$J$164,0)</f>
        <v>0</v>
      </c>
      <c r="BF164" s="130">
        <f>IF($N$164="snížená",$J$164,0)</f>
        <v>0</v>
      </c>
      <c r="BG164" s="130">
        <f>IF($N$164="zákl. přenesená",$J$164,0)</f>
        <v>0</v>
      </c>
      <c r="BH164" s="130">
        <f>IF($N$164="sníž. přenesená",$J$164,0)</f>
        <v>0</v>
      </c>
      <c r="BI164" s="130">
        <f>IF($N$164="nulová",$J$164,0)</f>
        <v>0</v>
      </c>
      <c r="BJ164" s="89" t="s">
        <v>20</v>
      </c>
      <c r="BK164" s="130">
        <f>ROUND($I$164*$H$164,2)</f>
        <v>0</v>
      </c>
      <c r="BL164" s="89" t="s">
        <v>121</v>
      </c>
      <c r="BM164" s="89" t="s">
        <v>593</v>
      </c>
    </row>
    <row r="165" spans="2:47" s="6" customFormat="1" ht="16.5" customHeight="1">
      <c r="B165" s="23"/>
      <c r="C165" s="24"/>
      <c r="D165" s="131" t="s">
        <v>123</v>
      </c>
      <c r="E165" s="24"/>
      <c r="F165" s="132" t="s">
        <v>594</v>
      </c>
      <c r="G165" s="24"/>
      <c r="H165" s="24"/>
      <c r="J165" s="24"/>
      <c r="K165" s="24"/>
      <c r="L165" s="43"/>
      <c r="M165" s="56"/>
      <c r="N165" s="24"/>
      <c r="O165" s="24"/>
      <c r="P165" s="24"/>
      <c r="Q165" s="24"/>
      <c r="R165" s="24"/>
      <c r="S165" s="24"/>
      <c r="T165" s="57"/>
      <c r="AT165" s="6" t="s">
        <v>123</v>
      </c>
      <c r="AU165" s="6" t="s">
        <v>77</v>
      </c>
    </row>
    <row r="166" spans="2:47" s="6" customFormat="1" ht="30.75" customHeight="1">
      <c r="B166" s="23"/>
      <c r="C166" s="24"/>
      <c r="D166" s="172" t="s">
        <v>486</v>
      </c>
      <c r="E166" s="24"/>
      <c r="F166" s="173" t="s">
        <v>511</v>
      </c>
      <c r="G166" s="24"/>
      <c r="H166" s="24"/>
      <c r="J166" s="24"/>
      <c r="K166" s="24"/>
      <c r="L166" s="43"/>
      <c r="M166" s="56"/>
      <c r="N166" s="24"/>
      <c r="O166" s="24"/>
      <c r="P166" s="24"/>
      <c r="Q166" s="24"/>
      <c r="R166" s="24"/>
      <c r="S166" s="24"/>
      <c r="T166" s="57"/>
      <c r="AT166" s="6" t="s">
        <v>486</v>
      </c>
      <c r="AU166" s="6" t="s">
        <v>77</v>
      </c>
    </row>
    <row r="167" spans="2:63" s="159" customFormat="1" ht="30.75" customHeight="1">
      <c r="B167" s="160"/>
      <c r="C167" s="161"/>
      <c r="D167" s="161" t="s">
        <v>68</v>
      </c>
      <c r="E167" s="170" t="s">
        <v>121</v>
      </c>
      <c r="F167" s="170" t="s">
        <v>595</v>
      </c>
      <c r="G167" s="161"/>
      <c r="H167" s="161"/>
      <c r="J167" s="171">
        <f>$BK$167</f>
        <v>0</v>
      </c>
      <c r="K167" s="161"/>
      <c r="L167" s="164"/>
      <c r="M167" s="165"/>
      <c r="N167" s="161"/>
      <c r="O167" s="161"/>
      <c r="P167" s="166">
        <f>SUM($P$168:$P$170)</f>
        <v>0</v>
      </c>
      <c r="Q167" s="161"/>
      <c r="R167" s="166">
        <f>SUM($R$168:$R$170)</f>
        <v>0</v>
      </c>
      <c r="S167" s="161"/>
      <c r="T167" s="167">
        <f>SUM($T$168:$T$170)</f>
        <v>0</v>
      </c>
      <c r="AR167" s="168" t="s">
        <v>20</v>
      </c>
      <c r="AT167" s="168" t="s">
        <v>68</v>
      </c>
      <c r="AU167" s="168" t="s">
        <v>20</v>
      </c>
      <c r="AY167" s="168" t="s">
        <v>122</v>
      </c>
      <c r="BK167" s="169">
        <f>SUM($BK$168:$BK$170)</f>
        <v>0</v>
      </c>
    </row>
    <row r="168" spans="2:65" s="6" customFormat="1" ht="15.75" customHeight="1">
      <c r="B168" s="23"/>
      <c r="C168" s="119" t="s">
        <v>347</v>
      </c>
      <c r="D168" s="119" t="s">
        <v>117</v>
      </c>
      <c r="E168" s="120" t="s">
        <v>596</v>
      </c>
      <c r="F168" s="121" t="s">
        <v>597</v>
      </c>
      <c r="G168" s="122" t="s">
        <v>490</v>
      </c>
      <c r="H168" s="123">
        <v>117.75</v>
      </c>
      <c r="I168" s="124"/>
      <c r="J168" s="125">
        <f>ROUND($I$168*$H$168,2)</f>
        <v>0</v>
      </c>
      <c r="K168" s="121" t="s">
        <v>483</v>
      </c>
      <c r="L168" s="43"/>
      <c r="M168" s="126"/>
      <c r="N168" s="127" t="s">
        <v>40</v>
      </c>
      <c r="O168" s="24"/>
      <c r="P168" s="24"/>
      <c r="Q168" s="128">
        <v>0</v>
      </c>
      <c r="R168" s="128">
        <f>$Q$168*$H$168</f>
        <v>0</v>
      </c>
      <c r="S168" s="128">
        <v>0</v>
      </c>
      <c r="T168" s="129">
        <f>$S$168*$H$168</f>
        <v>0</v>
      </c>
      <c r="AR168" s="89" t="s">
        <v>121</v>
      </c>
      <c r="AT168" s="89" t="s">
        <v>117</v>
      </c>
      <c r="AU168" s="89" t="s">
        <v>77</v>
      </c>
      <c r="AY168" s="6" t="s">
        <v>122</v>
      </c>
      <c r="BE168" s="130">
        <f>IF($N$168="základní",$J$168,0)</f>
        <v>0</v>
      </c>
      <c r="BF168" s="130">
        <f>IF($N$168="snížená",$J$168,0)</f>
        <v>0</v>
      </c>
      <c r="BG168" s="130">
        <f>IF($N$168="zákl. přenesená",$J$168,0)</f>
        <v>0</v>
      </c>
      <c r="BH168" s="130">
        <f>IF($N$168="sníž. přenesená",$J$168,0)</f>
        <v>0</v>
      </c>
      <c r="BI168" s="130">
        <f>IF($N$168="nulová",$J$168,0)</f>
        <v>0</v>
      </c>
      <c r="BJ168" s="89" t="s">
        <v>20</v>
      </c>
      <c r="BK168" s="130">
        <f>ROUND($I$168*$H$168,2)</f>
        <v>0</v>
      </c>
      <c r="BL168" s="89" t="s">
        <v>121</v>
      </c>
      <c r="BM168" s="89" t="s">
        <v>598</v>
      </c>
    </row>
    <row r="169" spans="2:47" s="6" customFormat="1" ht="27" customHeight="1">
      <c r="B169" s="23"/>
      <c r="C169" s="24"/>
      <c r="D169" s="131" t="s">
        <v>123</v>
      </c>
      <c r="E169" s="24"/>
      <c r="F169" s="132" t="s">
        <v>599</v>
      </c>
      <c r="G169" s="24"/>
      <c r="H169" s="24"/>
      <c r="J169" s="24"/>
      <c r="K169" s="24"/>
      <c r="L169" s="43"/>
      <c r="M169" s="56"/>
      <c r="N169" s="24"/>
      <c r="O169" s="24"/>
      <c r="P169" s="24"/>
      <c r="Q169" s="24"/>
      <c r="R169" s="24"/>
      <c r="S169" s="24"/>
      <c r="T169" s="57"/>
      <c r="AT169" s="6" t="s">
        <v>123</v>
      </c>
      <c r="AU169" s="6" t="s">
        <v>77</v>
      </c>
    </row>
    <row r="170" spans="2:51" s="6" customFormat="1" ht="15.75" customHeight="1">
      <c r="B170" s="174"/>
      <c r="C170" s="175"/>
      <c r="D170" s="172" t="s">
        <v>512</v>
      </c>
      <c r="E170" s="175"/>
      <c r="F170" s="176" t="s">
        <v>568</v>
      </c>
      <c r="G170" s="175"/>
      <c r="H170" s="177">
        <v>117.75</v>
      </c>
      <c r="J170" s="175"/>
      <c r="K170" s="175"/>
      <c r="L170" s="178"/>
      <c r="M170" s="179"/>
      <c r="N170" s="175"/>
      <c r="O170" s="175"/>
      <c r="P170" s="175"/>
      <c r="Q170" s="175"/>
      <c r="R170" s="175"/>
      <c r="S170" s="175"/>
      <c r="T170" s="180"/>
      <c r="AT170" s="181" t="s">
        <v>512</v>
      </c>
      <c r="AU170" s="181" t="s">
        <v>77</v>
      </c>
      <c r="AV170" s="181" t="s">
        <v>77</v>
      </c>
      <c r="AW170" s="181" t="s">
        <v>101</v>
      </c>
      <c r="AX170" s="181" t="s">
        <v>20</v>
      </c>
      <c r="AY170" s="181" t="s">
        <v>122</v>
      </c>
    </row>
    <row r="171" spans="2:63" s="159" customFormat="1" ht="30.75" customHeight="1">
      <c r="B171" s="160"/>
      <c r="C171" s="161"/>
      <c r="D171" s="161" t="s">
        <v>68</v>
      </c>
      <c r="E171" s="170" t="s">
        <v>133</v>
      </c>
      <c r="F171" s="170" t="s">
        <v>600</v>
      </c>
      <c r="G171" s="161"/>
      <c r="H171" s="161"/>
      <c r="J171" s="171">
        <f>$BK$171</f>
        <v>0</v>
      </c>
      <c r="K171" s="161"/>
      <c r="L171" s="164"/>
      <c r="M171" s="165"/>
      <c r="N171" s="161"/>
      <c r="O171" s="161"/>
      <c r="P171" s="166">
        <f>SUM($P$172:$P$197)</f>
        <v>0</v>
      </c>
      <c r="Q171" s="161"/>
      <c r="R171" s="166">
        <f>SUM($R$172:$R$197)</f>
        <v>55.20444</v>
      </c>
      <c r="S171" s="161"/>
      <c r="T171" s="167">
        <f>SUM($T$172:$T$197)</f>
        <v>0</v>
      </c>
      <c r="AR171" s="168" t="s">
        <v>20</v>
      </c>
      <c r="AT171" s="168" t="s">
        <v>68</v>
      </c>
      <c r="AU171" s="168" t="s">
        <v>20</v>
      </c>
      <c r="AY171" s="168" t="s">
        <v>122</v>
      </c>
      <c r="BK171" s="169">
        <f>SUM($BK$172:$BK$197)</f>
        <v>0</v>
      </c>
    </row>
    <row r="172" spans="2:65" s="6" customFormat="1" ht="15.75" customHeight="1">
      <c r="B172" s="23"/>
      <c r="C172" s="119" t="s">
        <v>6</v>
      </c>
      <c r="D172" s="119" t="s">
        <v>117</v>
      </c>
      <c r="E172" s="120" t="s">
        <v>601</v>
      </c>
      <c r="F172" s="121" t="s">
        <v>602</v>
      </c>
      <c r="G172" s="122" t="s">
        <v>482</v>
      </c>
      <c r="H172" s="123">
        <v>185</v>
      </c>
      <c r="I172" s="124"/>
      <c r="J172" s="125">
        <f>ROUND($I$172*$H$172,2)</f>
        <v>0</v>
      </c>
      <c r="K172" s="121" t="s">
        <v>491</v>
      </c>
      <c r="L172" s="43"/>
      <c r="M172" s="126"/>
      <c r="N172" s="127" t="s">
        <v>40</v>
      </c>
      <c r="O172" s="24"/>
      <c r="P172" s="24"/>
      <c r="Q172" s="128">
        <v>0</v>
      </c>
      <c r="R172" s="128">
        <f>$Q$172*$H$172</f>
        <v>0</v>
      </c>
      <c r="S172" s="128">
        <v>0</v>
      </c>
      <c r="T172" s="129">
        <f>$S$172*$H$172</f>
        <v>0</v>
      </c>
      <c r="AR172" s="89" t="s">
        <v>121</v>
      </c>
      <c r="AT172" s="89" t="s">
        <v>117</v>
      </c>
      <c r="AU172" s="89" t="s">
        <v>77</v>
      </c>
      <c r="AY172" s="6" t="s">
        <v>122</v>
      </c>
      <c r="BE172" s="130">
        <f>IF($N$172="základní",$J$172,0)</f>
        <v>0</v>
      </c>
      <c r="BF172" s="130">
        <f>IF($N$172="snížená",$J$172,0)</f>
        <v>0</v>
      </c>
      <c r="BG172" s="130">
        <f>IF($N$172="zákl. přenesená",$J$172,0)</f>
        <v>0</v>
      </c>
      <c r="BH172" s="130">
        <f>IF($N$172="sníž. přenesená",$J$172,0)</f>
        <v>0</v>
      </c>
      <c r="BI172" s="130">
        <f>IF($N$172="nulová",$J$172,0)</f>
        <v>0</v>
      </c>
      <c r="BJ172" s="89" t="s">
        <v>20</v>
      </c>
      <c r="BK172" s="130">
        <f>ROUND($I$172*$H$172,2)</f>
        <v>0</v>
      </c>
      <c r="BL172" s="89" t="s">
        <v>121</v>
      </c>
      <c r="BM172" s="89" t="s">
        <v>603</v>
      </c>
    </row>
    <row r="173" spans="2:47" s="6" customFormat="1" ht="16.5" customHeight="1">
      <c r="B173" s="23"/>
      <c r="C173" s="24"/>
      <c r="D173" s="131" t="s">
        <v>123</v>
      </c>
      <c r="E173" s="24"/>
      <c r="F173" s="132" t="s">
        <v>604</v>
      </c>
      <c r="G173" s="24"/>
      <c r="H173" s="24"/>
      <c r="J173" s="24"/>
      <c r="K173" s="24"/>
      <c r="L173" s="43"/>
      <c r="M173" s="56"/>
      <c r="N173" s="24"/>
      <c r="O173" s="24"/>
      <c r="P173" s="24"/>
      <c r="Q173" s="24"/>
      <c r="R173" s="24"/>
      <c r="S173" s="24"/>
      <c r="T173" s="57"/>
      <c r="AT173" s="6" t="s">
        <v>123</v>
      </c>
      <c r="AU173" s="6" t="s">
        <v>77</v>
      </c>
    </row>
    <row r="174" spans="2:47" s="6" customFormat="1" ht="30.75" customHeight="1">
      <c r="B174" s="23"/>
      <c r="C174" s="24"/>
      <c r="D174" s="172" t="s">
        <v>486</v>
      </c>
      <c r="E174" s="24"/>
      <c r="F174" s="173" t="s">
        <v>605</v>
      </c>
      <c r="G174" s="24"/>
      <c r="H174" s="24"/>
      <c r="J174" s="24"/>
      <c r="K174" s="24"/>
      <c r="L174" s="43"/>
      <c r="M174" s="56"/>
      <c r="N174" s="24"/>
      <c r="O174" s="24"/>
      <c r="P174" s="24"/>
      <c r="Q174" s="24"/>
      <c r="R174" s="24"/>
      <c r="S174" s="24"/>
      <c r="T174" s="57"/>
      <c r="AT174" s="6" t="s">
        <v>486</v>
      </c>
      <c r="AU174" s="6" t="s">
        <v>77</v>
      </c>
    </row>
    <row r="175" spans="2:65" s="6" customFormat="1" ht="15.75" customHeight="1">
      <c r="B175" s="23"/>
      <c r="C175" s="119" t="s">
        <v>181</v>
      </c>
      <c r="D175" s="119" t="s">
        <v>117</v>
      </c>
      <c r="E175" s="120" t="s">
        <v>606</v>
      </c>
      <c r="F175" s="121" t="s">
        <v>607</v>
      </c>
      <c r="G175" s="122" t="s">
        <v>482</v>
      </c>
      <c r="H175" s="123">
        <v>185</v>
      </c>
      <c r="I175" s="124"/>
      <c r="J175" s="125">
        <f>ROUND($I$175*$H$175,2)</f>
        <v>0</v>
      </c>
      <c r="K175" s="121" t="s">
        <v>491</v>
      </c>
      <c r="L175" s="43"/>
      <c r="M175" s="126"/>
      <c r="N175" s="127" t="s">
        <v>40</v>
      </c>
      <c r="O175" s="24"/>
      <c r="P175" s="24"/>
      <c r="Q175" s="128">
        <v>0</v>
      </c>
      <c r="R175" s="128">
        <f>$Q$175*$H$175</f>
        <v>0</v>
      </c>
      <c r="S175" s="128">
        <v>0</v>
      </c>
      <c r="T175" s="129">
        <f>$S$175*$H$175</f>
        <v>0</v>
      </c>
      <c r="AR175" s="89" t="s">
        <v>121</v>
      </c>
      <c r="AT175" s="89" t="s">
        <v>117</v>
      </c>
      <c r="AU175" s="89" t="s">
        <v>77</v>
      </c>
      <c r="AY175" s="6" t="s">
        <v>122</v>
      </c>
      <c r="BE175" s="130">
        <f>IF($N$175="základní",$J$175,0)</f>
        <v>0</v>
      </c>
      <c r="BF175" s="130">
        <f>IF($N$175="snížená",$J$175,0)</f>
        <v>0</v>
      </c>
      <c r="BG175" s="130">
        <f>IF($N$175="zákl. přenesená",$J$175,0)</f>
        <v>0</v>
      </c>
      <c r="BH175" s="130">
        <f>IF($N$175="sníž. přenesená",$J$175,0)</f>
        <v>0</v>
      </c>
      <c r="BI175" s="130">
        <f>IF($N$175="nulová",$J$175,0)</f>
        <v>0</v>
      </c>
      <c r="BJ175" s="89" t="s">
        <v>20</v>
      </c>
      <c r="BK175" s="130">
        <f>ROUND($I$175*$H$175,2)</f>
        <v>0</v>
      </c>
      <c r="BL175" s="89" t="s">
        <v>121</v>
      </c>
      <c r="BM175" s="89" t="s">
        <v>608</v>
      </c>
    </row>
    <row r="176" spans="2:47" s="6" customFormat="1" ht="16.5" customHeight="1">
      <c r="B176" s="23"/>
      <c r="C176" s="24"/>
      <c r="D176" s="131" t="s">
        <v>123</v>
      </c>
      <c r="E176" s="24"/>
      <c r="F176" s="132" t="s">
        <v>609</v>
      </c>
      <c r="G176" s="24"/>
      <c r="H176" s="24"/>
      <c r="J176" s="24"/>
      <c r="K176" s="24"/>
      <c r="L176" s="43"/>
      <c r="M176" s="56"/>
      <c r="N176" s="24"/>
      <c r="O176" s="24"/>
      <c r="P176" s="24"/>
      <c r="Q176" s="24"/>
      <c r="R176" s="24"/>
      <c r="S176" s="24"/>
      <c r="T176" s="57"/>
      <c r="AT176" s="6" t="s">
        <v>123</v>
      </c>
      <c r="AU176" s="6" t="s">
        <v>77</v>
      </c>
    </row>
    <row r="177" spans="2:47" s="6" customFormat="1" ht="30.75" customHeight="1">
      <c r="B177" s="23"/>
      <c r="C177" s="24"/>
      <c r="D177" s="172" t="s">
        <v>486</v>
      </c>
      <c r="E177" s="24"/>
      <c r="F177" s="173" t="s">
        <v>605</v>
      </c>
      <c r="G177" s="24"/>
      <c r="H177" s="24"/>
      <c r="J177" s="24"/>
      <c r="K177" s="24"/>
      <c r="L177" s="43"/>
      <c r="M177" s="56"/>
      <c r="N177" s="24"/>
      <c r="O177" s="24"/>
      <c r="P177" s="24"/>
      <c r="Q177" s="24"/>
      <c r="R177" s="24"/>
      <c r="S177" s="24"/>
      <c r="T177" s="57"/>
      <c r="AT177" s="6" t="s">
        <v>486</v>
      </c>
      <c r="AU177" s="6" t="s">
        <v>77</v>
      </c>
    </row>
    <row r="178" spans="2:65" s="6" customFormat="1" ht="15.75" customHeight="1">
      <c r="B178" s="23"/>
      <c r="C178" s="119" t="s">
        <v>184</v>
      </c>
      <c r="D178" s="119" t="s">
        <v>117</v>
      </c>
      <c r="E178" s="120" t="s">
        <v>610</v>
      </c>
      <c r="F178" s="121" t="s">
        <v>611</v>
      </c>
      <c r="G178" s="122" t="s">
        <v>482</v>
      </c>
      <c r="H178" s="123">
        <v>5383.4</v>
      </c>
      <c r="I178" s="124"/>
      <c r="J178" s="125">
        <f>ROUND($I$178*$H$178,2)</f>
        <v>0</v>
      </c>
      <c r="K178" s="121" t="s">
        <v>491</v>
      </c>
      <c r="L178" s="43"/>
      <c r="M178" s="126"/>
      <c r="N178" s="127" t="s">
        <v>40</v>
      </c>
      <c r="O178" s="24"/>
      <c r="P178" s="24"/>
      <c r="Q178" s="128">
        <v>0</v>
      </c>
      <c r="R178" s="128">
        <f>$Q$178*$H$178</f>
        <v>0</v>
      </c>
      <c r="S178" s="128">
        <v>0</v>
      </c>
      <c r="T178" s="129">
        <f>$S$178*$H$178</f>
        <v>0</v>
      </c>
      <c r="AR178" s="89" t="s">
        <v>121</v>
      </c>
      <c r="AT178" s="89" t="s">
        <v>117</v>
      </c>
      <c r="AU178" s="89" t="s">
        <v>77</v>
      </c>
      <c r="AY178" s="6" t="s">
        <v>122</v>
      </c>
      <c r="BE178" s="130">
        <f>IF($N$178="základní",$J$178,0)</f>
        <v>0</v>
      </c>
      <c r="BF178" s="130">
        <f>IF($N$178="snížená",$J$178,0)</f>
        <v>0</v>
      </c>
      <c r="BG178" s="130">
        <f>IF($N$178="zákl. přenesená",$J$178,0)</f>
        <v>0</v>
      </c>
      <c r="BH178" s="130">
        <f>IF($N$178="sníž. přenesená",$J$178,0)</f>
        <v>0</v>
      </c>
      <c r="BI178" s="130">
        <f>IF($N$178="nulová",$J$178,0)</f>
        <v>0</v>
      </c>
      <c r="BJ178" s="89" t="s">
        <v>20</v>
      </c>
      <c r="BK178" s="130">
        <f>ROUND($I$178*$H$178,2)</f>
        <v>0</v>
      </c>
      <c r="BL178" s="89" t="s">
        <v>121</v>
      </c>
      <c r="BM178" s="89" t="s">
        <v>612</v>
      </c>
    </row>
    <row r="179" spans="2:47" s="6" customFormat="1" ht="16.5" customHeight="1">
      <c r="B179" s="23"/>
      <c r="C179" s="24"/>
      <c r="D179" s="131" t="s">
        <v>123</v>
      </c>
      <c r="E179" s="24"/>
      <c r="F179" s="132" t="s">
        <v>613</v>
      </c>
      <c r="G179" s="24"/>
      <c r="H179" s="24"/>
      <c r="J179" s="24"/>
      <c r="K179" s="24"/>
      <c r="L179" s="43"/>
      <c r="M179" s="56"/>
      <c r="N179" s="24"/>
      <c r="O179" s="24"/>
      <c r="P179" s="24"/>
      <c r="Q179" s="24"/>
      <c r="R179" s="24"/>
      <c r="S179" s="24"/>
      <c r="T179" s="57"/>
      <c r="AT179" s="6" t="s">
        <v>123</v>
      </c>
      <c r="AU179" s="6" t="s">
        <v>77</v>
      </c>
    </row>
    <row r="180" spans="2:47" s="6" customFormat="1" ht="30.75" customHeight="1">
      <c r="B180" s="23"/>
      <c r="C180" s="24"/>
      <c r="D180" s="172" t="s">
        <v>486</v>
      </c>
      <c r="E180" s="24"/>
      <c r="F180" s="173" t="s">
        <v>578</v>
      </c>
      <c r="G180" s="24"/>
      <c r="H180" s="24"/>
      <c r="J180" s="24"/>
      <c r="K180" s="24"/>
      <c r="L180" s="43"/>
      <c r="M180" s="56"/>
      <c r="N180" s="24"/>
      <c r="O180" s="24"/>
      <c r="P180" s="24"/>
      <c r="Q180" s="24"/>
      <c r="R180" s="24"/>
      <c r="S180" s="24"/>
      <c r="T180" s="57"/>
      <c r="AT180" s="6" t="s">
        <v>486</v>
      </c>
      <c r="AU180" s="6" t="s">
        <v>77</v>
      </c>
    </row>
    <row r="181" spans="2:51" s="6" customFormat="1" ht="15.75" customHeight="1">
      <c r="B181" s="174"/>
      <c r="C181" s="175"/>
      <c r="D181" s="172" t="s">
        <v>512</v>
      </c>
      <c r="E181" s="175"/>
      <c r="F181" s="176" t="s">
        <v>614</v>
      </c>
      <c r="G181" s="175"/>
      <c r="H181" s="177">
        <v>5383.4</v>
      </c>
      <c r="J181" s="175"/>
      <c r="K181" s="175"/>
      <c r="L181" s="178"/>
      <c r="M181" s="179"/>
      <c r="N181" s="175"/>
      <c r="O181" s="175"/>
      <c r="P181" s="175"/>
      <c r="Q181" s="175"/>
      <c r="R181" s="175"/>
      <c r="S181" s="175"/>
      <c r="T181" s="180"/>
      <c r="AT181" s="181" t="s">
        <v>512</v>
      </c>
      <c r="AU181" s="181" t="s">
        <v>77</v>
      </c>
      <c r="AV181" s="181" t="s">
        <v>77</v>
      </c>
      <c r="AW181" s="181" t="s">
        <v>101</v>
      </c>
      <c r="AX181" s="181" t="s">
        <v>20</v>
      </c>
      <c r="AY181" s="181" t="s">
        <v>122</v>
      </c>
    </row>
    <row r="182" spans="2:65" s="6" customFormat="1" ht="15.75" customHeight="1">
      <c r="B182" s="23"/>
      <c r="C182" s="119" t="s">
        <v>327</v>
      </c>
      <c r="D182" s="119" t="s">
        <v>117</v>
      </c>
      <c r="E182" s="120" t="s">
        <v>615</v>
      </c>
      <c r="F182" s="121" t="s">
        <v>616</v>
      </c>
      <c r="G182" s="122" t="s">
        <v>482</v>
      </c>
      <c r="H182" s="123">
        <v>4894</v>
      </c>
      <c r="I182" s="124"/>
      <c r="J182" s="125">
        <f>ROUND($I$182*$H$182,2)</f>
        <v>0</v>
      </c>
      <c r="K182" s="121" t="s">
        <v>491</v>
      </c>
      <c r="L182" s="43"/>
      <c r="M182" s="126"/>
      <c r="N182" s="127" t="s">
        <v>40</v>
      </c>
      <c r="O182" s="24"/>
      <c r="P182" s="24"/>
      <c r="Q182" s="128">
        <v>0</v>
      </c>
      <c r="R182" s="128">
        <f>$Q$182*$H$182</f>
        <v>0</v>
      </c>
      <c r="S182" s="128">
        <v>0</v>
      </c>
      <c r="T182" s="129">
        <f>$S$182*$H$182</f>
        <v>0</v>
      </c>
      <c r="AR182" s="89" t="s">
        <v>121</v>
      </c>
      <c r="AT182" s="89" t="s">
        <v>117</v>
      </c>
      <c r="AU182" s="89" t="s">
        <v>77</v>
      </c>
      <c r="AY182" s="6" t="s">
        <v>122</v>
      </c>
      <c r="BE182" s="130">
        <f>IF($N$182="základní",$J$182,0)</f>
        <v>0</v>
      </c>
      <c r="BF182" s="130">
        <f>IF($N$182="snížená",$J$182,0)</f>
        <v>0</v>
      </c>
      <c r="BG182" s="130">
        <f>IF($N$182="zákl. přenesená",$J$182,0)</f>
        <v>0</v>
      </c>
      <c r="BH182" s="130">
        <f>IF($N$182="sníž. přenesená",$J$182,0)</f>
        <v>0</v>
      </c>
      <c r="BI182" s="130">
        <f>IF($N$182="nulová",$J$182,0)</f>
        <v>0</v>
      </c>
      <c r="BJ182" s="89" t="s">
        <v>20</v>
      </c>
      <c r="BK182" s="130">
        <f>ROUND($I$182*$H$182,2)</f>
        <v>0</v>
      </c>
      <c r="BL182" s="89" t="s">
        <v>121</v>
      </c>
      <c r="BM182" s="89" t="s">
        <v>617</v>
      </c>
    </row>
    <row r="183" spans="2:47" s="6" customFormat="1" ht="16.5" customHeight="1">
      <c r="B183" s="23"/>
      <c r="C183" s="24"/>
      <c r="D183" s="131" t="s">
        <v>123</v>
      </c>
      <c r="E183" s="24"/>
      <c r="F183" s="132" t="s">
        <v>618</v>
      </c>
      <c r="G183" s="24"/>
      <c r="H183" s="24"/>
      <c r="J183" s="24"/>
      <c r="K183" s="24"/>
      <c r="L183" s="43"/>
      <c r="M183" s="56"/>
      <c r="N183" s="24"/>
      <c r="O183" s="24"/>
      <c r="P183" s="24"/>
      <c r="Q183" s="24"/>
      <c r="R183" s="24"/>
      <c r="S183" s="24"/>
      <c r="T183" s="57"/>
      <c r="AT183" s="6" t="s">
        <v>123</v>
      </c>
      <c r="AU183" s="6" t="s">
        <v>77</v>
      </c>
    </row>
    <row r="184" spans="2:47" s="6" customFormat="1" ht="30.75" customHeight="1">
      <c r="B184" s="23"/>
      <c r="C184" s="24"/>
      <c r="D184" s="172" t="s">
        <v>486</v>
      </c>
      <c r="E184" s="24"/>
      <c r="F184" s="173" t="s">
        <v>511</v>
      </c>
      <c r="G184" s="24"/>
      <c r="H184" s="24"/>
      <c r="J184" s="24"/>
      <c r="K184" s="24"/>
      <c r="L184" s="43"/>
      <c r="M184" s="56"/>
      <c r="N184" s="24"/>
      <c r="O184" s="24"/>
      <c r="P184" s="24"/>
      <c r="Q184" s="24"/>
      <c r="R184" s="24"/>
      <c r="S184" s="24"/>
      <c r="T184" s="57"/>
      <c r="AT184" s="6" t="s">
        <v>486</v>
      </c>
      <c r="AU184" s="6" t="s">
        <v>77</v>
      </c>
    </row>
    <row r="185" spans="2:65" s="6" customFormat="1" ht="15.75" customHeight="1">
      <c r="B185" s="23"/>
      <c r="C185" s="119" t="s">
        <v>187</v>
      </c>
      <c r="D185" s="119" t="s">
        <v>117</v>
      </c>
      <c r="E185" s="120" t="s">
        <v>619</v>
      </c>
      <c r="F185" s="121" t="s">
        <v>620</v>
      </c>
      <c r="G185" s="122" t="s">
        <v>482</v>
      </c>
      <c r="H185" s="123">
        <v>4894</v>
      </c>
      <c r="I185" s="124"/>
      <c r="J185" s="125">
        <f>ROUND($I$185*$H$185,2)</f>
        <v>0</v>
      </c>
      <c r="K185" s="121" t="s">
        <v>491</v>
      </c>
      <c r="L185" s="43"/>
      <c r="M185" s="126"/>
      <c r="N185" s="127" t="s">
        <v>40</v>
      </c>
      <c r="O185" s="24"/>
      <c r="P185" s="24"/>
      <c r="Q185" s="128">
        <v>0</v>
      </c>
      <c r="R185" s="128">
        <f>$Q$185*$H$185</f>
        <v>0</v>
      </c>
      <c r="S185" s="128">
        <v>0</v>
      </c>
      <c r="T185" s="129">
        <f>$S$185*$H$185</f>
        <v>0</v>
      </c>
      <c r="AR185" s="89" t="s">
        <v>121</v>
      </c>
      <c r="AT185" s="89" t="s">
        <v>117</v>
      </c>
      <c r="AU185" s="89" t="s">
        <v>77</v>
      </c>
      <c r="AY185" s="6" t="s">
        <v>122</v>
      </c>
      <c r="BE185" s="130">
        <f>IF($N$185="základní",$J$185,0)</f>
        <v>0</v>
      </c>
      <c r="BF185" s="130">
        <f>IF($N$185="snížená",$J$185,0)</f>
        <v>0</v>
      </c>
      <c r="BG185" s="130">
        <f>IF($N$185="zákl. přenesená",$J$185,0)</f>
        <v>0</v>
      </c>
      <c r="BH185" s="130">
        <f>IF($N$185="sníž. přenesená",$J$185,0)</f>
        <v>0</v>
      </c>
      <c r="BI185" s="130">
        <f>IF($N$185="nulová",$J$185,0)</f>
        <v>0</v>
      </c>
      <c r="BJ185" s="89" t="s">
        <v>20</v>
      </c>
      <c r="BK185" s="130">
        <f>ROUND($I$185*$H$185,2)</f>
        <v>0</v>
      </c>
      <c r="BL185" s="89" t="s">
        <v>121</v>
      </c>
      <c r="BM185" s="89" t="s">
        <v>621</v>
      </c>
    </row>
    <row r="186" spans="2:47" s="6" customFormat="1" ht="27" customHeight="1">
      <c r="B186" s="23"/>
      <c r="C186" s="24"/>
      <c r="D186" s="131" t="s">
        <v>123</v>
      </c>
      <c r="E186" s="24"/>
      <c r="F186" s="132" t="s">
        <v>622</v>
      </c>
      <c r="G186" s="24"/>
      <c r="H186" s="24"/>
      <c r="J186" s="24"/>
      <c r="K186" s="24"/>
      <c r="L186" s="43"/>
      <c r="M186" s="56"/>
      <c r="N186" s="24"/>
      <c r="O186" s="24"/>
      <c r="P186" s="24"/>
      <c r="Q186" s="24"/>
      <c r="R186" s="24"/>
      <c r="S186" s="24"/>
      <c r="T186" s="57"/>
      <c r="AT186" s="6" t="s">
        <v>123</v>
      </c>
      <c r="AU186" s="6" t="s">
        <v>77</v>
      </c>
    </row>
    <row r="187" spans="2:47" s="6" customFormat="1" ht="30.75" customHeight="1">
      <c r="B187" s="23"/>
      <c r="C187" s="24"/>
      <c r="D187" s="172" t="s">
        <v>486</v>
      </c>
      <c r="E187" s="24"/>
      <c r="F187" s="173" t="s">
        <v>511</v>
      </c>
      <c r="G187" s="24"/>
      <c r="H187" s="24"/>
      <c r="J187" s="24"/>
      <c r="K187" s="24"/>
      <c r="L187" s="43"/>
      <c r="M187" s="56"/>
      <c r="N187" s="24"/>
      <c r="O187" s="24"/>
      <c r="P187" s="24"/>
      <c r="Q187" s="24"/>
      <c r="R187" s="24"/>
      <c r="S187" s="24"/>
      <c r="T187" s="57"/>
      <c r="AT187" s="6" t="s">
        <v>486</v>
      </c>
      <c r="AU187" s="6" t="s">
        <v>77</v>
      </c>
    </row>
    <row r="188" spans="2:65" s="6" customFormat="1" ht="15.75" customHeight="1">
      <c r="B188" s="23"/>
      <c r="C188" s="119" t="s">
        <v>190</v>
      </c>
      <c r="D188" s="119" t="s">
        <v>117</v>
      </c>
      <c r="E188" s="120" t="s">
        <v>623</v>
      </c>
      <c r="F188" s="121" t="s">
        <v>624</v>
      </c>
      <c r="G188" s="122" t="s">
        <v>482</v>
      </c>
      <c r="H188" s="123">
        <v>4894</v>
      </c>
      <c r="I188" s="124"/>
      <c r="J188" s="125">
        <f>ROUND($I$188*$H$188,2)</f>
        <v>0</v>
      </c>
      <c r="K188" s="121" t="s">
        <v>491</v>
      </c>
      <c r="L188" s="43"/>
      <c r="M188" s="126"/>
      <c r="N188" s="127" t="s">
        <v>40</v>
      </c>
      <c r="O188" s="24"/>
      <c r="P188" s="24"/>
      <c r="Q188" s="128">
        <v>0.00071</v>
      </c>
      <c r="R188" s="128">
        <f>$Q$188*$H$188</f>
        <v>3.47474</v>
      </c>
      <c r="S188" s="128">
        <v>0</v>
      </c>
      <c r="T188" s="129">
        <f>$S$188*$H$188</f>
        <v>0</v>
      </c>
      <c r="AR188" s="89" t="s">
        <v>121</v>
      </c>
      <c r="AT188" s="89" t="s">
        <v>117</v>
      </c>
      <c r="AU188" s="89" t="s">
        <v>77</v>
      </c>
      <c r="AY188" s="6" t="s">
        <v>122</v>
      </c>
      <c r="BE188" s="130">
        <f>IF($N$188="základní",$J$188,0)</f>
        <v>0</v>
      </c>
      <c r="BF188" s="130">
        <f>IF($N$188="snížená",$J$188,0)</f>
        <v>0</v>
      </c>
      <c r="BG188" s="130">
        <f>IF($N$188="zákl. přenesená",$J$188,0)</f>
        <v>0</v>
      </c>
      <c r="BH188" s="130">
        <f>IF($N$188="sníž. přenesená",$J$188,0)</f>
        <v>0</v>
      </c>
      <c r="BI188" s="130">
        <f>IF($N$188="nulová",$J$188,0)</f>
        <v>0</v>
      </c>
      <c r="BJ188" s="89" t="s">
        <v>20</v>
      </c>
      <c r="BK188" s="130">
        <f>ROUND($I$188*$H$188,2)</f>
        <v>0</v>
      </c>
      <c r="BL188" s="89" t="s">
        <v>121</v>
      </c>
      <c r="BM188" s="89" t="s">
        <v>625</v>
      </c>
    </row>
    <row r="189" spans="2:47" s="6" customFormat="1" ht="16.5" customHeight="1">
      <c r="B189" s="23"/>
      <c r="C189" s="24"/>
      <c r="D189" s="131" t="s">
        <v>123</v>
      </c>
      <c r="E189" s="24"/>
      <c r="F189" s="132" t="s">
        <v>626</v>
      </c>
      <c r="G189" s="24"/>
      <c r="H189" s="24"/>
      <c r="J189" s="24"/>
      <c r="K189" s="24"/>
      <c r="L189" s="43"/>
      <c r="M189" s="56"/>
      <c r="N189" s="24"/>
      <c r="O189" s="24"/>
      <c r="P189" s="24"/>
      <c r="Q189" s="24"/>
      <c r="R189" s="24"/>
      <c r="S189" s="24"/>
      <c r="T189" s="57"/>
      <c r="AT189" s="6" t="s">
        <v>123</v>
      </c>
      <c r="AU189" s="6" t="s">
        <v>77</v>
      </c>
    </row>
    <row r="190" spans="2:47" s="6" customFormat="1" ht="30.75" customHeight="1">
      <c r="B190" s="23"/>
      <c r="C190" s="24"/>
      <c r="D190" s="172" t="s">
        <v>486</v>
      </c>
      <c r="E190" s="24"/>
      <c r="F190" s="173" t="s">
        <v>511</v>
      </c>
      <c r="G190" s="24"/>
      <c r="H190" s="24"/>
      <c r="J190" s="24"/>
      <c r="K190" s="24"/>
      <c r="L190" s="43"/>
      <c r="M190" s="56"/>
      <c r="N190" s="24"/>
      <c r="O190" s="24"/>
      <c r="P190" s="24"/>
      <c r="Q190" s="24"/>
      <c r="R190" s="24"/>
      <c r="S190" s="24"/>
      <c r="T190" s="57"/>
      <c r="AT190" s="6" t="s">
        <v>486</v>
      </c>
      <c r="AU190" s="6" t="s">
        <v>77</v>
      </c>
    </row>
    <row r="191" spans="2:65" s="6" customFormat="1" ht="15.75" customHeight="1">
      <c r="B191" s="23"/>
      <c r="C191" s="119" t="s">
        <v>193</v>
      </c>
      <c r="D191" s="119" t="s">
        <v>117</v>
      </c>
      <c r="E191" s="120" t="s">
        <v>627</v>
      </c>
      <c r="F191" s="121" t="s">
        <v>628</v>
      </c>
      <c r="G191" s="122" t="s">
        <v>482</v>
      </c>
      <c r="H191" s="123">
        <v>4894</v>
      </c>
      <c r="I191" s="124"/>
      <c r="J191" s="125">
        <f>ROUND($I$191*$H$191,2)</f>
        <v>0</v>
      </c>
      <c r="K191" s="121" t="s">
        <v>491</v>
      </c>
      <c r="L191" s="43"/>
      <c r="M191" s="126"/>
      <c r="N191" s="127" t="s">
        <v>40</v>
      </c>
      <c r="O191" s="24"/>
      <c r="P191" s="24"/>
      <c r="Q191" s="128">
        <v>0</v>
      </c>
      <c r="R191" s="128">
        <f>$Q$191*$H$191</f>
        <v>0</v>
      </c>
      <c r="S191" s="128">
        <v>0</v>
      </c>
      <c r="T191" s="129">
        <f>$S$191*$H$191</f>
        <v>0</v>
      </c>
      <c r="AR191" s="89" t="s">
        <v>121</v>
      </c>
      <c r="AT191" s="89" t="s">
        <v>117</v>
      </c>
      <c r="AU191" s="89" t="s">
        <v>77</v>
      </c>
      <c r="AY191" s="6" t="s">
        <v>122</v>
      </c>
      <c r="BE191" s="130">
        <f>IF($N$191="základní",$J$191,0)</f>
        <v>0</v>
      </c>
      <c r="BF191" s="130">
        <f>IF($N$191="snížená",$J$191,0)</f>
        <v>0</v>
      </c>
      <c r="BG191" s="130">
        <f>IF($N$191="zákl. přenesená",$J$191,0)</f>
        <v>0</v>
      </c>
      <c r="BH191" s="130">
        <f>IF($N$191="sníž. přenesená",$J$191,0)</f>
        <v>0</v>
      </c>
      <c r="BI191" s="130">
        <f>IF($N$191="nulová",$J$191,0)</f>
        <v>0</v>
      </c>
      <c r="BJ191" s="89" t="s">
        <v>20</v>
      </c>
      <c r="BK191" s="130">
        <f>ROUND($I$191*$H$191,2)</f>
        <v>0</v>
      </c>
      <c r="BL191" s="89" t="s">
        <v>121</v>
      </c>
      <c r="BM191" s="89" t="s">
        <v>629</v>
      </c>
    </row>
    <row r="192" spans="2:47" s="6" customFormat="1" ht="27" customHeight="1">
      <c r="B192" s="23"/>
      <c r="C192" s="24"/>
      <c r="D192" s="131" t="s">
        <v>123</v>
      </c>
      <c r="E192" s="24"/>
      <c r="F192" s="132" t="s">
        <v>630</v>
      </c>
      <c r="G192" s="24"/>
      <c r="H192" s="24"/>
      <c r="J192" s="24"/>
      <c r="K192" s="24"/>
      <c r="L192" s="43"/>
      <c r="M192" s="56"/>
      <c r="N192" s="24"/>
      <c r="O192" s="24"/>
      <c r="P192" s="24"/>
      <c r="Q192" s="24"/>
      <c r="R192" s="24"/>
      <c r="S192" s="24"/>
      <c r="T192" s="57"/>
      <c r="AT192" s="6" t="s">
        <v>123</v>
      </c>
      <c r="AU192" s="6" t="s">
        <v>77</v>
      </c>
    </row>
    <row r="193" spans="2:47" s="6" customFormat="1" ht="30.75" customHeight="1">
      <c r="B193" s="23"/>
      <c r="C193" s="24"/>
      <c r="D193" s="172" t="s">
        <v>486</v>
      </c>
      <c r="E193" s="24"/>
      <c r="F193" s="173" t="s">
        <v>511</v>
      </c>
      <c r="G193" s="24"/>
      <c r="H193" s="24"/>
      <c r="J193" s="24"/>
      <c r="K193" s="24"/>
      <c r="L193" s="43"/>
      <c r="M193" s="56"/>
      <c r="N193" s="24"/>
      <c r="O193" s="24"/>
      <c r="P193" s="24"/>
      <c r="Q193" s="24"/>
      <c r="R193" s="24"/>
      <c r="S193" s="24"/>
      <c r="T193" s="57"/>
      <c r="AT193" s="6" t="s">
        <v>486</v>
      </c>
      <c r="AU193" s="6" t="s">
        <v>77</v>
      </c>
    </row>
    <row r="194" spans="2:65" s="6" customFormat="1" ht="15.75" customHeight="1">
      <c r="B194" s="23"/>
      <c r="C194" s="119" t="s">
        <v>330</v>
      </c>
      <c r="D194" s="119" t="s">
        <v>117</v>
      </c>
      <c r="E194" s="120" t="s">
        <v>631</v>
      </c>
      <c r="F194" s="121" t="s">
        <v>632</v>
      </c>
      <c r="G194" s="122" t="s">
        <v>482</v>
      </c>
      <c r="H194" s="123">
        <v>185</v>
      </c>
      <c r="I194" s="124"/>
      <c r="J194" s="125">
        <f>ROUND($I$194*$H$194,2)</f>
        <v>0</v>
      </c>
      <c r="K194" s="121" t="s">
        <v>483</v>
      </c>
      <c r="L194" s="43"/>
      <c r="M194" s="126"/>
      <c r="N194" s="127" t="s">
        <v>40</v>
      </c>
      <c r="O194" s="24"/>
      <c r="P194" s="24"/>
      <c r="Q194" s="128">
        <v>0.10362</v>
      </c>
      <c r="R194" s="128">
        <f>$Q$194*$H$194</f>
        <v>19.169700000000002</v>
      </c>
      <c r="S194" s="128">
        <v>0</v>
      </c>
      <c r="T194" s="129">
        <f>$S$194*$H$194</f>
        <v>0</v>
      </c>
      <c r="AR194" s="89" t="s">
        <v>121</v>
      </c>
      <c r="AT194" s="89" t="s">
        <v>117</v>
      </c>
      <c r="AU194" s="89" t="s">
        <v>77</v>
      </c>
      <c r="AY194" s="6" t="s">
        <v>122</v>
      </c>
      <c r="BE194" s="130">
        <f>IF($N$194="základní",$J$194,0)</f>
        <v>0</v>
      </c>
      <c r="BF194" s="130">
        <f>IF($N$194="snížená",$J$194,0)</f>
        <v>0</v>
      </c>
      <c r="BG194" s="130">
        <f>IF($N$194="zákl. přenesená",$J$194,0)</f>
        <v>0</v>
      </c>
      <c r="BH194" s="130">
        <f>IF($N$194="sníž. přenesená",$J$194,0)</f>
        <v>0</v>
      </c>
      <c r="BI194" s="130">
        <f>IF($N$194="nulová",$J$194,0)</f>
        <v>0</v>
      </c>
      <c r="BJ194" s="89" t="s">
        <v>20</v>
      </c>
      <c r="BK194" s="130">
        <f>ROUND($I$194*$H$194,2)</f>
        <v>0</v>
      </c>
      <c r="BL194" s="89" t="s">
        <v>121</v>
      </c>
      <c r="BM194" s="89" t="s">
        <v>633</v>
      </c>
    </row>
    <row r="195" spans="2:47" s="6" customFormat="1" ht="38.25" customHeight="1">
      <c r="B195" s="23"/>
      <c r="C195" s="24"/>
      <c r="D195" s="131" t="s">
        <v>123</v>
      </c>
      <c r="E195" s="24"/>
      <c r="F195" s="132" t="s">
        <v>634</v>
      </c>
      <c r="G195" s="24"/>
      <c r="H195" s="24"/>
      <c r="J195" s="24"/>
      <c r="K195" s="24"/>
      <c r="L195" s="43"/>
      <c r="M195" s="56"/>
      <c r="N195" s="24"/>
      <c r="O195" s="24"/>
      <c r="P195" s="24"/>
      <c r="Q195" s="24"/>
      <c r="R195" s="24"/>
      <c r="S195" s="24"/>
      <c r="T195" s="57"/>
      <c r="AT195" s="6" t="s">
        <v>123</v>
      </c>
      <c r="AU195" s="6" t="s">
        <v>77</v>
      </c>
    </row>
    <row r="196" spans="2:65" s="6" customFormat="1" ht="15.75" customHeight="1">
      <c r="B196" s="23"/>
      <c r="C196" s="133" t="s">
        <v>339</v>
      </c>
      <c r="D196" s="133" t="s">
        <v>127</v>
      </c>
      <c r="E196" s="134" t="s">
        <v>635</v>
      </c>
      <c r="F196" s="135" t="s">
        <v>636</v>
      </c>
      <c r="G196" s="136" t="s">
        <v>482</v>
      </c>
      <c r="H196" s="137">
        <v>185</v>
      </c>
      <c r="I196" s="138"/>
      <c r="J196" s="139">
        <f>ROUND($I$196*$H$196,2)</f>
        <v>0</v>
      </c>
      <c r="K196" s="135" t="s">
        <v>483</v>
      </c>
      <c r="L196" s="140"/>
      <c r="M196" s="141"/>
      <c r="N196" s="142" t="s">
        <v>40</v>
      </c>
      <c r="O196" s="24"/>
      <c r="P196" s="24"/>
      <c r="Q196" s="128">
        <v>0.176</v>
      </c>
      <c r="R196" s="128">
        <f>$Q$196*$H$196</f>
        <v>32.559999999999995</v>
      </c>
      <c r="S196" s="128">
        <v>0</v>
      </c>
      <c r="T196" s="129">
        <f>$S$196*$H$196</f>
        <v>0</v>
      </c>
      <c r="AR196" s="89" t="s">
        <v>130</v>
      </c>
      <c r="AT196" s="89" t="s">
        <v>127</v>
      </c>
      <c r="AU196" s="89" t="s">
        <v>77</v>
      </c>
      <c r="AY196" s="6" t="s">
        <v>122</v>
      </c>
      <c r="BE196" s="130">
        <f>IF($N$196="základní",$J$196,0)</f>
        <v>0</v>
      </c>
      <c r="BF196" s="130">
        <f>IF($N$196="snížená",$J$196,0)</f>
        <v>0</v>
      </c>
      <c r="BG196" s="130">
        <f>IF($N$196="zákl. přenesená",$J$196,0)</f>
        <v>0</v>
      </c>
      <c r="BH196" s="130">
        <f>IF($N$196="sníž. přenesená",$J$196,0)</f>
        <v>0</v>
      </c>
      <c r="BI196" s="130">
        <f>IF($N$196="nulová",$J$196,0)</f>
        <v>0</v>
      </c>
      <c r="BJ196" s="89" t="s">
        <v>20</v>
      </c>
      <c r="BK196" s="130">
        <f>ROUND($I$196*$H$196,2)</f>
        <v>0</v>
      </c>
      <c r="BL196" s="89" t="s">
        <v>121</v>
      </c>
      <c r="BM196" s="89" t="s">
        <v>637</v>
      </c>
    </row>
    <row r="197" spans="2:47" s="6" customFormat="1" ht="27" customHeight="1">
      <c r="B197" s="23"/>
      <c r="C197" s="24"/>
      <c r="D197" s="131" t="s">
        <v>123</v>
      </c>
      <c r="E197" s="24"/>
      <c r="F197" s="132" t="s">
        <v>638</v>
      </c>
      <c r="G197" s="24"/>
      <c r="H197" s="24"/>
      <c r="J197" s="24"/>
      <c r="K197" s="24"/>
      <c r="L197" s="43"/>
      <c r="M197" s="56"/>
      <c r="N197" s="24"/>
      <c r="O197" s="24"/>
      <c r="P197" s="24"/>
      <c r="Q197" s="24"/>
      <c r="R197" s="24"/>
      <c r="S197" s="24"/>
      <c r="T197" s="57"/>
      <c r="AT197" s="6" t="s">
        <v>123</v>
      </c>
      <c r="AU197" s="6" t="s">
        <v>77</v>
      </c>
    </row>
    <row r="198" spans="2:63" s="159" customFormat="1" ht="30.75" customHeight="1">
      <c r="B198" s="160"/>
      <c r="C198" s="161"/>
      <c r="D198" s="161" t="s">
        <v>68</v>
      </c>
      <c r="E198" s="170" t="s">
        <v>130</v>
      </c>
      <c r="F198" s="170" t="s">
        <v>639</v>
      </c>
      <c r="G198" s="161"/>
      <c r="H198" s="161"/>
      <c r="J198" s="171">
        <f>$BK$198</f>
        <v>0</v>
      </c>
      <c r="K198" s="161"/>
      <c r="L198" s="164"/>
      <c r="M198" s="165"/>
      <c r="N198" s="161"/>
      <c r="O198" s="161"/>
      <c r="P198" s="166">
        <f>SUM($P$199:$P$238)</f>
        <v>0</v>
      </c>
      <c r="Q198" s="161"/>
      <c r="R198" s="166">
        <f>SUM($R$199:$R$238)</f>
        <v>44.39157</v>
      </c>
      <c r="S198" s="161"/>
      <c r="T198" s="167">
        <f>SUM($T$199:$T$238)</f>
        <v>0</v>
      </c>
      <c r="AR198" s="168" t="s">
        <v>20</v>
      </c>
      <c r="AT198" s="168" t="s">
        <v>68</v>
      </c>
      <c r="AU198" s="168" t="s">
        <v>20</v>
      </c>
      <c r="AY198" s="168" t="s">
        <v>122</v>
      </c>
      <c r="BK198" s="169">
        <f>SUM($BK$199:$BK$238)</f>
        <v>0</v>
      </c>
    </row>
    <row r="199" spans="2:65" s="6" customFormat="1" ht="15.75" customHeight="1">
      <c r="B199" s="23"/>
      <c r="C199" s="119" t="s">
        <v>195</v>
      </c>
      <c r="D199" s="119" t="s">
        <v>117</v>
      </c>
      <c r="E199" s="120" t="s">
        <v>640</v>
      </c>
      <c r="F199" s="121" t="s">
        <v>641</v>
      </c>
      <c r="G199" s="122" t="s">
        <v>592</v>
      </c>
      <c r="H199" s="123">
        <v>200.5</v>
      </c>
      <c r="I199" s="124"/>
      <c r="J199" s="125">
        <f>ROUND($I$199*$H$199,2)</f>
        <v>0</v>
      </c>
      <c r="K199" s="121" t="s">
        <v>491</v>
      </c>
      <c r="L199" s="43"/>
      <c r="M199" s="126"/>
      <c r="N199" s="127" t="s">
        <v>40</v>
      </c>
      <c r="O199" s="24"/>
      <c r="P199" s="24"/>
      <c r="Q199" s="128">
        <v>0.0033</v>
      </c>
      <c r="R199" s="128">
        <f>$Q$199*$H$199</f>
        <v>0.66165</v>
      </c>
      <c r="S199" s="128">
        <v>0</v>
      </c>
      <c r="T199" s="129">
        <f>$S$199*$H$199</f>
        <v>0</v>
      </c>
      <c r="AR199" s="89" t="s">
        <v>121</v>
      </c>
      <c r="AT199" s="89" t="s">
        <v>117</v>
      </c>
      <c r="AU199" s="89" t="s">
        <v>77</v>
      </c>
      <c r="AY199" s="6" t="s">
        <v>122</v>
      </c>
      <c r="BE199" s="130">
        <f>IF($N$199="základní",$J$199,0)</f>
        <v>0</v>
      </c>
      <c r="BF199" s="130">
        <f>IF($N$199="snížená",$J$199,0)</f>
        <v>0</v>
      </c>
      <c r="BG199" s="130">
        <f>IF($N$199="zákl. přenesená",$J$199,0)</f>
        <v>0</v>
      </c>
      <c r="BH199" s="130">
        <f>IF($N$199="sníž. přenesená",$J$199,0)</f>
        <v>0</v>
      </c>
      <c r="BI199" s="130">
        <f>IF($N$199="nulová",$J$199,0)</f>
        <v>0</v>
      </c>
      <c r="BJ199" s="89" t="s">
        <v>20</v>
      </c>
      <c r="BK199" s="130">
        <f>ROUND($I$199*$H$199,2)</f>
        <v>0</v>
      </c>
      <c r="BL199" s="89" t="s">
        <v>121</v>
      </c>
      <c r="BM199" s="89" t="s">
        <v>642</v>
      </c>
    </row>
    <row r="200" spans="2:47" s="6" customFormat="1" ht="27" customHeight="1">
      <c r="B200" s="23"/>
      <c r="C200" s="24"/>
      <c r="D200" s="131" t="s">
        <v>123</v>
      </c>
      <c r="E200" s="24"/>
      <c r="F200" s="132" t="s">
        <v>643</v>
      </c>
      <c r="G200" s="24"/>
      <c r="H200" s="24"/>
      <c r="J200" s="24"/>
      <c r="K200" s="24"/>
      <c r="L200" s="43"/>
      <c r="M200" s="56"/>
      <c r="N200" s="24"/>
      <c r="O200" s="24"/>
      <c r="P200" s="24"/>
      <c r="Q200" s="24"/>
      <c r="R200" s="24"/>
      <c r="S200" s="24"/>
      <c r="T200" s="57"/>
      <c r="AT200" s="6" t="s">
        <v>123</v>
      </c>
      <c r="AU200" s="6" t="s">
        <v>77</v>
      </c>
    </row>
    <row r="201" spans="2:47" s="6" customFormat="1" ht="30.75" customHeight="1">
      <c r="B201" s="23"/>
      <c r="C201" s="24"/>
      <c r="D201" s="172" t="s">
        <v>486</v>
      </c>
      <c r="E201" s="24"/>
      <c r="F201" s="173" t="s">
        <v>511</v>
      </c>
      <c r="G201" s="24"/>
      <c r="H201" s="24"/>
      <c r="J201" s="24"/>
      <c r="K201" s="24"/>
      <c r="L201" s="43"/>
      <c r="M201" s="56"/>
      <c r="N201" s="24"/>
      <c r="O201" s="24"/>
      <c r="P201" s="24"/>
      <c r="Q201" s="24"/>
      <c r="R201" s="24"/>
      <c r="S201" s="24"/>
      <c r="T201" s="57"/>
      <c r="AT201" s="6" t="s">
        <v>486</v>
      </c>
      <c r="AU201" s="6" t="s">
        <v>77</v>
      </c>
    </row>
    <row r="202" spans="2:51" s="6" customFormat="1" ht="27" customHeight="1">
      <c r="B202" s="174"/>
      <c r="C202" s="175"/>
      <c r="D202" s="172" t="s">
        <v>512</v>
      </c>
      <c r="E202" s="175"/>
      <c r="F202" s="176" t="s">
        <v>644</v>
      </c>
      <c r="G202" s="175"/>
      <c r="H202" s="177">
        <v>200.5</v>
      </c>
      <c r="J202" s="175"/>
      <c r="K202" s="175"/>
      <c r="L202" s="178"/>
      <c r="M202" s="179"/>
      <c r="N202" s="175"/>
      <c r="O202" s="175"/>
      <c r="P202" s="175"/>
      <c r="Q202" s="175"/>
      <c r="R202" s="175"/>
      <c r="S202" s="175"/>
      <c r="T202" s="180"/>
      <c r="AT202" s="181" t="s">
        <v>512</v>
      </c>
      <c r="AU202" s="181" t="s">
        <v>77</v>
      </c>
      <c r="AV202" s="181" t="s">
        <v>77</v>
      </c>
      <c r="AW202" s="181" t="s">
        <v>101</v>
      </c>
      <c r="AX202" s="181" t="s">
        <v>20</v>
      </c>
      <c r="AY202" s="181" t="s">
        <v>122</v>
      </c>
    </row>
    <row r="203" spans="2:65" s="6" customFormat="1" ht="15.75" customHeight="1">
      <c r="B203" s="23"/>
      <c r="C203" s="119" t="s">
        <v>198</v>
      </c>
      <c r="D203" s="119" t="s">
        <v>117</v>
      </c>
      <c r="E203" s="120" t="s">
        <v>645</v>
      </c>
      <c r="F203" s="121" t="s">
        <v>646</v>
      </c>
      <c r="G203" s="122" t="s">
        <v>592</v>
      </c>
      <c r="H203" s="123">
        <v>35</v>
      </c>
      <c r="I203" s="124"/>
      <c r="J203" s="125">
        <f>ROUND($I$203*$H$203,2)</f>
        <v>0</v>
      </c>
      <c r="K203" s="121" t="s">
        <v>491</v>
      </c>
      <c r="L203" s="43"/>
      <c r="M203" s="126"/>
      <c r="N203" s="127" t="s">
        <v>40</v>
      </c>
      <c r="O203" s="24"/>
      <c r="P203" s="24"/>
      <c r="Q203" s="128">
        <v>0.00482</v>
      </c>
      <c r="R203" s="128">
        <f>$Q$203*$H$203</f>
        <v>0.1687</v>
      </c>
      <c r="S203" s="128">
        <v>0</v>
      </c>
      <c r="T203" s="129">
        <f>$S$203*$H$203</f>
        <v>0</v>
      </c>
      <c r="AR203" s="89" t="s">
        <v>121</v>
      </c>
      <c r="AT203" s="89" t="s">
        <v>117</v>
      </c>
      <c r="AU203" s="89" t="s">
        <v>77</v>
      </c>
      <c r="AY203" s="6" t="s">
        <v>122</v>
      </c>
      <c r="BE203" s="130">
        <f>IF($N$203="základní",$J$203,0)</f>
        <v>0</v>
      </c>
      <c r="BF203" s="130">
        <f>IF($N$203="snížená",$J$203,0)</f>
        <v>0</v>
      </c>
      <c r="BG203" s="130">
        <f>IF($N$203="zákl. přenesená",$J$203,0)</f>
        <v>0</v>
      </c>
      <c r="BH203" s="130">
        <f>IF($N$203="sníž. přenesená",$J$203,0)</f>
        <v>0</v>
      </c>
      <c r="BI203" s="130">
        <f>IF($N$203="nulová",$J$203,0)</f>
        <v>0</v>
      </c>
      <c r="BJ203" s="89" t="s">
        <v>20</v>
      </c>
      <c r="BK203" s="130">
        <f>ROUND($I$203*$H$203,2)</f>
        <v>0</v>
      </c>
      <c r="BL203" s="89" t="s">
        <v>121</v>
      </c>
      <c r="BM203" s="89" t="s">
        <v>647</v>
      </c>
    </row>
    <row r="204" spans="2:47" s="6" customFormat="1" ht="27" customHeight="1">
      <c r="B204" s="23"/>
      <c r="C204" s="24"/>
      <c r="D204" s="131" t="s">
        <v>123</v>
      </c>
      <c r="E204" s="24"/>
      <c r="F204" s="132" t="s">
        <v>648</v>
      </c>
      <c r="G204" s="24"/>
      <c r="H204" s="24"/>
      <c r="J204" s="24"/>
      <c r="K204" s="24"/>
      <c r="L204" s="43"/>
      <c r="M204" s="56"/>
      <c r="N204" s="24"/>
      <c r="O204" s="24"/>
      <c r="P204" s="24"/>
      <c r="Q204" s="24"/>
      <c r="R204" s="24"/>
      <c r="S204" s="24"/>
      <c r="T204" s="57"/>
      <c r="AT204" s="6" t="s">
        <v>123</v>
      </c>
      <c r="AU204" s="6" t="s">
        <v>77</v>
      </c>
    </row>
    <row r="205" spans="2:47" s="6" customFormat="1" ht="30.75" customHeight="1">
      <c r="B205" s="23"/>
      <c r="C205" s="24"/>
      <c r="D205" s="172" t="s">
        <v>486</v>
      </c>
      <c r="E205" s="24"/>
      <c r="F205" s="173" t="s">
        <v>649</v>
      </c>
      <c r="G205" s="24"/>
      <c r="H205" s="24"/>
      <c r="J205" s="24"/>
      <c r="K205" s="24"/>
      <c r="L205" s="43"/>
      <c r="M205" s="56"/>
      <c r="N205" s="24"/>
      <c r="O205" s="24"/>
      <c r="P205" s="24"/>
      <c r="Q205" s="24"/>
      <c r="R205" s="24"/>
      <c r="S205" s="24"/>
      <c r="T205" s="57"/>
      <c r="AT205" s="6" t="s">
        <v>486</v>
      </c>
      <c r="AU205" s="6" t="s">
        <v>77</v>
      </c>
    </row>
    <row r="206" spans="2:51" s="6" customFormat="1" ht="15.75" customHeight="1">
      <c r="B206" s="174"/>
      <c r="C206" s="175"/>
      <c r="D206" s="172" t="s">
        <v>512</v>
      </c>
      <c r="E206" s="175"/>
      <c r="F206" s="176" t="s">
        <v>650</v>
      </c>
      <c r="G206" s="175"/>
      <c r="H206" s="177">
        <v>35</v>
      </c>
      <c r="J206" s="175"/>
      <c r="K206" s="175"/>
      <c r="L206" s="178"/>
      <c r="M206" s="179"/>
      <c r="N206" s="175"/>
      <c r="O206" s="175"/>
      <c r="P206" s="175"/>
      <c r="Q206" s="175"/>
      <c r="R206" s="175"/>
      <c r="S206" s="175"/>
      <c r="T206" s="180"/>
      <c r="AT206" s="181" t="s">
        <v>512</v>
      </c>
      <c r="AU206" s="181" t="s">
        <v>77</v>
      </c>
      <c r="AV206" s="181" t="s">
        <v>77</v>
      </c>
      <c r="AW206" s="181" t="s">
        <v>101</v>
      </c>
      <c r="AX206" s="181" t="s">
        <v>20</v>
      </c>
      <c r="AY206" s="181" t="s">
        <v>122</v>
      </c>
    </row>
    <row r="207" spans="2:65" s="6" customFormat="1" ht="15.75" customHeight="1">
      <c r="B207" s="23"/>
      <c r="C207" s="119" t="s">
        <v>201</v>
      </c>
      <c r="D207" s="119" t="s">
        <v>117</v>
      </c>
      <c r="E207" s="120" t="s">
        <v>651</v>
      </c>
      <c r="F207" s="121" t="s">
        <v>652</v>
      </c>
      <c r="G207" s="122" t="s">
        <v>653</v>
      </c>
      <c r="H207" s="123">
        <v>45</v>
      </c>
      <c r="I207" s="124"/>
      <c r="J207" s="125">
        <f>ROUND($I$207*$H$207,2)</f>
        <v>0</v>
      </c>
      <c r="K207" s="121" t="s">
        <v>491</v>
      </c>
      <c r="L207" s="43"/>
      <c r="M207" s="126"/>
      <c r="N207" s="127" t="s">
        <v>40</v>
      </c>
      <c r="O207" s="24"/>
      <c r="P207" s="24"/>
      <c r="Q207" s="128">
        <v>0.3409</v>
      </c>
      <c r="R207" s="128">
        <f>$Q$207*$H$207</f>
        <v>15.340499999999999</v>
      </c>
      <c r="S207" s="128">
        <v>0</v>
      </c>
      <c r="T207" s="129">
        <f>$S$207*$H$207</f>
        <v>0</v>
      </c>
      <c r="AR207" s="89" t="s">
        <v>121</v>
      </c>
      <c r="AT207" s="89" t="s">
        <v>117</v>
      </c>
      <c r="AU207" s="89" t="s">
        <v>77</v>
      </c>
      <c r="AY207" s="6" t="s">
        <v>122</v>
      </c>
      <c r="BE207" s="130">
        <f>IF($N$207="základní",$J$207,0)</f>
        <v>0</v>
      </c>
      <c r="BF207" s="130">
        <f>IF($N$207="snížená",$J$207,0)</f>
        <v>0</v>
      </c>
      <c r="BG207" s="130">
        <f>IF($N$207="zákl. přenesená",$J$207,0)</f>
        <v>0</v>
      </c>
      <c r="BH207" s="130">
        <f>IF($N$207="sníž. přenesená",$J$207,0)</f>
        <v>0</v>
      </c>
      <c r="BI207" s="130">
        <f>IF($N$207="nulová",$J$207,0)</f>
        <v>0</v>
      </c>
      <c r="BJ207" s="89" t="s">
        <v>20</v>
      </c>
      <c r="BK207" s="130">
        <f>ROUND($I$207*$H$207,2)</f>
        <v>0</v>
      </c>
      <c r="BL207" s="89" t="s">
        <v>121</v>
      </c>
      <c r="BM207" s="89" t="s">
        <v>654</v>
      </c>
    </row>
    <row r="208" spans="2:47" s="6" customFormat="1" ht="16.5" customHeight="1">
      <c r="B208" s="23"/>
      <c r="C208" s="24"/>
      <c r="D208" s="131" t="s">
        <v>123</v>
      </c>
      <c r="E208" s="24"/>
      <c r="F208" s="132" t="s">
        <v>652</v>
      </c>
      <c r="G208" s="24"/>
      <c r="H208" s="24"/>
      <c r="J208" s="24"/>
      <c r="K208" s="24"/>
      <c r="L208" s="43"/>
      <c r="M208" s="56"/>
      <c r="N208" s="24"/>
      <c r="O208" s="24"/>
      <c r="P208" s="24"/>
      <c r="Q208" s="24"/>
      <c r="R208" s="24"/>
      <c r="S208" s="24"/>
      <c r="T208" s="57"/>
      <c r="AT208" s="6" t="s">
        <v>123</v>
      </c>
      <c r="AU208" s="6" t="s">
        <v>77</v>
      </c>
    </row>
    <row r="209" spans="2:47" s="6" customFormat="1" ht="30.75" customHeight="1">
      <c r="B209" s="23"/>
      <c r="C209" s="24"/>
      <c r="D209" s="172" t="s">
        <v>486</v>
      </c>
      <c r="E209" s="24"/>
      <c r="F209" s="173" t="s">
        <v>511</v>
      </c>
      <c r="G209" s="24"/>
      <c r="H209" s="24"/>
      <c r="J209" s="24"/>
      <c r="K209" s="24"/>
      <c r="L209" s="43"/>
      <c r="M209" s="56"/>
      <c r="N209" s="24"/>
      <c r="O209" s="24"/>
      <c r="P209" s="24"/>
      <c r="Q209" s="24"/>
      <c r="R209" s="24"/>
      <c r="S209" s="24"/>
      <c r="T209" s="57"/>
      <c r="AT209" s="6" t="s">
        <v>486</v>
      </c>
      <c r="AU209" s="6" t="s">
        <v>77</v>
      </c>
    </row>
    <row r="210" spans="2:65" s="6" customFormat="1" ht="15.75" customHeight="1">
      <c r="B210" s="23"/>
      <c r="C210" s="133" t="s">
        <v>204</v>
      </c>
      <c r="D210" s="133" t="s">
        <v>127</v>
      </c>
      <c r="E210" s="134" t="s">
        <v>655</v>
      </c>
      <c r="F210" s="135" t="s">
        <v>656</v>
      </c>
      <c r="G210" s="136" t="s">
        <v>653</v>
      </c>
      <c r="H210" s="137">
        <v>45</v>
      </c>
      <c r="I210" s="138"/>
      <c r="J210" s="139">
        <f>ROUND($I$210*$H$210,2)</f>
        <v>0</v>
      </c>
      <c r="K210" s="135" t="s">
        <v>491</v>
      </c>
      <c r="L210" s="140"/>
      <c r="M210" s="141"/>
      <c r="N210" s="142" t="s">
        <v>40</v>
      </c>
      <c r="O210" s="24"/>
      <c r="P210" s="24"/>
      <c r="Q210" s="128">
        <v>0.072</v>
      </c>
      <c r="R210" s="128">
        <f>$Q$210*$H$210</f>
        <v>3.2399999999999998</v>
      </c>
      <c r="S210" s="128">
        <v>0</v>
      </c>
      <c r="T210" s="129">
        <f>$S$210*$H$210</f>
        <v>0</v>
      </c>
      <c r="AR210" s="89" t="s">
        <v>130</v>
      </c>
      <c r="AT210" s="89" t="s">
        <v>127</v>
      </c>
      <c r="AU210" s="89" t="s">
        <v>77</v>
      </c>
      <c r="AY210" s="6" t="s">
        <v>122</v>
      </c>
      <c r="BE210" s="130">
        <f>IF($N$210="základní",$J$210,0)</f>
        <v>0</v>
      </c>
      <c r="BF210" s="130">
        <f>IF($N$210="snížená",$J$210,0)</f>
        <v>0</v>
      </c>
      <c r="BG210" s="130">
        <f>IF($N$210="zákl. přenesená",$J$210,0)</f>
        <v>0</v>
      </c>
      <c r="BH210" s="130">
        <f>IF($N$210="sníž. přenesená",$J$210,0)</f>
        <v>0</v>
      </c>
      <c r="BI210" s="130">
        <f>IF($N$210="nulová",$J$210,0)</f>
        <v>0</v>
      </c>
      <c r="BJ210" s="89" t="s">
        <v>20</v>
      </c>
      <c r="BK210" s="130">
        <f>ROUND($I$210*$H$210,2)</f>
        <v>0</v>
      </c>
      <c r="BL210" s="89" t="s">
        <v>121</v>
      </c>
      <c r="BM210" s="89" t="s">
        <v>657</v>
      </c>
    </row>
    <row r="211" spans="2:47" s="6" customFormat="1" ht="16.5" customHeight="1">
      <c r="B211" s="23"/>
      <c r="C211" s="24"/>
      <c r="D211" s="131" t="s">
        <v>123</v>
      </c>
      <c r="E211" s="24"/>
      <c r="F211" s="132" t="s">
        <v>658</v>
      </c>
      <c r="G211" s="24"/>
      <c r="H211" s="24"/>
      <c r="J211" s="24"/>
      <c r="K211" s="24"/>
      <c r="L211" s="43"/>
      <c r="M211" s="56"/>
      <c r="N211" s="24"/>
      <c r="O211" s="24"/>
      <c r="P211" s="24"/>
      <c r="Q211" s="24"/>
      <c r="R211" s="24"/>
      <c r="S211" s="24"/>
      <c r="T211" s="57"/>
      <c r="AT211" s="6" t="s">
        <v>123</v>
      </c>
      <c r="AU211" s="6" t="s">
        <v>77</v>
      </c>
    </row>
    <row r="212" spans="2:65" s="6" customFormat="1" ht="27" customHeight="1">
      <c r="B212" s="23"/>
      <c r="C212" s="133" t="s">
        <v>207</v>
      </c>
      <c r="D212" s="133" t="s">
        <v>127</v>
      </c>
      <c r="E212" s="134" t="s">
        <v>659</v>
      </c>
      <c r="F212" s="135" t="s">
        <v>660</v>
      </c>
      <c r="G212" s="136" t="s">
        <v>653</v>
      </c>
      <c r="H212" s="137">
        <v>45</v>
      </c>
      <c r="I212" s="138"/>
      <c r="J212" s="139">
        <f>ROUND($I$212*$H$212,2)</f>
        <v>0</v>
      </c>
      <c r="K212" s="135" t="s">
        <v>491</v>
      </c>
      <c r="L212" s="140"/>
      <c r="M212" s="141"/>
      <c r="N212" s="142" t="s">
        <v>40</v>
      </c>
      <c r="O212" s="24"/>
      <c r="P212" s="24"/>
      <c r="Q212" s="128">
        <v>0.08</v>
      </c>
      <c r="R212" s="128">
        <f>$Q$212*$H$212</f>
        <v>3.6</v>
      </c>
      <c r="S212" s="128">
        <v>0</v>
      </c>
      <c r="T212" s="129">
        <f>$S$212*$H$212</f>
        <v>0</v>
      </c>
      <c r="AR212" s="89" t="s">
        <v>130</v>
      </c>
      <c r="AT212" s="89" t="s">
        <v>127</v>
      </c>
      <c r="AU212" s="89" t="s">
        <v>77</v>
      </c>
      <c r="AY212" s="6" t="s">
        <v>122</v>
      </c>
      <c r="BE212" s="130">
        <f>IF($N$212="základní",$J$212,0)</f>
        <v>0</v>
      </c>
      <c r="BF212" s="130">
        <f>IF($N$212="snížená",$J$212,0)</f>
        <v>0</v>
      </c>
      <c r="BG212" s="130">
        <f>IF($N$212="zákl. přenesená",$J$212,0)</f>
        <v>0</v>
      </c>
      <c r="BH212" s="130">
        <f>IF($N$212="sníž. přenesená",$J$212,0)</f>
        <v>0</v>
      </c>
      <c r="BI212" s="130">
        <f>IF($N$212="nulová",$J$212,0)</f>
        <v>0</v>
      </c>
      <c r="BJ212" s="89" t="s">
        <v>20</v>
      </c>
      <c r="BK212" s="130">
        <f>ROUND($I$212*$H$212,2)</f>
        <v>0</v>
      </c>
      <c r="BL212" s="89" t="s">
        <v>121</v>
      </c>
      <c r="BM212" s="89" t="s">
        <v>661</v>
      </c>
    </row>
    <row r="213" spans="2:47" s="6" customFormat="1" ht="27" customHeight="1">
      <c r="B213" s="23"/>
      <c r="C213" s="24"/>
      <c r="D213" s="131" t="s">
        <v>123</v>
      </c>
      <c r="E213" s="24"/>
      <c r="F213" s="132" t="s">
        <v>662</v>
      </c>
      <c r="G213" s="24"/>
      <c r="H213" s="24"/>
      <c r="J213" s="24"/>
      <c r="K213" s="24"/>
      <c r="L213" s="43"/>
      <c r="M213" s="56"/>
      <c r="N213" s="24"/>
      <c r="O213" s="24"/>
      <c r="P213" s="24"/>
      <c r="Q213" s="24"/>
      <c r="R213" s="24"/>
      <c r="S213" s="24"/>
      <c r="T213" s="57"/>
      <c r="AT213" s="6" t="s">
        <v>123</v>
      </c>
      <c r="AU213" s="6" t="s">
        <v>77</v>
      </c>
    </row>
    <row r="214" spans="2:65" s="6" customFormat="1" ht="15.75" customHeight="1">
      <c r="B214" s="23"/>
      <c r="C214" s="133" t="s">
        <v>210</v>
      </c>
      <c r="D214" s="133" t="s">
        <v>127</v>
      </c>
      <c r="E214" s="134" t="s">
        <v>663</v>
      </c>
      <c r="F214" s="135" t="s">
        <v>664</v>
      </c>
      <c r="G214" s="136" t="s">
        <v>653</v>
      </c>
      <c r="H214" s="137">
        <v>45</v>
      </c>
      <c r="I214" s="138"/>
      <c r="J214" s="139">
        <f>ROUND($I$214*$H$214,2)</f>
        <v>0</v>
      </c>
      <c r="K214" s="135" t="s">
        <v>491</v>
      </c>
      <c r="L214" s="140"/>
      <c r="M214" s="141"/>
      <c r="N214" s="142" t="s">
        <v>40</v>
      </c>
      <c r="O214" s="24"/>
      <c r="P214" s="24"/>
      <c r="Q214" s="128">
        <v>0.006</v>
      </c>
      <c r="R214" s="128">
        <f>$Q$214*$H$214</f>
        <v>0.27</v>
      </c>
      <c r="S214" s="128">
        <v>0</v>
      </c>
      <c r="T214" s="129">
        <f>$S$214*$H$214</f>
        <v>0</v>
      </c>
      <c r="AR214" s="89" t="s">
        <v>130</v>
      </c>
      <c r="AT214" s="89" t="s">
        <v>127</v>
      </c>
      <c r="AU214" s="89" t="s">
        <v>77</v>
      </c>
      <c r="AY214" s="6" t="s">
        <v>122</v>
      </c>
      <c r="BE214" s="130">
        <f>IF($N$214="základní",$J$214,0)</f>
        <v>0</v>
      </c>
      <c r="BF214" s="130">
        <f>IF($N$214="snížená",$J$214,0)</f>
        <v>0</v>
      </c>
      <c r="BG214" s="130">
        <f>IF($N$214="zákl. přenesená",$J$214,0)</f>
        <v>0</v>
      </c>
      <c r="BH214" s="130">
        <f>IF($N$214="sníž. přenesená",$J$214,0)</f>
        <v>0</v>
      </c>
      <c r="BI214" s="130">
        <f>IF($N$214="nulová",$J$214,0)</f>
        <v>0</v>
      </c>
      <c r="BJ214" s="89" t="s">
        <v>20</v>
      </c>
      <c r="BK214" s="130">
        <f>ROUND($I$214*$H$214,2)</f>
        <v>0</v>
      </c>
      <c r="BL214" s="89" t="s">
        <v>121</v>
      </c>
      <c r="BM214" s="89" t="s">
        <v>665</v>
      </c>
    </row>
    <row r="215" spans="2:47" s="6" customFormat="1" ht="27" customHeight="1">
      <c r="B215" s="23"/>
      <c r="C215" s="24"/>
      <c r="D215" s="131" t="s">
        <v>123</v>
      </c>
      <c r="E215" s="24"/>
      <c r="F215" s="132" t="s">
        <v>666</v>
      </c>
      <c r="G215" s="24"/>
      <c r="H215" s="24"/>
      <c r="J215" s="24"/>
      <c r="K215" s="24"/>
      <c r="L215" s="43"/>
      <c r="M215" s="56"/>
      <c r="N215" s="24"/>
      <c r="O215" s="24"/>
      <c r="P215" s="24"/>
      <c r="Q215" s="24"/>
      <c r="R215" s="24"/>
      <c r="S215" s="24"/>
      <c r="T215" s="57"/>
      <c r="AT215" s="6" t="s">
        <v>123</v>
      </c>
      <c r="AU215" s="6" t="s">
        <v>77</v>
      </c>
    </row>
    <row r="216" spans="2:65" s="6" customFormat="1" ht="15.75" customHeight="1">
      <c r="B216" s="23"/>
      <c r="C216" s="133" t="s">
        <v>213</v>
      </c>
      <c r="D216" s="133" t="s">
        <v>127</v>
      </c>
      <c r="E216" s="134" t="s">
        <v>667</v>
      </c>
      <c r="F216" s="135" t="s">
        <v>668</v>
      </c>
      <c r="G216" s="136" t="s">
        <v>653</v>
      </c>
      <c r="H216" s="137">
        <v>45</v>
      </c>
      <c r="I216" s="138"/>
      <c r="J216" s="139">
        <f>ROUND($I$216*$H$216,2)</f>
        <v>0</v>
      </c>
      <c r="K216" s="135" t="s">
        <v>491</v>
      </c>
      <c r="L216" s="140"/>
      <c r="M216" s="141"/>
      <c r="N216" s="142" t="s">
        <v>40</v>
      </c>
      <c r="O216" s="24"/>
      <c r="P216" s="24"/>
      <c r="Q216" s="128">
        <v>0.027</v>
      </c>
      <c r="R216" s="128">
        <f>$Q$216*$H$216</f>
        <v>1.215</v>
      </c>
      <c r="S216" s="128">
        <v>0</v>
      </c>
      <c r="T216" s="129">
        <f>$S$216*$H$216</f>
        <v>0</v>
      </c>
      <c r="AR216" s="89" t="s">
        <v>130</v>
      </c>
      <c r="AT216" s="89" t="s">
        <v>127</v>
      </c>
      <c r="AU216" s="89" t="s">
        <v>77</v>
      </c>
      <c r="AY216" s="6" t="s">
        <v>122</v>
      </c>
      <c r="BE216" s="130">
        <f>IF($N$216="základní",$J$216,0)</f>
        <v>0</v>
      </c>
      <c r="BF216" s="130">
        <f>IF($N$216="snížená",$J$216,0)</f>
        <v>0</v>
      </c>
      <c r="BG216" s="130">
        <f>IF($N$216="zákl. přenesená",$J$216,0)</f>
        <v>0</v>
      </c>
      <c r="BH216" s="130">
        <f>IF($N$216="sníž. přenesená",$J$216,0)</f>
        <v>0</v>
      </c>
      <c r="BI216" s="130">
        <f>IF($N$216="nulová",$J$216,0)</f>
        <v>0</v>
      </c>
      <c r="BJ216" s="89" t="s">
        <v>20</v>
      </c>
      <c r="BK216" s="130">
        <f>ROUND($I$216*$H$216,2)</f>
        <v>0</v>
      </c>
      <c r="BL216" s="89" t="s">
        <v>121</v>
      </c>
      <c r="BM216" s="89" t="s">
        <v>669</v>
      </c>
    </row>
    <row r="217" spans="2:47" s="6" customFormat="1" ht="16.5" customHeight="1">
      <c r="B217" s="23"/>
      <c r="C217" s="24"/>
      <c r="D217" s="131" t="s">
        <v>123</v>
      </c>
      <c r="E217" s="24"/>
      <c r="F217" s="132" t="s">
        <v>670</v>
      </c>
      <c r="G217" s="24"/>
      <c r="H217" s="24"/>
      <c r="J217" s="24"/>
      <c r="K217" s="24"/>
      <c r="L217" s="43"/>
      <c r="M217" s="56"/>
      <c r="N217" s="24"/>
      <c r="O217" s="24"/>
      <c r="P217" s="24"/>
      <c r="Q217" s="24"/>
      <c r="R217" s="24"/>
      <c r="S217" s="24"/>
      <c r="T217" s="57"/>
      <c r="AT217" s="6" t="s">
        <v>123</v>
      </c>
      <c r="AU217" s="6" t="s">
        <v>77</v>
      </c>
    </row>
    <row r="218" spans="2:65" s="6" customFormat="1" ht="15.75" customHeight="1">
      <c r="B218" s="23"/>
      <c r="C218" s="133" t="s">
        <v>216</v>
      </c>
      <c r="D218" s="133" t="s">
        <v>127</v>
      </c>
      <c r="E218" s="134" t="s">
        <v>671</v>
      </c>
      <c r="F218" s="135" t="s">
        <v>672</v>
      </c>
      <c r="G218" s="136" t="s">
        <v>653</v>
      </c>
      <c r="H218" s="137">
        <v>45</v>
      </c>
      <c r="I218" s="138"/>
      <c r="J218" s="139">
        <f>ROUND($I$218*$H$218,2)</f>
        <v>0</v>
      </c>
      <c r="K218" s="135" t="s">
        <v>491</v>
      </c>
      <c r="L218" s="140"/>
      <c r="M218" s="141"/>
      <c r="N218" s="142" t="s">
        <v>40</v>
      </c>
      <c r="O218" s="24"/>
      <c r="P218" s="24"/>
      <c r="Q218" s="128">
        <v>0.061</v>
      </c>
      <c r="R218" s="128">
        <f>$Q$218*$H$218</f>
        <v>2.745</v>
      </c>
      <c r="S218" s="128">
        <v>0</v>
      </c>
      <c r="T218" s="129">
        <f>$S$218*$H$218</f>
        <v>0</v>
      </c>
      <c r="AR218" s="89" t="s">
        <v>130</v>
      </c>
      <c r="AT218" s="89" t="s">
        <v>127</v>
      </c>
      <c r="AU218" s="89" t="s">
        <v>77</v>
      </c>
      <c r="AY218" s="6" t="s">
        <v>122</v>
      </c>
      <c r="BE218" s="130">
        <f>IF($N$218="základní",$J$218,0)</f>
        <v>0</v>
      </c>
      <c r="BF218" s="130">
        <f>IF($N$218="snížená",$J$218,0)</f>
        <v>0</v>
      </c>
      <c r="BG218" s="130">
        <f>IF($N$218="zákl. přenesená",$J$218,0)</f>
        <v>0</v>
      </c>
      <c r="BH218" s="130">
        <f>IF($N$218="sníž. přenesená",$J$218,0)</f>
        <v>0</v>
      </c>
      <c r="BI218" s="130">
        <f>IF($N$218="nulová",$J$218,0)</f>
        <v>0</v>
      </c>
      <c r="BJ218" s="89" t="s">
        <v>20</v>
      </c>
      <c r="BK218" s="130">
        <f>ROUND($I$218*$H$218,2)</f>
        <v>0</v>
      </c>
      <c r="BL218" s="89" t="s">
        <v>121</v>
      </c>
      <c r="BM218" s="89" t="s">
        <v>673</v>
      </c>
    </row>
    <row r="219" spans="2:47" s="6" customFormat="1" ht="16.5" customHeight="1">
      <c r="B219" s="23"/>
      <c r="C219" s="24"/>
      <c r="D219" s="131" t="s">
        <v>123</v>
      </c>
      <c r="E219" s="24"/>
      <c r="F219" s="132" t="s">
        <v>674</v>
      </c>
      <c r="G219" s="24"/>
      <c r="H219" s="24"/>
      <c r="J219" s="24"/>
      <c r="K219" s="24"/>
      <c r="L219" s="43"/>
      <c r="M219" s="56"/>
      <c r="N219" s="24"/>
      <c r="O219" s="24"/>
      <c r="P219" s="24"/>
      <c r="Q219" s="24"/>
      <c r="R219" s="24"/>
      <c r="S219" s="24"/>
      <c r="T219" s="57"/>
      <c r="AT219" s="6" t="s">
        <v>123</v>
      </c>
      <c r="AU219" s="6" t="s">
        <v>77</v>
      </c>
    </row>
    <row r="220" spans="2:65" s="6" customFormat="1" ht="15.75" customHeight="1">
      <c r="B220" s="23"/>
      <c r="C220" s="133" t="s">
        <v>219</v>
      </c>
      <c r="D220" s="133" t="s">
        <v>127</v>
      </c>
      <c r="E220" s="134" t="s">
        <v>675</v>
      </c>
      <c r="F220" s="135" t="s">
        <v>676</v>
      </c>
      <c r="G220" s="136" t="s">
        <v>653</v>
      </c>
      <c r="H220" s="137">
        <v>45</v>
      </c>
      <c r="I220" s="138"/>
      <c r="J220" s="139">
        <f>ROUND($I$220*$H$220,2)</f>
        <v>0</v>
      </c>
      <c r="K220" s="135" t="s">
        <v>491</v>
      </c>
      <c r="L220" s="140"/>
      <c r="M220" s="141"/>
      <c r="N220" s="142" t="s">
        <v>40</v>
      </c>
      <c r="O220" s="24"/>
      <c r="P220" s="24"/>
      <c r="Q220" s="128">
        <v>0.057</v>
      </c>
      <c r="R220" s="128">
        <f>$Q$220*$H$220</f>
        <v>2.565</v>
      </c>
      <c r="S220" s="128">
        <v>0</v>
      </c>
      <c r="T220" s="129">
        <f>$S$220*$H$220</f>
        <v>0</v>
      </c>
      <c r="AR220" s="89" t="s">
        <v>130</v>
      </c>
      <c r="AT220" s="89" t="s">
        <v>127</v>
      </c>
      <c r="AU220" s="89" t="s">
        <v>77</v>
      </c>
      <c r="AY220" s="6" t="s">
        <v>122</v>
      </c>
      <c r="BE220" s="130">
        <f>IF($N$220="základní",$J$220,0)</f>
        <v>0</v>
      </c>
      <c r="BF220" s="130">
        <f>IF($N$220="snížená",$J$220,0)</f>
        <v>0</v>
      </c>
      <c r="BG220" s="130">
        <f>IF($N$220="zákl. přenesená",$J$220,0)</f>
        <v>0</v>
      </c>
      <c r="BH220" s="130">
        <f>IF($N$220="sníž. přenesená",$J$220,0)</f>
        <v>0</v>
      </c>
      <c r="BI220" s="130">
        <f>IF($N$220="nulová",$J$220,0)</f>
        <v>0</v>
      </c>
      <c r="BJ220" s="89" t="s">
        <v>20</v>
      </c>
      <c r="BK220" s="130">
        <f>ROUND($I$220*$H$220,2)</f>
        <v>0</v>
      </c>
      <c r="BL220" s="89" t="s">
        <v>121</v>
      </c>
      <c r="BM220" s="89" t="s">
        <v>677</v>
      </c>
    </row>
    <row r="221" spans="2:47" s="6" customFormat="1" ht="16.5" customHeight="1">
      <c r="B221" s="23"/>
      <c r="C221" s="24"/>
      <c r="D221" s="131" t="s">
        <v>123</v>
      </c>
      <c r="E221" s="24"/>
      <c r="F221" s="132" t="s">
        <v>678</v>
      </c>
      <c r="G221" s="24"/>
      <c r="H221" s="24"/>
      <c r="J221" s="24"/>
      <c r="K221" s="24"/>
      <c r="L221" s="43"/>
      <c r="M221" s="56"/>
      <c r="N221" s="24"/>
      <c r="O221" s="24"/>
      <c r="P221" s="24"/>
      <c r="Q221" s="24"/>
      <c r="R221" s="24"/>
      <c r="S221" s="24"/>
      <c r="T221" s="57"/>
      <c r="AT221" s="6" t="s">
        <v>123</v>
      </c>
      <c r="AU221" s="6" t="s">
        <v>77</v>
      </c>
    </row>
    <row r="222" spans="2:65" s="6" customFormat="1" ht="15.75" customHeight="1">
      <c r="B222" s="23"/>
      <c r="C222" s="119" t="s">
        <v>222</v>
      </c>
      <c r="D222" s="119" t="s">
        <v>117</v>
      </c>
      <c r="E222" s="120" t="s">
        <v>679</v>
      </c>
      <c r="F222" s="121" t="s">
        <v>680</v>
      </c>
      <c r="G222" s="122" t="s">
        <v>653</v>
      </c>
      <c r="H222" s="123">
        <v>45</v>
      </c>
      <c r="I222" s="124"/>
      <c r="J222" s="125">
        <f>ROUND($I$222*$H$222,2)</f>
        <v>0</v>
      </c>
      <c r="K222" s="121" t="s">
        <v>491</v>
      </c>
      <c r="L222" s="43"/>
      <c r="M222" s="126"/>
      <c r="N222" s="127" t="s">
        <v>40</v>
      </c>
      <c r="O222" s="24"/>
      <c r="P222" s="24"/>
      <c r="Q222" s="128">
        <v>0.00936</v>
      </c>
      <c r="R222" s="128">
        <f>$Q$222*$H$222</f>
        <v>0.4212</v>
      </c>
      <c r="S222" s="128">
        <v>0</v>
      </c>
      <c r="T222" s="129">
        <f>$S$222*$H$222</f>
        <v>0</v>
      </c>
      <c r="AR222" s="89" t="s">
        <v>121</v>
      </c>
      <c r="AT222" s="89" t="s">
        <v>117</v>
      </c>
      <c r="AU222" s="89" t="s">
        <v>77</v>
      </c>
      <c r="AY222" s="6" t="s">
        <v>122</v>
      </c>
      <c r="BE222" s="130">
        <f>IF($N$222="základní",$J$222,0)</f>
        <v>0</v>
      </c>
      <c r="BF222" s="130">
        <f>IF($N$222="snížená",$J$222,0)</f>
        <v>0</v>
      </c>
      <c r="BG222" s="130">
        <f>IF($N$222="zákl. přenesená",$J$222,0)</f>
        <v>0</v>
      </c>
      <c r="BH222" s="130">
        <f>IF($N$222="sníž. přenesená",$J$222,0)</f>
        <v>0</v>
      </c>
      <c r="BI222" s="130">
        <f>IF($N$222="nulová",$J$222,0)</f>
        <v>0</v>
      </c>
      <c r="BJ222" s="89" t="s">
        <v>20</v>
      </c>
      <c r="BK222" s="130">
        <f>ROUND($I$222*$H$222,2)</f>
        <v>0</v>
      </c>
      <c r="BL222" s="89" t="s">
        <v>121</v>
      </c>
      <c r="BM222" s="89" t="s">
        <v>681</v>
      </c>
    </row>
    <row r="223" spans="2:47" s="6" customFormat="1" ht="16.5" customHeight="1">
      <c r="B223" s="23"/>
      <c r="C223" s="24"/>
      <c r="D223" s="131" t="s">
        <v>123</v>
      </c>
      <c r="E223" s="24"/>
      <c r="F223" s="132" t="s">
        <v>682</v>
      </c>
      <c r="G223" s="24"/>
      <c r="H223" s="24"/>
      <c r="J223" s="24"/>
      <c r="K223" s="24"/>
      <c r="L223" s="43"/>
      <c r="M223" s="56"/>
      <c r="N223" s="24"/>
      <c r="O223" s="24"/>
      <c r="P223" s="24"/>
      <c r="Q223" s="24"/>
      <c r="R223" s="24"/>
      <c r="S223" s="24"/>
      <c r="T223" s="57"/>
      <c r="AT223" s="6" t="s">
        <v>123</v>
      </c>
      <c r="AU223" s="6" t="s">
        <v>77</v>
      </c>
    </row>
    <row r="224" spans="2:47" s="6" customFormat="1" ht="30.75" customHeight="1">
      <c r="B224" s="23"/>
      <c r="C224" s="24"/>
      <c r="D224" s="172" t="s">
        <v>486</v>
      </c>
      <c r="E224" s="24"/>
      <c r="F224" s="173" t="s">
        <v>511</v>
      </c>
      <c r="G224" s="24"/>
      <c r="H224" s="24"/>
      <c r="J224" s="24"/>
      <c r="K224" s="24"/>
      <c r="L224" s="43"/>
      <c r="M224" s="56"/>
      <c r="N224" s="24"/>
      <c r="O224" s="24"/>
      <c r="P224" s="24"/>
      <c r="Q224" s="24"/>
      <c r="R224" s="24"/>
      <c r="S224" s="24"/>
      <c r="T224" s="57"/>
      <c r="AT224" s="6" t="s">
        <v>486</v>
      </c>
      <c r="AU224" s="6" t="s">
        <v>77</v>
      </c>
    </row>
    <row r="225" spans="2:65" s="6" customFormat="1" ht="15.75" customHeight="1">
      <c r="B225" s="23"/>
      <c r="C225" s="133" t="s">
        <v>225</v>
      </c>
      <c r="D225" s="133" t="s">
        <v>127</v>
      </c>
      <c r="E225" s="134" t="s">
        <v>683</v>
      </c>
      <c r="F225" s="135" t="s">
        <v>684</v>
      </c>
      <c r="G225" s="136" t="s">
        <v>653</v>
      </c>
      <c r="H225" s="137">
        <v>45</v>
      </c>
      <c r="I225" s="138"/>
      <c r="J225" s="139">
        <f>ROUND($I$225*$H$225,2)</f>
        <v>0</v>
      </c>
      <c r="K225" s="135" t="s">
        <v>491</v>
      </c>
      <c r="L225" s="140"/>
      <c r="M225" s="141"/>
      <c r="N225" s="142" t="s">
        <v>40</v>
      </c>
      <c r="O225" s="24"/>
      <c r="P225" s="24"/>
      <c r="Q225" s="128">
        <v>0.058</v>
      </c>
      <c r="R225" s="128">
        <f>$Q$225*$H$225</f>
        <v>2.6100000000000003</v>
      </c>
      <c r="S225" s="128">
        <v>0</v>
      </c>
      <c r="T225" s="129">
        <f>$S$225*$H$225</f>
        <v>0</v>
      </c>
      <c r="AR225" s="89" t="s">
        <v>130</v>
      </c>
      <c r="AT225" s="89" t="s">
        <v>127</v>
      </c>
      <c r="AU225" s="89" t="s">
        <v>77</v>
      </c>
      <c r="AY225" s="6" t="s">
        <v>122</v>
      </c>
      <c r="BE225" s="130">
        <f>IF($N$225="základní",$J$225,0)</f>
        <v>0</v>
      </c>
      <c r="BF225" s="130">
        <f>IF($N$225="snížená",$J$225,0)</f>
        <v>0</v>
      </c>
      <c r="BG225" s="130">
        <f>IF($N$225="zákl. přenesená",$J$225,0)</f>
        <v>0</v>
      </c>
      <c r="BH225" s="130">
        <f>IF($N$225="sníž. přenesená",$J$225,0)</f>
        <v>0</v>
      </c>
      <c r="BI225" s="130">
        <f>IF($N$225="nulová",$J$225,0)</f>
        <v>0</v>
      </c>
      <c r="BJ225" s="89" t="s">
        <v>20</v>
      </c>
      <c r="BK225" s="130">
        <f>ROUND($I$225*$H$225,2)</f>
        <v>0</v>
      </c>
      <c r="BL225" s="89" t="s">
        <v>121</v>
      </c>
      <c r="BM225" s="89" t="s">
        <v>685</v>
      </c>
    </row>
    <row r="226" spans="2:47" s="6" customFormat="1" ht="27" customHeight="1">
      <c r="B226" s="23"/>
      <c r="C226" s="24"/>
      <c r="D226" s="131" t="s">
        <v>123</v>
      </c>
      <c r="E226" s="24"/>
      <c r="F226" s="132" t="s">
        <v>686</v>
      </c>
      <c r="G226" s="24"/>
      <c r="H226" s="24"/>
      <c r="J226" s="24"/>
      <c r="K226" s="24"/>
      <c r="L226" s="43"/>
      <c r="M226" s="56"/>
      <c r="N226" s="24"/>
      <c r="O226" s="24"/>
      <c r="P226" s="24"/>
      <c r="Q226" s="24"/>
      <c r="R226" s="24"/>
      <c r="S226" s="24"/>
      <c r="T226" s="57"/>
      <c r="AT226" s="6" t="s">
        <v>123</v>
      </c>
      <c r="AU226" s="6" t="s">
        <v>77</v>
      </c>
    </row>
    <row r="227" spans="2:65" s="6" customFormat="1" ht="15.75" customHeight="1">
      <c r="B227" s="23"/>
      <c r="C227" s="119" t="s">
        <v>228</v>
      </c>
      <c r="D227" s="119" t="s">
        <v>117</v>
      </c>
      <c r="E227" s="120" t="s">
        <v>687</v>
      </c>
      <c r="F227" s="121" t="s">
        <v>688</v>
      </c>
      <c r="G227" s="122" t="s">
        <v>653</v>
      </c>
      <c r="H227" s="123">
        <v>23</v>
      </c>
      <c r="I227" s="124"/>
      <c r="J227" s="125">
        <f>ROUND($I$227*$H$227,2)</f>
        <v>0</v>
      </c>
      <c r="K227" s="121" t="s">
        <v>491</v>
      </c>
      <c r="L227" s="43"/>
      <c r="M227" s="126"/>
      <c r="N227" s="127" t="s">
        <v>40</v>
      </c>
      <c r="O227" s="24"/>
      <c r="P227" s="24"/>
      <c r="Q227" s="128">
        <v>0.32974</v>
      </c>
      <c r="R227" s="128">
        <f>$Q$227*$H$227</f>
        <v>7.58402</v>
      </c>
      <c r="S227" s="128">
        <v>0</v>
      </c>
      <c r="T227" s="129">
        <f>$S$227*$H$227</f>
        <v>0</v>
      </c>
      <c r="AR227" s="89" t="s">
        <v>121</v>
      </c>
      <c r="AT227" s="89" t="s">
        <v>117</v>
      </c>
      <c r="AU227" s="89" t="s">
        <v>77</v>
      </c>
      <c r="AY227" s="6" t="s">
        <v>122</v>
      </c>
      <c r="BE227" s="130">
        <f>IF($N$227="základní",$J$227,0)</f>
        <v>0</v>
      </c>
      <c r="BF227" s="130">
        <f>IF($N$227="snížená",$J$227,0)</f>
        <v>0</v>
      </c>
      <c r="BG227" s="130">
        <f>IF($N$227="zákl. přenesená",$J$227,0)</f>
        <v>0</v>
      </c>
      <c r="BH227" s="130">
        <f>IF($N$227="sníž. přenesená",$J$227,0)</f>
        <v>0</v>
      </c>
      <c r="BI227" s="130">
        <f>IF($N$227="nulová",$J$227,0)</f>
        <v>0</v>
      </c>
      <c r="BJ227" s="89" t="s">
        <v>20</v>
      </c>
      <c r="BK227" s="130">
        <f>ROUND($I$227*$H$227,2)</f>
        <v>0</v>
      </c>
      <c r="BL227" s="89" t="s">
        <v>121</v>
      </c>
      <c r="BM227" s="89" t="s">
        <v>689</v>
      </c>
    </row>
    <row r="228" spans="2:47" s="6" customFormat="1" ht="16.5" customHeight="1">
      <c r="B228" s="23"/>
      <c r="C228" s="24"/>
      <c r="D228" s="131" t="s">
        <v>123</v>
      </c>
      <c r="E228" s="24"/>
      <c r="F228" s="132" t="s">
        <v>688</v>
      </c>
      <c r="G228" s="24"/>
      <c r="H228" s="24"/>
      <c r="J228" s="24"/>
      <c r="K228" s="24"/>
      <c r="L228" s="43"/>
      <c r="M228" s="56"/>
      <c r="N228" s="24"/>
      <c r="O228" s="24"/>
      <c r="P228" s="24"/>
      <c r="Q228" s="24"/>
      <c r="R228" s="24"/>
      <c r="S228" s="24"/>
      <c r="T228" s="57"/>
      <c r="AT228" s="6" t="s">
        <v>123</v>
      </c>
      <c r="AU228" s="6" t="s">
        <v>77</v>
      </c>
    </row>
    <row r="229" spans="2:47" s="6" customFormat="1" ht="30.75" customHeight="1">
      <c r="B229" s="23"/>
      <c r="C229" s="24"/>
      <c r="D229" s="172" t="s">
        <v>486</v>
      </c>
      <c r="E229" s="24"/>
      <c r="F229" s="173" t="s">
        <v>649</v>
      </c>
      <c r="G229" s="24"/>
      <c r="H229" s="24"/>
      <c r="J229" s="24"/>
      <c r="K229" s="24"/>
      <c r="L229" s="43"/>
      <c r="M229" s="56"/>
      <c r="N229" s="24"/>
      <c r="O229" s="24"/>
      <c r="P229" s="24"/>
      <c r="Q229" s="24"/>
      <c r="R229" s="24"/>
      <c r="S229" s="24"/>
      <c r="T229" s="57"/>
      <c r="AT229" s="6" t="s">
        <v>486</v>
      </c>
      <c r="AU229" s="6" t="s">
        <v>77</v>
      </c>
    </row>
    <row r="230" spans="2:65" s="6" customFormat="1" ht="15.75" customHeight="1">
      <c r="B230" s="23"/>
      <c r="C230" s="119" t="s">
        <v>231</v>
      </c>
      <c r="D230" s="119" t="s">
        <v>117</v>
      </c>
      <c r="E230" s="120" t="s">
        <v>690</v>
      </c>
      <c r="F230" s="121" t="s">
        <v>691</v>
      </c>
      <c r="G230" s="122" t="s">
        <v>653</v>
      </c>
      <c r="H230" s="123">
        <v>15</v>
      </c>
      <c r="I230" s="124"/>
      <c r="J230" s="125">
        <f>ROUND($I$230*$H$230,2)</f>
        <v>0</v>
      </c>
      <c r="K230" s="121" t="s">
        <v>491</v>
      </c>
      <c r="L230" s="43"/>
      <c r="M230" s="126"/>
      <c r="N230" s="127" t="s">
        <v>40</v>
      </c>
      <c r="O230" s="24"/>
      <c r="P230" s="24"/>
      <c r="Q230" s="128">
        <v>0.2647</v>
      </c>
      <c r="R230" s="128">
        <f>$Q$230*$H$230</f>
        <v>3.9705</v>
      </c>
      <c r="S230" s="128">
        <v>0</v>
      </c>
      <c r="T230" s="129">
        <f>$S$230*$H$230</f>
        <v>0</v>
      </c>
      <c r="AR230" s="89" t="s">
        <v>121</v>
      </c>
      <c r="AT230" s="89" t="s">
        <v>117</v>
      </c>
      <c r="AU230" s="89" t="s">
        <v>77</v>
      </c>
      <c r="AY230" s="6" t="s">
        <v>122</v>
      </c>
      <c r="BE230" s="130">
        <f>IF($N$230="základní",$J$230,0)</f>
        <v>0</v>
      </c>
      <c r="BF230" s="130">
        <f>IF($N$230="snížená",$J$230,0)</f>
        <v>0</v>
      </c>
      <c r="BG230" s="130">
        <f>IF($N$230="zákl. přenesená",$J$230,0)</f>
        <v>0</v>
      </c>
      <c r="BH230" s="130">
        <f>IF($N$230="sníž. přenesená",$J$230,0)</f>
        <v>0</v>
      </c>
      <c r="BI230" s="130">
        <f>IF($N$230="nulová",$J$230,0)</f>
        <v>0</v>
      </c>
      <c r="BJ230" s="89" t="s">
        <v>20</v>
      </c>
      <c r="BK230" s="130">
        <f>ROUND($I$230*$H$230,2)</f>
        <v>0</v>
      </c>
      <c r="BL230" s="89" t="s">
        <v>121</v>
      </c>
      <c r="BM230" s="89" t="s">
        <v>692</v>
      </c>
    </row>
    <row r="231" spans="2:47" s="6" customFormat="1" ht="16.5" customHeight="1">
      <c r="B231" s="23"/>
      <c r="C231" s="24"/>
      <c r="D231" s="131" t="s">
        <v>123</v>
      </c>
      <c r="E231" s="24"/>
      <c r="F231" s="132" t="s">
        <v>693</v>
      </c>
      <c r="G231" s="24"/>
      <c r="H231" s="24"/>
      <c r="J231" s="24"/>
      <c r="K231" s="24"/>
      <c r="L231" s="43"/>
      <c r="M231" s="56"/>
      <c r="N231" s="24"/>
      <c r="O231" s="24"/>
      <c r="P231" s="24"/>
      <c r="Q231" s="24"/>
      <c r="R231" s="24"/>
      <c r="S231" s="24"/>
      <c r="T231" s="57"/>
      <c r="AT231" s="6" t="s">
        <v>123</v>
      </c>
      <c r="AU231" s="6" t="s">
        <v>77</v>
      </c>
    </row>
    <row r="232" spans="2:47" s="6" customFormat="1" ht="30.75" customHeight="1">
      <c r="B232" s="23"/>
      <c r="C232" s="24"/>
      <c r="D232" s="172" t="s">
        <v>486</v>
      </c>
      <c r="E232" s="24"/>
      <c r="F232" s="173" t="s">
        <v>649</v>
      </c>
      <c r="G232" s="24"/>
      <c r="H232" s="24"/>
      <c r="J232" s="24"/>
      <c r="K232" s="24"/>
      <c r="L232" s="43"/>
      <c r="M232" s="56"/>
      <c r="N232" s="24"/>
      <c r="O232" s="24"/>
      <c r="P232" s="24"/>
      <c r="Q232" s="24"/>
      <c r="R232" s="24"/>
      <c r="S232" s="24"/>
      <c r="T232" s="57"/>
      <c r="AT232" s="6" t="s">
        <v>486</v>
      </c>
      <c r="AU232" s="6" t="s">
        <v>77</v>
      </c>
    </row>
    <row r="233" spans="2:65" s="6" customFormat="1" ht="15.75" customHeight="1">
      <c r="B233" s="23"/>
      <c r="C233" s="119" t="s">
        <v>234</v>
      </c>
      <c r="D233" s="119" t="s">
        <v>117</v>
      </c>
      <c r="E233" s="120" t="s">
        <v>694</v>
      </c>
      <c r="F233" s="121" t="s">
        <v>695</v>
      </c>
      <c r="G233" s="122" t="s">
        <v>696</v>
      </c>
      <c r="H233" s="123">
        <v>8</v>
      </c>
      <c r="I233" s="124"/>
      <c r="J233" s="125">
        <f>ROUND($I$233*$H$233,2)</f>
        <v>0</v>
      </c>
      <c r="K233" s="121" t="s">
        <v>697</v>
      </c>
      <c r="L233" s="43"/>
      <c r="M233" s="126"/>
      <c r="N233" s="127" t="s">
        <v>40</v>
      </c>
      <c r="O233" s="24"/>
      <c r="P233" s="24"/>
      <c r="Q233" s="128">
        <v>0</v>
      </c>
      <c r="R233" s="128">
        <f>$Q$233*$H$233</f>
        <v>0</v>
      </c>
      <c r="S233" s="128">
        <v>0</v>
      </c>
      <c r="T233" s="129">
        <f>$S$233*$H$233</f>
        <v>0</v>
      </c>
      <c r="AR233" s="89" t="s">
        <v>121</v>
      </c>
      <c r="AT233" s="89" t="s">
        <v>117</v>
      </c>
      <c r="AU233" s="89" t="s">
        <v>77</v>
      </c>
      <c r="AY233" s="6" t="s">
        <v>122</v>
      </c>
      <c r="BE233" s="130">
        <f>IF($N$233="základní",$J$233,0)</f>
        <v>0</v>
      </c>
      <c r="BF233" s="130">
        <f>IF($N$233="snížená",$J$233,0)</f>
        <v>0</v>
      </c>
      <c r="BG233" s="130">
        <f>IF($N$233="zákl. přenesená",$J$233,0)</f>
        <v>0</v>
      </c>
      <c r="BH233" s="130">
        <f>IF($N$233="sníž. přenesená",$J$233,0)</f>
        <v>0</v>
      </c>
      <c r="BI233" s="130">
        <f>IF($N$233="nulová",$J$233,0)</f>
        <v>0</v>
      </c>
      <c r="BJ233" s="89" t="s">
        <v>20</v>
      </c>
      <c r="BK233" s="130">
        <f>ROUND($I$233*$H$233,2)</f>
        <v>0</v>
      </c>
      <c r="BL233" s="89" t="s">
        <v>121</v>
      </c>
      <c r="BM233" s="89" t="s">
        <v>698</v>
      </c>
    </row>
    <row r="234" spans="2:47" s="6" customFormat="1" ht="16.5" customHeight="1">
      <c r="B234" s="23"/>
      <c r="C234" s="24"/>
      <c r="D234" s="131" t="s">
        <v>123</v>
      </c>
      <c r="E234" s="24"/>
      <c r="F234" s="132" t="s">
        <v>695</v>
      </c>
      <c r="G234" s="24"/>
      <c r="H234" s="24"/>
      <c r="J234" s="24"/>
      <c r="K234" s="24"/>
      <c r="L234" s="43"/>
      <c r="M234" s="56"/>
      <c r="N234" s="24"/>
      <c r="O234" s="24"/>
      <c r="P234" s="24"/>
      <c r="Q234" s="24"/>
      <c r="R234" s="24"/>
      <c r="S234" s="24"/>
      <c r="T234" s="57"/>
      <c r="AT234" s="6" t="s">
        <v>123</v>
      </c>
      <c r="AU234" s="6" t="s">
        <v>77</v>
      </c>
    </row>
    <row r="235" spans="2:47" s="6" customFormat="1" ht="30.75" customHeight="1">
      <c r="B235" s="23"/>
      <c r="C235" s="24"/>
      <c r="D235" s="172" t="s">
        <v>486</v>
      </c>
      <c r="E235" s="24"/>
      <c r="F235" s="173" t="s">
        <v>511</v>
      </c>
      <c r="G235" s="24"/>
      <c r="H235" s="24"/>
      <c r="J235" s="24"/>
      <c r="K235" s="24"/>
      <c r="L235" s="43"/>
      <c r="M235" s="56"/>
      <c r="N235" s="24"/>
      <c r="O235" s="24"/>
      <c r="P235" s="24"/>
      <c r="Q235" s="24"/>
      <c r="R235" s="24"/>
      <c r="S235" s="24"/>
      <c r="T235" s="57"/>
      <c r="AT235" s="6" t="s">
        <v>486</v>
      </c>
      <c r="AU235" s="6" t="s">
        <v>77</v>
      </c>
    </row>
    <row r="236" spans="2:65" s="6" customFormat="1" ht="15.75" customHeight="1">
      <c r="B236" s="23"/>
      <c r="C236" s="119" t="s">
        <v>236</v>
      </c>
      <c r="D236" s="119" t="s">
        <v>117</v>
      </c>
      <c r="E236" s="120" t="s">
        <v>699</v>
      </c>
      <c r="F236" s="121" t="s">
        <v>700</v>
      </c>
      <c r="G236" s="122" t="s">
        <v>701</v>
      </c>
      <c r="H236" s="123">
        <v>1</v>
      </c>
      <c r="I236" s="124"/>
      <c r="J236" s="125">
        <f>ROUND($I$236*$H$236,2)</f>
        <v>0</v>
      </c>
      <c r="K236" s="121" t="s">
        <v>697</v>
      </c>
      <c r="L236" s="43"/>
      <c r="M236" s="126"/>
      <c r="N236" s="127" t="s">
        <v>40</v>
      </c>
      <c r="O236" s="24"/>
      <c r="P236" s="24"/>
      <c r="Q236" s="128">
        <v>0</v>
      </c>
      <c r="R236" s="128">
        <f>$Q$236*$H$236</f>
        <v>0</v>
      </c>
      <c r="S236" s="128">
        <v>0</v>
      </c>
      <c r="T236" s="129">
        <f>$S$236*$H$236</f>
        <v>0</v>
      </c>
      <c r="AR236" s="89" t="s">
        <v>121</v>
      </c>
      <c r="AT236" s="89" t="s">
        <v>117</v>
      </c>
      <c r="AU236" s="89" t="s">
        <v>77</v>
      </c>
      <c r="AY236" s="6" t="s">
        <v>122</v>
      </c>
      <c r="BE236" s="130">
        <f>IF($N$236="základní",$J$236,0)</f>
        <v>0</v>
      </c>
      <c r="BF236" s="130">
        <f>IF($N$236="snížená",$J$236,0)</f>
        <v>0</v>
      </c>
      <c r="BG236" s="130">
        <f>IF($N$236="zákl. přenesená",$J$236,0)</f>
        <v>0</v>
      </c>
      <c r="BH236" s="130">
        <f>IF($N$236="sníž. přenesená",$J$236,0)</f>
        <v>0</v>
      </c>
      <c r="BI236" s="130">
        <f>IF($N$236="nulová",$J$236,0)</f>
        <v>0</v>
      </c>
      <c r="BJ236" s="89" t="s">
        <v>20</v>
      </c>
      <c r="BK236" s="130">
        <f>ROUND($I$236*$H$236,2)</f>
        <v>0</v>
      </c>
      <c r="BL236" s="89" t="s">
        <v>121</v>
      </c>
      <c r="BM236" s="89" t="s">
        <v>702</v>
      </c>
    </row>
    <row r="237" spans="2:47" s="6" customFormat="1" ht="16.5" customHeight="1">
      <c r="B237" s="23"/>
      <c r="C237" s="24"/>
      <c r="D237" s="131" t="s">
        <v>123</v>
      </c>
      <c r="E237" s="24"/>
      <c r="F237" s="132" t="s">
        <v>703</v>
      </c>
      <c r="G237" s="24"/>
      <c r="H237" s="24"/>
      <c r="J237" s="24"/>
      <c r="K237" s="24"/>
      <c r="L237" s="43"/>
      <c r="M237" s="56"/>
      <c r="N237" s="24"/>
      <c r="O237" s="24"/>
      <c r="P237" s="24"/>
      <c r="Q237" s="24"/>
      <c r="R237" s="24"/>
      <c r="S237" s="24"/>
      <c r="T237" s="57"/>
      <c r="AT237" s="6" t="s">
        <v>123</v>
      </c>
      <c r="AU237" s="6" t="s">
        <v>77</v>
      </c>
    </row>
    <row r="238" spans="2:47" s="6" customFormat="1" ht="30.75" customHeight="1">
      <c r="B238" s="23"/>
      <c r="C238" s="24"/>
      <c r="D238" s="172" t="s">
        <v>486</v>
      </c>
      <c r="E238" s="24"/>
      <c r="F238" s="173" t="s">
        <v>704</v>
      </c>
      <c r="G238" s="24"/>
      <c r="H238" s="24"/>
      <c r="J238" s="24"/>
      <c r="K238" s="24"/>
      <c r="L238" s="43"/>
      <c r="M238" s="56"/>
      <c r="N238" s="24"/>
      <c r="O238" s="24"/>
      <c r="P238" s="24"/>
      <c r="Q238" s="24"/>
      <c r="R238" s="24"/>
      <c r="S238" s="24"/>
      <c r="T238" s="57"/>
      <c r="AT238" s="6" t="s">
        <v>486</v>
      </c>
      <c r="AU238" s="6" t="s">
        <v>77</v>
      </c>
    </row>
    <row r="239" spans="2:63" s="159" customFormat="1" ht="30.75" customHeight="1">
      <c r="B239" s="160"/>
      <c r="C239" s="161"/>
      <c r="D239" s="161" t="s">
        <v>68</v>
      </c>
      <c r="E239" s="170" t="s">
        <v>145</v>
      </c>
      <c r="F239" s="170" t="s">
        <v>705</v>
      </c>
      <c r="G239" s="161"/>
      <c r="H239" s="161"/>
      <c r="J239" s="171">
        <f>$BK$239</f>
        <v>0</v>
      </c>
      <c r="K239" s="161"/>
      <c r="L239" s="164"/>
      <c r="M239" s="165"/>
      <c r="N239" s="161"/>
      <c r="O239" s="161"/>
      <c r="P239" s="166">
        <f>$P$240+SUM($P$241:$P$281)</f>
        <v>0</v>
      </c>
      <c r="Q239" s="161"/>
      <c r="R239" s="166">
        <f>$R$240+SUM($R$241:$R$281)</f>
        <v>389.59261000000004</v>
      </c>
      <c r="S239" s="161"/>
      <c r="T239" s="167">
        <f>$T$240+SUM($T$241:$T$281)</f>
        <v>0</v>
      </c>
      <c r="AR239" s="168" t="s">
        <v>20</v>
      </c>
      <c r="AT239" s="168" t="s">
        <v>68</v>
      </c>
      <c r="AU239" s="168" t="s">
        <v>20</v>
      </c>
      <c r="AY239" s="168" t="s">
        <v>122</v>
      </c>
      <c r="BK239" s="169">
        <f>$BK$240+SUM($BK$241:$BK$281)</f>
        <v>0</v>
      </c>
    </row>
    <row r="240" spans="2:65" s="6" customFormat="1" ht="27" customHeight="1">
      <c r="B240" s="23"/>
      <c r="C240" s="119" t="s">
        <v>242</v>
      </c>
      <c r="D240" s="119" t="s">
        <v>117</v>
      </c>
      <c r="E240" s="120" t="s">
        <v>706</v>
      </c>
      <c r="F240" s="121" t="s">
        <v>707</v>
      </c>
      <c r="G240" s="122" t="s">
        <v>482</v>
      </c>
      <c r="H240" s="123">
        <v>1500</v>
      </c>
      <c r="I240" s="124"/>
      <c r="J240" s="125">
        <f>ROUND($I$240*$H$240,2)</f>
        <v>0</v>
      </c>
      <c r="K240" s="121" t="s">
        <v>697</v>
      </c>
      <c r="L240" s="43"/>
      <c r="M240" s="126"/>
      <c r="N240" s="127" t="s">
        <v>40</v>
      </c>
      <c r="O240" s="24"/>
      <c r="P240" s="24"/>
      <c r="Q240" s="128">
        <v>0</v>
      </c>
      <c r="R240" s="128">
        <f>$Q$240*$H$240</f>
        <v>0</v>
      </c>
      <c r="S240" s="128">
        <v>0</v>
      </c>
      <c r="T240" s="129">
        <f>$S$240*$H$240</f>
        <v>0</v>
      </c>
      <c r="AR240" s="89" t="s">
        <v>121</v>
      </c>
      <c r="AT240" s="89" t="s">
        <v>117</v>
      </c>
      <c r="AU240" s="89" t="s">
        <v>77</v>
      </c>
      <c r="AY240" s="6" t="s">
        <v>122</v>
      </c>
      <c r="BE240" s="130">
        <f>IF($N$240="základní",$J$240,0)</f>
        <v>0</v>
      </c>
      <c r="BF240" s="130">
        <f>IF($N$240="snížená",$J$240,0)</f>
        <v>0</v>
      </c>
      <c r="BG240" s="130">
        <f>IF($N$240="zákl. přenesená",$J$240,0)</f>
        <v>0</v>
      </c>
      <c r="BH240" s="130">
        <f>IF($N$240="sníž. přenesená",$J$240,0)</f>
        <v>0</v>
      </c>
      <c r="BI240" s="130">
        <f>IF($N$240="nulová",$J$240,0)</f>
        <v>0</v>
      </c>
      <c r="BJ240" s="89" t="s">
        <v>20</v>
      </c>
      <c r="BK240" s="130">
        <f>ROUND($I$240*$H$240,2)</f>
        <v>0</v>
      </c>
      <c r="BL240" s="89" t="s">
        <v>121</v>
      </c>
      <c r="BM240" s="89" t="s">
        <v>708</v>
      </c>
    </row>
    <row r="241" spans="2:47" s="6" customFormat="1" ht="27" customHeight="1">
      <c r="B241" s="23"/>
      <c r="C241" s="24"/>
      <c r="D241" s="131" t="s">
        <v>123</v>
      </c>
      <c r="E241" s="24"/>
      <c r="F241" s="132" t="s">
        <v>707</v>
      </c>
      <c r="G241" s="24"/>
      <c r="H241" s="24"/>
      <c r="J241" s="24"/>
      <c r="K241" s="24"/>
      <c r="L241" s="43"/>
      <c r="M241" s="56"/>
      <c r="N241" s="24"/>
      <c r="O241" s="24"/>
      <c r="P241" s="24"/>
      <c r="Q241" s="24"/>
      <c r="R241" s="24"/>
      <c r="S241" s="24"/>
      <c r="T241" s="57"/>
      <c r="AT241" s="6" t="s">
        <v>123</v>
      </c>
      <c r="AU241" s="6" t="s">
        <v>77</v>
      </c>
    </row>
    <row r="242" spans="2:47" s="6" customFormat="1" ht="30.75" customHeight="1">
      <c r="B242" s="23"/>
      <c r="C242" s="24"/>
      <c r="D242" s="172" t="s">
        <v>486</v>
      </c>
      <c r="E242" s="24"/>
      <c r="F242" s="173" t="s">
        <v>709</v>
      </c>
      <c r="G242" s="24"/>
      <c r="H242" s="24"/>
      <c r="J242" s="24"/>
      <c r="K242" s="24"/>
      <c r="L242" s="43"/>
      <c r="M242" s="56"/>
      <c r="N242" s="24"/>
      <c r="O242" s="24"/>
      <c r="P242" s="24"/>
      <c r="Q242" s="24"/>
      <c r="R242" s="24"/>
      <c r="S242" s="24"/>
      <c r="T242" s="57"/>
      <c r="AT242" s="6" t="s">
        <v>486</v>
      </c>
      <c r="AU242" s="6" t="s">
        <v>77</v>
      </c>
    </row>
    <row r="243" spans="2:65" s="6" customFormat="1" ht="15.75" customHeight="1">
      <c r="B243" s="23"/>
      <c r="C243" s="119" t="s">
        <v>248</v>
      </c>
      <c r="D243" s="119" t="s">
        <v>117</v>
      </c>
      <c r="E243" s="120" t="s">
        <v>710</v>
      </c>
      <c r="F243" s="121" t="s">
        <v>711</v>
      </c>
      <c r="G243" s="122" t="s">
        <v>653</v>
      </c>
      <c r="H243" s="123">
        <v>9</v>
      </c>
      <c r="I243" s="124"/>
      <c r="J243" s="125">
        <f>ROUND($I$243*$H$243,2)</f>
        <v>0</v>
      </c>
      <c r="K243" s="121" t="s">
        <v>491</v>
      </c>
      <c r="L243" s="43"/>
      <c r="M243" s="126"/>
      <c r="N243" s="127" t="s">
        <v>40</v>
      </c>
      <c r="O243" s="24"/>
      <c r="P243" s="24"/>
      <c r="Q243" s="128">
        <v>0.0007</v>
      </c>
      <c r="R243" s="128">
        <f>$Q$243*$H$243</f>
        <v>0.0063</v>
      </c>
      <c r="S243" s="128">
        <v>0</v>
      </c>
      <c r="T243" s="129">
        <f>$S$243*$H$243</f>
        <v>0</v>
      </c>
      <c r="AR243" s="89" t="s">
        <v>121</v>
      </c>
      <c r="AT243" s="89" t="s">
        <v>117</v>
      </c>
      <c r="AU243" s="89" t="s">
        <v>77</v>
      </c>
      <c r="AY243" s="6" t="s">
        <v>122</v>
      </c>
      <c r="BE243" s="130">
        <f>IF($N$243="základní",$J$243,0)</f>
        <v>0</v>
      </c>
      <c r="BF243" s="130">
        <f>IF($N$243="snížená",$J$243,0)</f>
        <v>0</v>
      </c>
      <c r="BG243" s="130">
        <f>IF($N$243="zákl. přenesená",$J$243,0)</f>
        <v>0</v>
      </c>
      <c r="BH243" s="130">
        <f>IF($N$243="sníž. přenesená",$J$243,0)</f>
        <v>0</v>
      </c>
      <c r="BI243" s="130">
        <f>IF($N$243="nulová",$J$243,0)</f>
        <v>0</v>
      </c>
      <c r="BJ243" s="89" t="s">
        <v>20</v>
      </c>
      <c r="BK243" s="130">
        <f>ROUND($I$243*$H$243,2)</f>
        <v>0</v>
      </c>
      <c r="BL243" s="89" t="s">
        <v>121</v>
      </c>
      <c r="BM243" s="89" t="s">
        <v>712</v>
      </c>
    </row>
    <row r="244" spans="2:47" s="6" customFormat="1" ht="16.5" customHeight="1">
      <c r="B244" s="23"/>
      <c r="C244" s="24"/>
      <c r="D244" s="131" t="s">
        <v>123</v>
      </c>
      <c r="E244" s="24"/>
      <c r="F244" s="132" t="s">
        <v>713</v>
      </c>
      <c r="G244" s="24"/>
      <c r="H244" s="24"/>
      <c r="J244" s="24"/>
      <c r="K244" s="24"/>
      <c r="L244" s="43"/>
      <c r="M244" s="56"/>
      <c r="N244" s="24"/>
      <c r="O244" s="24"/>
      <c r="P244" s="24"/>
      <c r="Q244" s="24"/>
      <c r="R244" s="24"/>
      <c r="S244" s="24"/>
      <c r="T244" s="57"/>
      <c r="AT244" s="6" t="s">
        <v>123</v>
      </c>
      <c r="AU244" s="6" t="s">
        <v>77</v>
      </c>
    </row>
    <row r="245" spans="2:47" s="6" customFormat="1" ht="30.75" customHeight="1">
      <c r="B245" s="23"/>
      <c r="C245" s="24"/>
      <c r="D245" s="172" t="s">
        <v>486</v>
      </c>
      <c r="E245" s="24"/>
      <c r="F245" s="173" t="s">
        <v>511</v>
      </c>
      <c r="G245" s="24"/>
      <c r="H245" s="24"/>
      <c r="J245" s="24"/>
      <c r="K245" s="24"/>
      <c r="L245" s="43"/>
      <c r="M245" s="56"/>
      <c r="N245" s="24"/>
      <c r="O245" s="24"/>
      <c r="P245" s="24"/>
      <c r="Q245" s="24"/>
      <c r="R245" s="24"/>
      <c r="S245" s="24"/>
      <c r="T245" s="57"/>
      <c r="AT245" s="6" t="s">
        <v>486</v>
      </c>
      <c r="AU245" s="6" t="s">
        <v>77</v>
      </c>
    </row>
    <row r="246" spans="2:65" s="6" customFormat="1" ht="15.75" customHeight="1">
      <c r="B246" s="23"/>
      <c r="C246" s="133" t="s">
        <v>251</v>
      </c>
      <c r="D246" s="133" t="s">
        <v>127</v>
      </c>
      <c r="E246" s="134" t="s">
        <v>714</v>
      </c>
      <c r="F246" s="135" t="s">
        <v>715</v>
      </c>
      <c r="G246" s="136" t="s">
        <v>653</v>
      </c>
      <c r="H246" s="137">
        <v>3</v>
      </c>
      <c r="I246" s="138"/>
      <c r="J246" s="139">
        <f>ROUND($I$246*$H$246,2)</f>
        <v>0</v>
      </c>
      <c r="K246" s="135" t="s">
        <v>491</v>
      </c>
      <c r="L246" s="140"/>
      <c r="M246" s="141"/>
      <c r="N246" s="142" t="s">
        <v>40</v>
      </c>
      <c r="O246" s="24"/>
      <c r="P246" s="24"/>
      <c r="Q246" s="128">
        <v>0.004</v>
      </c>
      <c r="R246" s="128">
        <f>$Q$246*$H$246</f>
        <v>0.012</v>
      </c>
      <c r="S246" s="128">
        <v>0</v>
      </c>
      <c r="T246" s="129">
        <f>$S$246*$H$246</f>
        <v>0</v>
      </c>
      <c r="AR246" s="89" t="s">
        <v>130</v>
      </c>
      <c r="AT246" s="89" t="s">
        <v>127</v>
      </c>
      <c r="AU246" s="89" t="s">
        <v>77</v>
      </c>
      <c r="AY246" s="6" t="s">
        <v>122</v>
      </c>
      <c r="BE246" s="130">
        <f>IF($N$246="základní",$J$246,0)</f>
        <v>0</v>
      </c>
      <c r="BF246" s="130">
        <f>IF($N$246="snížená",$J$246,0)</f>
        <v>0</v>
      </c>
      <c r="BG246" s="130">
        <f>IF($N$246="zákl. přenesená",$J$246,0)</f>
        <v>0</v>
      </c>
      <c r="BH246" s="130">
        <f>IF($N$246="sníž. přenesená",$J$246,0)</f>
        <v>0</v>
      </c>
      <c r="BI246" s="130">
        <f>IF($N$246="nulová",$J$246,0)</f>
        <v>0</v>
      </c>
      <c r="BJ246" s="89" t="s">
        <v>20</v>
      </c>
      <c r="BK246" s="130">
        <f>ROUND($I$246*$H$246,2)</f>
        <v>0</v>
      </c>
      <c r="BL246" s="89" t="s">
        <v>121</v>
      </c>
      <c r="BM246" s="89" t="s">
        <v>716</v>
      </c>
    </row>
    <row r="247" spans="2:47" s="6" customFormat="1" ht="27" customHeight="1">
      <c r="B247" s="23"/>
      <c r="C247" s="24"/>
      <c r="D247" s="131" t="s">
        <v>123</v>
      </c>
      <c r="E247" s="24"/>
      <c r="F247" s="132" t="s">
        <v>717</v>
      </c>
      <c r="G247" s="24"/>
      <c r="H247" s="24"/>
      <c r="J247" s="24"/>
      <c r="K247" s="24"/>
      <c r="L247" s="43"/>
      <c r="M247" s="56"/>
      <c r="N247" s="24"/>
      <c r="O247" s="24"/>
      <c r="P247" s="24"/>
      <c r="Q247" s="24"/>
      <c r="R247" s="24"/>
      <c r="S247" s="24"/>
      <c r="T247" s="57"/>
      <c r="AT247" s="6" t="s">
        <v>123</v>
      </c>
      <c r="AU247" s="6" t="s">
        <v>77</v>
      </c>
    </row>
    <row r="248" spans="2:65" s="6" customFormat="1" ht="15.75" customHeight="1">
      <c r="B248" s="23"/>
      <c r="C248" s="133" t="s">
        <v>254</v>
      </c>
      <c r="D248" s="133" t="s">
        <v>127</v>
      </c>
      <c r="E248" s="134" t="s">
        <v>718</v>
      </c>
      <c r="F248" s="135" t="s">
        <v>719</v>
      </c>
      <c r="G248" s="136" t="s">
        <v>653</v>
      </c>
      <c r="H248" s="137">
        <v>4</v>
      </c>
      <c r="I248" s="138"/>
      <c r="J248" s="139">
        <f>ROUND($I$248*$H$248,2)</f>
        <v>0</v>
      </c>
      <c r="K248" s="135" t="s">
        <v>491</v>
      </c>
      <c r="L248" s="140"/>
      <c r="M248" s="141"/>
      <c r="N248" s="142" t="s">
        <v>40</v>
      </c>
      <c r="O248" s="24"/>
      <c r="P248" s="24"/>
      <c r="Q248" s="128">
        <v>0.0021</v>
      </c>
      <c r="R248" s="128">
        <f>$Q$248*$H$248</f>
        <v>0.0084</v>
      </c>
      <c r="S248" s="128">
        <v>0</v>
      </c>
      <c r="T248" s="129">
        <f>$S$248*$H$248</f>
        <v>0</v>
      </c>
      <c r="AR248" s="89" t="s">
        <v>130</v>
      </c>
      <c r="AT248" s="89" t="s">
        <v>127</v>
      </c>
      <c r="AU248" s="89" t="s">
        <v>77</v>
      </c>
      <c r="AY248" s="6" t="s">
        <v>122</v>
      </c>
      <c r="BE248" s="130">
        <f>IF($N$248="základní",$J$248,0)</f>
        <v>0</v>
      </c>
      <c r="BF248" s="130">
        <f>IF($N$248="snížená",$J$248,0)</f>
        <v>0</v>
      </c>
      <c r="BG248" s="130">
        <f>IF($N$248="zákl. přenesená",$J$248,0)</f>
        <v>0</v>
      </c>
      <c r="BH248" s="130">
        <f>IF($N$248="sníž. přenesená",$J$248,0)</f>
        <v>0</v>
      </c>
      <c r="BI248" s="130">
        <f>IF($N$248="nulová",$J$248,0)</f>
        <v>0</v>
      </c>
      <c r="BJ248" s="89" t="s">
        <v>20</v>
      </c>
      <c r="BK248" s="130">
        <f>ROUND($I$248*$H$248,2)</f>
        <v>0</v>
      </c>
      <c r="BL248" s="89" t="s">
        <v>121</v>
      </c>
      <c r="BM248" s="89" t="s">
        <v>720</v>
      </c>
    </row>
    <row r="249" spans="2:47" s="6" customFormat="1" ht="27" customHeight="1">
      <c r="B249" s="23"/>
      <c r="C249" s="24"/>
      <c r="D249" s="131" t="s">
        <v>123</v>
      </c>
      <c r="E249" s="24"/>
      <c r="F249" s="132" t="s">
        <v>721</v>
      </c>
      <c r="G249" s="24"/>
      <c r="H249" s="24"/>
      <c r="J249" s="24"/>
      <c r="K249" s="24"/>
      <c r="L249" s="43"/>
      <c r="M249" s="56"/>
      <c r="N249" s="24"/>
      <c r="O249" s="24"/>
      <c r="P249" s="24"/>
      <c r="Q249" s="24"/>
      <c r="R249" s="24"/>
      <c r="S249" s="24"/>
      <c r="T249" s="57"/>
      <c r="AT249" s="6" t="s">
        <v>123</v>
      </c>
      <c r="AU249" s="6" t="s">
        <v>77</v>
      </c>
    </row>
    <row r="250" spans="2:65" s="6" customFormat="1" ht="15.75" customHeight="1">
      <c r="B250" s="23"/>
      <c r="C250" s="133" t="s">
        <v>257</v>
      </c>
      <c r="D250" s="133" t="s">
        <v>127</v>
      </c>
      <c r="E250" s="134" t="s">
        <v>722</v>
      </c>
      <c r="F250" s="135" t="s">
        <v>723</v>
      </c>
      <c r="G250" s="136" t="s">
        <v>653</v>
      </c>
      <c r="H250" s="137">
        <v>2</v>
      </c>
      <c r="I250" s="138"/>
      <c r="J250" s="139">
        <f>ROUND($I$250*$H$250,2)</f>
        <v>0</v>
      </c>
      <c r="K250" s="135" t="s">
        <v>491</v>
      </c>
      <c r="L250" s="140"/>
      <c r="M250" s="141"/>
      <c r="N250" s="142" t="s">
        <v>40</v>
      </c>
      <c r="O250" s="24"/>
      <c r="P250" s="24"/>
      <c r="Q250" s="128">
        <v>0.003</v>
      </c>
      <c r="R250" s="128">
        <f>$Q$250*$H$250</f>
        <v>0.006</v>
      </c>
      <c r="S250" s="128">
        <v>0</v>
      </c>
      <c r="T250" s="129">
        <f>$S$250*$H$250</f>
        <v>0</v>
      </c>
      <c r="AR250" s="89" t="s">
        <v>130</v>
      </c>
      <c r="AT250" s="89" t="s">
        <v>127</v>
      </c>
      <c r="AU250" s="89" t="s">
        <v>77</v>
      </c>
      <c r="AY250" s="6" t="s">
        <v>122</v>
      </c>
      <c r="BE250" s="130">
        <f>IF($N$250="základní",$J$250,0)</f>
        <v>0</v>
      </c>
      <c r="BF250" s="130">
        <f>IF($N$250="snížená",$J$250,0)</f>
        <v>0</v>
      </c>
      <c r="BG250" s="130">
        <f>IF($N$250="zákl. přenesená",$J$250,0)</f>
        <v>0</v>
      </c>
      <c r="BH250" s="130">
        <f>IF($N$250="sníž. přenesená",$J$250,0)</f>
        <v>0</v>
      </c>
      <c r="BI250" s="130">
        <f>IF($N$250="nulová",$J$250,0)</f>
        <v>0</v>
      </c>
      <c r="BJ250" s="89" t="s">
        <v>20</v>
      </c>
      <c r="BK250" s="130">
        <f>ROUND($I$250*$H$250,2)</f>
        <v>0</v>
      </c>
      <c r="BL250" s="89" t="s">
        <v>121</v>
      </c>
      <c r="BM250" s="89" t="s">
        <v>724</v>
      </c>
    </row>
    <row r="251" spans="2:47" s="6" customFormat="1" ht="38.25" customHeight="1">
      <c r="B251" s="23"/>
      <c r="C251" s="24"/>
      <c r="D251" s="131" t="s">
        <v>123</v>
      </c>
      <c r="E251" s="24"/>
      <c r="F251" s="132" t="s">
        <v>725</v>
      </c>
      <c r="G251" s="24"/>
      <c r="H251" s="24"/>
      <c r="J251" s="24"/>
      <c r="K251" s="24"/>
      <c r="L251" s="43"/>
      <c r="M251" s="56"/>
      <c r="N251" s="24"/>
      <c r="O251" s="24"/>
      <c r="P251" s="24"/>
      <c r="Q251" s="24"/>
      <c r="R251" s="24"/>
      <c r="S251" s="24"/>
      <c r="T251" s="57"/>
      <c r="AT251" s="6" t="s">
        <v>123</v>
      </c>
      <c r="AU251" s="6" t="s">
        <v>77</v>
      </c>
    </row>
    <row r="252" spans="2:65" s="6" customFormat="1" ht="15.75" customHeight="1">
      <c r="B252" s="23"/>
      <c r="C252" s="133" t="s">
        <v>260</v>
      </c>
      <c r="D252" s="133" t="s">
        <v>127</v>
      </c>
      <c r="E252" s="134" t="s">
        <v>726</v>
      </c>
      <c r="F252" s="135" t="s">
        <v>727</v>
      </c>
      <c r="G252" s="136" t="s">
        <v>653</v>
      </c>
      <c r="H252" s="137">
        <v>9</v>
      </c>
      <c r="I252" s="138"/>
      <c r="J252" s="139">
        <f>ROUND($I$252*$H$252,2)</f>
        <v>0</v>
      </c>
      <c r="K252" s="135" t="s">
        <v>491</v>
      </c>
      <c r="L252" s="140"/>
      <c r="M252" s="141"/>
      <c r="N252" s="142" t="s">
        <v>40</v>
      </c>
      <c r="O252" s="24"/>
      <c r="P252" s="24"/>
      <c r="Q252" s="128">
        <v>0.00035</v>
      </c>
      <c r="R252" s="128">
        <f>$Q$252*$H$252</f>
        <v>0.00315</v>
      </c>
      <c r="S252" s="128">
        <v>0</v>
      </c>
      <c r="T252" s="129">
        <f>$S$252*$H$252</f>
        <v>0</v>
      </c>
      <c r="AR252" s="89" t="s">
        <v>130</v>
      </c>
      <c r="AT252" s="89" t="s">
        <v>127</v>
      </c>
      <c r="AU252" s="89" t="s">
        <v>77</v>
      </c>
      <c r="AY252" s="6" t="s">
        <v>122</v>
      </c>
      <c r="BE252" s="130">
        <f>IF($N$252="základní",$J$252,0)</f>
        <v>0</v>
      </c>
      <c r="BF252" s="130">
        <f>IF($N$252="snížená",$J$252,0)</f>
        <v>0</v>
      </c>
      <c r="BG252" s="130">
        <f>IF($N$252="zákl. přenesená",$J$252,0)</f>
        <v>0</v>
      </c>
      <c r="BH252" s="130">
        <f>IF($N$252="sníž. přenesená",$J$252,0)</f>
        <v>0</v>
      </c>
      <c r="BI252" s="130">
        <f>IF($N$252="nulová",$J$252,0)</f>
        <v>0</v>
      </c>
      <c r="BJ252" s="89" t="s">
        <v>20</v>
      </c>
      <c r="BK252" s="130">
        <f>ROUND($I$252*$H$252,2)</f>
        <v>0</v>
      </c>
      <c r="BL252" s="89" t="s">
        <v>121</v>
      </c>
      <c r="BM252" s="89" t="s">
        <v>728</v>
      </c>
    </row>
    <row r="253" spans="2:47" s="6" customFormat="1" ht="27" customHeight="1">
      <c r="B253" s="23"/>
      <c r="C253" s="24"/>
      <c r="D253" s="131" t="s">
        <v>123</v>
      </c>
      <c r="E253" s="24"/>
      <c r="F253" s="132" t="s">
        <v>729</v>
      </c>
      <c r="G253" s="24"/>
      <c r="H253" s="24"/>
      <c r="J253" s="24"/>
      <c r="K253" s="24"/>
      <c r="L253" s="43"/>
      <c r="M253" s="56"/>
      <c r="N253" s="24"/>
      <c r="O253" s="24"/>
      <c r="P253" s="24"/>
      <c r="Q253" s="24"/>
      <c r="R253" s="24"/>
      <c r="S253" s="24"/>
      <c r="T253" s="57"/>
      <c r="AT253" s="6" t="s">
        <v>123</v>
      </c>
      <c r="AU253" s="6" t="s">
        <v>77</v>
      </c>
    </row>
    <row r="254" spans="2:65" s="6" customFormat="1" ht="15.75" customHeight="1">
      <c r="B254" s="23"/>
      <c r="C254" s="133" t="s">
        <v>264</v>
      </c>
      <c r="D254" s="133" t="s">
        <v>127</v>
      </c>
      <c r="E254" s="134" t="s">
        <v>730</v>
      </c>
      <c r="F254" s="135" t="s">
        <v>731</v>
      </c>
      <c r="G254" s="136" t="s">
        <v>653</v>
      </c>
      <c r="H254" s="137">
        <v>9</v>
      </c>
      <c r="I254" s="138"/>
      <c r="J254" s="139">
        <f>ROUND($I$254*$H$254,2)</f>
        <v>0</v>
      </c>
      <c r="K254" s="135" t="s">
        <v>491</v>
      </c>
      <c r="L254" s="140"/>
      <c r="M254" s="141"/>
      <c r="N254" s="142" t="s">
        <v>40</v>
      </c>
      <c r="O254" s="24"/>
      <c r="P254" s="24"/>
      <c r="Q254" s="128">
        <v>0.0001</v>
      </c>
      <c r="R254" s="128">
        <f>$Q$254*$H$254</f>
        <v>0.0009000000000000001</v>
      </c>
      <c r="S254" s="128">
        <v>0</v>
      </c>
      <c r="T254" s="129">
        <f>$S$254*$H$254</f>
        <v>0</v>
      </c>
      <c r="AR254" s="89" t="s">
        <v>130</v>
      </c>
      <c r="AT254" s="89" t="s">
        <v>127</v>
      </c>
      <c r="AU254" s="89" t="s">
        <v>77</v>
      </c>
      <c r="AY254" s="6" t="s">
        <v>122</v>
      </c>
      <c r="BE254" s="130">
        <f>IF($N$254="základní",$J$254,0)</f>
        <v>0</v>
      </c>
      <c r="BF254" s="130">
        <f>IF($N$254="snížená",$J$254,0)</f>
        <v>0</v>
      </c>
      <c r="BG254" s="130">
        <f>IF($N$254="zákl. přenesená",$J$254,0)</f>
        <v>0</v>
      </c>
      <c r="BH254" s="130">
        <f>IF($N$254="sníž. přenesená",$J$254,0)</f>
        <v>0</v>
      </c>
      <c r="BI254" s="130">
        <f>IF($N$254="nulová",$J$254,0)</f>
        <v>0</v>
      </c>
      <c r="BJ254" s="89" t="s">
        <v>20</v>
      </c>
      <c r="BK254" s="130">
        <f>ROUND($I$254*$H$254,2)</f>
        <v>0</v>
      </c>
      <c r="BL254" s="89" t="s">
        <v>121</v>
      </c>
      <c r="BM254" s="89" t="s">
        <v>732</v>
      </c>
    </row>
    <row r="255" spans="2:47" s="6" customFormat="1" ht="16.5" customHeight="1">
      <c r="B255" s="23"/>
      <c r="C255" s="24"/>
      <c r="D255" s="131" t="s">
        <v>123</v>
      </c>
      <c r="E255" s="24"/>
      <c r="F255" s="132" t="s">
        <v>733</v>
      </c>
      <c r="G255" s="24"/>
      <c r="H255" s="24"/>
      <c r="J255" s="24"/>
      <c r="K255" s="24"/>
      <c r="L255" s="43"/>
      <c r="M255" s="56"/>
      <c r="N255" s="24"/>
      <c r="O255" s="24"/>
      <c r="P255" s="24"/>
      <c r="Q255" s="24"/>
      <c r="R255" s="24"/>
      <c r="S255" s="24"/>
      <c r="T255" s="57"/>
      <c r="AT255" s="6" t="s">
        <v>123</v>
      </c>
      <c r="AU255" s="6" t="s">
        <v>77</v>
      </c>
    </row>
    <row r="256" spans="2:65" s="6" customFormat="1" ht="15.75" customHeight="1">
      <c r="B256" s="23"/>
      <c r="C256" s="119" t="s">
        <v>267</v>
      </c>
      <c r="D256" s="119" t="s">
        <v>117</v>
      </c>
      <c r="E256" s="120" t="s">
        <v>734</v>
      </c>
      <c r="F256" s="121" t="s">
        <v>735</v>
      </c>
      <c r="G256" s="122" t="s">
        <v>653</v>
      </c>
      <c r="H256" s="123">
        <v>9</v>
      </c>
      <c r="I256" s="124"/>
      <c r="J256" s="125">
        <f>ROUND($I$256*$H$256,2)</f>
        <v>0</v>
      </c>
      <c r="K256" s="121" t="s">
        <v>491</v>
      </c>
      <c r="L256" s="43"/>
      <c r="M256" s="126"/>
      <c r="N256" s="127" t="s">
        <v>40</v>
      </c>
      <c r="O256" s="24"/>
      <c r="P256" s="24"/>
      <c r="Q256" s="128">
        <v>0.1124</v>
      </c>
      <c r="R256" s="128">
        <f>$Q$256*$H$256</f>
        <v>1.0116</v>
      </c>
      <c r="S256" s="128">
        <v>0</v>
      </c>
      <c r="T256" s="129">
        <f>$S$256*$H$256</f>
        <v>0</v>
      </c>
      <c r="AR256" s="89" t="s">
        <v>121</v>
      </c>
      <c r="AT256" s="89" t="s">
        <v>117</v>
      </c>
      <c r="AU256" s="89" t="s">
        <v>77</v>
      </c>
      <c r="AY256" s="6" t="s">
        <v>122</v>
      </c>
      <c r="BE256" s="130">
        <f>IF($N$256="základní",$J$256,0)</f>
        <v>0</v>
      </c>
      <c r="BF256" s="130">
        <f>IF($N$256="snížená",$J$256,0)</f>
        <v>0</v>
      </c>
      <c r="BG256" s="130">
        <f>IF($N$256="zákl. přenesená",$J$256,0)</f>
        <v>0</v>
      </c>
      <c r="BH256" s="130">
        <f>IF($N$256="sníž. přenesená",$J$256,0)</f>
        <v>0</v>
      </c>
      <c r="BI256" s="130">
        <f>IF($N$256="nulová",$J$256,0)</f>
        <v>0</v>
      </c>
      <c r="BJ256" s="89" t="s">
        <v>20</v>
      </c>
      <c r="BK256" s="130">
        <f>ROUND($I$256*$H$256,2)</f>
        <v>0</v>
      </c>
      <c r="BL256" s="89" t="s">
        <v>121</v>
      </c>
      <c r="BM256" s="89" t="s">
        <v>736</v>
      </c>
    </row>
    <row r="257" spans="2:47" s="6" customFormat="1" ht="16.5" customHeight="1">
      <c r="B257" s="23"/>
      <c r="C257" s="24"/>
      <c r="D257" s="131" t="s">
        <v>123</v>
      </c>
      <c r="E257" s="24"/>
      <c r="F257" s="132" t="s">
        <v>737</v>
      </c>
      <c r="G257" s="24"/>
      <c r="H257" s="24"/>
      <c r="J257" s="24"/>
      <c r="K257" s="24"/>
      <c r="L257" s="43"/>
      <c r="M257" s="56"/>
      <c r="N257" s="24"/>
      <c r="O257" s="24"/>
      <c r="P257" s="24"/>
      <c r="Q257" s="24"/>
      <c r="R257" s="24"/>
      <c r="S257" s="24"/>
      <c r="T257" s="57"/>
      <c r="AT257" s="6" t="s">
        <v>123</v>
      </c>
      <c r="AU257" s="6" t="s">
        <v>77</v>
      </c>
    </row>
    <row r="258" spans="2:47" s="6" customFormat="1" ht="30.75" customHeight="1">
      <c r="B258" s="23"/>
      <c r="C258" s="24"/>
      <c r="D258" s="172" t="s">
        <v>486</v>
      </c>
      <c r="E258" s="24"/>
      <c r="F258" s="173" t="s">
        <v>511</v>
      </c>
      <c r="G258" s="24"/>
      <c r="H258" s="24"/>
      <c r="J258" s="24"/>
      <c r="K258" s="24"/>
      <c r="L258" s="43"/>
      <c r="M258" s="56"/>
      <c r="N258" s="24"/>
      <c r="O258" s="24"/>
      <c r="P258" s="24"/>
      <c r="Q258" s="24"/>
      <c r="R258" s="24"/>
      <c r="S258" s="24"/>
      <c r="T258" s="57"/>
      <c r="AT258" s="6" t="s">
        <v>486</v>
      </c>
      <c r="AU258" s="6" t="s">
        <v>77</v>
      </c>
    </row>
    <row r="259" spans="2:65" s="6" customFormat="1" ht="15.75" customHeight="1">
      <c r="B259" s="23"/>
      <c r="C259" s="133" t="s">
        <v>270</v>
      </c>
      <c r="D259" s="133" t="s">
        <v>127</v>
      </c>
      <c r="E259" s="134" t="s">
        <v>738</v>
      </c>
      <c r="F259" s="135" t="s">
        <v>739</v>
      </c>
      <c r="G259" s="136" t="s">
        <v>653</v>
      </c>
      <c r="H259" s="137">
        <v>9</v>
      </c>
      <c r="I259" s="138"/>
      <c r="J259" s="139">
        <f>ROUND($I$259*$H$259,2)</f>
        <v>0</v>
      </c>
      <c r="K259" s="135" t="s">
        <v>491</v>
      </c>
      <c r="L259" s="140"/>
      <c r="M259" s="141"/>
      <c r="N259" s="142" t="s">
        <v>40</v>
      </c>
      <c r="O259" s="24"/>
      <c r="P259" s="24"/>
      <c r="Q259" s="128">
        <v>0.0061</v>
      </c>
      <c r="R259" s="128">
        <f>$Q$259*$H$259</f>
        <v>0.054900000000000004</v>
      </c>
      <c r="S259" s="128">
        <v>0</v>
      </c>
      <c r="T259" s="129">
        <f>$S$259*$H$259</f>
        <v>0</v>
      </c>
      <c r="AR259" s="89" t="s">
        <v>130</v>
      </c>
      <c r="AT259" s="89" t="s">
        <v>127</v>
      </c>
      <c r="AU259" s="89" t="s">
        <v>77</v>
      </c>
      <c r="AY259" s="6" t="s">
        <v>122</v>
      </c>
      <c r="BE259" s="130">
        <f>IF($N$259="základní",$J$259,0)</f>
        <v>0</v>
      </c>
      <c r="BF259" s="130">
        <f>IF($N$259="snížená",$J$259,0)</f>
        <v>0</v>
      </c>
      <c r="BG259" s="130">
        <f>IF($N$259="zákl. přenesená",$J$259,0)</f>
        <v>0</v>
      </c>
      <c r="BH259" s="130">
        <f>IF($N$259="sníž. přenesená",$J$259,0)</f>
        <v>0</v>
      </c>
      <c r="BI259" s="130">
        <f>IF($N$259="nulová",$J$259,0)</f>
        <v>0</v>
      </c>
      <c r="BJ259" s="89" t="s">
        <v>20</v>
      </c>
      <c r="BK259" s="130">
        <f>ROUND($I$259*$H$259,2)</f>
        <v>0</v>
      </c>
      <c r="BL259" s="89" t="s">
        <v>121</v>
      </c>
      <c r="BM259" s="89" t="s">
        <v>740</v>
      </c>
    </row>
    <row r="260" spans="2:47" s="6" customFormat="1" ht="16.5" customHeight="1">
      <c r="B260" s="23"/>
      <c r="C260" s="24"/>
      <c r="D260" s="131" t="s">
        <v>123</v>
      </c>
      <c r="E260" s="24"/>
      <c r="F260" s="132" t="s">
        <v>741</v>
      </c>
      <c r="G260" s="24"/>
      <c r="H260" s="24"/>
      <c r="J260" s="24"/>
      <c r="K260" s="24"/>
      <c r="L260" s="43"/>
      <c r="M260" s="56"/>
      <c r="N260" s="24"/>
      <c r="O260" s="24"/>
      <c r="P260" s="24"/>
      <c r="Q260" s="24"/>
      <c r="R260" s="24"/>
      <c r="S260" s="24"/>
      <c r="T260" s="57"/>
      <c r="AT260" s="6" t="s">
        <v>123</v>
      </c>
      <c r="AU260" s="6" t="s">
        <v>77</v>
      </c>
    </row>
    <row r="261" spans="2:65" s="6" customFormat="1" ht="15.75" customHeight="1">
      <c r="B261" s="23"/>
      <c r="C261" s="133" t="s">
        <v>273</v>
      </c>
      <c r="D261" s="133" t="s">
        <v>127</v>
      </c>
      <c r="E261" s="134" t="s">
        <v>742</v>
      </c>
      <c r="F261" s="135" t="s">
        <v>743</v>
      </c>
      <c r="G261" s="136" t="s">
        <v>653</v>
      </c>
      <c r="H261" s="137">
        <v>9</v>
      </c>
      <c r="I261" s="138"/>
      <c r="J261" s="139">
        <f>ROUND($I$261*$H$261,2)</f>
        <v>0</v>
      </c>
      <c r="K261" s="135" t="s">
        <v>491</v>
      </c>
      <c r="L261" s="140"/>
      <c r="M261" s="141"/>
      <c r="N261" s="142" t="s">
        <v>40</v>
      </c>
      <c r="O261" s="24"/>
      <c r="P261" s="24"/>
      <c r="Q261" s="128">
        <v>0.003</v>
      </c>
      <c r="R261" s="128">
        <f>$Q$261*$H$261</f>
        <v>0.027</v>
      </c>
      <c r="S261" s="128">
        <v>0</v>
      </c>
      <c r="T261" s="129">
        <f>$S$261*$H$261</f>
        <v>0</v>
      </c>
      <c r="AR261" s="89" t="s">
        <v>130</v>
      </c>
      <c r="AT261" s="89" t="s">
        <v>127</v>
      </c>
      <c r="AU261" s="89" t="s">
        <v>77</v>
      </c>
      <c r="AY261" s="6" t="s">
        <v>122</v>
      </c>
      <c r="BE261" s="130">
        <f>IF($N$261="základní",$J$261,0)</f>
        <v>0</v>
      </c>
      <c r="BF261" s="130">
        <f>IF($N$261="snížená",$J$261,0)</f>
        <v>0</v>
      </c>
      <c r="BG261" s="130">
        <f>IF($N$261="zákl. přenesená",$J$261,0)</f>
        <v>0</v>
      </c>
      <c r="BH261" s="130">
        <f>IF($N$261="sníž. přenesená",$J$261,0)</f>
        <v>0</v>
      </c>
      <c r="BI261" s="130">
        <f>IF($N$261="nulová",$J$261,0)</f>
        <v>0</v>
      </c>
      <c r="BJ261" s="89" t="s">
        <v>20</v>
      </c>
      <c r="BK261" s="130">
        <f>ROUND($I$261*$H$261,2)</f>
        <v>0</v>
      </c>
      <c r="BL261" s="89" t="s">
        <v>121</v>
      </c>
      <c r="BM261" s="89" t="s">
        <v>744</v>
      </c>
    </row>
    <row r="262" spans="2:47" s="6" customFormat="1" ht="16.5" customHeight="1">
      <c r="B262" s="23"/>
      <c r="C262" s="24"/>
      <c r="D262" s="131" t="s">
        <v>123</v>
      </c>
      <c r="E262" s="24"/>
      <c r="F262" s="132" t="s">
        <v>745</v>
      </c>
      <c r="G262" s="24"/>
      <c r="H262" s="24"/>
      <c r="J262" s="24"/>
      <c r="K262" s="24"/>
      <c r="L262" s="43"/>
      <c r="M262" s="56"/>
      <c r="N262" s="24"/>
      <c r="O262" s="24"/>
      <c r="P262" s="24"/>
      <c r="Q262" s="24"/>
      <c r="R262" s="24"/>
      <c r="S262" s="24"/>
      <c r="T262" s="57"/>
      <c r="AT262" s="6" t="s">
        <v>123</v>
      </c>
      <c r="AU262" s="6" t="s">
        <v>77</v>
      </c>
    </row>
    <row r="263" spans="2:65" s="6" customFormat="1" ht="15.75" customHeight="1">
      <c r="B263" s="23"/>
      <c r="C263" s="119" t="s">
        <v>276</v>
      </c>
      <c r="D263" s="119" t="s">
        <v>117</v>
      </c>
      <c r="E263" s="120" t="s">
        <v>746</v>
      </c>
      <c r="F263" s="121" t="s">
        <v>747</v>
      </c>
      <c r="G263" s="122" t="s">
        <v>592</v>
      </c>
      <c r="H263" s="123">
        <v>150</v>
      </c>
      <c r="I263" s="124"/>
      <c r="J263" s="125">
        <f>ROUND($I$263*$H$263,2)</f>
        <v>0</v>
      </c>
      <c r="K263" s="121" t="s">
        <v>491</v>
      </c>
      <c r="L263" s="43"/>
      <c r="M263" s="126"/>
      <c r="N263" s="127" t="s">
        <v>40</v>
      </c>
      <c r="O263" s="24"/>
      <c r="P263" s="24"/>
      <c r="Q263" s="128">
        <v>0.0004</v>
      </c>
      <c r="R263" s="128">
        <f>$Q$263*$H$263</f>
        <v>0.060000000000000005</v>
      </c>
      <c r="S263" s="128">
        <v>0</v>
      </c>
      <c r="T263" s="129">
        <f>$S$263*$H$263</f>
        <v>0</v>
      </c>
      <c r="AR263" s="89" t="s">
        <v>121</v>
      </c>
      <c r="AT263" s="89" t="s">
        <v>117</v>
      </c>
      <c r="AU263" s="89" t="s">
        <v>77</v>
      </c>
      <c r="AY263" s="6" t="s">
        <v>122</v>
      </c>
      <c r="BE263" s="130">
        <f>IF($N$263="základní",$J$263,0)</f>
        <v>0</v>
      </c>
      <c r="BF263" s="130">
        <f>IF($N$263="snížená",$J$263,0)</f>
        <v>0</v>
      </c>
      <c r="BG263" s="130">
        <f>IF($N$263="zákl. přenesená",$J$263,0)</f>
        <v>0</v>
      </c>
      <c r="BH263" s="130">
        <f>IF($N$263="sníž. přenesená",$J$263,0)</f>
        <v>0</v>
      </c>
      <c r="BI263" s="130">
        <f>IF($N$263="nulová",$J$263,0)</f>
        <v>0</v>
      </c>
      <c r="BJ263" s="89" t="s">
        <v>20</v>
      </c>
      <c r="BK263" s="130">
        <f>ROUND($I$263*$H$263,2)</f>
        <v>0</v>
      </c>
      <c r="BL263" s="89" t="s">
        <v>121</v>
      </c>
      <c r="BM263" s="89" t="s">
        <v>748</v>
      </c>
    </row>
    <row r="264" spans="2:47" s="6" customFormat="1" ht="16.5" customHeight="1">
      <c r="B264" s="23"/>
      <c r="C264" s="24"/>
      <c r="D264" s="131" t="s">
        <v>123</v>
      </c>
      <c r="E264" s="24"/>
      <c r="F264" s="132" t="s">
        <v>749</v>
      </c>
      <c r="G264" s="24"/>
      <c r="H264" s="24"/>
      <c r="J264" s="24"/>
      <c r="K264" s="24"/>
      <c r="L264" s="43"/>
      <c r="M264" s="56"/>
      <c r="N264" s="24"/>
      <c r="O264" s="24"/>
      <c r="P264" s="24"/>
      <c r="Q264" s="24"/>
      <c r="R264" s="24"/>
      <c r="S264" s="24"/>
      <c r="T264" s="57"/>
      <c r="AT264" s="6" t="s">
        <v>123</v>
      </c>
      <c r="AU264" s="6" t="s">
        <v>77</v>
      </c>
    </row>
    <row r="265" spans="2:47" s="6" customFormat="1" ht="30.75" customHeight="1">
      <c r="B265" s="23"/>
      <c r="C265" s="24"/>
      <c r="D265" s="172" t="s">
        <v>486</v>
      </c>
      <c r="E265" s="24"/>
      <c r="F265" s="173" t="s">
        <v>511</v>
      </c>
      <c r="G265" s="24"/>
      <c r="H265" s="24"/>
      <c r="J265" s="24"/>
      <c r="K265" s="24"/>
      <c r="L265" s="43"/>
      <c r="M265" s="56"/>
      <c r="N265" s="24"/>
      <c r="O265" s="24"/>
      <c r="P265" s="24"/>
      <c r="Q265" s="24"/>
      <c r="R265" s="24"/>
      <c r="S265" s="24"/>
      <c r="T265" s="57"/>
      <c r="AT265" s="6" t="s">
        <v>486</v>
      </c>
      <c r="AU265" s="6" t="s">
        <v>77</v>
      </c>
    </row>
    <row r="266" spans="2:65" s="6" customFormat="1" ht="15.75" customHeight="1">
      <c r="B266" s="23"/>
      <c r="C266" s="119" t="s">
        <v>279</v>
      </c>
      <c r="D266" s="119" t="s">
        <v>117</v>
      </c>
      <c r="E266" s="120" t="s">
        <v>750</v>
      </c>
      <c r="F266" s="121" t="s">
        <v>751</v>
      </c>
      <c r="G266" s="122" t="s">
        <v>482</v>
      </c>
      <c r="H266" s="123">
        <v>12</v>
      </c>
      <c r="I266" s="124"/>
      <c r="J266" s="125">
        <f>ROUND($I$266*$H$266,2)</f>
        <v>0</v>
      </c>
      <c r="K266" s="121" t="s">
        <v>491</v>
      </c>
      <c r="L266" s="43"/>
      <c r="M266" s="126"/>
      <c r="N266" s="127" t="s">
        <v>40</v>
      </c>
      <c r="O266" s="24"/>
      <c r="P266" s="24"/>
      <c r="Q266" s="128">
        <v>0.0016</v>
      </c>
      <c r="R266" s="128">
        <f>$Q$266*$H$266</f>
        <v>0.019200000000000002</v>
      </c>
      <c r="S266" s="128">
        <v>0</v>
      </c>
      <c r="T266" s="129">
        <f>$S$266*$H$266</f>
        <v>0</v>
      </c>
      <c r="AR266" s="89" t="s">
        <v>121</v>
      </c>
      <c r="AT266" s="89" t="s">
        <v>117</v>
      </c>
      <c r="AU266" s="89" t="s">
        <v>77</v>
      </c>
      <c r="AY266" s="6" t="s">
        <v>122</v>
      </c>
      <c r="BE266" s="130">
        <f>IF($N$266="základní",$J$266,0)</f>
        <v>0</v>
      </c>
      <c r="BF266" s="130">
        <f>IF($N$266="snížená",$J$266,0)</f>
        <v>0</v>
      </c>
      <c r="BG266" s="130">
        <f>IF($N$266="zákl. přenesená",$J$266,0)</f>
        <v>0</v>
      </c>
      <c r="BH266" s="130">
        <f>IF($N$266="sníž. přenesená",$J$266,0)</f>
        <v>0</v>
      </c>
      <c r="BI266" s="130">
        <f>IF($N$266="nulová",$J$266,0)</f>
        <v>0</v>
      </c>
      <c r="BJ266" s="89" t="s">
        <v>20</v>
      </c>
      <c r="BK266" s="130">
        <f>ROUND($I$266*$H$266,2)</f>
        <v>0</v>
      </c>
      <c r="BL266" s="89" t="s">
        <v>121</v>
      </c>
      <c r="BM266" s="89" t="s">
        <v>752</v>
      </c>
    </row>
    <row r="267" spans="2:47" s="6" customFormat="1" ht="16.5" customHeight="1">
      <c r="B267" s="23"/>
      <c r="C267" s="24"/>
      <c r="D267" s="131" t="s">
        <v>123</v>
      </c>
      <c r="E267" s="24"/>
      <c r="F267" s="132" t="s">
        <v>753</v>
      </c>
      <c r="G267" s="24"/>
      <c r="H267" s="24"/>
      <c r="J267" s="24"/>
      <c r="K267" s="24"/>
      <c r="L267" s="43"/>
      <c r="M267" s="56"/>
      <c r="N267" s="24"/>
      <c r="O267" s="24"/>
      <c r="P267" s="24"/>
      <c r="Q267" s="24"/>
      <c r="R267" s="24"/>
      <c r="S267" s="24"/>
      <c r="T267" s="57"/>
      <c r="AT267" s="6" t="s">
        <v>123</v>
      </c>
      <c r="AU267" s="6" t="s">
        <v>77</v>
      </c>
    </row>
    <row r="268" spans="2:47" s="6" customFormat="1" ht="30.75" customHeight="1">
      <c r="B268" s="23"/>
      <c r="C268" s="24"/>
      <c r="D268" s="172" t="s">
        <v>486</v>
      </c>
      <c r="E268" s="24"/>
      <c r="F268" s="173" t="s">
        <v>511</v>
      </c>
      <c r="G268" s="24"/>
      <c r="H268" s="24"/>
      <c r="J268" s="24"/>
      <c r="K268" s="24"/>
      <c r="L268" s="43"/>
      <c r="M268" s="56"/>
      <c r="N268" s="24"/>
      <c r="O268" s="24"/>
      <c r="P268" s="24"/>
      <c r="Q268" s="24"/>
      <c r="R268" s="24"/>
      <c r="S268" s="24"/>
      <c r="T268" s="57"/>
      <c r="AT268" s="6" t="s">
        <v>486</v>
      </c>
      <c r="AU268" s="6" t="s">
        <v>77</v>
      </c>
    </row>
    <row r="269" spans="2:65" s="6" customFormat="1" ht="15.75" customHeight="1">
      <c r="B269" s="23"/>
      <c r="C269" s="119" t="s">
        <v>282</v>
      </c>
      <c r="D269" s="119" t="s">
        <v>117</v>
      </c>
      <c r="E269" s="120" t="s">
        <v>754</v>
      </c>
      <c r="F269" s="121" t="s">
        <v>755</v>
      </c>
      <c r="G269" s="122" t="s">
        <v>592</v>
      </c>
      <c r="H269" s="123">
        <v>150</v>
      </c>
      <c r="I269" s="124"/>
      <c r="J269" s="125">
        <f>ROUND($I$269*$H$269,2)</f>
        <v>0</v>
      </c>
      <c r="K269" s="121" t="s">
        <v>491</v>
      </c>
      <c r="L269" s="43"/>
      <c r="M269" s="126"/>
      <c r="N269" s="127" t="s">
        <v>40</v>
      </c>
      <c r="O269" s="24"/>
      <c r="P269" s="24"/>
      <c r="Q269" s="128">
        <v>0</v>
      </c>
      <c r="R269" s="128">
        <f>$Q$269*$H$269</f>
        <v>0</v>
      </c>
      <c r="S269" s="128">
        <v>0</v>
      </c>
      <c r="T269" s="129">
        <f>$S$269*$H$269</f>
        <v>0</v>
      </c>
      <c r="AR269" s="89" t="s">
        <v>121</v>
      </c>
      <c r="AT269" s="89" t="s">
        <v>117</v>
      </c>
      <c r="AU269" s="89" t="s">
        <v>77</v>
      </c>
      <c r="AY269" s="6" t="s">
        <v>122</v>
      </c>
      <c r="BE269" s="130">
        <f>IF($N$269="základní",$J$269,0)</f>
        <v>0</v>
      </c>
      <c r="BF269" s="130">
        <f>IF($N$269="snížená",$J$269,0)</f>
        <v>0</v>
      </c>
      <c r="BG269" s="130">
        <f>IF($N$269="zákl. přenesená",$J$269,0)</f>
        <v>0</v>
      </c>
      <c r="BH269" s="130">
        <f>IF($N$269="sníž. přenesená",$J$269,0)</f>
        <v>0</v>
      </c>
      <c r="BI269" s="130">
        <f>IF($N$269="nulová",$J$269,0)</f>
        <v>0</v>
      </c>
      <c r="BJ269" s="89" t="s">
        <v>20</v>
      </c>
      <c r="BK269" s="130">
        <f>ROUND($I$269*$H$269,2)</f>
        <v>0</v>
      </c>
      <c r="BL269" s="89" t="s">
        <v>121</v>
      </c>
      <c r="BM269" s="89" t="s">
        <v>756</v>
      </c>
    </row>
    <row r="270" spans="2:47" s="6" customFormat="1" ht="16.5" customHeight="1">
      <c r="B270" s="23"/>
      <c r="C270" s="24"/>
      <c r="D270" s="131" t="s">
        <v>123</v>
      </c>
      <c r="E270" s="24"/>
      <c r="F270" s="132" t="s">
        <v>757</v>
      </c>
      <c r="G270" s="24"/>
      <c r="H270" s="24"/>
      <c r="J270" s="24"/>
      <c r="K270" s="24"/>
      <c r="L270" s="43"/>
      <c r="M270" s="56"/>
      <c r="N270" s="24"/>
      <c r="O270" s="24"/>
      <c r="P270" s="24"/>
      <c r="Q270" s="24"/>
      <c r="R270" s="24"/>
      <c r="S270" s="24"/>
      <c r="T270" s="57"/>
      <c r="AT270" s="6" t="s">
        <v>123</v>
      </c>
      <c r="AU270" s="6" t="s">
        <v>77</v>
      </c>
    </row>
    <row r="271" spans="2:47" s="6" customFormat="1" ht="30.75" customHeight="1">
      <c r="B271" s="23"/>
      <c r="C271" s="24"/>
      <c r="D271" s="172" t="s">
        <v>486</v>
      </c>
      <c r="E271" s="24"/>
      <c r="F271" s="173" t="s">
        <v>511</v>
      </c>
      <c r="G271" s="24"/>
      <c r="H271" s="24"/>
      <c r="J271" s="24"/>
      <c r="K271" s="24"/>
      <c r="L271" s="43"/>
      <c r="M271" s="56"/>
      <c r="N271" s="24"/>
      <c r="O271" s="24"/>
      <c r="P271" s="24"/>
      <c r="Q271" s="24"/>
      <c r="R271" s="24"/>
      <c r="S271" s="24"/>
      <c r="T271" s="57"/>
      <c r="AT271" s="6" t="s">
        <v>486</v>
      </c>
      <c r="AU271" s="6" t="s">
        <v>77</v>
      </c>
    </row>
    <row r="272" spans="2:65" s="6" customFormat="1" ht="15.75" customHeight="1">
      <c r="B272" s="23"/>
      <c r="C272" s="119" t="s">
        <v>283</v>
      </c>
      <c r="D272" s="119" t="s">
        <v>117</v>
      </c>
      <c r="E272" s="120" t="s">
        <v>758</v>
      </c>
      <c r="F272" s="121" t="s">
        <v>759</v>
      </c>
      <c r="G272" s="122" t="s">
        <v>482</v>
      </c>
      <c r="H272" s="123">
        <v>12</v>
      </c>
      <c r="I272" s="124"/>
      <c r="J272" s="125">
        <f>ROUND($I$272*$H$272,2)</f>
        <v>0</v>
      </c>
      <c r="K272" s="121" t="s">
        <v>491</v>
      </c>
      <c r="L272" s="43"/>
      <c r="M272" s="126"/>
      <c r="N272" s="127" t="s">
        <v>40</v>
      </c>
      <c r="O272" s="24"/>
      <c r="P272" s="24"/>
      <c r="Q272" s="128">
        <v>1E-05</v>
      </c>
      <c r="R272" s="128">
        <f>$Q$272*$H$272</f>
        <v>0.00012000000000000002</v>
      </c>
      <c r="S272" s="128">
        <v>0</v>
      </c>
      <c r="T272" s="129">
        <f>$S$272*$H$272</f>
        <v>0</v>
      </c>
      <c r="AR272" s="89" t="s">
        <v>121</v>
      </c>
      <c r="AT272" s="89" t="s">
        <v>117</v>
      </c>
      <c r="AU272" s="89" t="s">
        <v>77</v>
      </c>
      <c r="AY272" s="6" t="s">
        <v>122</v>
      </c>
      <c r="BE272" s="130">
        <f>IF($N$272="základní",$J$272,0)</f>
        <v>0</v>
      </c>
      <c r="BF272" s="130">
        <f>IF($N$272="snížená",$J$272,0)</f>
        <v>0</v>
      </c>
      <c r="BG272" s="130">
        <f>IF($N$272="zákl. přenesená",$J$272,0)</f>
        <v>0</v>
      </c>
      <c r="BH272" s="130">
        <f>IF($N$272="sníž. přenesená",$J$272,0)</f>
        <v>0</v>
      </c>
      <c r="BI272" s="130">
        <f>IF($N$272="nulová",$J$272,0)</f>
        <v>0</v>
      </c>
      <c r="BJ272" s="89" t="s">
        <v>20</v>
      </c>
      <c r="BK272" s="130">
        <f>ROUND($I$272*$H$272,2)</f>
        <v>0</v>
      </c>
      <c r="BL272" s="89" t="s">
        <v>121</v>
      </c>
      <c r="BM272" s="89" t="s">
        <v>760</v>
      </c>
    </row>
    <row r="273" spans="2:47" s="6" customFormat="1" ht="16.5" customHeight="1">
      <c r="B273" s="23"/>
      <c r="C273" s="24"/>
      <c r="D273" s="131" t="s">
        <v>123</v>
      </c>
      <c r="E273" s="24"/>
      <c r="F273" s="132" t="s">
        <v>761</v>
      </c>
      <c r="G273" s="24"/>
      <c r="H273" s="24"/>
      <c r="J273" s="24"/>
      <c r="K273" s="24"/>
      <c r="L273" s="43"/>
      <c r="M273" s="56"/>
      <c r="N273" s="24"/>
      <c r="O273" s="24"/>
      <c r="P273" s="24"/>
      <c r="Q273" s="24"/>
      <c r="R273" s="24"/>
      <c r="S273" s="24"/>
      <c r="T273" s="57"/>
      <c r="AT273" s="6" t="s">
        <v>123</v>
      </c>
      <c r="AU273" s="6" t="s">
        <v>77</v>
      </c>
    </row>
    <row r="274" spans="2:47" s="6" customFormat="1" ht="30.75" customHeight="1">
      <c r="B274" s="23"/>
      <c r="C274" s="24"/>
      <c r="D274" s="172" t="s">
        <v>486</v>
      </c>
      <c r="E274" s="24"/>
      <c r="F274" s="173" t="s">
        <v>762</v>
      </c>
      <c r="G274" s="24"/>
      <c r="H274" s="24"/>
      <c r="J274" s="24"/>
      <c r="K274" s="24"/>
      <c r="L274" s="43"/>
      <c r="M274" s="56"/>
      <c r="N274" s="24"/>
      <c r="O274" s="24"/>
      <c r="P274" s="24"/>
      <c r="Q274" s="24"/>
      <c r="R274" s="24"/>
      <c r="S274" s="24"/>
      <c r="T274" s="57"/>
      <c r="AT274" s="6" t="s">
        <v>486</v>
      </c>
      <c r="AU274" s="6" t="s">
        <v>77</v>
      </c>
    </row>
    <row r="275" spans="2:65" s="6" customFormat="1" ht="15.75" customHeight="1">
      <c r="B275" s="23"/>
      <c r="C275" s="119" t="s">
        <v>286</v>
      </c>
      <c r="D275" s="119" t="s">
        <v>117</v>
      </c>
      <c r="E275" s="120" t="s">
        <v>763</v>
      </c>
      <c r="F275" s="121" t="s">
        <v>764</v>
      </c>
      <c r="G275" s="122" t="s">
        <v>592</v>
      </c>
      <c r="H275" s="123">
        <v>2874</v>
      </c>
      <c r="I275" s="124"/>
      <c r="J275" s="125">
        <f>ROUND($I$275*$H$275,2)</f>
        <v>0</v>
      </c>
      <c r="K275" s="121" t="s">
        <v>491</v>
      </c>
      <c r="L275" s="43"/>
      <c r="M275" s="126"/>
      <c r="N275" s="127" t="s">
        <v>40</v>
      </c>
      <c r="O275" s="24"/>
      <c r="P275" s="24"/>
      <c r="Q275" s="128">
        <v>0.08981</v>
      </c>
      <c r="R275" s="128">
        <f>$Q$275*$H$275</f>
        <v>258.11394</v>
      </c>
      <c r="S275" s="128">
        <v>0</v>
      </c>
      <c r="T275" s="129">
        <f>$S$275*$H$275</f>
        <v>0</v>
      </c>
      <c r="AR275" s="89" t="s">
        <v>121</v>
      </c>
      <c r="AT275" s="89" t="s">
        <v>117</v>
      </c>
      <c r="AU275" s="89" t="s">
        <v>77</v>
      </c>
      <c r="AY275" s="6" t="s">
        <v>122</v>
      </c>
      <c r="BE275" s="130">
        <f>IF($N$275="základní",$J$275,0)</f>
        <v>0</v>
      </c>
      <c r="BF275" s="130">
        <f>IF($N$275="snížená",$J$275,0)</f>
        <v>0</v>
      </c>
      <c r="BG275" s="130">
        <f>IF($N$275="zákl. přenesená",$J$275,0)</f>
        <v>0</v>
      </c>
      <c r="BH275" s="130">
        <f>IF($N$275="sníž. přenesená",$J$275,0)</f>
        <v>0</v>
      </c>
      <c r="BI275" s="130">
        <f>IF($N$275="nulová",$J$275,0)</f>
        <v>0</v>
      </c>
      <c r="BJ275" s="89" t="s">
        <v>20</v>
      </c>
      <c r="BK275" s="130">
        <f>ROUND($I$275*$H$275,2)</f>
        <v>0</v>
      </c>
      <c r="BL275" s="89" t="s">
        <v>121</v>
      </c>
      <c r="BM275" s="89" t="s">
        <v>765</v>
      </c>
    </row>
    <row r="276" spans="2:47" s="6" customFormat="1" ht="27" customHeight="1">
      <c r="B276" s="23"/>
      <c r="C276" s="24"/>
      <c r="D276" s="131" t="s">
        <v>123</v>
      </c>
      <c r="E276" s="24"/>
      <c r="F276" s="132" t="s">
        <v>766</v>
      </c>
      <c r="G276" s="24"/>
      <c r="H276" s="24"/>
      <c r="J276" s="24"/>
      <c r="K276" s="24"/>
      <c r="L276" s="43"/>
      <c r="M276" s="56"/>
      <c r="N276" s="24"/>
      <c r="O276" s="24"/>
      <c r="P276" s="24"/>
      <c r="Q276" s="24"/>
      <c r="R276" s="24"/>
      <c r="S276" s="24"/>
      <c r="T276" s="57"/>
      <c r="AT276" s="6" t="s">
        <v>123</v>
      </c>
      <c r="AU276" s="6" t="s">
        <v>77</v>
      </c>
    </row>
    <row r="277" spans="2:47" s="6" customFormat="1" ht="30.75" customHeight="1">
      <c r="B277" s="23"/>
      <c r="C277" s="24"/>
      <c r="D277" s="172" t="s">
        <v>486</v>
      </c>
      <c r="E277" s="24"/>
      <c r="F277" s="173" t="s">
        <v>767</v>
      </c>
      <c r="G277" s="24"/>
      <c r="H277" s="24"/>
      <c r="J277" s="24"/>
      <c r="K277" s="24"/>
      <c r="L277" s="43"/>
      <c r="M277" s="56"/>
      <c r="N277" s="24"/>
      <c r="O277" s="24"/>
      <c r="P277" s="24"/>
      <c r="Q277" s="24"/>
      <c r="R277" s="24"/>
      <c r="S277" s="24"/>
      <c r="T277" s="57"/>
      <c r="AT277" s="6" t="s">
        <v>486</v>
      </c>
      <c r="AU277" s="6" t="s">
        <v>77</v>
      </c>
    </row>
    <row r="278" spans="2:51" s="6" customFormat="1" ht="15.75" customHeight="1">
      <c r="B278" s="174"/>
      <c r="C278" s="175"/>
      <c r="D278" s="172" t="s">
        <v>512</v>
      </c>
      <c r="E278" s="175"/>
      <c r="F278" s="176" t="s">
        <v>768</v>
      </c>
      <c r="G278" s="175"/>
      <c r="H278" s="177">
        <v>2874</v>
      </c>
      <c r="J278" s="175"/>
      <c r="K278" s="175"/>
      <c r="L278" s="178"/>
      <c r="M278" s="179"/>
      <c r="N278" s="175"/>
      <c r="O278" s="175"/>
      <c r="P278" s="175"/>
      <c r="Q278" s="175"/>
      <c r="R278" s="175"/>
      <c r="S278" s="175"/>
      <c r="T278" s="180"/>
      <c r="AT278" s="181" t="s">
        <v>512</v>
      </c>
      <c r="AU278" s="181" t="s">
        <v>77</v>
      </c>
      <c r="AV278" s="181" t="s">
        <v>77</v>
      </c>
      <c r="AW278" s="181" t="s">
        <v>101</v>
      </c>
      <c r="AX278" s="181" t="s">
        <v>20</v>
      </c>
      <c r="AY278" s="181" t="s">
        <v>122</v>
      </c>
    </row>
    <row r="279" spans="2:65" s="6" customFormat="1" ht="15.75" customHeight="1">
      <c r="B279" s="23"/>
      <c r="C279" s="133" t="s">
        <v>287</v>
      </c>
      <c r="D279" s="133" t="s">
        <v>127</v>
      </c>
      <c r="E279" s="134" t="s">
        <v>769</v>
      </c>
      <c r="F279" s="135" t="s">
        <v>770</v>
      </c>
      <c r="G279" s="136" t="s">
        <v>550</v>
      </c>
      <c r="H279" s="137">
        <v>60</v>
      </c>
      <c r="I279" s="138"/>
      <c r="J279" s="139">
        <f>ROUND($I$279*$H$279,2)</f>
        <v>0</v>
      </c>
      <c r="K279" s="135" t="s">
        <v>491</v>
      </c>
      <c r="L279" s="140"/>
      <c r="M279" s="141"/>
      <c r="N279" s="142" t="s">
        <v>40</v>
      </c>
      <c r="O279" s="24"/>
      <c r="P279" s="24"/>
      <c r="Q279" s="128">
        <v>1</v>
      </c>
      <c r="R279" s="128">
        <f>$Q$279*$H$279</f>
        <v>60</v>
      </c>
      <c r="S279" s="128">
        <v>0</v>
      </c>
      <c r="T279" s="129">
        <f>$S$279*$H$279</f>
        <v>0</v>
      </c>
      <c r="AR279" s="89" t="s">
        <v>130</v>
      </c>
      <c r="AT279" s="89" t="s">
        <v>127</v>
      </c>
      <c r="AU279" s="89" t="s">
        <v>77</v>
      </c>
      <c r="AY279" s="6" t="s">
        <v>122</v>
      </c>
      <c r="BE279" s="130">
        <f>IF($N$279="základní",$J$279,0)</f>
        <v>0</v>
      </c>
      <c r="BF279" s="130">
        <f>IF($N$279="snížená",$J$279,0)</f>
        <v>0</v>
      </c>
      <c r="BG279" s="130">
        <f>IF($N$279="zákl. přenesená",$J$279,0)</f>
        <v>0</v>
      </c>
      <c r="BH279" s="130">
        <f>IF($N$279="sníž. přenesená",$J$279,0)</f>
        <v>0</v>
      </c>
      <c r="BI279" s="130">
        <f>IF($N$279="nulová",$J$279,0)</f>
        <v>0</v>
      </c>
      <c r="BJ279" s="89" t="s">
        <v>20</v>
      </c>
      <c r="BK279" s="130">
        <f>ROUND($I$279*$H$279,2)</f>
        <v>0</v>
      </c>
      <c r="BL279" s="89" t="s">
        <v>121</v>
      </c>
      <c r="BM279" s="89" t="s">
        <v>771</v>
      </c>
    </row>
    <row r="280" spans="2:47" s="6" customFormat="1" ht="27" customHeight="1">
      <c r="B280" s="23"/>
      <c r="C280" s="24"/>
      <c r="D280" s="131" t="s">
        <v>123</v>
      </c>
      <c r="E280" s="24"/>
      <c r="F280" s="132" t="s">
        <v>772</v>
      </c>
      <c r="G280" s="24"/>
      <c r="H280" s="24"/>
      <c r="J280" s="24"/>
      <c r="K280" s="24"/>
      <c r="L280" s="43"/>
      <c r="M280" s="56"/>
      <c r="N280" s="24"/>
      <c r="O280" s="24"/>
      <c r="P280" s="24"/>
      <c r="Q280" s="24"/>
      <c r="R280" s="24"/>
      <c r="S280" s="24"/>
      <c r="T280" s="57"/>
      <c r="AT280" s="6" t="s">
        <v>123</v>
      </c>
      <c r="AU280" s="6" t="s">
        <v>77</v>
      </c>
    </row>
    <row r="281" spans="2:63" s="159" customFormat="1" ht="23.25" customHeight="1">
      <c r="B281" s="160"/>
      <c r="C281" s="161"/>
      <c r="D281" s="161" t="s">
        <v>68</v>
      </c>
      <c r="E281" s="170" t="s">
        <v>401</v>
      </c>
      <c r="F281" s="170" t="s">
        <v>773</v>
      </c>
      <c r="G281" s="161"/>
      <c r="H281" s="161"/>
      <c r="J281" s="171">
        <f>$BK$281</f>
        <v>0</v>
      </c>
      <c r="K281" s="161"/>
      <c r="L281" s="164"/>
      <c r="M281" s="165"/>
      <c r="N281" s="161"/>
      <c r="O281" s="161"/>
      <c r="P281" s="166">
        <f>SUM($P$282:$P$305)</f>
        <v>0</v>
      </c>
      <c r="Q281" s="161"/>
      <c r="R281" s="166">
        <f>SUM($R$282:$R$305)</f>
        <v>70.26910000000001</v>
      </c>
      <c r="S281" s="161"/>
      <c r="T281" s="167">
        <f>SUM($T$282:$T$305)</f>
        <v>0</v>
      </c>
      <c r="AR281" s="168" t="s">
        <v>20</v>
      </c>
      <c r="AT281" s="168" t="s">
        <v>68</v>
      </c>
      <c r="AU281" s="168" t="s">
        <v>77</v>
      </c>
      <c r="AY281" s="168" t="s">
        <v>122</v>
      </c>
      <c r="BK281" s="169">
        <f>SUM($BK$282:$BK$305)</f>
        <v>0</v>
      </c>
    </row>
    <row r="282" spans="2:65" s="6" customFormat="1" ht="15.75" customHeight="1">
      <c r="B282" s="23"/>
      <c r="C282" s="119" t="s">
        <v>293</v>
      </c>
      <c r="D282" s="119" t="s">
        <v>117</v>
      </c>
      <c r="E282" s="120" t="s">
        <v>774</v>
      </c>
      <c r="F282" s="121" t="s">
        <v>775</v>
      </c>
      <c r="G282" s="122" t="s">
        <v>653</v>
      </c>
      <c r="H282" s="123">
        <v>2</v>
      </c>
      <c r="I282" s="124"/>
      <c r="J282" s="125">
        <f>ROUND($I$282*$H$282,2)</f>
        <v>0</v>
      </c>
      <c r="K282" s="121" t="s">
        <v>491</v>
      </c>
      <c r="L282" s="43"/>
      <c r="M282" s="126"/>
      <c r="N282" s="127" t="s">
        <v>40</v>
      </c>
      <c r="O282" s="24"/>
      <c r="P282" s="24"/>
      <c r="Q282" s="128">
        <v>16.75034</v>
      </c>
      <c r="R282" s="128">
        <f>$Q$282*$H$282</f>
        <v>33.50068</v>
      </c>
      <c r="S282" s="128">
        <v>0</v>
      </c>
      <c r="T282" s="129">
        <f>$S$282*$H$282</f>
        <v>0</v>
      </c>
      <c r="AR282" s="89" t="s">
        <v>121</v>
      </c>
      <c r="AT282" s="89" t="s">
        <v>117</v>
      </c>
      <c r="AU282" s="89" t="s">
        <v>126</v>
      </c>
      <c r="AY282" s="6" t="s">
        <v>122</v>
      </c>
      <c r="BE282" s="130">
        <f>IF($N$282="základní",$J$282,0)</f>
        <v>0</v>
      </c>
      <c r="BF282" s="130">
        <f>IF($N$282="snížená",$J$282,0)</f>
        <v>0</v>
      </c>
      <c r="BG282" s="130">
        <f>IF($N$282="zákl. přenesená",$J$282,0)</f>
        <v>0</v>
      </c>
      <c r="BH282" s="130">
        <f>IF($N$282="sníž. přenesená",$J$282,0)</f>
        <v>0</v>
      </c>
      <c r="BI282" s="130">
        <f>IF($N$282="nulová",$J$282,0)</f>
        <v>0</v>
      </c>
      <c r="BJ282" s="89" t="s">
        <v>20</v>
      </c>
      <c r="BK282" s="130">
        <f>ROUND($I$282*$H$282,2)</f>
        <v>0</v>
      </c>
      <c r="BL282" s="89" t="s">
        <v>121</v>
      </c>
      <c r="BM282" s="89" t="s">
        <v>776</v>
      </c>
    </row>
    <row r="283" spans="2:47" s="6" customFormat="1" ht="16.5" customHeight="1">
      <c r="B283" s="23"/>
      <c r="C283" s="24"/>
      <c r="D283" s="131" t="s">
        <v>123</v>
      </c>
      <c r="E283" s="24"/>
      <c r="F283" s="132" t="s">
        <v>777</v>
      </c>
      <c r="G283" s="24"/>
      <c r="H283" s="24"/>
      <c r="J283" s="24"/>
      <c r="K283" s="24"/>
      <c r="L283" s="43"/>
      <c r="M283" s="56"/>
      <c r="N283" s="24"/>
      <c r="O283" s="24"/>
      <c r="P283" s="24"/>
      <c r="Q283" s="24"/>
      <c r="R283" s="24"/>
      <c r="S283" s="24"/>
      <c r="T283" s="57"/>
      <c r="AT283" s="6" t="s">
        <v>123</v>
      </c>
      <c r="AU283" s="6" t="s">
        <v>126</v>
      </c>
    </row>
    <row r="284" spans="2:47" s="6" customFormat="1" ht="30.75" customHeight="1">
      <c r="B284" s="23"/>
      <c r="C284" s="24"/>
      <c r="D284" s="172" t="s">
        <v>486</v>
      </c>
      <c r="E284" s="24"/>
      <c r="F284" s="173" t="s">
        <v>778</v>
      </c>
      <c r="G284" s="24"/>
      <c r="H284" s="24"/>
      <c r="J284" s="24"/>
      <c r="K284" s="24"/>
      <c r="L284" s="43"/>
      <c r="M284" s="56"/>
      <c r="N284" s="24"/>
      <c r="O284" s="24"/>
      <c r="P284" s="24"/>
      <c r="Q284" s="24"/>
      <c r="R284" s="24"/>
      <c r="S284" s="24"/>
      <c r="T284" s="57"/>
      <c r="AT284" s="6" t="s">
        <v>486</v>
      </c>
      <c r="AU284" s="6" t="s">
        <v>126</v>
      </c>
    </row>
    <row r="285" spans="2:65" s="6" customFormat="1" ht="15.75" customHeight="1">
      <c r="B285" s="23"/>
      <c r="C285" s="119" t="s">
        <v>296</v>
      </c>
      <c r="D285" s="119" t="s">
        <v>117</v>
      </c>
      <c r="E285" s="120" t="s">
        <v>779</v>
      </c>
      <c r="F285" s="121" t="s">
        <v>780</v>
      </c>
      <c r="G285" s="122" t="s">
        <v>592</v>
      </c>
      <c r="H285" s="123">
        <v>13</v>
      </c>
      <c r="I285" s="124"/>
      <c r="J285" s="125">
        <f>ROUND($I$285*$H$285,2)</f>
        <v>0</v>
      </c>
      <c r="K285" s="121" t="s">
        <v>491</v>
      </c>
      <c r="L285" s="43"/>
      <c r="M285" s="126"/>
      <c r="N285" s="127" t="s">
        <v>40</v>
      </c>
      <c r="O285" s="24"/>
      <c r="P285" s="24"/>
      <c r="Q285" s="128">
        <v>0.88535</v>
      </c>
      <c r="R285" s="128">
        <f>$Q$285*$H$285</f>
        <v>11.509549999999999</v>
      </c>
      <c r="S285" s="128">
        <v>0</v>
      </c>
      <c r="T285" s="129">
        <f>$S$285*$H$285</f>
        <v>0</v>
      </c>
      <c r="AR285" s="89" t="s">
        <v>121</v>
      </c>
      <c r="AT285" s="89" t="s">
        <v>117</v>
      </c>
      <c r="AU285" s="89" t="s">
        <v>126</v>
      </c>
      <c r="AY285" s="6" t="s">
        <v>122</v>
      </c>
      <c r="BE285" s="130">
        <f>IF($N$285="základní",$J$285,0)</f>
        <v>0</v>
      </c>
      <c r="BF285" s="130">
        <f>IF($N$285="snížená",$J$285,0)</f>
        <v>0</v>
      </c>
      <c r="BG285" s="130">
        <f>IF($N$285="zákl. přenesená",$J$285,0)</f>
        <v>0</v>
      </c>
      <c r="BH285" s="130">
        <f>IF($N$285="sníž. přenesená",$J$285,0)</f>
        <v>0</v>
      </c>
      <c r="BI285" s="130">
        <f>IF($N$285="nulová",$J$285,0)</f>
        <v>0</v>
      </c>
      <c r="BJ285" s="89" t="s">
        <v>20</v>
      </c>
      <c r="BK285" s="130">
        <f>ROUND($I$285*$H$285,2)</f>
        <v>0</v>
      </c>
      <c r="BL285" s="89" t="s">
        <v>121</v>
      </c>
      <c r="BM285" s="89" t="s">
        <v>781</v>
      </c>
    </row>
    <row r="286" spans="2:47" s="6" customFormat="1" ht="16.5" customHeight="1">
      <c r="B286" s="23"/>
      <c r="C286" s="24"/>
      <c r="D286" s="131" t="s">
        <v>123</v>
      </c>
      <c r="E286" s="24"/>
      <c r="F286" s="132" t="s">
        <v>782</v>
      </c>
      <c r="G286" s="24"/>
      <c r="H286" s="24"/>
      <c r="J286" s="24"/>
      <c r="K286" s="24"/>
      <c r="L286" s="43"/>
      <c r="M286" s="56"/>
      <c r="N286" s="24"/>
      <c r="O286" s="24"/>
      <c r="P286" s="24"/>
      <c r="Q286" s="24"/>
      <c r="R286" s="24"/>
      <c r="S286" s="24"/>
      <c r="T286" s="57"/>
      <c r="AT286" s="6" t="s">
        <v>123</v>
      </c>
      <c r="AU286" s="6" t="s">
        <v>126</v>
      </c>
    </row>
    <row r="287" spans="2:47" s="6" customFormat="1" ht="30.75" customHeight="1">
      <c r="B287" s="23"/>
      <c r="C287" s="24"/>
      <c r="D287" s="172" t="s">
        <v>486</v>
      </c>
      <c r="E287" s="24"/>
      <c r="F287" s="173" t="s">
        <v>778</v>
      </c>
      <c r="G287" s="24"/>
      <c r="H287" s="24"/>
      <c r="J287" s="24"/>
      <c r="K287" s="24"/>
      <c r="L287" s="43"/>
      <c r="M287" s="56"/>
      <c r="N287" s="24"/>
      <c r="O287" s="24"/>
      <c r="P287" s="24"/>
      <c r="Q287" s="24"/>
      <c r="R287" s="24"/>
      <c r="S287" s="24"/>
      <c r="T287" s="57"/>
      <c r="AT287" s="6" t="s">
        <v>486</v>
      </c>
      <c r="AU287" s="6" t="s">
        <v>126</v>
      </c>
    </row>
    <row r="288" spans="2:65" s="6" customFormat="1" ht="15.75" customHeight="1">
      <c r="B288" s="23"/>
      <c r="C288" s="133" t="s">
        <v>299</v>
      </c>
      <c r="D288" s="133" t="s">
        <v>127</v>
      </c>
      <c r="E288" s="134" t="s">
        <v>783</v>
      </c>
      <c r="F288" s="135" t="s">
        <v>784</v>
      </c>
      <c r="G288" s="136" t="s">
        <v>653</v>
      </c>
      <c r="H288" s="137">
        <v>5</v>
      </c>
      <c r="I288" s="138"/>
      <c r="J288" s="139">
        <f>ROUND($I$288*$H$288,2)</f>
        <v>0</v>
      </c>
      <c r="K288" s="135" t="s">
        <v>491</v>
      </c>
      <c r="L288" s="140"/>
      <c r="M288" s="141"/>
      <c r="N288" s="142" t="s">
        <v>40</v>
      </c>
      <c r="O288" s="24"/>
      <c r="P288" s="24"/>
      <c r="Q288" s="128">
        <v>1.48</v>
      </c>
      <c r="R288" s="128">
        <f>$Q$288*$H$288</f>
        <v>7.4</v>
      </c>
      <c r="S288" s="128">
        <v>0</v>
      </c>
      <c r="T288" s="129">
        <f>$S$288*$H$288</f>
        <v>0</v>
      </c>
      <c r="AR288" s="89" t="s">
        <v>130</v>
      </c>
      <c r="AT288" s="89" t="s">
        <v>127</v>
      </c>
      <c r="AU288" s="89" t="s">
        <v>126</v>
      </c>
      <c r="AY288" s="6" t="s">
        <v>122</v>
      </c>
      <c r="BE288" s="130">
        <f>IF($N$288="základní",$J$288,0)</f>
        <v>0</v>
      </c>
      <c r="BF288" s="130">
        <f>IF($N$288="snížená",$J$288,0)</f>
        <v>0</v>
      </c>
      <c r="BG288" s="130">
        <f>IF($N$288="zákl. přenesená",$J$288,0)</f>
        <v>0</v>
      </c>
      <c r="BH288" s="130">
        <f>IF($N$288="sníž. přenesená",$J$288,0)</f>
        <v>0</v>
      </c>
      <c r="BI288" s="130">
        <f>IF($N$288="nulová",$J$288,0)</f>
        <v>0</v>
      </c>
      <c r="BJ288" s="89" t="s">
        <v>20</v>
      </c>
      <c r="BK288" s="130">
        <f>ROUND($I$288*$H$288,2)</f>
        <v>0</v>
      </c>
      <c r="BL288" s="89" t="s">
        <v>121</v>
      </c>
      <c r="BM288" s="89" t="s">
        <v>785</v>
      </c>
    </row>
    <row r="289" spans="2:47" s="6" customFormat="1" ht="16.5" customHeight="1">
      <c r="B289" s="23"/>
      <c r="C289" s="24"/>
      <c r="D289" s="131" t="s">
        <v>123</v>
      </c>
      <c r="E289" s="24"/>
      <c r="F289" s="132" t="s">
        <v>786</v>
      </c>
      <c r="G289" s="24"/>
      <c r="H289" s="24"/>
      <c r="J289" s="24"/>
      <c r="K289" s="24"/>
      <c r="L289" s="43"/>
      <c r="M289" s="56"/>
      <c r="N289" s="24"/>
      <c r="O289" s="24"/>
      <c r="P289" s="24"/>
      <c r="Q289" s="24"/>
      <c r="R289" s="24"/>
      <c r="S289" s="24"/>
      <c r="T289" s="57"/>
      <c r="AT289" s="6" t="s">
        <v>123</v>
      </c>
      <c r="AU289" s="6" t="s">
        <v>126</v>
      </c>
    </row>
    <row r="290" spans="2:65" s="6" customFormat="1" ht="15.75" customHeight="1">
      <c r="B290" s="23"/>
      <c r="C290" s="119" t="s">
        <v>302</v>
      </c>
      <c r="D290" s="119" t="s">
        <v>117</v>
      </c>
      <c r="E290" s="120" t="s">
        <v>787</v>
      </c>
      <c r="F290" s="121" t="s">
        <v>788</v>
      </c>
      <c r="G290" s="122" t="s">
        <v>490</v>
      </c>
      <c r="H290" s="123">
        <v>3</v>
      </c>
      <c r="I290" s="124"/>
      <c r="J290" s="125">
        <f>ROUND($I$290*$H$290,2)</f>
        <v>0</v>
      </c>
      <c r="K290" s="121" t="s">
        <v>491</v>
      </c>
      <c r="L290" s="43"/>
      <c r="M290" s="126"/>
      <c r="N290" s="127" t="s">
        <v>40</v>
      </c>
      <c r="O290" s="24"/>
      <c r="P290" s="24"/>
      <c r="Q290" s="128">
        <v>2.26672</v>
      </c>
      <c r="R290" s="128">
        <f>$Q$290*$H$290</f>
        <v>6.80016</v>
      </c>
      <c r="S290" s="128">
        <v>0</v>
      </c>
      <c r="T290" s="129">
        <f>$S$290*$H$290</f>
        <v>0</v>
      </c>
      <c r="AR290" s="89" t="s">
        <v>121</v>
      </c>
      <c r="AT290" s="89" t="s">
        <v>117</v>
      </c>
      <c r="AU290" s="89" t="s">
        <v>126</v>
      </c>
      <c r="AY290" s="6" t="s">
        <v>122</v>
      </c>
      <c r="BE290" s="130">
        <f>IF($N$290="základní",$J$290,0)</f>
        <v>0</v>
      </c>
      <c r="BF290" s="130">
        <f>IF($N$290="snížená",$J$290,0)</f>
        <v>0</v>
      </c>
      <c r="BG290" s="130">
        <f>IF($N$290="zákl. přenesená",$J$290,0)</f>
        <v>0</v>
      </c>
      <c r="BH290" s="130">
        <f>IF($N$290="sníž. přenesená",$J$290,0)</f>
        <v>0</v>
      </c>
      <c r="BI290" s="130">
        <f>IF($N$290="nulová",$J$290,0)</f>
        <v>0</v>
      </c>
      <c r="BJ290" s="89" t="s">
        <v>20</v>
      </c>
      <c r="BK290" s="130">
        <f>ROUND($I$290*$H$290,2)</f>
        <v>0</v>
      </c>
      <c r="BL290" s="89" t="s">
        <v>121</v>
      </c>
      <c r="BM290" s="89" t="s">
        <v>789</v>
      </c>
    </row>
    <row r="291" spans="2:47" s="6" customFormat="1" ht="16.5" customHeight="1">
      <c r="B291" s="23"/>
      <c r="C291" s="24"/>
      <c r="D291" s="131" t="s">
        <v>123</v>
      </c>
      <c r="E291" s="24"/>
      <c r="F291" s="132" t="s">
        <v>790</v>
      </c>
      <c r="G291" s="24"/>
      <c r="H291" s="24"/>
      <c r="J291" s="24"/>
      <c r="K291" s="24"/>
      <c r="L291" s="43"/>
      <c r="M291" s="56"/>
      <c r="N291" s="24"/>
      <c r="O291" s="24"/>
      <c r="P291" s="24"/>
      <c r="Q291" s="24"/>
      <c r="R291" s="24"/>
      <c r="S291" s="24"/>
      <c r="T291" s="57"/>
      <c r="AT291" s="6" t="s">
        <v>123</v>
      </c>
      <c r="AU291" s="6" t="s">
        <v>126</v>
      </c>
    </row>
    <row r="292" spans="2:47" s="6" customFormat="1" ht="30.75" customHeight="1">
      <c r="B292" s="23"/>
      <c r="C292" s="24"/>
      <c r="D292" s="172" t="s">
        <v>486</v>
      </c>
      <c r="E292" s="24"/>
      <c r="F292" s="173" t="s">
        <v>791</v>
      </c>
      <c r="G292" s="24"/>
      <c r="H292" s="24"/>
      <c r="J292" s="24"/>
      <c r="K292" s="24"/>
      <c r="L292" s="43"/>
      <c r="M292" s="56"/>
      <c r="N292" s="24"/>
      <c r="O292" s="24"/>
      <c r="P292" s="24"/>
      <c r="Q292" s="24"/>
      <c r="R292" s="24"/>
      <c r="S292" s="24"/>
      <c r="T292" s="57"/>
      <c r="AT292" s="6" t="s">
        <v>486</v>
      </c>
      <c r="AU292" s="6" t="s">
        <v>126</v>
      </c>
    </row>
    <row r="293" spans="2:65" s="6" customFormat="1" ht="15.75" customHeight="1">
      <c r="B293" s="23"/>
      <c r="C293" s="119" t="s">
        <v>305</v>
      </c>
      <c r="D293" s="119" t="s">
        <v>117</v>
      </c>
      <c r="E293" s="120" t="s">
        <v>792</v>
      </c>
      <c r="F293" s="121" t="s">
        <v>793</v>
      </c>
      <c r="G293" s="122" t="s">
        <v>592</v>
      </c>
      <c r="H293" s="123">
        <v>50</v>
      </c>
      <c r="I293" s="124"/>
      <c r="J293" s="125">
        <f>ROUND($I$293*$H$293,2)</f>
        <v>0</v>
      </c>
      <c r="K293" s="121" t="s">
        <v>491</v>
      </c>
      <c r="L293" s="43"/>
      <c r="M293" s="126"/>
      <c r="N293" s="127" t="s">
        <v>40</v>
      </c>
      <c r="O293" s="24"/>
      <c r="P293" s="24"/>
      <c r="Q293" s="128">
        <v>0</v>
      </c>
      <c r="R293" s="128">
        <f>$Q$293*$H$293</f>
        <v>0</v>
      </c>
      <c r="S293" s="128">
        <v>0</v>
      </c>
      <c r="T293" s="129">
        <f>$S$293*$H$293</f>
        <v>0</v>
      </c>
      <c r="AR293" s="89" t="s">
        <v>121</v>
      </c>
      <c r="AT293" s="89" t="s">
        <v>117</v>
      </c>
      <c r="AU293" s="89" t="s">
        <v>126</v>
      </c>
      <c r="AY293" s="6" t="s">
        <v>122</v>
      </c>
      <c r="BE293" s="130">
        <f>IF($N$293="základní",$J$293,0)</f>
        <v>0</v>
      </c>
      <c r="BF293" s="130">
        <f>IF($N$293="snížená",$J$293,0)</f>
        <v>0</v>
      </c>
      <c r="BG293" s="130">
        <f>IF($N$293="zákl. přenesená",$J$293,0)</f>
        <v>0</v>
      </c>
      <c r="BH293" s="130">
        <f>IF($N$293="sníž. přenesená",$J$293,0)</f>
        <v>0</v>
      </c>
      <c r="BI293" s="130">
        <f>IF($N$293="nulová",$J$293,0)</f>
        <v>0</v>
      </c>
      <c r="BJ293" s="89" t="s">
        <v>20</v>
      </c>
      <c r="BK293" s="130">
        <f>ROUND($I$293*$H$293,2)</f>
        <v>0</v>
      </c>
      <c r="BL293" s="89" t="s">
        <v>121</v>
      </c>
      <c r="BM293" s="89" t="s">
        <v>794</v>
      </c>
    </row>
    <row r="294" spans="2:47" s="6" customFormat="1" ht="16.5" customHeight="1">
      <c r="B294" s="23"/>
      <c r="C294" s="24"/>
      <c r="D294" s="131" t="s">
        <v>123</v>
      </c>
      <c r="E294" s="24"/>
      <c r="F294" s="132" t="s">
        <v>795</v>
      </c>
      <c r="G294" s="24"/>
      <c r="H294" s="24"/>
      <c r="J294" s="24"/>
      <c r="K294" s="24"/>
      <c r="L294" s="43"/>
      <c r="M294" s="56"/>
      <c r="N294" s="24"/>
      <c r="O294" s="24"/>
      <c r="P294" s="24"/>
      <c r="Q294" s="24"/>
      <c r="R294" s="24"/>
      <c r="S294" s="24"/>
      <c r="T294" s="57"/>
      <c r="AT294" s="6" t="s">
        <v>123</v>
      </c>
      <c r="AU294" s="6" t="s">
        <v>126</v>
      </c>
    </row>
    <row r="295" spans="2:47" s="6" customFormat="1" ht="30.75" customHeight="1">
      <c r="B295" s="23"/>
      <c r="C295" s="24"/>
      <c r="D295" s="172" t="s">
        <v>486</v>
      </c>
      <c r="E295" s="24"/>
      <c r="F295" s="173" t="s">
        <v>511</v>
      </c>
      <c r="G295" s="24"/>
      <c r="H295" s="24"/>
      <c r="J295" s="24"/>
      <c r="K295" s="24"/>
      <c r="L295" s="43"/>
      <c r="M295" s="56"/>
      <c r="N295" s="24"/>
      <c r="O295" s="24"/>
      <c r="P295" s="24"/>
      <c r="Q295" s="24"/>
      <c r="R295" s="24"/>
      <c r="S295" s="24"/>
      <c r="T295" s="57"/>
      <c r="AT295" s="6" t="s">
        <v>486</v>
      </c>
      <c r="AU295" s="6" t="s">
        <v>126</v>
      </c>
    </row>
    <row r="296" spans="2:65" s="6" customFormat="1" ht="15.75" customHeight="1">
      <c r="B296" s="23"/>
      <c r="C296" s="119" t="s">
        <v>314</v>
      </c>
      <c r="D296" s="119" t="s">
        <v>117</v>
      </c>
      <c r="E296" s="120" t="s">
        <v>796</v>
      </c>
      <c r="F296" s="121" t="s">
        <v>797</v>
      </c>
      <c r="G296" s="122" t="s">
        <v>592</v>
      </c>
      <c r="H296" s="123">
        <v>4</v>
      </c>
      <c r="I296" s="124"/>
      <c r="J296" s="125">
        <f>ROUND($I$296*$H$296,2)</f>
        <v>0</v>
      </c>
      <c r="K296" s="121" t="s">
        <v>491</v>
      </c>
      <c r="L296" s="43"/>
      <c r="M296" s="126"/>
      <c r="N296" s="127" t="s">
        <v>40</v>
      </c>
      <c r="O296" s="24"/>
      <c r="P296" s="24"/>
      <c r="Q296" s="128">
        <v>0.61348</v>
      </c>
      <c r="R296" s="128">
        <f>$Q$296*$H$296</f>
        <v>2.45392</v>
      </c>
      <c r="S296" s="128">
        <v>0</v>
      </c>
      <c r="T296" s="129">
        <f>$S$296*$H$296</f>
        <v>0</v>
      </c>
      <c r="AR296" s="89" t="s">
        <v>121</v>
      </c>
      <c r="AT296" s="89" t="s">
        <v>117</v>
      </c>
      <c r="AU296" s="89" t="s">
        <v>126</v>
      </c>
      <c r="AY296" s="6" t="s">
        <v>122</v>
      </c>
      <c r="BE296" s="130">
        <f>IF($N$296="základní",$J$296,0)</f>
        <v>0</v>
      </c>
      <c r="BF296" s="130">
        <f>IF($N$296="snížená",$J$296,0)</f>
        <v>0</v>
      </c>
      <c r="BG296" s="130">
        <f>IF($N$296="zákl. přenesená",$J$296,0)</f>
        <v>0</v>
      </c>
      <c r="BH296" s="130">
        <f>IF($N$296="sníž. přenesená",$J$296,0)</f>
        <v>0</v>
      </c>
      <c r="BI296" s="130">
        <f>IF($N$296="nulová",$J$296,0)</f>
        <v>0</v>
      </c>
      <c r="BJ296" s="89" t="s">
        <v>20</v>
      </c>
      <c r="BK296" s="130">
        <f>ROUND($I$296*$H$296,2)</f>
        <v>0</v>
      </c>
      <c r="BL296" s="89" t="s">
        <v>121</v>
      </c>
      <c r="BM296" s="89" t="s">
        <v>798</v>
      </c>
    </row>
    <row r="297" spans="2:47" s="6" customFormat="1" ht="16.5" customHeight="1">
      <c r="B297" s="23"/>
      <c r="C297" s="24"/>
      <c r="D297" s="131" t="s">
        <v>123</v>
      </c>
      <c r="E297" s="24"/>
      <c r="F297" s="132" t="s">
        <v>799</v>
      </c>
      <c r="G297" s="24"/>
      <c r="H297" s="24"/>
      <c r="J297" s="24"/>
      <c r="K297" s="24"/>
      <c r="L297" s="43"/>
      <c r="M297" s="56"/>
      <c r="N297" s="24"/>
      <c r="O297" s="24"/>
      <c r="P297" s="24"/>
      <c r="Q297" s="24"/>
      <c r="R297" s="24"/>
      <c r="S297" s="24"/>
      <c r="T297" s="57"/>
      <c r="AT297" s="6" t="s">
        <v>123</v>
      </c>
      <c r="AU297" s="6" t="s">
        <v>126</v>
      </c>
    </row>
    <row r="298" spans="2:47" s="6" customFormat="1" ht="30.75" customHeight="1">
      <c r="B298" s="23"/>
      <c r="C298" s="24"/>
      <c r="D298" s="172" t="s">
        <v>486</v>
      </c>
      <c r="E298" s="24"/>
      <c r="F298" s="173" t="s">
        <v>778</v>
      </c>
      <c r="G298" s="24"/>
      <c r="H298" s="24"/>
      <c r="J298" s="24"/>
      <c r="K298" s="24"/>
      <c r="L298" s="43"/>
      <c r="M298" s="56"/>
      <c r="N298" s="24"/>
      <c r="O298" s="24"/>
      <c r="P298" s="24"/>
      <c r="Q298" s="24"/>
      <c r="R298" s="24"/>
      <c r="S298" s="24"/>
      <c r="T298" s="57"/>
      <c r="AT298" s="6" t="s">
        <v>486</v>
      </c>
      <c r="AU298" s="6" t="s">
        <v>126</v>
      </c>
    </row>
    <row r="299" spans="2:65" s="6" customFormat="1" ht="15.75" customHeight="1">
      <c r="B299" s="23"/>
      <c r="C299" s="133" t="s">
        <v>317</v>
      </c>
      <c r="D299" s="133" t="s">
        <v>127</v>
      </c>
      <c r="E299" s="134" t="s">
        <v>800</v>
      </c>
      <c r="F299" s="135" t="s">
        <v>801</v>
      </c>
      <c r="G299" s="136" t="s">
        <v>653</v>
      </c>
      <c r="H299" s="137">
        <v>2</v>
      </c>
      <c r="I299" s="138"/>
      <c r="J299" s="139">
        <f>ROUND($I$299*$H$299,2)</f>
        <v>0</v>
      </c>
      <c r="K299" s="135" t="s">
        <v>491</v>
      </c>
      <c r="L299" s="140"/>
      <c r="M299" s="141"/>
      <c r="N299" s="142" t="s">
        <v>40</v>
      </c>
      <c r="O299" s="24"/>
      <c r="P299" s="24"/>
      <c r="Q299" s="128">
        <v>0.8</v>
      </c>
      <c r="R299" s="128">
        <f>$Q$299*$H$299</f>
        <v>1.6</v>
      </c>
      <c r="S299" s="128">
        <v>0</v>
      </c>
      <c r="T299" s="129">
        <f>$S$299*$H$299</f>
        <v>0</v>
      </c>
      <c r="AR299" s="89" t="s">
        <v>130</v>
      </c>
      <c r="AT299" s="89" t="s">
        <v>127</v>
      </c>
      <c r="AU299" s="89" t="s">
        <v>126</v>
      </c>
      <c r="AY299" s="6" t="s">
        <v>122</v>
      </c>
      <c r="BE299" s="130">
        <f>IF($N$299="základní",$J$299,0)</f>
        <v>0</v>
      </c>
      <c r="BF299" s="130">
        <f>IF($N$299="snížená",$J$299,0)</f>
        <v>0</v>
      </c>
      <c r="BG299" s="130">
        <f>IF($N$299="zákl. přenesená",$J$299,0)</f>
        <v>0</v>
      </c>
      <c r="BH299" s="130">
        <f>IF($N$299="sníž. přenesená",$J$299,0)</f>
        <v>0</v>
      </c>
      <c r="BI299" s="130">
        <f>IF($N$299="nulová",$J$299,0)</f>
        <v>0</v>
      </c>
      <c r="BJ299" s="89" t="s">
        <v>20</v>
      </c>
      <c r="BK299" s="130">
        <f>ROUND($I$299*$H$299,2)</f>
        <v>0</v>
      </c>
      <c r="BL299" s="89" t="s">
        <v>121</v>
      </c>
      <c r="BM299" s="89" t="s">
        <v>802</v>
      </c>
    </row>
    <row r="300" spans="2:47" s="6" customFormat="1" ht="16.5" customHeight="1">
      <c r="B300" s="23"/>
      <c r="C300" s="24"/>
      <c r="D300" s="131" t="s">
        <v>123</v>
      </c>
      <c r="E300" s="24"/>
      <c r="F300" s="132" t="s">
        <v>803</v>
      </c>
      <c r="G300" s="24"/>
      <c r="H300" s="24"/>
      <c r="J300" s="24"/>
      <c r="K300" s="24"/>
      <c r="L300" s="43"/>
      <c r="M300" s="56"/>
      <c r="N300" s="24"/>
      <c r="O300" s="24"/>
      <c r="P300" s="24"/>
      <c r="Q300" s="24"/>
      <c r="R300" s="24"/>
      <c r="S300" s="24"/>
      <c r="T300" s="57"/>
      <c r="AT300" s="6" t="s">
        <v>123</v>
      </c>
      <c r="AU300" s="6" t="s">
        <v>126</v>
      </c>
    </row>
    <row r="301" spans="2:65" s="6" customFormat="1" ht="15.75" customHeight="1">
      <c r="B301" s="23"/>
      <c r="C301" s="119" t="s">
        <v>321</v>
      </c>
      <c r="D301" s="119" t="s">
        <v>117</v>
      </c>
      <c r="E301" s="120" t="s">
        <v>804</v>
      </c>
      <c r="F301" s="121" t="s">
        <v>805</v>
      </c>
      <c r="G301" s="122" t="s">
        <v>653</v>
      </c>
      <c r="H301" s="123">
        <v>1</v>
      </c>
      <c r="I301" s="124"/>
      <c r="J301" s="125">
        <f>ROUND($I$301*$H$301,2)</f>
        <v>0</v>
      </c>
      <c r="K301" s="121" t="s">
        <v>491</v>
      </c>
      <c r="L301" s="43"/>
      <c r="M301" s="126"/>
      <c r="N301" s="127" t="s">
        <v>40</v>
      </c>
      <c r="O301" s="24"/>
      <c r="P301" s="24"/>
      <c r="Q301" s="128">
        <v>7.00479</v>
      </c>
      <c r="R301" s="128">
        <f>$Q$301*$H$301</f>
        <v>7.00479</v>
      </c>
      <c r="S301" s="128">
        <v>0</v>
      </c>
      <c r="T301" s="129">
        <f>$S$301*$H$301</f>
        <v>0</v>
      </c>
      <c r="AR301" s="89" t="s">
        <v>121</v>
      </c>
      <c r="AT301" s="89" t="s">
        <v>117</v>
      </c>
      <c r="AU301" s="89" t="s">
        <v>126</v>
      </c>
      <c r="AY301" s="6" t="s">
        <v>122</v>
      </c>
      <c r="BE301" s="130">
        <f>IF($N$301="základní",$J$301,0)</f>
        <v>0</v>
      </c>
      <c r="BF301" s="130">
        <f>IF($N$301="snížená",$J$301,0)</f>
        <v>0</v>
      </c>
      <c r="BG301" s="130">
        <f>IF($N$301="zákl. přenesená",$J$301,0)</f>
        <v>0</v>
      </c>
      <c r="BH301" s="130">
        <f>IF($N$301="sníž. přenesená",$J$301,0)</f>
        <v>0</v>
      </c>
      <c r="BI301" s="130">
        <f>IF($N$301="nulová",$J$301,0)</f>
        <v>0</v>
      </c>
      <c r="BJ301" s="89" t="s">
        <v>20</v>
      </c>
      <c r="BK301" s="130">
        <f>ROUND($I$301*$H$301,2)</f>
        <v>0</v>
      </c>
      <c r="BL301" s="89" t="s">
        <v>121</v>
      </c>
      <c r="BM301" s="89" t="s">
        <v>806</v>
      </c>
    </row>
    <row r="302" spans="2:47" s="6" customFormat="1" ht="16.5" customHeight="1">
      <c r="B302" s="23"/>
      <c r="C302" s="24"/>
      <c r="D302" s="131" t="s">
        <v>123</v>
      </c>
      <c r="E302" s="24"/>
      <c r="F302" s="132" t="s">
        <v>807</v>
      </c>
      <c r="G302" s="24"/>
      <c r="H302" s="24"/>
      <c r="J302" s="24"/>
      <c r="K302" s="24"/>
      <c r="L302" s="43"/>
      <c r="M302" s="56"/>
      <c r="N302" s="24"/>
      <c r="O302" s="24"/>
      <c r="P302" s="24"/>
      <c r="Q302" s="24"/>
      <c r="R302" s="24"/>
      <c r="S302" s="24"/>
      <c r="T302" s="57"/>
      <c r="AT302" s="6" t="s">
        <v>123</v>
      </c>
      <c r="AU302" s="6" t="s">
        <v>126</v>
      </c>
    </row>
    <row r="303" spans="2:47" s="6" customFormat="1" ht="30.75" customHeight="1">
      <c r="B303" s="23"/>
      <c r="C303" s="24"/>
      <c r="D303" s="172" t="s">
        <v>486</v>
      </c>
      <c r="E303" s="24"/>
      <c r="F303" s="173" t="s">
        <v>778</v>
      </c>
      <c r="G303" s="24"/>
      <c r="H303" s="24"/>
      <c r="J303" s="24"/>
      <c r="K303" s="24"/>
      <c r="L303" s="43"/>
      <c r="M303" s="56"/>
      <c r="N303" s="24"/>
      <c r="O303" s="24"/>
      <c r="P303" s="24"/>
      <c r="Q303" s="24"/>
      <c r="R303" s="24"/>
      <c r="S303" s="24"/>
      <c r="T303" s="57"/>
      <c r="AT303" s="6" t="s">
        <v>486</v>
      </c>
      <c r="AU303" s="6" t="s">
        <v>126</v>
      </c>
    </row>
    <row r="304" spans="2:65" s="6" customFormat="1" ht="15.75" customHeight="1">
      <c r="B304" s="23"/>
      <c r="C304" s="119" t="s">
        <v>290</v>
      </c>
      <c r="D304" s="119" t="s">
        <v>117</v>
      </c>
      <c r="E304" s="120" t="s">
        <v>808</v>
      </c>
      <c r="F304" s="121" t="s">
        <v>809</v>
      </c>
      <c r="G304" s="122" t="s">
        <v>550</v>
      </c>
      <c r="H304" s="123">
        <v>1857.797</v>
      </c>
      <c r="I304" s="124"/>
      <c r="J304" s="125">
        <f>ROUND($I$304*$H$304,2)</f>
        <v>0</v>
      </c>
      <c r="K304" s="121" t="s">
        <v>491</v>
      </c>
      <c r="L304" s="43"/>
      <c r="M304" s="126"/>
      <c r="N304" s="127" t="s">
        <v>40</v>
      </c>
      <c r="O304" s="24"/>
      <c r="P304" s="24"/>
      <c r="Q304" s="128">
        <v>0</v>
      </c>
      <c r="R304" s="128">
        <f>$Q$304*$H$304</f>
        <v>0</v>
      </c>
      <c r="S304" s="128">
        <v>0</v>
      </c>
      <c r="T304" s="129">
        <f>$S$304*$H$304</f>
        <v>0</v>
      </c>
      <c r="AR304" s="89" t="s">
        <v>121</v>
      </c>
      <c r="AT304" s="89" t="s">
        <v>117</v>
      </c>
      <c r="AU304" s="89" t="s">
        <v>126</v>
      </c>
      <c r="AY304" s="6" t="s">
        <v>122</v>
      </c>
      <c r="BE304" s="130">
        <f>IF($N$304="základní",$J$304,0)</f>
        <v>0</v>
      </c>
      <c r="BF304" s="130">
        <f>IF($N$304="snížená",$J$304,0)</f>
        <v>0</v>
      </c>
      <c r="BG304" s="130">
        <f>IF($N$304="zákl. přenesená",$J$304,0)</f>
        <v>0</v>
      </c>
      <c r="BH304" s="130">
        <f>IF($N$304="sníž. přenesená",$J$304,0)</f>
        <v>0</v>
      </c>
      <c r="BI304" s="130">
        <f>IF($N$304="nulová",$J$304,0)</f>
        <v>0</v>
      </c>
      <c r="BJ304" s="89" t="s">
        <v>20</v>
      </c>
      <c r="BK304" s="130">
        <f>ROUND($I$304*$H$304,2)</f>
        <v>0</v>
      </c>
      <c r="BL304" s="89" t="s">
        <v>121</v>
      </c>
      <c r="BM304" s="89" t="s">
        <v>810</v>
      </c>
    </row>
    <row r="305" spans="2:47" s="6" customFormat="1" ht="27" customHeight="1">
      <c r="B305" s="23"/>
      <c r="C305" s="24"/>
      <c r="D305" s="131" t="s">
        <v>123</v>
      </c>
      <c r="E305" s="24"/>
      <c r="F305" s="132" t="s">
        <v>811</v>
      </c>
      <c r="G305" s="24"/>
      <c r="H305" s="24"/>
      <c r="J305" s="24"/>
      <c r="K305" s="24"/>
      <c r="L305" s="43"/>
      <c r="M305" s="56"/>
      <c r="N305" s="24"/>
      <c r="O305" s="24"/>
      <c r="P305" s="24"/>
      <c r="Q305" s="24"/>
      <c r="R305" s="24"/>
      <c r="S305" s="24"/>
      <c r="T305" s="57"/>
      <c r="AT305" s="6" t="s">
        <v>123</v>
      </c>
      <c r="AU305" s="6" t="s">
        <v>126</v>
      </c>
    </row>
    <row r="306" spans="2:63" s="159" customFormat="1" ht="30.75" customHeight="1">
      <c r="B306" s="160"/>
      <c r="C306" s="161"/>
      <c r="D306" s="161" t="s">
        <v>68</v>
      </c>
      <c r="E306" s="170" t="s">
        <v>812</v>
      </c>
      <c r="F306" s="170" t="s">
        <v>813</v>
      </c>
      <c r="G306" s="161"/>
      <c r="H306" s="161"/>
      <c r="J306" s="171">
        <f>$BK$306</f>
        <v>0</v>
      </c>
      <c r="K306" s="161"/>
      <c r="L306" s="164"/>
      <c r="M306" s="165"/>
      <c r="N306" s="161"/>
      <c r="O306" s="161"/>
      <c r="P306" s="166">
        <f>SUM($P$307:$P$309)</f>
        <v>0</v>
      </c>
      <c r="Q306" s="161"/>
      <c r="R306" s="166">
        <f>SUM($R$307:$R$309)</f>
        <v>0</v>
      </c>
      <c r="S306" s="161"/>
      <c r="T306" s="167">
        <f>SUM($T$307:$T$309)</f>
        <v>0</v>
      </c>
      <c r="AR306" s="168" t="s">
        <v>20</v>
      </c>
      <c r="AT306" s="168" t="s">
        <v>68</v>
      </c>
      <c r="AU306" s="168" t="s">
        <v>20</v>
      </c>
      <c r="AY306" s="168" t="s">
        <v>122</v>
      </c>
      <c r="BK306" s="169">
        <f>SUM($BK$307:$BK$309)</f>
        <v>0</v>
      </c>
    </row>
    <row r="307" spans="2:65" s="6" customFormat="1" ht="15.75" customHeight="1">
      <c r="B307" s="23"/>
      <c r="C307" s="119" t="s">
        <v>353</v>
      </c>
      <c r="D307" s="119" t="s">
        <v>117</v>
      </c>
      <c r="E307" s="120" t="s">
        <v>814</v>
      </c>
      <c r="F307" s="121" t="s">
        <v>815</v>
      </c>
      <c r="G307" s="122" t="s">
        <v>550</v>
      </c>
      <c r="H307" s="123">
        <v>1242.624</v>
      </c>
      <c r="I307" s="124"/>
      <c r="J307" s="125">
        <f>ROUND($I$307*$H$307,2)</f>
        <v>0</v>
      </c>
      <c r="K307" s="121" t="s">
        <v>483</v>
      </c>
      <c r="L307" s="43"/>
      <c r="M307" s="126"/>
      <c r="N307" s="127" t="s">
        <v>40</v>
      </c>
      <c r="O307" s="24"/>
      <c r="P307" s="24"/>
      <c r="Q307" s="128">
        <v>0</v>
      </c>
      <c r="R307" s="128">
        <f>$Q$307*$H$307</f>
        <v>0</v>
      </c>
      <c r="S307" s="128">
        <v>0</v>
      </c>
      <c r="T307" s="129">
        <f>$S$307*$H$307</f>
        <v>0</v>
      </c>
      <c r="AR307" s="89" t="s">
        <v>121</v>
      </c>
      <c r="AT307" s="89" t="s">
        <v>117</v>
      </c>
      <c r="AU307" s="89" t="s">
        <v>77</v>
      </c>
      <c r="AY307" s="6" t="s">
        <v>122</v>
      </c>
      <c r="BE307" s="130">
        <f>IF($N$307="základní",$J$307,0)</f>
        <v>0</v>
      </c>
      <c r="BF307" s="130">
        <f>IF($N$307="snížená",$J$307,0)</f>
        <v>0</v>
      </c>
      <c r="BG307" s="130">
        <f>IF($N$307="zákl. přenesená",$J$307,0)</f>
        <v>0</v>
      </c>
      <c r="BH307" s="130">
        <f>IF($N$307="sníž. přenesená",$J$307,0)</f>
        <v>0</v>
      </c>
      <c r="BI307" s="130">
        <f>IF($N$307="nulová",$J$307,0)</f>
        <v>0</v>
      </c>
      <c r="BJ307" s="89" t="s">
        <v>20</v>
      </c>
      <c r="BK307" s="130">
        <f>ROUND($I$307*$H$307,2)</f>
        <v>0</v>
      </c>
      <c r="BL307" s="89" t="s">
        <v>121</v>
      </c>
      <c r="BM307" s="89" t="s">
        <v>816</v>
      </c>
    </row>
    <row r="308" spans="2:47" s="6" customFormat="1" ht="16.5" customHeight="1">
      <c r="B308" s="23"/>
      <c r="C308" s="24"/>
      <c r="D308" s="131" t="s">
        <v>123</v>
      </c>
      <c r="E308" s="24"/>
      <c r="F308" s="132" t="s">
        <v>817</v>
      </c>
      <c r="G308" s="24"/>
      <c r="H308" s="24"/>
      <c r="J308" s="24"/>
      <c r="K308" s="24"/>
      <c r="L308" s="43"/>
      <c r="M308" s="56"/>
      <c r="N308" s="24"/>
      <c r="O308" s="24"/>
      <c r="P308" s="24"/>
      <c r="Q308" s="24"/>
      <c r="R308" s="24"/>
      <c r="S308" s="24"/>
      <c r="T308" s="57"/>
      <c r="AT308" s="6" t="s">
        <v>123</v>
      </c>
      <c r="AU308" s="6" t="s">
        <v>77</v>
      </c>
    </row>
    <row r="309" spans="2:47" s="6" customFormat="1" ht="30.75" customHeight="1">
      <c r="B309" s="23"/>
      <c r="C309" s="24"/>
      <c r="D309" s="172" t="s">
        <v>486</v>
      </c>
      <c r="E309" s="24"/>
      <c r="F309" s="173" t="s">
        <v>818</v>
      </c>
      <c r="G309" s="24"/>
      <c r="H309" s="24"/>
      <c r="J309" s="24"/>
      <c r="K309" s="24"/>
      <c r="L309" s="43"/>
      <c r="M309" s="143"/>
      <c r="N309" s="144"/>
      <c r="O309" s="144"/>
      <c r="P309" s="144"/>
      <c r="Q309" s="144"/>
      <c r="R309" s="144"/>
      <c r="S309" s="144"/>
      <c r="T309" s="145"/>
      <c r="AT309" s="6" t="s">
        <v>486</v>
      </c>
      <c r="AU309" s="6" t="s">
        <v>77</v>
      </c>
    </row>
    <row r="310" spans="2:12" s="6" customFormat="1" ht="7.5" customHeight="1">
      <c r="B310" s="38"/>
      <c r="C310" s="39"/>
      <c r="D310" s="39"/>
      <c r="E310" s="39"/>
      <c r="F310" s="39"/>
      <c r="G310" s="39"/>
      <c r="H310" s="39"/>
      <c r="I310" s="101"/>
      <c r="J310" s="39"/>
      <c r="K310" s="39"/>
      <c r="L310" s="43"/>
    </row>
    <row r="330" s="2" customFormat="1" ht="14.25" customHeight="1"/>
  </sheetData>
  <sheetProtection password="CC35" sheet="1" objects="1" scenarios="1" formatColumns="0" formatRows="0" sort="0" autoFilter="0"/>
  <autoFilter ref="C84:K84"/>
  <mergeCells count="9">
    <mergeCell ref="E77:H77"/>
    <mergeCell ref="G1:H1"/>
    <mergeCell ref="L2:V2"/>
    <mergeCell ref="E7:H7"/>
    <mergeCell ref="E9:H9"/>
    <mergeCell ref="E24:H24"/>
    <mergeCell ref="E45:H45"/>
    <mergeCell ref="E47:H47"/>
    <mergeCell ref="E75:H75"/>
  </mergeCells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42"/>
      <c r="C1" s="242"/>
      <c r="D1" s="241" t="s">
        <v>1</v>
      </c>
      <c r="E1" s="242"/>
      <c r="F1" s="243" t="s">
        <v>1280</v>
      </c>
      <c r="G1" s="248" t="s">
        <v>1281</v>
      </c>
      <c r="H1" s="248"/>
      <c r="I1" s="242"/>
      <c r="J1" s="243" t="s">
        <v>1282</v>
      </c>
      <c r="K1" s="241" t="s">
        <v>93</v>
      </c>
      <c r="L1" s="243" t="s">
        <v>1283</v>
      </c>
      <c r="M1" s="243"/>
      <c r="N1" s="243"/>
      <c r="O1" s="243"/>
      <c r="P1" s="243"/>
      <c r="Q1" s="243"/>
      <c r="R1" s="243"/>
      <c r="S1" s="243"/>
      <c r="T1" s="243"/>
      <c r="U1" s="239"/>
      <c r="V1" s="23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36"/>
      <c r="M2" s="201"/>
      <c r="N2" s="201"/>
      <c r="O2" s="201"/>
      <c r="P2" s="201"/>
      <c r="Q2" s="201"/>
      <c r="R2" s="201"/>
      <c r="S2" s="201"/>
      <c r="T2" s="201"/>
      <c r="U2" s="201"/>
      <c r="V2" s="201"/>
      <c r="AT2" s="2" t="s">
        <v>83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77</v>
      </c>
    </row>
    <row r="4" spans="2:46" s="2" customFormat="1" ht="37.5" customHeight="1">
      <c r="B4" s="10"/>
      <c r="C4" s="11"/>
      <c r="D4" s="12" t="s">
        <v>94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37" t="str">
        <f>'Rekapitulace stavby'!$K$6</f>
        <v>NÝRSKO - CHODSKÁ ULICE</v>
      </c>
      <c r="F7" s="205"/>
      <c r="G7" s="205"/>
      <c r="H7" s="205"/>
      <c r="J7" s="11"/>
      <c r="K7" s="13"/>
    </row>
    <row r="8" spans="2:11" s="6" customFormat="1" ht="15.75" customHeight="1">
      <c r="B8" s="23"/>
      <c r="C8" s="24"/>
      <c r="D8" s="19" t="s">
        <v>95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20" t="s">
        <v>819</v>
      </c>
      <c r="F9" s="212"/>
      <c r="G9" s="212"/>
      <c r="H9" s="212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/>
      <c r="G11" s="24"/>
      <c r="H11" s="24"/>
      <c r="I11" s="88" t="s">
        <v>19</v>
      </c>
      <c r="J11" s="17"/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22</v>
      </c>
      <c r="G12" s="24"/>
      <c r="H12" s="24"/>
      <c r="I12" s="88" t="s">
        <v>23</v>
      </c>
      <c r="J12" s="52" t="str">
        <f>'Rekapitulace stavby'!$AN$8</f>
        <v>01.01.2000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27</v>
      </c>
      <c r="E14" s="24"/>
      <c r="F14" s="24"/>
      <c r="G14" s="24"/>
      <c r="H14" s="24"/>
      <c r="I14" s="88" t="s">
        <v>28</v>
      </c>
      <c r="J14" s="17">
        <f>IF('Rekapitulace stavby'!$AN$10="","",'Rekapitulace stavby'!$AN$10)</f>
      </c>
      <c r="K14" s="27"/>
    </row>
    <row r="15" spans="2:11" s="6" customFormat="1" ht="18.75" customHeight="1">
      <c r="B15" s="23"/>
      <c r="C15" s="24"/>
      <c r="D15" s="24"/>
      <c r="E15" s="17" t="str">
        <f>IF('Rekapitulace stavby'!$E$11="","",'Rekapitulace stavby'!$E$11)</f>
        <v> </v>
      </c>
      <c r="F15" s="24"/>
      <c r="G15" s="24"/>
      <c r="H15" s="24"/>
      <c r="I15" s="88" t="s">
        <v>29</v>
      </c>
      <c r="J15" s="17">
        <f>IF('Rekapitulace stavby'!$AN$11="","",'Rekapitulace stavby'!$AN$11)</f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30</v>
      </c>
      <c r="E17" s="24"/>
      <c r="F17" s="24"/>
      <c r="G17" s="24"/>
      <c r="H17" s="24"/>
      <c r="I17" s="88" t="s">
        <v>28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29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32</v>
      </c>
      <c r="E20" s="24"/>
      <c r="F20" s="24"/>
      <c r="G20" s="24"/>
      <c r="H20" s="24"/>
      <c r="I20" s="88" t="s">
        <v>28</v>
      </c>
      <c r="J20" s="17">
        <f>IF('Rekapitulace stavby'!$AN$16="","",'Rekapitulace stavby'!$AN$16)</f>
      </c>
      <c r="K20" s="27"/>
    </row>
    <row r="21" spans="2:11" s="6" customFormat="1" ht="18.75" customHeight="1">
      <c r="B21" s="23"/>
      <c r="C21" s="24"/>
      <c r="D21" s="24"/>
      <c r="E21" s="17" t="str">
        <f>IF('Rekapitulace stavby'!$E$17="","",'Rekapitulace stavby'!$E$17)</f>
        <v> </v>
      </c>
      <c r="F21" s="24"/>
      <c r="G21" s="24"/>
      <c r="H21" s="24"/>
      <c r="I21" s="88" t="s">
        <v>29</v>
      </c>
      <c r="J21" s="17">
        <f>IF('Rekapitulace stavby'!$AN$17="","",'Rekapitulace stavby'!$AN$17)</f>
      </c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34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208"/>
      <c r="F24" s="238"/>
      <c r="G24" s="238"/>
      <c r="H24" s="238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35</v>
      </c>
      <c r="E27" s="24"/>
      <c r="F27" s="24"/>
      <c r="G27" s="24"/>
      <c r="H27" s="24"/>
      <c r="J27" s="67">
        <f>ROUND($J$83,2)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37</v>
      </c>
      <c r="G29" s="24"/>
      <c r="H29" s="24"/>
      <c r="I29" s="95" t="s">
        <v>36</v>
      </c>
      <c r="J29" s="28" t="s">
        <v>38</v>
      </c>
      <c r="K29" s="27"/>
    </row>
    <row r="30" spans="2:11" s="6" customFormat="1" ht="15" customHeight="1">
      <c r="B30" s="23"/>
      <c r="C30" s="24"/>
      <c r="D30" s="30" t="s">
        <v>39</v>
      </c>
      <c r="E30" s="30" t="s">
        <v>40</v>
      </c>
      <c r="F30" s="96">
        <f>ROUND(SUM($BE$83:$BE$239),2)</f>
        <v>0</v>
      </c>
      <c r="G30" s="24"/>
      <c r="H30" s="24"/>
      <c r="I30" s="97">
        <v>0.21</v>
      </c>
      <c r="J30" s="96">
        <f>ROUND(SUM($BE$83:$BE$239)*$I$30,2)</f>
        <v>0</v>
      </c>
      <c r="K30" s="27"/>
    </row>
    <row r="31" spans="2:11" s="6" customFormat="1" ht="15" customHeight="1">
      <c r="B31" s="23"/>
      <c r="C31" s="24"/>
      <c r="D31" s="24"/>
      <c r="E31" s="30" t="s">
        <v>41</v>
      </c>
      <c r="F31" s="96">
        <f>ROUND(SUM($BF$83:$BF$239),2)</f>
        <v>0</v>
      </c>
      <c r="G31" s="24"/>
      <c r="H31" s="24"/>
      <c r="I31" s="97">
        <v>0.15</v>
      </c>
      <c r="J31" s="96">
        <f>ROUND(SUM($BF$83:$BF$239)*$I$31,2)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42</v>
      </c>
      <c r="F32" s="96">
        <f>ROUND(SUM($BG$83:$BG$239),2)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43</v>
      </c>
      <c r="F33" s="96">
        <f>ROUND(SUM($BH$83:$BH$239),2)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44</v>
      </c>
      <c r="F34" s="96">
        <f>ROUND(SUM($BI$83:$BI$239),2)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45</v>
      </c>
      <c r="E36" s="34"/>
      <c r="F36" s="34"/>
      <c r="G36" s="98" t="s">
        <v>46</v>
      </c>
      <c r="H36" s="35" t="s">
        <v>47</v>
      </c>
      <c r="I36" s="99"/>
      <c r="J36" s="36">
        <f>ROUND(SUM($J$27:$J$34),2)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97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15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37" t="str">
        <f>$E$7</f>
        <v>NÝRSKO - CHODSKÁ ULICE</v>
      </c>
      <c r="F45" s="212"/>
      <c r="G45" s="212"/>
      <c r="H45" s="212"/>
      <c r="J45" s="24"/>
      <c r="K45" s="27"/>
    </row>
    <row r="46" spans="2:11" s="6" customFormat="1" ht="15" customHeight="1">
      <c r="B46" s="23"/>
      <c r="C46" s="19" t="s">
        <v>95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20" t="str">
        <f>$E$9</f>
        <v>3709 101CH - SO101 CHODSKÁ ULICE - CHODNÍKY</v>
      </c>
      <c r="F47" s="212"/>
      <c r="G47" s="212"/>
      <c r="H47" s="212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 </v>
      </c>
      <c r="G49" s="24"/>
      <c r="H49" s="24"/>
      <c r="I49" s="88" t="s">
        <v>23</v>
      </c>
      <c r="J49" s="52" t="str">
        <f>IF($J$12="","",$J$12)</f>
        <v>01.01.2000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27</v>
      </c>
      <c r="D51" s="24"/>
      <c r="E51" s="24"/>
      <c r="F51" s="17" t="str">
        <f>$E$15</f>
        <v> </v>
      </c>
      <c r="G51" s="24"/>
      <c r="H51" s="24"/>
      <c r="I51" s="88" t="s">
        <v>32</v>
      </c>
      <c r="J51" s="17" t="str">
        <f>$E$21</f>
        <v> </v>
      </c>
      <c r="K51" s="27"/>
    </row>
    <row r="52" spans="2:11" s="6" customFormat="1" ht="15" customHeight="1">
      <c r="B52" s="23"/>
      <c r="C52" s="19" t="s">
        <v>30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98</v>
      </c>
      <c r="D54" s="32"/>
      <c r="E54" s="32"/>
      <c r="F54" s="32"/>
      <c r="G54" s="32"/>
      <c r="H54" s="32"/>
      <c r="I54" s="106"/>
      <c r="J54" s="107" t="s">
        <v>99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100</v>
      </c>
      <c r="D56" s="24"/>
      <c r="E56" s="24"/>
      <c r="F56" s="24"/>
      <c r="G56" s="24"/>
      <c r="H56" s="24"/>
      <c r="J56" s="67">
        <f>ROUND($J$83,2)</f>
        <v>0</v>
      </c>
      <c r="K56" s="27"/>
      <c r="AU56" s="6" t="s">
        <v>101</v>
      </c>
    </row>
    <row r="57" spans="2:11" s="73" customFormat="1" ht="25.5" customHeight="1">
      <c r="B57" s="146"/>
      <c r="C57" s="147"/>
      <c r="D57" s="148" t="s">
        <v>468</v>
      </c>
      <c r="E57" s="148"/>
      <c r="F57" s="148"/>
      <c r="G57" s="148"/>
      <c r="H57" s="148"/>
      <c r="I57" s="149"/>
      <c r="J57" s="150">
        <f>ROUND($J$84,2)</f>
        <v>0</v>
      </c>
      <c r="K57" s="151"/>
    </row>
    <row r="58" spans="2:11" s="152" customFormat="1" ht="21" customHeight="1">
      <c r="B58" s="153"/>
      <c r="C58" s="154"/>
      <c r="D58" s="155" t="s">
        <v>469</v>
      </c>
      <c r="E58" s="155"/>
      <c r="F58" s="155"/>
      <c r="G58" s="155"/>
      <c r="H58" s="155"/>
      <c r="I58" s="156"/>
      <c r="J58" s="157">
        <f>ROUND($J$85,2)</f>
        <v>0</v>
      </c>
      <c r="K58" s="158"/>
    </row>
    <row r="59" spans="2:11" s="152" customFormat="1" ht="21" customHeight="1">
      <c r="B59" s="153"/>
      <c r="C59" s="154"/>
      <c r="D59" s="155" t="s">
        <v>820</v>
      </c>
      <c r="E59" s="155"/>
      <c r="F59" s="155"/>
      <c r="G59" s="155"/>
      <c r="H59" s="155"/>
      <c r="I59" s="156"/>
      <c r="J59" s="157">
        <f>ROUND($J$146,2)</f>
        <v>0</v>
      </c>
      <c r="K59" s="158"/>
    </row>
    <row r="60" spans="2:11" s="152" customFormat="1" ht="21" customHeight="1">
      <c r="B60" s="153"/>
      <c r="C60" s="154"/>
      <c r="D60" s="155" t="s">
        <v>471</v>
      </c>
      <c r="E60" s="155"/>
      <c r="F60" s="155"/>
      <c r="G60" s="155"/>
      <c r="H60" s="155"/>
      <c r="I60" s="156"/>
      <c r="J60" s="157">
        <f>ROUND($J$159,2)</f>
        <v>0</v>
      </c>
      <c r="K60" s="158"/>
    </row>
    <row r="61" spans="2:11" s="152" customFormat="1" ht="21" customHeight="1">
      <c r="B61" s="153"/>
      <c r="C61" s="154"/>
      <c r="D61" s="155" t="s">
        <v>472</v>
      </c>
      <c r="E61" s="155"/>
      <c r="F61" s="155"/>
      <c r="G61" s="155"/>
      <c r="H61" s="155"/>
      <c r="I61" s="156"/>
      <c r="J61" s="157">
        <f>ROUND($J$163,2)</f>
        <v>0</v>
      </c>
      <c r="K61" s="158"/>
    </row>
    <row r="62" spans="2:11" s="152" customFormat="1" ht="21" customHeight="1">
      <c r="B62" s="153"/>
      <c r="C62" s="154"/>
      <c r="D62" s="155" t="s">
        <v>473</v>
      </c>
      <c r="E62" s="155"/>
      <c r="F62" s="155"/>
      <c r="G62" s="155"/>
      <c r="H62" s="155"/>
      <c r="I62" s="156"/>
      <c r="J62" s="157">
        <f>ROUND($J$212,2)</f>
        <v>0</v>
      </c>
      <c r="K62" s="158"/>
    </row>
    <row r="63" spans="2:11" s="152" customFormat="1" ht="21" customHeight="1">
      <c r="B63" s="153"/>
      <c r="C63" s="154"/>
      <c r="D63" s="155" t="s">
        <v>474</v>
      </c>
      <c r="E63" s="155"/>
      <c r="F63" s="155"/>
      <c r="G63" s="155"/>
      <c r="H63" s="155"/>
      <c r="I63" s="156"/>
      <c r="J63" s="157">
        <f>ROUND($J$216,2)</f>
        <v>0</v>
      </c>
      <c r="K63" s="158"/>
    </row>
    <row r="64" spans="2:11" s="6" customFormat="1" ht="22.5" customHeight="1">
      <c r="B64" s="23"/>
      <c r="C64" s="24"/>
      <c r="D64" s="24"/>
      <c r="E64" s="24"/>
      <c r="F64" s="24"/>
      <c r="G64" s="24"/>
      <c r="H64" s="24"/>
      <c r="J64" s="24"/>
      <c r="K64" s="27"/>
    </row>
    <row r="65" spans="2:11" s="6" customFormat="1" ht="7.5" customHeight="1">
      <c r="B65" s="38"/>
      <c r="C65" s="39"/>
      <c r="D65" s="39"/>
      <c r="E65" s="39"/>
      <c r="F65" s="39"/>
      <c r="G65" s="39"/>
      <c r="H65" s="39"/>
      <c r="I65" s="101"/>
      <c r="J65" s="39"/>
      <c r="K65" s="40"/>
    </row>
    <row r="69" spans="2:12" s="6" customFormat="1" ht="7.5" customHeight="1">
      <c r="B69" s="41"/>
      <c r="C69" s="42"/>
      <c r="D69" s="42"/>
      <c r="E69" s="42"/>
      <c r="F69" s="42"/>
      <c r="G69" s="42"/>
      <c r="H69" s="42"/>
      <c r="I69" s="103"/>
      <c r="J69" s="42"/>
      <c r="K69" s="42"/>
      <c r="L69" s="43"/>
    </row>
    <row r="70" spans="2:12" s="6" customFormat="1" ht="37.5" customHeight="1">
      <c r="B70" s="23"/>
      <c r="C70" s="12" t="s">
        <v>102</v>
      </c>
      <c r="D70" s="24"/>
      <c r="E70" s="24"/>
      <c r="F70" s="24"/>
      <c r="G70" s="24"/>
      <c r="H70" s="24"/>
      <c r="J70" s="24"/>
      <c r="K70" s="24"/>
      <c r="L70" s="43"/>
    </row>
    <row r="71" spans="2:12" s="6" customFormat="1" ht="7.5" customHeight="1">
      <c r="B71" s="23"/>
      <c r="C71" s="24"/>
      <c r="D71" s="24"/>
      <c r="E71" s="24"/>
      <c r="F71" s="24"/>
      <c r="G71" s="24"/>
      <c r="H71" s="24"/>
      <c r="J71" s="24"/>
      <c r="K71" s="24"/>
      <c r="L71" s="43"/>
    </row>
    <row r="72" spans="2:12" s="6" customFormat="1" ht="15" customHeight="1">
      <c r="B72" s="23"/>
      <c r="C72" s="19" t="s">
        <v>15</v>
      </c>
      <c r="D72" s="24"/>
      <c r="E72" s="24"/>
      <c r="F72" s="24"/>
      <c r="G72" s="24"/>
      <c r="H72" s="24"/>
      <c r="J72" s="24"/>
      <c r="K72" s="24"/>
      <c r="L72" s="43"/>
    </row>
    <row r="73" spans="2:12" s="6" customFormat="1" ht="16.5" customHeight="1">
      <c r="B73" s="23"/>
      <c r="C73" s="24"/>
      <c r="D73" s="24"/>
      <c r="E73" s="237" t="str">
        <f>$E$7</f>
        <v>NÝRSKO - CHODSKÁ ULICE</v>
      </c>
      <c r="F73" s="212"/>
      <c r="G73" s="212"/>
      <c r="H73" s="212"/>
      <c r="J73" s="24"/>
      <c r="K73" s="24"/>
      <c r="L73" s="43"/>
    </row>
    <row r="74" spans="2:12" s="6" customFormat="1" ht="15" customHeight="1">
      <c r="B74" s="23"/>
      <c r="C74" s="19" t="s">
        <v>95</v>
      </c>
      <c r="D74" s="24"/>
      <c r="E74" s="24"/>
      <c r="F74" s="24"/>
      <c r="G74" s="24"/>
      <c r="H74" s="24"/>
      <c r="J74" s="24"/>
      <c r="K74" s="24"/>
      <c r="L74" s="43"/>
    </row>
    <row r="75" spans="2:12" s="6" customFormat="1" ht="19.5" customHeight="1">
      <c r="B75" s="23"/>
      <c r="C75" s="24"/>
      <c r="D75" s="24"/>
      <c r="E75" s="220" t="str">
        <f>$E$9</f>
        <v>3709 101CH - SO101 CHODSKÁ ULICE - CHODNÍKY</v>
      </c>
      <c r="F75" s="212"/>
      <c r="G75" s="212"/>
      <c r="H75" s="212"/>
      <c r="J75" s="24"/>
      <c r="K75" s="24"/>
      <c r="L75" s="43"/>
    </row>
    <row r="76" spans="2:12" s="6" customFormat="1" ht="7.5" customHeight="1">
      <c r="B76" s="23"/>
      <c r="C76" s="24"/>
      <c r="D76" s="24"/>
      <c r="E76" s="24"/>
      <c r="F76" s="24"/>
      <c r="G76" s="24"/>
      <c r="H76" s="24"/>
      <c r="J76" s="24"/>
      <c r="K76" s="24"/>
      <c r="L76" s="43"/>
    </row>
    <row r="77" spans="2:12" s="6" customFormat="1" ht="18.75" customHeight="1">
      <c r="B77" s="23"/>
      <c r="C77" s="19" t="s">
        <v>21</v>
      </c>
      <c r="D77" s="24"/>
      <c r="E77" s="24"/>
      <c r="F77" s="17" t="str">
        <f>$F$12</f>
        <v> </v>
      </c>
      <c r="G77" s="24"/>
      <c r="H77" s="24"/>
      <c r="I77" s="88" t="s">
        <v>23</v>
      </c>
      <c r="J77" s="52" t="str">
        <f>IF($J$12="","",$J$12)</f>
        <v>01.01.2000</v>
      </c>
      <c r="K77" s="24"/>
      <c r="L77" s="43"/>
    </row>
    <row r="78" spans="2:12" s="6" customFormat="1" ht="7.5" customHeight="1">
      <c r="B78" s="23"/>
      <c r="C78" s="24"/>
      <c r="D78" s="24"/>
      <c r="E78" s="24"/>
      <c r="F78" s="24"/>
      <c r="G78" s="24"/>
      <c r="H78" s="24"/>
      <c r="J78" s="24"/>
      <c r="K78" s="24"/>
      <c r="L78" s="43"/>
    </row>
    <row r="79" spans="2:12" s="6" customFormat="1" ht="15.75" customHeight="1">
      <c r="B79" s="23"/>
      <c r="C79" s="19" t="s">
        <v>27</v>
      </c>
      <c r="D79" s="24"/>
      <c r="E79" s="24"/>
      <c r="F79" s="17" t="str">
        <f>$E$15</f>
        <v> </v>
      </c>
      <c r="G79" s="24"/>
      <c r="H79" s="24"/>
      <c r="I79" s="88" t="s">
        <v>32</v>
      </c>
      <c r="J79" s="17" t="str">
        <f>$E$21</f>
        <v> </v>
      </c>
      <c r="K79" s="24"/>
      <c r="L79" s="43"/>
    </row>
    <row r="80" spans="2:12" s="6" customFormat="1" ht="15" customHeight="1">
      <c r="B80" s="23"/>
      <c r="C80" s="19" t="s">
        <v>30</v>
      </c>
      <c r="D80" s="24"/>
      <c r="E80" s="24"/>
      <c r="F80" s="17">
        <f>IF($E$18="","",$E$18)</f>
      </c>
      <c r="G80" s="24"/>
      <c r="H80" s="24"/>
      <c r="J80" s="24"/>
      <c r="K80" s="24"/>
      <c r="L80" s="43"/>
    </row>
    <row r="81" spans="2:12" s="6" customFormat="1" ht="11.25" customHeight="1">
      <c r="B81" s="23"/>
      <c r="C81" s="24"/>
      <c r="D81" s="24"/>
      <c r="E81" s="24"/>
      <c r="F81" s="24"/>
      <c r="G81" s="24"/>
      <c r="H81" s="24"/>
      <c r="J81" s="24"/>
      <c r="K81" s="24"/>
      <c r="L81" s="43"/>
    </row>
    <row r="82" spans="2:20" s="108" customFormat="1" ht="30" customHeight="1">
      <c r="B82" s="109"/>
      <c r="C82" s="110" t="s">
        <v>103</v>
      </c>
      <c r="D82" s="111" t="s">
        <v>54</v>
      </c>
      <c r="E82" s="111" t="s">
        <v>50</v>
      </c>
      <c r="F82" s="111" t="s">
        <v>104</v>
      </c>
      <c r="G82" s="111" t="s">
        <v>105</v>
      </c>
      <c r="H82" s="111" t="s">
        <v>106</v>
      </c>
      <c r="I82" s="112" t="s">
        <v>107</v>
      </c>
      <c r="J82" s="111" t="s">
        <v>108</v>
      </c>
      <c r="K82" s="113" t="s">
        <v>109</v>
      </c>
      <c r="L82" s="114"/>
      <c r="M82" s="59" t="s">
        <v>110</v>
      </c>
      <c r="N82" s="60" t="s">
        <v>39</v>
      </c>
      <c r="O82" s="60" t="s">
        <v>111</v>
      </c>
      <c r="P82" s="60" t="s">
        <v>112</v>
      </c>
      <c r="Q82" s="60" t="s">
        <v>113</v>
      </c>
      <c r="R82" s="60" t="s">
        <v>114</v>
      </c>
      <c r="S82" s="60" t="s">
        <v>115</v>
      </c>
      <c r="T82" s="61" t="s">
        <v>116</v>
      </c>
    </row>
    <row r="83" spans="2:63" s="6" customFormat="1" ht="30" customHeight="1">
      <c r="B83" s="23"/>
      <c r="C83" s="66" t="s">
        <v>100</v>
      </c>
      <c r="D83" s="24"/>
      <c r="E83" s="24"/>
      <c r="F83" s="24"/>
      <c r="G83" s="24"/>
      <c r="H83" s="24"/>
      <c r="J83" s="115">
        <f>$BK$83</f>
        <v>0</v>
      </c>
      <c r="K83" s="24"/>
      <c r="L83" s="43"/>
      <c r="M83" s="63"/>
      <c r="N83" s="64"/>
      <c r="O83" s="64"/>
      <c r="P83" s="116">
        <f>$P$84</f>
        <v>0</v>
      </c>
      <c r="Q83" s="64"/>
      <c r="R83" s="116">
        <f>$R$84</f>
        <v>1152.3221794</v>
      </c>
      <c r="S83" s="64"/>
      <c r="T83" s="117">
        <f>$T$84</f>
        <v>0</v>
      </c>
      <c r="AT83" s="6" t="s">
        <v>68</v>
      </c>
      <c r="AU83" s="6" t="s">
        <v>101</v>
      </c>
      <c r="BK83" s="118">
        <f>$BK$84</f>
        <v>0</v>
      </c>
    </row>
    <row r="84" spans="2:63" s="159" customFormat="1" ht="37.5" customHeight="1">
      <c r="B84" s="160"/>
      <c r="C84" s="161"/>
      <c r="D84" s="161" t="s">
        <v>68</v>
      </c>
      <c r="E84" s="162" t="s">
        <v>477</v>
      </c>
      <c r="F84" s="162" t="s">
        <v>478</v>
      </c>
      <c r="G84" s="161"/>
      <c r="H84" s="161"/>
      <c r="J84" s="163">
        <f>$BK$84</f>
        <v>0</v>
      </c>
      <c r="K84" s="161"/>
      <c r="L84" s="164"/>
      <c r="M84" s="165"/>
      <c r="N84" s="161"/>
      <c r="O84" s="161"/>
      <c r="P84" s="166">
        <f>$P$85+$P$146+$P$159+$P$163+$P$212+$P$216</f>
        <v>0</v>
      </c>
      <c r="Q84" s="161"/>
      <c r="R84" s="166">
        <f>$R$85+$R$146+$R$159+$R$163+$R$212+$R$216</f>
        <v>1152.3221794</v>
      </c>
      <c r="S84" s="161"/>
      <c r="T84" s="167">
        <f>$T$85+$T$146+$T$159+$T$163+$T$212+$T$216</f>
        <v>0</v>
      </c>
      <c r="AR84" s="168" t="s">
        <v>20</v>
      </c>
      <c r="AT84" s="168" t="s">
        <v>68</v>
      </c>
      <c r="AU84" s="168" t="s">
        <v>69</v>
      </c>
      <c r="AY84" s="168" t="s">
        <v>122</v>
      </c>
      <c r="BK84" s="169">
        <f>$BK$85+$BK$146+$BK$159+$BK$163+$BK$212+$BK$216</f>
        <v>0</v>
      </c>
    </row>
    <row r="85" spans="2:63" s="159" customFormat="1" ht="21" customHeight="1">
      <c r="B85" s="160"/>
      <c r="C85" s="161"/>
      <c r="D85" s="161" t="s">
        <v>68</v>
      </c>
      <c r="E85" s="170" t="s">
        <v>20</v>
      </c>
      <c r="F85" s="170" t="s">
        <v>479</v>
      </c>
      <c r="G85" s="161"/>
      <c r="H85" s="161"/>
      <c r="J85" s="171">
        <f>$BK$85</f>
        <v>0</v>
      </c>
      <c r="K85" s="161"/>
      <c r="L85" s="164"/>
      <c r="M85" s="165"/>
      <c r="N85" s="161"/>
      <c r="O85" s="161"/>
      <c r="P85" s="166">
        <f>SUM($P$86:$P$145)</f>
        <v>0</v>
      </c>
      <c r="Q85" s="161"/>
      <c r="R85" s="166">
        <f>SUM($R$86:$R$145)</f>
        <v>289.58865000000003</v>
      </c>
      <c r="S85" s="161"/>
      <c r="T85" s="167">
        <f>SUM($T$86:$T$145)</f>
        <v>0</v>
      </c>
      <c r="AR85" s="168" t="s">
        <v>20</v>
      </c>
      <c r="AT85" s="168" t="s">
        <v>68</v>
      </c>
      <c r="AU85" s="168" t="s">
        <v>20</v>
      </c>
      <c r="AY85" s="168" t="s">
        <v>122</v>
      </c>
      <c r="BK85" s="169">
        <f>SUM($BK$86:$BK$145)</f>
        <v>0</v>
      </c>
    </row>
    <row r="86" spans="2:65" s="6" customFormat="1" ht="15.75" customHeight="1">
      <c r="B86" s="23"/>
      <c r="C86" s="119" t="s">
        <v>20</v>
      </c>
      <c r="D86" s="119" t="s">
        <v>117</v>
      </c>
      <c r="E86" s="120" t="s">
        <v>821</v>
      </c>
      <c r="F86" s="121" t="s">
        <v>822</v>
      </c>
      <c r="G86" s="122" t="s">
        <v>490</v>
      </c>
      <c r="H86" s="123">
        <v>676.3</v>
      </c>
      <c r="I86" s="124"/>
      <c r="J86" s="125">
        <f>ROUND($I$86*$H$86,2)</f>
        <v>0</v>
      </c>
      <c r="K86" s="121" t="s">
        <v>491</v>
      </c>
      <c r="L86" s="43"/>
      <c r="M86" s="126"/>
      <c r="N86" s="127" t="s">
        <v>40</v>
      </c>
      <c r="O86" s="24"/>
      <c r="P86" s="24"/>
      <c r="Q86" s="128">
        <v>0</v>
      </c>
      <c r="R86" s="128">
        <f>$Q$86*$H$86</f>
        <v>0</v>
      </c>
      <c r="S86" s="128">
        <v>0</v>
      </c>
      <c r="T86" s="129">
        <f>$S$86*$H$86</f>
        <v>0</v>
      </c>
      <c r="AR86" s="89" t="s">
        <v>121</v>
      </c>
      <c r="AT86" s="89" t="s">
        <v>117</v>
      </c>
      <c r="AU86" s="89" t="s">
        <v>77</v>
      </c>
      <c r="AY86" s="6" t="s">
        <v>122</v>
      </c>
      <c r="BE86" s="130">
        <f>IF($N$86="základní",$J$86,0)</f>
        <v>0</v>
      </c>
      <c r="BF86" s="130">
        <f>IF($N$86="snížená",$J$86,0)</f>
        <v>0</v>
      </c>
      <c r="BG86" s="130">
        <f>IF($N$86="zákl. přenesená",$J$86,0)</f>
        <v>0</v>
      </c>
      <c r="BH86" s="130">
        <f>IF($N$86="sníž. přenesená",$J$86,0)</f>
        <v>0</v>
      </c>
      <c r="BI86" s="130">
        <f>IF($N$86="nulová",$J$86,0)</f>
        <v>0</v>
      </c>
      <c r="BJ86" s="89" t="s">
        <v>20</v>
      </c>
      <c r="BK86" s="130">
        <f>ROUND($I$86*$H$86,2)</f>
        <v>0</v>
      </c>
      <c r="BL86" s="89" t="s">
        <v>121</v>
      </c>
      <c r="BM86" s="89" t="s">
        <v>823</v>
      </c>
    </row>
    <row r="87" spans="2:47" s="6" customFormat="1" ht="27" customHeight="1">
      <c r="B87" s="23"/>
      <c r="C87" s="24"/>
      <c r="D87" s="131" t="s">
        <v>123</v>
      </c>
      <c r="E87" s="24"/>
      <c r="F87" s="132" t="s">
        <v>824</v>
      </c>
      <c r="G87" s="24"/>
      <c r="H87" s="24"/>
      <c r="J87" s="24"/>
      <c r="K87" s="24"/>
      <c r="L87" s="43"/>
      <c r="M87" s="56"/>
      <c r="N87" s="24"/>
      <c r="O87" s="24"/>
      <c r="P87" s="24"/>
      <c r="Q87" s="24"/>
      <c r="R87" s="24"/>
      <c r="S87" s="24"/>
      <c r="T87" s="57"/>
      <c r="AT87" s="6" t="s">
        <v>123</v>
      </c>
      <c r="AU87" s="6" t="s">
        <v>77</v>
      </c>
    </row>
    <row r="88" spans="2:47" s="6" customFormat="1" ht="30.75" customHeight="1">
      <c r="B88" s="23"/>
      <c r="C88" s="24"/>
      <c r="D88" s="172" t="s">
        <v>486</v>
      </c>
      <c r="E88" s="24"/>
      <c r="F88" s="173" t="s">
        <v>825</v>
      </c>
      <c r="G88" s="24"/>
      <c r="H88" s="24"/>
      <c r="J88" s="24"/>
      <c r="K88" s="24"/>
      <c r="L88" s="43"/>
      <c r="M88" s="56"/>
      <c r="N88" s="24"/>
      <c r="O88" s="24"/>
      <c r="P88" s="24"/>
      <c r="Q88" s="24"/>
      <c r="R88" s="24"/>
      <c r="S88" s="24"/>
      <c r="T88" s="57"/>
      <c r="AT88" s="6" t="s">
        <v>486</v>
      </c>
      <c r="AU88" s="6" t="s">
        <v>77</v>
      </c>
    </row>
    <row r="89" spans="2:51" s="6" customFormat="1" ht="15.75" customHeight="1">
      <c r="B89" s="174"/>
      <c r="C89" s="175"/>
      <c r="D89" s="172" t="s">
        <v>512</v>
      </c>
      <c r="E89" s="175"/>
      <c r="F89" s="176" t="s">
        <v>826</v>
      </c>
      <c r="G89" s="175"/>
      <c r="H89" s="177">
        <v>676.3</v>
      </c>
      <c r="J89" s="175"/>
      <c r="K89" s="175"/>
      <c r="L89" s="178"/>
      <c r="M89" s="179"/>
      <c r="N89" s="175"/>
      <c r="O89" s="175"/>
      <c r="P89" s="175"/>
      <c r="Q89" s="175"/>
      <c r="R89" s="175"/>
      <c r="S89" s="175"/>
      <c r="T89" s="180"/>
      <c r="AT89" s="181" t="s">
        <v>512</v>
      </c>
      <c r="AU89" s="181" t="s">
        <v>77</v>
      </c>
      <c r="AV89" s="181" t="s">
        <v>77</v>
      </c>
      <c r="AW89" s="181" t="s">
        <v>101</v>
      </c>
      <c r="AX89" s="181" t="s">
        <v>20</v>
      </c>
      <c r="AY89" s="181" t="s">
        <v>122</v>
      </c>
    </row>
    <row r="90" spans="2:65" s="6" customFormat="1" ht="15.75" customHeight="1">
      <c r="B90" s="23"/>
      <c r="C90" s="119" t="s">
        <v>77</v>
      </c>
      <c r="D90" s="119" t="s">
        <v>117</v>
      </c>
      <c r="E90" s="120" t="s">
        <v>827</v>
      </c>
      <c r="F90" s="121" t="s">
        <v>828</v>
      </c>
      <c r="G90" s="122" t="s">
        <v>490</v>
      </c>
      <c r="H90" s="123">
        <v>676.3</v>
      </c>
      <c r="I90" s="124"/>
      <c r="J90" s="125">
        <f>ROUND($I$90*$H$90,2)</f>
        <v>0</v>
      </c>
      <c r="K90" s="121" t="s">
        <v>491</v>
      </c>
      <c r="L90" s="43"/>
      <c r="M90" s="126"/>
      <c r="N90" s="127" t="s">
        <v>40</v>
      </c>
      <c r="O90" s="24"/>
      <c r="P90" s="24"/>
      <c r="Q90" s="128">
        <v>0</v>
      </c>
      <c r="R90" s="128">
        <f>$Q$90*$H$90</f>
        <v>0</v>
      </c>
      <c r="S90" s="128">
        <v>0</v>
      </c>
      <c r="T90" s="129">
        <f>$S$90*$H$90</f>
        <v>0</v>
      </c>
      <c r="AR90" s="89" t="s">
        <v>121</v>
      </c>
      <c r="AT90" s="89" t="s">
        <v>117</v>
      </c>
      <c r="AU90" s="89" t="s">
        <v>77</v>
      </c>
      <c r="AY90" s="6" t="s">
        <v>122</v>
      </c>
      <c r="BE90" s="130">
        <f>IF($N$90="základní",$J$90,0)</f>
        <v>0</v>
      </c>
      <c r="BF90" s="130">
        <f>IF($N$90="snížená",$J$90,0)</f>
        <v>0</v>
      </c>
      <c r="BG90" s="130">
        <f>IF($N$90="zákl. přenesená",$J$90,0)</f>
        <v>0</v>
      </c>
      <c r="BH90" s="130">
        <f>IF($N$90="sníž. přenesená",$J$90,0)</f>
        <v>0</v>
      </c>
      <c r="BI90" s="130">
        <f>IF($N$90="nulová",$J$90,0)</f>
        <v>0</v>
      </c>
      <c r="BJ90" s="89" t="s">
        <v>20</v>
      </c>
      <c r="BK90" s="130">
        <f>ROUND($I$90*$H$90,2)</f>
        <v>0</v>
      </c>
      <c r="BL90" s="89" t="s">
        <v>121</v>
      </c>
      <c r="BM90" s="89" t="s">
        <v>829</v>
      </c>
    </row>
    <row r="91" spans="2:47" s="6" customFormat="1" ht="27" customHeight="1">
      <c r="B91" s="23"/>
      <c r="C91" s="24"/>
      <c r="D91" s="131" t="s">
        <v>123</v>
      </c>
      <c r="E91" s="24"/>
      <c r="F91" s="132" t="s">
        <v>830</v>
      </c>
      <c r="G91" s="24"/>
      <c r="H91" s="24"/>
      <c r="J91" s="24"/>
      <c r="K91" s="24"/>
      <c r="L91" s="43"/>
      <c r="M91" s="56"/>
      <c r="N91" s="24"/>
      <c r="O91" s="24"/>
      <c r="P91" s="24"/>
      <c r="Q91" s="24"/>
      <c r="R91" s="24"/>
      <c r="S91" s="24"/>
      <c r="T91" s="57"/>
      <c r="AT91" s="6" t="s">
        <v>123</v>
      </c>
      <c r="AU91" s="6" t="s">
        <v>77</v>
      </c>
    </row>
    <row r="92" spans="2:47" s="6" customFormat="1" ht="30.75" customHeight="1">
      <c r="B92" s="23"/>
      <c r="C92" s="24"/>
      <c r="D92" s="172" t="s">
        <v>486</v>
      </c>
      <c r="E92" s="24"/>
      <c r="F92" s="173" t="s">
        <v>831</v>
      </c>
      <c r="G92" s="24"/>
      <c r="H92" s="24"/>
      <c r="J92" s="24"/>
      <c r="K92" s="24"/>
      <c r="L92" s="43"/>
      <c r="M92" s="56"/>
      <c r="N92" s="24"/>
      <c r="O92" s="24"/>
      <c r="P92" s="24"/>
      <c r="Q92" s="24"/>
      <c r="R92" s="24"/>
      <c r="S92" s="24"/>
      <c r="T92" s="57"/>
      <c r="AT92" s="6" t="s">
        <v>486</v>
      </c>
      <c r="AU92" s="6" t="s">
        <v>77</v>
      </c>
    </row>
    <row r="93" spans="2:65" s="6" customFormat="1" ht="15.75" customHeight="1">
      <c r="B93" s="23"/>
      <c r="C93" s="119" t="s">
        <v>242</v>
      </c>
      <c r="D93" s="119" t="s">
        <v>117</v>
      </c>
      <c r="E93" s="120" t="s">
        <v>832</v>
      </c>
      <c r="F93" s="121" t="s">
        <v>833</v>
      </c>
      <c r="G93" s="122" t="s">
        <v>490</v>
      </c>
      <c r="H93" s="123">
        <v>46</v>
      </c>
      <c r="I93" s="124"/>
      <c r="J93" s="125">
        <f>ROUND($I$93*$H$93,2)</f>
        <v>0</v>
      </c>
      <c r="K93" s="121" t="s">
        <v>483</v>
      </c>
      <c r="L93" s="43"/>
      <c r="M93" s="126"/>
      <c r="N93" s="127" t="s">
        <v>40</v>
      </c>
      <c r="O93" s="24"/>
      <c r="P93" s="24"/>
      <c r="Q93" s="128">
        <v>0</v>
      </c>
      <c r="R93" s="128">
        <f>$Q$93*$H$93</f>
        <v>0</v>
      </c>
      <c r="S93" s="128">
        <v>0</v>
      </c>
      <c r="T93" s="129">
        <f>$S$93*$H$93</f>
        <v>0</v>
      </c>
      <c r="AR93" s="89" t="s">
        <v>121</v>
      </c>
      <c r="AT93" s="89" t="s">
        <v>117</v>
      </c>
      <c r="AU93" s="89" t="s">
        <v>77</v>
      </c>
      <c r="AY93" s="6" t="s">
        <v>122</v>
      </c>
      <c r="BE93" s="130">
        <f>IF($N$93="základní",$J$93,0)</f>
        <v>0</v>
      </c>
      <c r="BF93" s="130">
        <f>IF($N$93="snížená",$J$93,0)</f>
        <v>0</v>
      </c>
      <c r="BG93" s="130">
        <f>IF($N$93="zákl. přenesená",$J$93,0)</f>
        <v>0</v>
      </c>
      <c r="BH93" s="130">
        <f>IF($N$93="sníž. přenesená",$J$93,0)</f>
        <v>0</v>
      </c>
      <c r="BI93" s="130">
        <f>IF($N$93="nulová",$J$93,0)</f>
        <v>0</v>
      </c>
      <c r="BJ93" s="89" t="s">
        <v>20</v>
      </c>
      <c r="BK93" s="130">
        <f>ROUND($I$93*$H$93,2)</f>
        <v>0</v>
      </c>
      <c r="BL93" s="89" t="s">
        <v>121</v>
      </c>
      <c r="BM93" s="89" t="s">
        <v>834</v>
      </c>
    </row>
    <row r="94" spans="2:47" s="6" customFormat="1" ht="27" customHeight="1">
      <c r="B94" s="23"/>
      <c r="C94" s="24"/>
      <c r="D94" s="131" t="s">
        <v>123</v>
      </c>
      <c r="E94" s="24"/>
      <c r="F94" s="132" t="s">
        <v>835</v>
      </c>
      <c r="G94" s="24"/>
      <c r="H94" s="24"/>
      <c r="J94" s="24"/>
      <c r="K94" s="24"/>
      <c r="L94" s="43"/>
      <c r="M94" s="56"/>
      <c r="N94" s="24"/>
      <c r="O94" s="24"/>
      <c r="P94" s="24"/>
      <c r="Q94" s="24"/>
      <c r="R94" s="24"/>
      <c r="S94" s="24"/>
      <c r="T94" s="57"/>
      <c r="AT94" s="6" t="s">
        <v>123</v>
      </c>
      <c r="AU94" s="6" t="s">
        <v>77</v>
      </c>
    </row>
    <row r="95" spans="2:47" s="6" customFormat="1" ht="30.75" customHeight="1">
      <c r="B95" s="23"/>
      <c r="C95" s="24"/>
      <c r="D95" s="172" t="s">
        <v>486</v>
      </c>
      <c r="E95" s="24"/>
      <c r="F95" s="173" t="s">
        <v>836</v>
      </c>
      <c r="G95" s="24"/>
      <c r="H95" s="24"/>
      <c r="J95" s="24"/>
      <c r="K95" s="24"/>
      <c r="L95" s="43"/>
      <c r="M95" s="56"/>
      <c r="N95" s="24"/>
      <c r="O95" s="24"/>
      <c r="P95" s="24"/>
      <c r="Q95" s="24"/>
      <c r="R95" s="24"/>
      <c r="S95" s="24"/>
      <c r="T95" s="57"/>
      <c r="AT95" s="6" t="s">
        <v>486</v>
      </c>
      <c r="AU95" s="6" t="s">
        <v>77</v>
      </c>
    </row>
    <row r="96" spans="2:51" s="6" customFormat="1" ht="15.75" customHeight="1">
      <c r="B96" s="174"/>
      <c r="C96" s="175"/>
      <c r="D96" s="172" t="s">
        <v>512</v>
      </c>
      <c r="E96" s="175"/>
      <c r="F96" s="176" t="s">
        <v>837</v>
      </c>
      <c r="G96" s="175"/>
      <c r="H96" s="177">
        <v>46</v>
      </c>
      <c r="J96" s="175"/>
      <c r="K96" s="175"/>
      <c r="L96" s="178"/>
      <c r="M96" s="179"/>
      <c r="N96" s="175"/>
      <c r="O96" s="175"/>
      <c r="P96" s="175"/>
      <c r="Q96" s="175"/>
      <c r="R96" s="175"/>
      <c r="S96" s="175"/>
      <c r="T96" s="180"/>
      <c r="AT96" s="181" t="s">
        <v>512</v>
      </c>
      <c r="AU96" s="181" t="s">
        <v>77</v>
      </c>
      <c r="AV96" s="181" t="s">
        <v>77</v>
      </c>
      <c r="AW96" s="181" t="s">
        <v>101</v>
      </c>
      <c r="AX96" s="181" t="s">
        <v>20</v>
      </c>
      <c r="AY96" s="181" t="s">
        <v>122</v>
      </c>
    </row>
    <row r="97" spans="2:65" s="6" customFormat="1" ht="15.75" customHeight="1">
      <c r="B97" s="23"/>
      <c r="C97" s="119" t="s">
        <v>245</v>
      </c>
      <c r="D97" s="119" t="s">
        <v>117</v>
      </c>
      <c r="E97" s="120" t="s">
        <v>523</v>
      </c>
      <c r="F97" s="121" t="s">
        <v>524</v>
      </c>
      <c r="G97" s="122" t="s">
        <v>490</v>
      </c>
      <c r="H97" s="123">
        <v>46</v>
      </c>
      <c r="I97" s="124"/>
      <c r="J97" s="125">
        <f>ROUND($I$97*$H$97,2)</f>
        <v>0</v>
      </c>
      <c r="K97" s="121" t="s">
        <v>483</v>
      </c>
      <c r="L97" s="43"/>
      <c r="M97" s="126"/>
      <c r="N97" s="127" t="s">
        <v>40</v>
      </c>
      <c r="O97" s="24"/>
      <c r="P97" s="24"/>
      <c r="Q97" s="128">
        <v>0</v>
      </c>
      <c r="R97" s="128">
        <f>$Q$97*$H$97</f>
        <v>0</v>
      </c>
      <c r="S97" s="128">
        <v>0</v>
      </c>
      <c r="T97" s="129">
        <f>$S$97*$H$97</f>
        <v>0</v>
      </c>
      <c r="AR97" s="89" t="s">
        <v>121</v>
      </c>
      <c r="AT97" s="89" t="s">
        <v>117</v>
      </c>
      <c r="AU97" s="89" t="s">
        <v>77</v>
      </c>
      <c r="AY97" s="6" t="s">
        <v>122</v>
      </c>
      <c r="BE97" s="130">
        <f>IF($N$97="základní",$J$97,0)</f>
        <v>0</v>
      </c>
      <c r="BF97" s="130">
        <f>IF($N$97="snížená",$J$97,0)</f>
        <v>0</v>
      </c>
      <c r="BG97" s="130">
        <f>IF($N$97="zákl. přenesená",$J$97,0)</f>
        <v>0</v>
      </c>
      <c r="BH97" s="130">
        <f>IF($N$97="sníž. přenesená",$J$97,0)</f>
        <v>0</v>
      </c>
      <c r="BI97" s="130">
        <f>IF($N$97="nulová",$J$97,0)</f>
        <v>0</v>
      </c>
      <c r="BJ97" s="89" t="s">
        <v>20</v>
      </c>
      <c r="BK97" s="130">
        <f>ROUND($I$97*$H$97,2)</f>
        <v>0</v>
      </c>
      <c r="BL97" s="89" t="s">
        <v>121</v>
      </c>
      <c r="BM97" s="89" t="s">
        <v>838</v>
      </c>
    </row>
    <row r="98" spans="2:47" s="6" customFormat="1" ht="27" customHeight="1">
      <c r="B98" s="23"/>
      <c r="C98" s="24"/>
      <c r="D98" s="131" t="s">
        <v>123</v>
      </c>
      <c r="E98" s="24"/>
      <c r="F98" s="132" t="s">
        <v>526</v>
      </c>
      <c r="G98" s="24"/>
      <c r="H98" s="24"/>
      <c r="J98" s="24"/>
      <c r="K98" s="24"/>
      <c r="L98" s="43"/>
      <c r="M98" s="56"/>
      <c r="N98" s="24"/>
      <c r="O98" s="24"/>
      <c r="P98" s="24"/>
      <c r="Q98" s="24"/>
      <c r="R98" s="24"/>
      <c r="S98" s="24"/>
      <c r="T98" s="57"/>
      <c r="AT98" s="6" t="s">
        <v>123</v>
      </c>
      <c r="AU98" s="6" t="s">
        <v>77</v>
      </c>
    </row>
    <row r="99" spans="2:65" s="6" customFormat="1" ht="15.75" customHeight="1">
      <c r="B99" s="23"/>
      <c r="C99" s="119" t="s">
        <v>264</v>
      </c>
      <c r="D99" s="119" t="s">
        <v>117</v>
      </c>
      <c r="E99" s="120" t="s">
        <v>537</v>
      </c>
      <c r="F99" s="121" t="s">
        <v>538</v>
      </c>
      <c r="G99" s="122" t="s">
        <v>490</v>
      </c>
      <c r="H99" s="123">
        <v>722.3</v>
      </c>
      <c r="I99" s="124"/>
      <c r="J99" s="125">
        <f>ROUND($I$99*$H$99,2)</f>
        <v>0</v>
      </c>
      <c r="K99" s="121" t="s">
        <v>483</v>
      </c>
      <c r="L99" s="43"/>
      <c r="M99" s="126"/>
      <c r="N99" s="127" t="s">
        <v>40</v>
      </c>
      <c r="O99" s="24"/>
      <c r="P99" s="24"/>
      <c r="Q99" s="128">
        <v>0</v>
      </c>
      <c r="R99" s="128">
        <f>$Q$99*$H$99</f>
        <v>0</v>
      </c>
      <c r="S99" s="128">
        <v>0</v>
      </c>
      <c r="T99" s="129">
        <f>$S$99*$H$99</f>
        <v>0</v>
      </c>
      <c r="AR99" s="89" t="s">
        <v>121</v>
      </c>
      <c r="AT99" s="89" t="s">
        <v>117</v>
      </c>
      <c r="AU99" s="89" t="s">
        <v>77</v>
      </c>
      <c r="AY99" s="6" t="s">
        <v>122</v>
      </c>
      <c r="BE99" s="130">
        <f>IF($N$99="základní",$J$99,0)</f>
        <v>0</v>
      </c>
      <c r="BF99" s="130">
        <f>IF($N$99="snížená",$J$99,0)</f>
        <v>0</v>
      </c>
      <c r="BG99" s="130">
        <f>IF($N$99="zákl. přenesená",$J$99,0)</f>
        <v>0</v>
      </c>
      <c r="BH99" s="130">
        <f>IF($N$99="sníž. přenesená",$J$99,0)</f>
        <v>0</v>
      </c>
      <c r="BI99" s="130">
        <f>IF($N$99="nulová",$J$99,0)</f>
        <v>0</v>
      </c>
      <c r="BJ99" s="89" t="s">
        <v>20</v>
      </c>
      <c r="BK99" s="130">
        <f>ROUND($I$99*$H$99,2)</f>
        <v>0</v>
      </c>
      <c r="BL99" s="89" t="s">
        <v>121</v>
      </c>
      <c r="BM99" s="89" t="s">
        <v>839</v>
      </c>
    </row>
    <row r="100" spans="2:47" s="6" customFormat="1" ht="27" customHeight="1">
      <c r="B100" s="23"/>
      <c r="C100" s="24"/>
      <c r="D100" s="131" t="s">
        <v>123</v>
      </c>
      <c r="E100" s="24"/>
      <c r="F100" s="132" t="s">
        <v>540</v>
      </c>
      <c r="G100" s="24"/>
      <c r="H100" s="24"/>
      <c r="J100" s="24"/>
      <c r="K100" s="24"/>
      <c r="L100" s="43"/>
      <c r="M100" s="56"/>
      <c r="N100" s="24"/>
      <c r="O100" s="24"/>
      <c r="P100" s="24"/>
      <c r="Q100" s="24"/>
      <c r="R100" s="24"/>
      <c r="S100" s="24"/>
      <c r="T100" s="57"/>
      <c r="AT100" s="6" t="s">
        <v>123</v>
      </c>
      <c r="AU100" s="6" t="s">
        <v>77</v>
      </c>
    </row>
    <row r="101" spans="2:47" s="6" customFormat="1" ht="30.75" customHeight="1">
      <c r="B101" s="23"/>
      <c r="C101" s="24"/>
      <c r="D101" s="172" t="s">
        <v>486</v>
      </c>
      <c r="E101" s="24"/>
      <c r="F101" s="173" t="s">
        <v>840</v>
      </c>
      <c r="G101" s="24"/>
      <c r="H101" s="24"/>
      <c r="J101" s="24"/>
      <c r="K101" s="24"/>
      <c r="L101" s="43"/>
      <c r="M101" s="56"/>
      <c r="N101" s="24"/>
      <c r="O101" s="24"/>
      <c r="P101" s="24"/>
      <c r="Q101" s="24"/>
      <c r="R101" s="24"/>
      <c r="S101" s="24"/>
      <c r="T101" s="57"/>
      <c r="AT101" s="6" t="s">
        <v>486</v>
      </c>
      <c r="AU101" s="6" t="s">
        <v>77</v>
      </c>
    </row>
    <row r="102" spans="2:51" s="6" customFormat="1" ht="15.75" customHeight="1">
      <c r="B102" s="174"/>
      <c r="C102" s="175"/>
      <c r="D102" s="172" t="s">
        <v>512</v>
      </c>
      <c r="E102" s="175"/>
      <c r="F102" s="176" t="s">
        <v>841</v>
      </c>
      <c r="G102" s="175"/>
      <c r="H102" s="177">
        <v>722.3</v>
      </c>
      <c r="J102" s="175"/>
      <c r="K102" s="175"/>
      <c r="L102" s="178"/>
      <c r="M102" s="179"/>
      <c r="N102" s="175"/>
      <c r="O102" s="175"/>
      <c r="P102" s="175"/>
      <c r="Q102" s="175"/>
      <c r="R102" s="175"/>
      <c r="S102" s="175"/>
      <c r="T102" s="180"/>
      <c r="AT102" s="181" t="s">
        <v>512</v>
      </c>
      <c r="AU102" s="181" t="s">
        <v>77</v>
      </c>
      <c r="AV102" s="181" t="s">
        <v>77</v>
      </c>
      <c r="AW102" s="181" t="s">
        <v>101</v>
      </c>
      <c r="AX102" s="181" t="s">
        <v>20</v>
      </c>
      <c r="AY102" s="181" t="s">
        <v>122</v>
      </c>
    </row>
    <row r="103" spans="2:65" s="6" customFormat="1" ht="15.75" customHeight="1">
      <c r="B103" s="23"/>
      <c r="C103" s="119" t="s">
        <v>267</v>
      </c>
      <c r="D103" s="119" t="s">
        <v>117</v>
      </c>
      <c r="E103" s="120" t="s">
        <v>543</v>
      </c>
      <c r="F103" s="121" t="s">
        <v>544</v>
      </c>
      <c r="G103" s="122" t="s">
        <v>490</v>
      </c>
      <c r="H103" s="123">
        <v>8667.6</v>
      </c>
      <c r="I103" s="124"/>
      <c r="J103" s="125">
        <f>ROUND($I$103*$H$103,2)</f>
        <v>0</v>
      </c>
      <c r="K103" s="121" t="s">
        <v>483</v>
      </c>
      <c r="L103" s="43"/>
      <c r="M103" s="126"/>
      <c r="N103" s="127" t="s">
        <v>40</v>
      </c>
      <c r="O103" s="24"/>
      <c r="P103" s="24"/>
      <c r="Q103" s="128">
        <v>0</v>
      </c>
      <c r="R103" s="128">
        <f>$Q$103*$H$103</f>
        <v>0</v>
      </c>
      <c r="S103" s="128">
        <v>0</v>
      </c>
      <c r="T103" s="129">
        <f>$S$103*$H$103</f>
        <v>0</v>
      </c>
      <c r="AR103" s="89" t="s">
        <v>121</v>
      </c>
      <c r="AT103" s="89" t="s">
        <v>117</v>
      </c>
      <c r="AU103" s="89" t="s">
        <v>77</v>
      </c>
      <c r="AY103" s="6" t="s">
        <v>122</v>
      </c>
      <c r="BE103" s="130">
        <f>IF($N$103="základní",$J$103,0)</f>
        <v>0</v>
      </c>
      <c r="BF103" s="130">
        <f>IF($N$103="snížená",$J$103,0)</f>
        <v>0</v>
      </c>
      <c r="BG103" s="130">
        <f>IF($N$103="zákl. přenesená",$J$103,0)</f>
        <v>0</v>
      </c>
      <c r="BH103" s="130">
        <f>IF($N$103="sníž. přenesená",$J$103,0)</f>
        <v>0</v>
      </c>
      <c r="BI103" s="130">
        <f>IF($N$103="nulová",$J$103,0)</f>
        <v>0</v>
      </c>
      <c r="BJ103" s="89" t="s">
        <v>20</v>
      </c>
      <c r="BK103" s="130">
        <f>ROUND($I$103*$H$103,2)</f>
        <v>0</v>
      </c>
      <c r="BL103" s="89" t="s">
        <v>121</v>
      </c>
      <c r="BM103" s="89" t="s">
        <v>842</v>
      </c>
    </row>
    <row r="104" spans="2:47" s="6" customFormat="1" ht="27" customHeight="1">
      <c r="B104" s="23"/>
      <c r="C104" s="24"/>
      <c r="D104" s="131" t="s">
        <v>123</v>
      </c>
      <c r="E104" s="24"/>
      <c r="F104" s="132" t="s">
        <v>546</v>
      </c>
      <c r="G104" s="24"/>
      <c r="H104" s="24"/>
      <c r="J104" s="24"/>
      <c r="K104" s="24"/>
      <c r="L104" s="43"/>
      <c r="M104" s="56"/>
      <c r="N104" s="24"/>
      <c r="O104" s="24"/>
      <c r="P104" s="24"/>
      <c r="Q104" s="24"/>
      <c r="R104" s="24"/>
      <c r="S104" s="24"/>
      <c r="T104" s="57"/>
      <c r="AT104" s="6" t="s">
        <v>123</v>
      </c>
      <c r="AU104" s="6" t="s">
        <v>77</v>
      </c>
    </row>
    <row r="105" spans="2:47" s="6" customFormat="1" ht="30.75" customHeight="1">
      <c r="B105" s="23"/>
      <c r="C105" s="24"/>
      <c r="D105" s="172" t="s">
        <v>486</v>
      </c>
      <c r="E105" s="24"/>
      <c r="F105" s="173" t="s">
        <v>840</v>
      </c>
      <c r="G105" s="24"/>
      <c r="H105" s="24"/>
      <c r="J105" s="24"/>
      <c r="K105" s="24"/>
      <c r="L105" s="43"/>
      <c r="M105" s="56"/>
      <c r="N105" s="24"/>
      <c r="O105" s="24"/>
      <c r="P105" s="24"/>
      <c r="Q105" s="24"/>
      <c r="R105" s="24"/>
      <c r="S105" s="24"/>
      <c r="T105" s="57"/>
      <c r="AT105" s="6" t="s">
        <v>486</v>
      </c>
      <c r="AU105" s="6" t="s">
        <v>77</v>
      </c>
    </row>
    <row r="106" spans="2:51" s="6" customFormat="1" ht="15.75" customHeight="1">
      <c r="B106" s="174"/>
      <c r="C106" s="175"/>
      <c r="D106" s="172" t="s">
        <v>512</v>
      </c>
      <c r="E106" s="175"/>
      <c r="F106" s="176" t="s">
        <v>843</v>
      </c>
      <c r="G106" s="175"/>
      <c r="H106" s="177">
        <v>8667.6</v>
      </c>
      <c r="J106" s="175"/>
      <c r="K106" s="175"/>
      <c r="L106" s="178"/>
      <c r="M106" s="179"/>
      <c r="N106" s="175"/>
      <c r="O106" s="175"/>
      <c r="P106" s="175"/>
      <c r="Q106" s="175"/>
      <c r="R106" s="175"/>
      <c r="S106" s="175"/>
      <c r="T106" s="180"/>
      <c r="AT106" s="181" t="s">
        <v>512</v>
      </c>
      <c r="AU106" s="181" t="s">
        <v>77</v>
      </c>
      <c r="AV106" s="181" t="s">
        <v>77</v>
      </c>
      <c r="AW106" s="181" t="s">
        <v>69</v>
      </c>
      <c r="AX106" s="181" t="s">
        <v>20</v>
      </c>
      <c r="AY106" s="181" t="s">
        <v>122</v>
      </c>
    </row>
    <row r="107" spans="2:65" s="6" customFormat="1" ht="15.75" customHeight="1">
      <c r="B107" s="23"/>
      <c r="C107" s="119" t="s">
        <v>121</v>
      </c>
      <c r="D107" s="119" t="s">
        <v>117</v>
      </c>
      <c r="E107" s="120" t="s">
        <v>844</v>
      </c>
      <c r="F107" s="121" t="s">
        <v>845</v>
      </c>
      <c r="G107" s="122" t="s">
        <v>490</v>
      </c>
      <c r="H107" s="123">
        <v>115</v>
      </c>
      <c r="I107" s="124"/>
      <c r="J107" s="125">
        <f>ROUND($I$107*$H$107,2)</f>
        <v>0</v>
      </c>
      <c r="K107" s="121" t="s">
        <v>491</v>
      </c>
      <c r="L107" s="43"/>
      <c r="M107" s="126"/>
      <c r="N107" s="127" t="s">
        <v>40</v>
      </c>
      <c r="O107" s="24"/>
      <c r="P107" s="24"/>
      <c r="Q107" s="128">
        <v>0</v>
      </c>
      <c r="R107" s="128">
        <f>$Q$107*$H$107</f>
        <v>0</v>
      </c>
      <c r="S107" s="128">
        <v>0</v>
      </c>
      <c r="T107" s="129">
        <f>$S$107*$H$107</f>
        <v>0</v>
      </c>
      <c r="AR107" s="89" t="s">
        <v>121</v>
      </c>
      <c r="AT107" s="89" t="s">
        <v>117</v>
      </c>
      <c r="AU107" s="89" t="s">
        <v>77</v>
      </c>
      <c r="AY107" s="6" t="s">
        <v>122</v>
      </c>
      <c r="BE107" s="130">
        <f>IF($N$107="základní",$J$107,0)</f>
        <v>0</v>
      </c>
      <c r="BF107" s="130">
        <f>IF($N$107="snížená",$J$107,0)</f>
        <v>0</v>
      </c>
      <c r="BG107" s="130">
        <f>IF($N$107="zákl. přenesená",$J$107,0)</f>
        <v>0</v>
      </c>
      <c r="BH107" s="130">
        <f>IF($N$107="sníž. přenesená",$J$107,0)</f>
        <v>0</v>
      </c>
      <c r="BI107" s="130">
        <f>IF($N$107="nulová",$J$107,0)</f>
        <v>0</v>
      </c>
      <c r="BJ107" s="89" t="s">
        <v>20</v>
      </c>
      <c r="BK107" s="130">
        <f>ROUND($I$107*$H$107,2)</f>
        <v>0</v>
      </c>
      <c r="BL107" s="89" t="s">
        <v>121</v>
      </c>
      <c r="BM107" s="89" t="s">
        <v>846</v>
      </c>
    </row>
    <row r="108" spans="2:47" s="6" customFormat="1" ht="38.25" customHeight="1">
      <c r="B108" s="23"/>
      <c r="C108" s="24"/>
      <c r="D108" s="131" t="s">
        <v>123</v>
      </c>
      <c r="E108" s="24"/>
      <c r="F108" s="132" t="s">
        <v>847</v>
      </c>
      <c r="G108" s="24"/>
      <c r="H108" s="24"/>
      <c r="J108" s="24"/>
      <c r="K108" s="24"/>
      <c r="L108" s="43"/>
      <c r="M108" s="56"/>
      <c r="N108" s="24"/>
      <c r="O108" s="24"/>
      <c r="P108" s="24"/>
      <c r="Q108" s="24"/>
      <c r="R108" s="24"/>
      <c r="S108" s="24"/>
      <c r="T108" s="57"/>
      <c r="AT108" s="6" t="s">
        <v>123</v>
      </c>
      <c r="AU108" s="6" t="s">
        <v>77</v>
      </c>
    </row>
    <row r="109" spans="2:47" s="6" customFormat="1" ht="30.75" customHeight="1">
      <c r="B109" s="23"/>
      <c r="C109" s="24"/>
      <c r="D109" s="172" t="s">
        <v>486</v>
      </c>
      <c r="E109" s="24"/>
      <c r="F109" s="173" t="s">
        <v>848</v>
      </c>
      <c r="G109" s="24"/>
      <c r="H109" s="24"/>
      <c r="J109" s="24"/>
      <c r="K109" s="24"/>
      <c r="L109" s="43"/>
      <c r="M109" s="56"/>
      <c r="N109" s="24"/>
      <c r="O109" s="24"/>
      <c r="P109" s="24"/>
      <c r="Q109" s="24"/>
      <c r="R109" s="24"/>
      <c r="S109" s="24"/>
      <c r="T109" s="57"/>
      <c r="AT109" s="6" t="s">
        <v>486</v>
      </c>
      <c r="AU109" s="6" t="s">
        <v>77</v>
      </c>
    </row>
    <row r="110" spans="2:65" s="6" customFormat="1" ht="15.75" customHeight="1">
      <c r="B110" s="23"/>
      <c r="C110" s="133" t="s">
        <v>133</v>
      </c>
      <c r="D110" s="133" t="s">
        <v>127</v>
      </c>
      <c r="E110" s="134" t="s">
        <v>559</v>
      </c>
      <c r="F110" s="135" t="s">
        <v>849</v>
      </c>
      <c r="G110" s="136" t="s">
        <v>550</v>
      </c>
      <c r="H110" s="137">
        <v>115</v>
      </c>
      <c r="I110" s="138"/>
      <c r="J110" s="139">
        <f>ROUND($I$110*$H$110,2)</f>
        <v>0</v>
      </c>
      <c r="K110" s="135" t="s">
        <v>491</v>
      </c>
      <c r="L110" s="140"/>
      <c r="M110" s="141"/>
      <c r="N110" s="142" t="s">
        <v>40</v>
      </c>
      <c r="O110" s="24"/>
      <c r="P110" s="24"/>
      <c r="Q110" s="128">
        <v>1</v>
      </c>
      <c r="R110" s="128">
        <f>$Q$110*$H$110</f>
        <v>115</v>
      </c>
      <c r="S110" s="128">
        <v>0</v>
      </c>
      <c r="T110" s="129">
        <f>$S$110*$H$110</f>
        <v>0</v>
      </c>
      <c r="AR110" s="89" t="s">
        <v>130</v>
      </c>
      <c r="AT110" s="89" t="s">
        <v>127</v>
      </c>
      <c r="AU110" s="89" t="s">
        <v>77</v>
      </c>
      <c r="AY110" s="6" t="s">
        <v>122</v>
      </c>
      <c r="BE110" s="130">
        <f>IF($N$110="základní",$J$110,0)</f>
        <v>0</v>
      </c>
      <c r="BF110" s="130">
        <f>IF($N$110="snížená",$J$110,0)</f>
        <v>0</v>
      </c>
      <c r="BG110" s="130">
        <f>IF($N$110="zákl. přenesená",$J$110,0)</f>
        <v>0</v>
      </c>
      <c r="BH110" s="130">
        <f>IF($N$110="sníž. přenesená",$J$110,0)</f>
        <v>0</v>
      </c>
      <c r="BI110" s="130">
        <f>IF($N$110="nulová",$J$110,0)</f>
        <v>0</v>
      </c>
      <c r="BJ110" s="89" t="s">
        <v>20</v>
      </c>
      <c r="BK110" s="130">
        <f>ROUND($I$110*$H$110,2)</f>
        <v>0</v>
      </c>
      <c r="BL110" s="89" t="s">
        <v>121</v>
      </c>
      <c r="BM110" s="89" t="s">
        <v>850</v>
      </c>
    </row>
    <row r="111" spans="2:47" s="6" customFormat="1" ht="16.5" customHeight="1">
      <c r="B111" s="23"/>
      <c r="C111" s="24"/>
      <c r="D111" s="131" t="s">
        <v>123</v>
      </c>
      <c r="E111" s="24"/>
      <c r="F111" s="132" t="s">
        <v>562</v>
      </c>
      <c r="G111" s="24"/>
      <c r="H111" s="24"/>
      <c r="J111" s="24"/>
      <c r="K111" s="24"/>
      <c r="L111" s="43"/>
      <c r="M111" s="56"/>
      <c r="N111" s="24"/>
      <c r="O111" s="24"/>
      <c r="P111" s="24"/>
      <c r="Q111" s="24"/>
      <c r="R111" s="24"/>
      <c r="S111" s="24"/>
      <c r="T111" s="57"/>
      <c r="AT111" s="6" t="s">
        <v>123</v>
      </c>
      <c r="AU111" s="6" t="s">
        <v>77</v>
      </c>
    </row>
    <row r="112" spans="2:65" s="6" customFormat="1" ht="15.75" customHeight="1">
      <c r="B112" s="23"/>
      <c r="C112" s="119" t="s">
        <v>136</v>
      </c>
      <c r="D112" s="119" t="s">
        <v>117</v>
      </c>
      <c r="E112" s="120" t="s">
        <v>548</v>
      </c>
      <c r="F112" s="121" t="s">
        <v>549</v>
      </c>
      <c r="G112" s="122" t="s">
        <v>550</v>
      </c>
      <c r="H112" s="123">
        <v>2340.252</v>
      </c>
      <c r="I112" s="124"/>
      <c r="J112" s="125">
        <f>ROUND($I$112*$H$112,2)</f>
        <v>0</v>
      </c>
      <c r="K112" s="121" t="s">
        <v>491</v>
      </c>
      <c r="L112" s="43"/>
      <c r="M112" s="126"/>
      <c r="N112" s="127" t="s">
        <v>40</v>
      </c>
      <c r="O112" s="24"/>
      <c r="P112" s="24"/>
      <c r="Q112" s="128">
        <v>0</v>
      </c>
      <c r="R112" s="128">
        <f>$Q$112*$H$112</f>
        <v>0</v>
      </c>
      <c r="S112" s="128">
        <v>0</v>
      </c>
      <c r="T112" s="129">
        <f>$S$112*$H$112</f>
        <v>0</v>
      </c>
      <c r="AR112" s="89" t="s">
        <v>121</v>
      </c>
      <c r="AT112" s="89" t="s">
        <v>117</v>
      </c>
      <c r="AU112" s="89" t="s">
        <v>77</v>
      </c>
      <c r="AY112" s="6" t="s">
        <v>122</v>
      </c>
      <c r="BE112" s="130">
        <f>IF($N$112="základní",$J$112,0)</f>
        <v>0</v>
      </c>
      <c r="BF112" s="130">
        <f>IF($N$112="snížená",$J$112,0)</f>
        <v>0</v>
      </c>
      <c r="BG112" s="130">
        <f>IF($N$112="zákl. přenesená",$J$112,0)</f>
        <v>0</v>
      </c>
      <c r="BH112" s="130">
        <f>IF($N$112="sníž. přenesená",$J$112,0)</f>
        <v>0</v>
      </c>
      <c r="BI112" s="130">
        <f>IF($N$112="nulová",$J$112,0)</f>
        <v>0</v>
      </c>
      <c r="BJ112" s="89" t="s">
        <v>20</v>
      </c>
      <c r="BK112" s="130">
        <f>ROUND($I$112*$H$112,2)</f>
        <v>0</v>
      </c>
      <c r="BL112" s="89" t="s">
        <v>121</v>
      </c>
      <c r="BM112" s="89" t="s">
        <v>851</v>
      </c>
    </row>
    <row r="113" spans="2:47" s="6" customFormat="1" ht="16.5" customHeight="1">
      <c r="B113" s="23"/>
      <c r="C113" s="24"/>
      <c r="D113" s="131" t="s">
        <v>123</v>
      </c>
      <c r="E113" s="24"/>
      <c r="F113" s="132" t="s">
        <v>552</v>
      </c>
      <c r="G113" s="24"/>
      <c r="H113" s="24"/>
      <c r="J113" s="24"/>
      <c r="K113" s="24"/>
      <c r="L113" s="43"/>
      <c r="M113" s="56"/>
      <c r="N113" s="24"/>
      <c r="O113" s="24"/>
      <c r="P113" s="24"/>
      <c r="Q113" s="24"/>
      <c r="R113" s="24"/>
      <c r="S113" s="24"/>
      <c r="T113" s="57"/>
      <c r="AT113" s="6" t="s">
        <v>123</v>
      </c>
      <c r="AU113" s="6" t="s">
        <v>77</v>
      </c>
    </row>
    <row r="114" spans="2:51" s="6" customFormat="1" ht="15.75" customHeight="1">
      <c r="B114" s="174"/>
      <c r="C114" s="175"/>
      <c r="D114" s="172" t="s">
        <v>512</v>
      </c>
      <c r="E114" s="175"/>
      <c r="F114" s="176" t="s">
        <v>852</v>
      </c>
      <c r="G114" s="175"/>
      <c r="H114" s="177">
        <v>1300.14</v>
      </c>
      <c r="J114" s="175"/>
      <c r="K114" s="175"/>
      <c r="L114" s="178"/>
      <c r="M114" s="179"/>
      <c r="N114" s="175"/>
      <c r="O114" s="175"/>
      <c r="P114" s="175"/>
      <c r="Q114" s="175"/>
      <c r="R114" s="175"/>
      <c r="S114" s="175"/>
      <c r="T114" s="180"/>
      <c r="AT114" s="181" t="s">
        <v>512</v>
      </c>
      <c r="AU114" s="181" t="s">
        <v>77</v>
      </c>
      <c r="AV114" s="181" t="s">
        <v>77</v>
      </c>
      <c r="AW114" s="181" t="s">
        <v>101</v>
      </c>
      <c r="AX114" s="181" t="s">
        <v>20</v>
      </c>
      <c r="AY114" s="181" t="s">
        <v>122</v>
      </c>
    </row>
    <row r="115" spans="2:51" s="6" customFormat="1" ht="15.75" customHeight="1">
      <c r="B115" s="174"/>
      <c r="C115" s="175"/>
      <c r="D115" s="172" t="s">
        <v>512</v>
      </c>
      <c r="E115" s="175"/>
      <c r="F115" s="176" t="s">
        <v>853</v>
      </c>
      <c r="G115" s="175"/>
      <c r="H115" s="177">
        <v>2340.252</v>
      </c>
      <c r="J115" s="175"/>
      <c r="K115" s="175"/>
      <c r="L115" s="178"/>
      <c r="M115" s="179"/>
      <c r="N115" s="175"/>
      <c r="O115" s="175"/>
      <c r="P115" s="175"/>
      <c r="Q115" s="175"/>
      <c r="R115" s="175"/>
      <c r="S115" s="175"/>
      <c r="T115" s="180"/>
      <c r="AT115" s="181" t="s">
        <v>512</v>
      </c>
      <c r="AU115" s="181" t="s">
        <v>77</v>
      </c>
      <c r="AV115" s="181" t="s">
        <v>77</v>
      </c>
      <c r="AW115" s="181" t="s">
        <v>69</v>
      </c>
      <c r="AX115" s="181" t="s">
        <v>20</v>
      </c>
      <c r="AY115" s="181" t="s">
        <v>122</v>
      </c>
    </row>
    <row r="116" spans="2:65" s="6" customFormat="1" ht="15.75" customHeight="1">
      <c r="B116" s="23"/>
      <c r="C116" s="119" t="s">
        <v>248</v>
      </c>
      <c r="D116" s="119" t="s">
        <v>117</v>
      </c>
      <c r="E116" s="120" t="s">
        <v>554</v>
      </c>
      <c r="F116" s="121" t="s">
        <v>555</v>
      </c>
      <c r="G116" s="122" t="s">
        <v>490</v>
      </c>
      <c r="H116" s="123">
        <v>46</v>
      </c>
      <c r="I116" s="124"/>
      <c r="J116" s="125">
        <f>ROUND($I$116*$H$116,2)</f>
        <v>0</v>
      </c>
      <c r="K116" s="121" t="s">
        <v>483</v>
      </c>
      <c r="L116" s="43"/>
      <c r="M116" s="126"/>
      <c r="N116" s="127" t="s">
        <v>40</v>
      </c>
      <c r="O116" s="24"/>
      <c r="P116" s="24"/>
      <c r="Q116" s="128">
        <v>0</v>
      </c>
      <c r="R116" s="128">
        <f>$Q$116*$H$116</f>
        <v>0</v>
      </c>
      <c r="S116" s="128">
        <v>0</v>
      </c>
      <c r="T116" s="129">
        <f>$S$116*$H$116</f>
        <v>0</v>
      </c>
      <c r="AR116" s="89" t="s">
        <v>121</v>
      </c>
      <c r="AT116" s="89" t="s">
        <v>117</v>
      </c>
      <c r="AU116" s="89" t="s">
        <v>77</v>
      </c>
      <c r="AY116" s="6" t="s">
        <v>122</v>
      </c>
      <c r="BE116" s="130">
        <f>IF($N$116="základní",$J$116,0)</f>
        <v>0</v>
      </c>
      <c r="BF116" s="130">
        <f>IF($N$116="snížená",$J$116,0)</f>
        <v>0</v>
      </c>
      <c r="BG116" s="130">
        <f>IF($N$116="zákl. přenesená",$J$116,0)</f>
        <v>0</v>
      </c>
      <c r="BH116" s="130">
        <f>IF($N$116="sníž. přenesená",$J$116,0)</f>
        <v>0</v>
      </c>
      <c r="BI116" s="130">
        <f>IF($N$116="nulová",$J$116,0)</f>
        <v>0</v>
      </c>
      <c r="BJ116" s="89" t="s">
        <v>20</v>
      </c>
      <c r="BK116" s="130">
        <f>ROUND($I$116*$H$116,2)</f>
        <v>0</v>
      </c>
      <c r="BL116" s="89" t="s">
        <v>121</v>
      </c>
      <c r="BM116" s="89" t="s">
        <v>854</v>
      </c>
    </row>
    <row r="117" spans="2:47" s="6" customFormat="1" ht="27" customHeight="1">
      <c r="B117" s="23"/>
      <c r="C117" s="24"/>
      <c r="D117" s="131" t="s">
        <v>123</v>
      </c>
      <c r="E117" s="24"/>
      <c r="F117" s="132" t="s">
        <v>557</v>
      </c>
      <c r="G117" s="24"/>
      <c r="H117" s="24"/>
      <c r="J117" s="24"/>
      <c r="K117" s="24"/>
      <c r="L117" s="43"/>
      <c r="M117" s="56"/>
      <c r="N117" s="24"/>
      <c r="O117" s="24"/>
      <c r="P117" s="24"/>
      <c r="Q117" s="24"/>
      <c r="R117" s="24"/>
      <c r="S117" s="24"/>
      <c r="T117" s="57"/>
      <c r="AT117" s="6" t="s">
        <v>123</v>
      </c>
      <c r="AU117" s="6" t="s">
        <v>77</v>
      </c>
    </row>
    <row r="118" spans="2:47" s="6" customFormat="1" ht="30.75" customHeight="1">
      <c r="B118" s="23"/>
      <c r="C118" s="24"/>
      <c r="D118" s="172" t="s">
        <v>486</v>
      </c>
      <c r="E118" s="24"/>
      <c r="F118" s="173" t="s">
        <v>855</v>
      </c>
      <c r="G118" s="24"/>
      <c r="H118" s="24"/>
      <c r="J118" s="24"/>
      <c r="K118" s="24"/>
      <c r="L118" s="43"/>
      <c r="M118" s="56"/>
      <c r="N118" s="24"/>
      <c r="O118" s="24"/>
      <c r="P118" s="24"/>
      <c r="Q118" s="24"/>
      <c r="R118" s="24"/>
      <c r="S118" s="24"/>
      <c r="T118" s="57"/>
      <c r="AT118" s="6" t="s">
        <v>486</v>
      </c>
      <c r="AU118" s="6" t="s">
        <v>77</v>
      </c>
    </row>
    <row r="119" spans="2:65" s="6" customFormat="1" ht="15.75" customHeight="1">
      <c r="B119" s="23"/>
      <c r="C119" s="133" t="s">
        <v>251</v>
      </c>
      <c r="D119" s="133" t="s">
        <v>127</v>
      </c>
      <c r="E119" s="134" t="s">
        <v>559</v>
      </c>
      <c r="F119" s="135" t="s">
        <v>849</v>
      </c>
      <c r="G119" s="136" t="s">
        <v>550</v>
      </c>
      <c r="H119" s="137">
        <v>82.8</v>
      </c>
      <c r="I119" s="138"/>
      <c r="J119" s="139">
        <f>ROUND($I$119*$H$119,2)</f>
        <v>0</v>
      </c>
      <c r="K119" s="135" t="s">
        <v>491</v>
      </c>
      <c r="L119" s="140"/>
      <c r="M119" s="141"/>
      <c r="N119" s="142" t="s">
        <v>40</v>
      </c>
      <c r="O119" s="24"/>
      <c r="P119" s="24"/>
      <c r="Q119" s="128">
        <v>1</v>
      </c>
      <c r="R119" s="128">
        <f>$Q$119*$H$119</f>
        <v>82.8</v>
      </c>
      <c r="S119" s="128">
        <v>0</v>
      </c>
      <c r="T119" s="129">
        <f>$S$119*$H$119</f>
        <v>0</v>
      </c>
      <c r="AR119" s="89" t="s">
        <v>130</v>
      </c>
      <c r="AT119" s="89" t="s">
        <v>127</v>
      </c>
      <c r="AU119" s="89" t="s">
        <v>77</v>
      </c>
      <c r="AY119" s="6" t="s">
        <v>122</v>
      </c>
      <c r="BE119" s="130">
        <f>IF($N$119="základní",$J$119,0)</f>
        <v>0</v>
      </c>
      <c r="BF119" s="130">
        <f>IF($N$119="snížená",$J$119,0)</f>
        <v>0</v>
      </c>
      <c r="BG119" s="130">
        <f>IF($N$119="zákl. přenesená",$J$119,0)</f>
        <v>0</v>
      </c>
      <c r="BH119" s="130">
        <f>IF($N$119="sníž. přenesená",$J$119,0)</f>
        <v>0</v>
      </c>
      <c r="BI119" s="130">
        <f>IF($N$119="nulová",$J$119,0)</f>
        <v>0</v>
      </c>
      <c r="BJ119" s="89" t="s">
        <v>20</v>
      </c>
      <c r="BK119" s="130">
        <f>ROUND($I$119*$H$119,2)</f>
        <v>0</v>
      </c>
      <c r="BL119" s="89" t="s">
        <v>121</v>
      </c>
      <c r="BM119" s="89" t="s">
        <v>856</v>
      </c>
    </row>
    <row r="120" spans="2:47" s="6" customFormat="1" ht="16.5" customHeight="1">
      <c r="B120" s="23"/>
      <c r="C120" s="24"/>
      <c r="D120" s="131" t="s">
        <v>123</v>
      </c>
      <c r="E120" s="24"/>
      <c r="F120" s="132" t="s">
        <v>562</v>
      </c>
      <c r="G120" s="24"/>
      <c r="H120" s="24"/>
      <c r="J120" s="24"/>
      <c r="K120" s="24"/>
      <c r="L120" s="43"/>
      <c r="M120" s="56"/>
      <c r="N120" s="24"/>
      <c r="O120" s="24"/>
      <c r="P120" s="24"/>
      <c r="Q120" s="24"/>
      <c r="R120" s="24"/>
      <c r="S120" s="24"/>
      <c r="T120" s="57"/>
      <c r="AT120" s="6" t="s">
        <v>123</v>
      </c>
      <c r="AU120" s="6" t="s">
        <v>77</v>
      </c>
    </row>
    <row r="121" spans="2:51" s="6" customFormat="1" ht="15.75" customHeight="1">
      <c r="B121" s="174"/>
      <c r="C121" s="175"/>
      <c r="D121" s="172" t="s">
        <v>512</v>
      </c>
      <c r="E121" s="175"/>
      <c r="F121" s="176" t="s">
        <v>857</v>
      </c>
      <c r="G121" s="175"/>
      <c r="H121" s="177">
        <v>82.8</v>
      </c>
      <c r="J121" s="175"/>
      <c r="K121" s="175"/>
      <c r="L121" s="178"/>
      <c r="M121" s="179"/>
      <c r="N121" s="175"/>
      <c r="O121" s="175"/>
      <c r="P121" s="175"/>
      <c r="Q121" s="175"/>
      <c r="R121" s="175"/>
      <c r="S121" s="175"/>
      <c r="T121" s="180"/>
      <c r="AT121" s="181" t="s">
        <v>512</v>
      </c>
      <c r="AU121" s="181" t="s">
        <v>77</v>
      </c>
      <c r="AV121" s="181" t="s">
        <v>77</v>
      </c>
      <c r="AW121" s="181" t="s">
        <v>101</v>
      </c>
      <c r="AX121" s="181" t="s">
        <v>20</v>
      </c>
      <c r="AY121" s="181" t="s">
        <v>122</v>
      </c>
    </row>
    <row r="122" spans="2:65" s="6" customFormat="1" ht="15.75" customHeight="1">
      <c r="B122" s="23"/>
      <c r="C122" s="119" t="s">
        <v>254</v>
      </c>
      <c r="D122" s="119" t="s">
        <v>117</v>
      </c>
      <c r="E122" s="120" t="s">
        <v>564</v>
      </c>
      <c r="F122" s="121" t="s">
        <v>565</v>
      </c>
      <c r="G122" s="122" t="s">
        <v>490</v>
      </c>
      <c r="H122" s="123">
        <v>11.5</v>
      </c>
      <c r="I122" s="124"/>
      <c r="J122" s="125">
        <f>ROUND($I$122*$H$122,2)</f>
        <v>0</v>
      </c>
      <c r="K122" s="121" t="s">
        <v>483</v>
      </c>
      <c r="L122" s="43"/>
      <c r="M122" s="126"/>
      <c r="N122" s="127" t="s">
        <v>40</v>
      </c>
      <c r="O122" s="24"/>
      <c r="P122" s="24"/>
      <c r="Q122" s="128">
        <v>0</v>
      </c>
      <c r="R122" s="128">
        <f>$Q$122*$H$122</f>
        <v>0</v>
      </c>
      <c r="S122" s="128">
        <v>0</v>
      </c>
      <c r="T122" s="129">
        <f>$S$122*$H$122</f>
        <v>0</v>
      </c>
      <c r="AR122" s="89" t="s">
        <v>121</v>
      </c>
      <c r="AT122" s="89" t="s">
        <v>117</v>
      </c>
      <c r="AU122" s="89" t="s">
        <v>77</v>
      </c>
      <c r="AY122" s="6" t="s">
        <v>122</v>
      </c>
      <c r="BE122" s="130">
        <f>IF($N$122="základní",$J$122,0)</f>
        <v>0</v>
      </c>
      <c r="BF122" s="130">
        <f>IF($N$122="snížená",$J$122,0)</f>
        <v>0</v>
      </c>
      <c r="BG122" s="130">
        <f>IF($N$122="zákl. přenesená",$J$122,0)</f>
        <v>0</v>
      </c>
      <c r="BH122" s="130">
        <f>IF($N$122="sníž. přenesená",$J$122,0)</f>
        <v>0</v>
      </c>
      <c r="BI122" s="130">
        <f>IF($N$122="nulová",$J$122,0)</f>
        <v>0</v>
      </c>
      <c r="BJ122" s="89" t="s">
        <v>20</v>
      </c>
      <c r="BK122" s="130">
        <f>ROUND($I$122*$H$122,2)</f>
        <v>0</v>
      </c>
      <c r="BL122" s="89" t="s">
        <v>121</v>
      </c>
      <c r="BM122" s="89" t="s">
        <v>858</v>
      </c>
    </row>
    <row r="123" spans="2:47" s="6" customFormat="1" ht="27" customHeight="1">
      <c r="B123" s="23"/>
      <c r="C123" s="24"/>
      <c r="D123" s="131" t="s">
        <v>123</v>
      </c>
      <c r="E123" s="24"/>
      <c r="F123" s="132" t="s">
        <v>567</v>
      </c>
      <c r="G123" s="24"/>
      <c r="H123" s="24"/>
      <c r="J123" s="24"/>
      <c r="K123" s="24"/>
      <c r="L123" s="43"/>
      <c r="M123" s="56"/>
      <c r="N123" s="24"/>
      <c r="O123" s="24"/>
      <c r="P123" s="24"/>
      <c r="Q123" s="24"/>
      <c r="R123" s="24"/>
      <c r="S123" s="24"/>
      <c r="T123" s="57"/>
      <c r="AT123" s="6" t="s">
        <v>123</v>
      </c>
      <c r="AU123" s="6" t="s">
        <v>77</v>
      </c>
    </row>
    <row r="124" spans="2:51" s="6" customFormat="1" ht="15.75" customHeight="1">
      <c r="B124" s="174"/>
      <c r="C124" s="175"/>
      <c r="D124" s="172" t="s">
        <v>512</v>
      </c>
      <c r="E124" s="175"/>
      <c r="F124" s="176" t="s">
        <v>859</v>
      </c>
      <c r="G124" s="175"/>
      <c r="H124" s="177">
        <v>11.5</v>
      </c>
      <c r="J124" s="175"/>
      <c r="K124" s="175"/>
      <c r="L124" s="178"/>
      <c r="M124" s="179"/>
      <c r="N124" s="175"/>
      <c r="O124" s="175"/>
      <c r="P124" s="175"/>
      <c r="Q124" s="175"/>
      <c r="R124" s="175"/>
      <c r="S124" s="175"/>
      <c r="T124" s="180"/>
      <c r="AT124" s="181" t="s">
        <v>512</v>
      </c>
      <c r="AU124" s="181" t="s">
        <v>77</v>
      </c>
      <c r="AV124" s="181" t="s">
        <v>77</v>
      </c>
      <c r="AW124" s="181" t="s">
        <v>101</v>
      </c>
      <c r="AX124" s="181" t="s">
        <v>20</v>
      </c>
      <c r="AY124" s="181" t="s">
        <v>122</v>
      </c>
    </row>
    <row r="125" spans="2:65" s="6" customFormat="1" ht="15.75" customHeight="1">
      <c r="B125" s="23"/>
      <c r="C125" s="133" t="s">
        <v>273</v>
      </c>
      <c r="D125" s="133" t="s">
        <v>127</v>
      </c>
      <c r="E125" s="134" t="s">
        <v>569</v>
      </c>
      <c r="F125" s="135" t="s">
        <v>860</v>
      </c>
      <c r="G125" s="136" t="s">
        <v>550</v>
      </c>
      <c r="H125" s="137">
        <v>23</v>
      </c>
      <c r="I125" s="138"/>
      <c r="J125" s="139">
        <f>ROUND($I$125*$H$125,2)</f>
        <v>0</v>
      </c>
      <c r="K125" s="135" t="s">
        <v>483</v>
      </c>
      <c r="L125" s="140"/>
      <c r="M125" s="141"/>
      <c r="N125" s="142" t="s">
        <v>40</v>
      </c>
      <c r="O125" s="24"/>
      <c r="P125" s="24"/>
      <c r="Q125" s="128">
        <v>1</v>
      </c>
      <c r="R125" s="128">
        <f>$Q$125*$H$125</f>
        <v>23</v>
      </c>
      <c r="S125" s="128">
        <v>0</v>
      </c>
      <c r="T125" s="129">
        <f>$S$125*$H$125</f>
        <v>0</v>
      </c>
      <c r="AR125" s="89" t="s">
        <v>130</v>
      </c>
      <c r="AT125" s="89" t="s">
        <v>127</v>
      </c>
      <c r="AU125" s="89" t="s">
        <v>77</v>
      </c>
      <c r="AY125" s="6" t="s">
        <v>122</v>
      </c>
      <c r="BE125" s="130">
        <f>IF($N$125="základní",$J$125,0)</f>
        <v>0</v>
      </c>
      <c r="BF125" s="130">
        <f>IF($N$125="snížená",$J$125,0)</f>
        <v>0</v>
      </c>
      <c r="BG125" s="130">
        <f>IF($N$125="zákl. přenesená",$J$125,0)</f>
        <v>0</v>
      </c>
      <c r="BH125" s="130">
        <f>IF($N$125="sníž. přenesená",$J$125,0)</f>
        <v>0</v>
      </c>
      <c r="BI125" s="130">
        <f>IF($N$125="nulová",$J$125,0)</f>
        <v>0</v>
      </c>
      <c r="BJ125" s="89" t="s">
        <v>20</v>
      </c>
      <c r="BK125" s="130">
        <f>ROUND($I$125*$H$125,2)</f>
        <v>0</v>
      </c>
      <c r="BL125" s="89" t="s">
        <v>121</v>
      </c>
      <c r="BM125" s="89" t="s">
        <v>861</v>
      </c>
    </row>
    <row r="126" spans="2:47" s="6" customFormat="1" ht="16.5" customHeight="1">
      <c r="B126" s="23"/>
      <c r="C126" s="24"/>
      <c r="D126" s="131" t="s">
        <v>123</v>
      </c>
      <c r="E126" s="24"/>
      <c r="F126" s="132" t="s">
        <v>862</v>
      </c>
      <c r="G126" s="24"/>
      <c r="H126" s="24"/>
      <c r="J126" s="24"/>
      <c r="K126" s="24"/>
      <c r="L126" s="43"/>
      <c r="M126" s="56"/>
      <c r="N126" s="24"/>
      <c r="O126" s="24"/>
      <c r="P126" s="24"/>
      <c r="Q126" s="24"/>
      <c r="R126" s="24"/>
      <c r="S126" s="24"/>
      <c r="T126" s="57"/>
      <c r="AT126" s="6" t="s">
        <v>123</v>
      </c>
      <c r="AU126" s="6" t="s">
        <v>77</v>
      </c>
    </row>
    <row r="127" spans="2:51" s="6" customFormat="1" ht="15.75" customHeight="1">
      <c r="B127" s="174"/>
      <c r="C127" s="175"/>
      <c r="D127" s="172" t="s">
        <v>512</v>
      </c>
      <c r="E127" s="175"/>
      <c r="F127" s="176" t="s">
        <v>863</v>
      </c>
      <c r="G127" s="175"/>
      <c r="H127" s="177">
        <v>23</v>
      </c>
      <c r="J127" s="175"/>
      <c r="K127" s="175"/>
      <c r="L127" s="178"/>
      <c r="M127" s="179"/>
      <c r="N127" s="175"/>
      <c r="O127" s="175"/>
      <c r="P127" s="175"/>
      <c r="Q127" s="175"/>
      <c r="R127" s="175"/>
      <c r="S127" s="175"/>
      <c r="T127" s="180"/>
      <c r="AT127" s="181" t="s">
        <v>512</v>
      </c>
      <c r="AU127" s="181" t="s">
        <v>77</v>
      </c>
      <c r="AV127" s="181" t="s">
        <v>77</v>
      </c>
      <c r="AW127" s="181" t="s">
        <v>69</v>
      </c>
      <c r="AX127" s="181" t="s">
        <v>20</v>
      </c>
      <c r="AY127" s="181" t="s">
        <v>122</v>
      </c>
    </row>
    <row r="128" spans="2:65" s="6" customFormat="1" ht="15.75" customHeight="1">
      <c r="B128" s="23"/>
      <c r="C128" s="119" t="s">
        <v>139</v>
      </c>
      <c r="D128" s="119" t="s">
        <v>117</v>
      </c>
      <c r="E128" s="120" t="s">
        <v>864</v>
      </c>
      <c r="F128" s="121" t="s">
        <v>865</v>
      </c>
      <c r="G128" s="122" t="s">
        <v>482</v>
      </c>
      <c r="H128" s="123">
        <v>1146</v>
      </c>
      <c r="I128" s="124"/>
      <c r="J128" s="125">
        <f>ROUND($I$128*$H$128,2)</f>
        <v>0</v>
      </c>
      <c r="K128" s="121"/>
      <c r="L128" s="43"/>
      <c r="M128" s="126"/>
      <c r="N128" s="127" t="s">
        <v>40</v>
      </c>
      <c r="O128" s="24"/>
      <c r="P128" s="24"/>
      <c r="Q128" s="128">
        <v>0</v>
      </c>
      <c r="R128" s="128">
        <f>$Q$128*$H$128</f>
        <v>0</v>
      </c>
      <c r="S128" s="128">
        <v>0</v>
      </c>
      <c r="T128" s="129">
        <f>$S$128*$H$128</f>
        <v>0</v>
      </c>
      <c r="AR128" s="89" t="s">
        <v>121</v>
      </c>
      <c r="AT128" s="89" t="s">
        <v>117</v>
      </c>
      <c r="AU128" s="89" t="s">
        <v>77</v>
      </c>
      <c r="AY128" s="6" t="s">
        <v>122</v>
      </c>
      <c r="BE128" s="130">
        <f>IF($N$128="základní",$J$128,0)</f>
        <v>0</v>
      </c>
      <c r="BF128" s="130">
        <f>IF($N$128="snížená",$J$128,0)</f>
        <v>0</v>
      </c>
      <c r="BG128" s="130">
        <f>IF($N$128="zákl. přenesená",$J$128,0)</f>
        <v>0</v>
      </c>
      <c r="BH128" s="130">
        <f>IF($N$128="sníž. přenesená",$J$128,0)</f>
        <v>0</v>
      </c>
      <c r="BI128" s="130">
        <f>IF($N$128="nulová",$J$128,0)</f>
        <v>0</v>
      </c>
      <c r="BJ128" s="89" t="s">
        <v>20</v>
      </c>
      <c r="BK128" s="130">
        <f>ROUND($I$128*$H$128,2)</f>
        <v>0</v>
      </c>
      <c r="BL128" s="89" t="s">
        <v>121</v>
      </c>
      <c r="BM128" s="89" t="s">
        <v>866</v>
      </c>
    </row>
    <row r="129" spans="2:47" s="6" customFormat="1" ht="30.75" customHeight="1">
      <c r="B129" s="23"/>
      <c r="C129" s="24"/>
      <c r="D129" s="131" t="s">
        <v>486</v>
      </c>
      <c r="E129" s="24"/>
      <c r="F129" s="173" t="s">
        <v>511</v>
      </c>
      <c r="G129" s="24"/>
      <c r="H129" s="24"/>
      <c r="J129" s="24"/>
      <c r="K129" s="24"/>
      <c r="L129" s="43"/>
      <c r="M129" s="56"/>
      <c r="N129" s="24"/>
      <c r="O129" s="24"/>
      <c r="P129" s="24"/>
      <c r="Q129" s="24"/>
      <c r="R129" s="24"/>
      <c r="S129" s="24"/>
      <c r="T129" s="57"/>
      <c r="AT129" s="6" t="s">
        <v>486</v>
      </c>
      <c r="AU129" s="6" t="s">
        <v>77</v>
      </c>
    </row>
    <row r="130" spans="2:65" s="6" customFormat="1" ht="15.75" customHeight="1">
      <c r="B130" s="23"/>
      <c r="C130" s="133" t="s">
        <v>130</v>
      </c>
      <c r="D130" s="133" t="s">
        <v>127</v>
      </c>
      <c r="E130" s="134" t="s">
        <v>867</v>
      </c>
      <c r="F130" s="135" t="s">
        <v>868</v>
      </c>
      <c r="G130" s="136" t="s">
        <v>869</v>
      </c>
      <c r="H130" s="137">
        <v>28.65</v>
      </c>
      <c r="I130" s="138"/>
      <c r="J130" s="139">
        <f>ROUND($I$130*$H$130,2)</f>
        <v>0</v>
      </c>
      <c r="K130" s="135" t="s">
        <v>491</v>
      </c>
      <c r="L130" s="140"/>
      <c r="M130" s="141"/>
      <c r="N130" s="142" t="s">
        <v>40</v>
      </c>
      <c r="O130" s="24"/>
      <c r="P130" s="24"/>
      <c r="Q130" s="128">
        <v>0.001</v>
      </c>
      <c r="R130" s="128">
        <f>$Q$130*$H$130</f>
        <v>0.02865</v>
      </c>
      <c r="S130" s="128">
        <v>0</v>
      </c>
      <c r="T130" s="129">
        <f>$S$130*$H$130</f>
        <v>0</v>
      </c>
      <c r="AR130" s="89" t="s">
        <v>130</v>
      </c>
      <c r="AT130" s="89" t="s">
        <v>127</v>
      </c>
      <c r="AU130" s="89" t="s">
        <v>77</v>
      </c>
      <c r="AY130" s="6" t="s">
        <v>122</v>
      </c>
      <c r="BE130" s="130">
        <f>IF($N$130="základní",$J$130,0)</f>
        <v>0</v>
      </c>
      <c r="BF130" s="130">
        <f>IF($N$130="snížená",$J$130,0)</f>
        <v>0</v>
      </c>
      <c r="BG130" s="130">
        <f>IF($N$130="zákl. přenesená",$J$130,0)</f>
        <v>0</v>
      </c>
      <c r="BH130" s="130">
        <f>IF($N$130="sníž. přenesená",$J$130,0)</f>
        <v>0</v>
      </c>
      <c r="BI130" s="130">
        <f>IF($N$130="nulová",$J$130,0)</f>
        <v>0</v>
      </c>
      <c r="BJ130" s="89" t="s">
        <v>20</v>
      </c>
      <c r="BK130" s="130">
        <f>ROUND($I$130*$H$130,2)</f>
        <v>0</v>
      </c>
      <c r="BL130" s="89" t="s">
        <v>121</v>
      </c>
      <c r="BM130" s="89" t="s">
        <v>870</v>
      </c>
    </row>
    <row r="131" spans="2:47" s="6" customFormat="1" ht="16.5" customHeight="1">
      <c r="B131" s="23"/>
      <c r="C131" s="24"/>
      <c r="D131" s="131" t="s">
        <v>123</v>
      </c>
      <c r="E131" s="24"/>
      <c r="F131" s="132" t="s">
        <v>871</v>
      </c>
      <c r="G131" s="24"/>
      <c r="H131" s="24"/>
      <c r="J131" s="24"/>
      <c r="K131" s="24"/>
      <c r="L131" s="43"/>
      <c r="M131" s="56"/>
      <c r="N131" s="24"/>
      <c r="O131" s="24"/>
      <c r="P131" s="24"/>
      <c r="Q131" s="24"/>
      <c r="R131" s="24"/>
      <c r="S131" s="24"/>
      <c r="T131" s="57"/>
      <c r="AT131" s="6" t="s">
        <v>123</v>
      </c>
      <c r="AU131" s="6" t="s">
        <v>77</v>
      </c>
    </row>
    <row r="132" spans="2:51" s="6" customFormat="1" ht="15.75" customHeight="1">
      <c r="B132" s="174"/>
      <c r="C132" s="175"/>
      <c r="D132" s="172" t="s">
        <v>512</v>
      </c>
      <c r="E132" s="175"/>
      <c r="F132" s="176" t="s">
        <v>872</v>
      </c>
      <c r="G132" s="175"/>
      <c r="H132" s="177">
        <v>28.65</v>
      </c>
      <c r="J132" s="175"/>
      <c r="K132" s="175"/>
      <c r="L132" s="178"/>
      <c r="M132" s="179"/>
      <c r="N132" s="175"/>
      <c r="O132" s="175"/>
      <c r="P132" s="175"/>
      <c r="Q132" s="175"/>
      <c r="R132" s="175"/>
      <c r="S132" s="175"/>
      <c r="T132" s="180"/>
      <c r="AT132" s="181" t="s">
        <v>512</v>
      </c>
      <c r="AU132" s="181" t="s">
        <v>77</v>
      </c>
      <c r="AV132" s="181" t="s">
        <v>77</v>
      </c>
      <c r="AW132" s="181" t="s">
        <v>69</v>
      </c>
      <c r="AX132" s="181" t="s">
        <v>20</v>
      </c>
      <c r="AY132" s="181" t="s">
        <v>122</v>
      </c>
    </row>
    <row r="133" spans="2:65" s="6" customFormat="1" ht="15.75" customHeight="1">
      <c r="B133" s="23"/>
      <c r="C133" s="119" t="s">
        <v>145</v>
      </c>
      <c r="D133" s="119" t="s">
        <v>117</v>
      </c>
      <c r="E133" s="120" t="s">
        <v>873</v>
      </c>
      <c r="F133" s="121" t="s">
        <v>874</v>
      </c>
      <c r="G133" s="122" t="s">
        <v>482</v>
      </c>
      <c r="H133" s="123">
        <v>1630.5</v>
      </c>
      <c r="I133" s="124"/>
      <c r="J133" s="125">
        <f>ROUND($I$133*$H$133,2)</f>
        <v>0</v>
      </c>
      <c r="K133" s="121" t="s">
        <v>491</v>
      </c>
      <c r="L133" s="43"/>
      <c r="M133" s="126"/>
      <c r="N133" s="127" t="s">
        <v>40</v>
      </c>
      <c r="O133" s="24"/>
      <c r="P133" s="24"/>
      <c r="Q133" s="128">
        <v>0</v>
      </c>
      <c r="R133" s="128">
        <f>$Q$133*$H$133</f>
        <v>0</v>
      </c>
      <c r="S133" s="128">
        <v>0</v>
      </c>
      <c r="T133" s="129">
        <f>$S$133*$H$133</f>
        <v>0</v>
      </c>
      <c r="AR133" s="89" t="s">
        <v>121</v>
      </c>
      <c r="AT133" s="89" t="s">
        <v>117</v>
      </c>
      <c r="AU133" s="89" t="s">
        <v>77</v>
      </c>
      <c r="AY133" s="6" t="s">
        <v>122</v>
      </c>
      <c r="BE133" s="130">
        <f>IF($N$133="základní",$J$133,0)</f>
        <v>0</v>
      </c>
      <c r="BF133" s="130">
        <f>IF($N$133="snížená",$J$133,0)</f>
        <v>0</v>
      </c>
      <c r="BG133" s="130">
        <f>IF($N$133="zákl. přenesená",$J$133,0)</f>
        <v>0</v>
      </c>
      <c r="BH133" s="130">
        <f>IF($N$133="sníž. přenesená",$J$133,0)</f>
        <v>0</v>
      </c>
      <c r="BI133" s="130">
        <f>IF($N$133="nulová",$J$133,0)</f>
        <v>0</v>
      </c>
      <c r="BJ133" s="89" t="s">
        <v>20</v>
      </c>
      <c r="BK133" s="130">
        <f>ROUND($I$133*$H$133,2)</f>
        <v>0</v>
      </c>
      <c r="BL133" s="89" t="s">
        <v>121</v>
      </c>
      <c r="BM133" s="89" t="s">
        <v>875</v>
      </c>
    </row>
    <row r="134" spans="2:47" s="6" customFormat="1" ht="16.5" customHeight="1">
      <c r="B134" s="23"/>
      <c r="C134" s="24"/>
      <c r="D134" s="131" t="s">
        <v>123</v>
      </c>
      <c r="E134" s="24"/>
      <c r="F134" s="132" t="s">
        <v>876</v>
      </c>
      <c r="G134" s="24"/>
      <c r="H134" s="24"/>
      <c r="J134" s="24"/>
      <c r="K134" s="24"/>
      <c r="L134" s="43"/>
      <c r="M134" s="56"/>
      <c r="N134" s="24"/>
      <c r="O134" s="24"/>
      <c r="P134" s="24"/>
      <c r="Q134" s="24"/>
      <c r="R134" s="24"/>
      <c r="S134" s="24"/>
      <c r="T134" s="57"/>
      <c r="AT134" s="6" t="s">
        <v>123</v>
      </c>
      <c r="AU134" s="6" t="s">
        <v>77</v>
      </c>
    </row>
    <row r="135" spans="2:47" s="6" customFormat="1" ht="30.75" customHeight="1">
      <c r="B135" s="23"/>
      <c r="C135" s="24"/>
      <c r="D135" s="172" t="s">
        <v>486</v>
      </c>
      <c r="E135" s="24"/>
      <c r="F135" s="173" t="s">
        <v>877</v>
      </c>
      <c r="G135" s="24"/>
      <c r="H135" s="24"/>
      <c r="J135" s="24"/>
      <c r="K135" s="24"/>
      <c r="L135" s="43"/>
      <c r="M135" s="56"/>
      <c r="N135" s="24"/>
      <c r="O135" s="24"/>
      <c r="P135" s="24"/>
      <c r="Q135" s="24"/>
      <c r="R135" s="24"/>
      <c r="S135" s="24"/>
      <c r="T135" s="57"/>
      <c r="AT135" s="6" t="s">
        <v>486</v>
      </c>
      <c r="AU135" s="6" t="s">
        <v>77</v>
      </c>
    </row>
    <row r="136" spans="2:51" s="6" customFormat="1" ht="15.75" customHeight="1">
      <c r="B136" s="174"/>
      <c r="C136" s="175"/>
      <c r="D136" s="172" t="s">
        <v>512</v>
      </c>
      <c r="E136" s="175"/>
      <c r="F136" s="176" t="s">
        <v>878</v>
      </c>
      <c r="G136" s="175"/>
      <c r="H136" s="177">
        <v>1630.5</v>
      </c>
      <c r="J136" s="175"/>
      <c r="K136" s="175"/>
      <c r="L136" s="178"/>
      <c r="M136" s="179"/>
      <c r="N136" s="175"/>
      <c r="O136" s="175"/>
      <c r="P136" s="175"/>
      <c r="Q136" s="175"/>
      <c r="R136" s="175"/>
      <c r="S136" s="175"/>
      <c r="T136" s="180"/>
      <c r="AT136" s="181" t="s">
        <v>512</v>
      </c>
      <c r="AU136" s="181" t="s">
        <v>77</v>
      </c>
      <c r="AV136" s="181" t="s">
        <v>77</v>
      </c>
      <c r="AW136" s="181" t="s">
        <v>101</v>
      </c>
      <c r="AX136" s="181" t="s">
        <v>20</v>
      </c>
      <c r="AY136" s="181" t="s">
        <v>122</v>
      </c>
    </row>
    <row r="137" spans="2:65" s="6" customFormat="1" ht="15.75" customHeight="1">
      <c r="B137" s="23"/>
      <c r="C137" s="119" t="s">
        <v>25</v>
      </c>
      <c r="D137" s="119" t="s">
        <v>117</v>
      </c>
      <c r="E137" s="120" t="s">
        <v>879</v>
      </c>
      <c r="F137" s="121" t="s">
        <v>880</v>
      </c>
      <c r="G137" s="122" t="s">
        <v>482</v>
      </c>
      <c r="H137" s="123">
        <v>400</v>
      </c>
      <c r="I137" s="124"/>
      <c r="J137" s="125">
        <f>ROUND($I$137*$H$137,2)</f>
        <v>0</v>
      </c>
      <c r="K137" s="121" t="s">
        <v>491</v>
      </c>
      <c r="L137" s="43"/>
      <c r="M137" s="126"/>
      <c r="N137" s="127" t="s">
        <v>40</v>
      </c>
      <c r="O137" s="24"/>
      <c r="P137" s="24"/>
      <c r="Q137" s="128">
        <v>0</v>
      </c>
      <c r="R137" s="128">
        <f>$Q$137*$H$137</f>
        <v>0</v>
      </c>
      <c r="S137" s="128">
        <v>0</v>
      </c>
      <c r="T137" s="129">
        <f>$S$137*$H$137</f>
        <v>0</v>
      </c>
      <c r="AR137" s="89" t="s">
        <v>121</v>
      </c>
      <c r="AT137" s="89" t="s">
        <v>117</v>
      </c>
      <c r="AU137" s="89" t="s">
        <v>77</v>
      </c>
      <c r="AY137" s="6" t="s">
        <v>122</v>
      </c>
      <c r="BE137" s="130">
        <f>IF($N$137="základní",$J$137,0)</f>
        <v>0</v>
      </c>
      <c r="BF137" s="130">
        <f>IF($N$137="snížená",$J$137,0)</f>
        <v>0</v>
      </c>
      <c r="BG137" s="130">
        <f>IF($N$137="zákl. přenesená",$J$137,0)</f>
        <v>0</v>
      </c>
      <c r="BH137" s="130">
        <f>IF($N$137="sníž. přenesená",$J$137,0)</f>
        <v>0</v>
      </c>
      <c r="BI137" s="130">
        <f>IF($N$137="nulová",$J$137,0)</f>
        <v>0</v>
      </c>
      <c r="BJ137" s="89" t="s">
        <v>20</v>
      </c>
      <c r="BK137" s="130">
        <f>ROUND($I$137*$H$137,2)</f>
        <v>0</v>
      </c>
      <c r="BL137" s="89" t="s">
        <v>121</v>
      </c>
      <c r="BM137" s="89" t="s">
        <v>881</v>
      </c>
    </row>
    <row r="138" spans="2:47" s="6" customFormat="1" ht="27" customHeight="1">
      <c r="B138" s="23"/>
      <c r="C138" s="24"/>
      <c r="D138" s="131" t="s">
        <v>123</v>
      </c>
      <c r="E138" s="24"/>
      <c r="F138" s="132" t="s">
        <v>882</v>
      </c>
      <c r="G138" s="24"/>
      <c r="H138" s="24"/>
      <c r="J138" s="24"/>
      <c r="K138" s="24"/>
      <c r="L138" s="43"/>
      <c r="M138" s="56"/>
      <c r="N138" s="24"/>
      <c r="O138" s="24"/>
      <c r="P138" s="24"/>
      <c r="Q138" s="24"/>
      <c r="R138" s="24"/>
      <c r="S138" s="24"/>
      <c r="T138" s="57"/>
      <c r="AT138" s="6" t="s">
        <v>123</v>
      </c>
      <c r="AU138" s="6" t="s">
        <v>77</v>
      </c>
    </row>
    <row r="139" spans="2:47" s="6" customFormat="1" ht="30.75" customHeight="1">
      <c r="B139" s="23"/>
      <c r="C139" s="24"/>
      <c r="D139" s="172" t="s">
        <v>486</v>
      </c>
      <c r="E139" s="24"/>
      <c r="F139" s="173" t="s">
        <v>511</v>
      </c>
      <c r="G139" s="24"/>
      <c r="H139" s="24"/>
      <c r="J139" s="24"/>
      <c r="K139" s="24"/>
      <c r="L139" s="43"/>
      <c r="M139" s="56"/>
      <c r="N139" s="24"/>
      <c r="O139" s="24"/>
      <c r="P139" s="24"/>
      <c r="Q139" s="24"/>
      <c r="R139" s="24"/>
      <c r="S139" s="24"/>
      <c r="T139" s="57"/>
      <c r="AT139" s="6" t="s">
        <v>486</v>
      </c>
      <c r="AU139" s="6" t="s">
        <v>77</v>
      </c>
    </row>
    <row r="140" spans="2:65" s="6" customFormat="1" ht="15.75" customHeight="1">
      <c r="B140" s="23"/>
      <c r="C140" s="119" t="s">
        <v>151</v>
      </c>
      <c r="D140" s="119" t="s">
        <v>117</v>
      </c>
      <c r="E140" s="120" t="s">
        <v>883</v>
      </c>
      <c r="F140" s="121" t="s">
        <v>884</v>
      </c>
      <c r="G140" s="122" t="s">
        <v>482</v>
      </c>
      <c r="H140" s="123">
        <v>1146</v>
      </c>
      <c r="I140" s="124"/>
      <c r="J140" s="125">
        <f>ROUND($I$140*$H$140,2)</f>
        <v>0</v>
      </c>
      <c r="K140" s="121" t="s">
        <v>491</v>
      </c>
      <c r="L140" s="43"/>
      <c r="M140" s="126"/>
      <c r="N140" s="127" t="s">
        <v>40</v>
      </c>
      <c r="O140" s="24"/>
      <c r="P140" s="24"/>
      <c r="Q140" s="128">
        <v>0</v>
      </c>
      <c r="R140" s="128">
        <f>$Q$140*$H$140</f>
        <v>0</v>
      </c>
      <c r="S140" s="128">
        <v>0</v>
      </c>
      <c r="T140" s="129">
        <f>$S$140*$H$140</f>
        <v>0</v>
      </c>
      <c r="AR140" s="89" t="s">
        <v>121</v>
      </c>
      <c r="AT140" s="89" t="s">
        <v>117</v>
      </c>
      <c r="AU140" s="89" t="s">
        <v>77</v>
      </c>
      <c r="AY140" s="6" t="s">
        <v>122</v>
      </c>
      <c r="BE140" s="130">
        <f>IF($N$140="základní",$J$140,0)</f>
        <v>0</v>
      </c>
      <c r="BF140" s="130">
        <f>IF($N$140="snížená",$J$140,0)</f>
        <v>0</v>
      </c>
      <c r="BG140" s="130">
        <f>IF($N$140="zákl. přenesená",$J$140,0)</f>
        <v>0</v>
      </c>
      <c r="BH140" s="130">
        <f>IF($N$140="sníž. přenesená",$J$140,0)</f>
        <v>0</v>
      </c>
      <c r="BI140" s="130">
        <f>IF($N$140="nulová",$J$140,0)</f>
        <v>0</v>
      </c>
      <c r="BJ140" s="89" t="s">
        <v>20</v>
      </c>
      <c r="BK140" s="130">
        <f>ROUND($I$140*$H$140,2)</f>
        <v>0</v>
      </c>
      <c r="BL140" s="89" t="s">
        <v>121</v>
      </c>
      <c r="BM140" s="89" t="s">
        <v>885</v>
      </c>
    </row>
    <row r="141" spans="2:47" s="6" customFormat="1" ht="16.5" customHeight="1">
      <c r="B141" s="23"/>
      <c r="C141" s="24"/>
      <c r="D141" s="131" t="s">
        <v>123</v>
      </c>
      <c r="E141" s="24"/>
      <c r="F141" s="132" t="s">
        <v>886</v>
      </c>
      <c r="G141" s="24"/>
      <c r="H141" s="24"/>
      <c r="J141" s="24"/>
      <c r="K141" s="24"/>
      <c r="L141" s="43"/>
      <c r="M141" s="56"/>
      <c r="N141" s="24"/>
      <c r="O141" s="24"/>
      <c r="P141" s="24"/>
      <c r="Q141" s="24"/>
      <c r="R141" s="24"/>
      <c r="S141" s="24"/>
      <c r="T141" s="57"/>
      <c r="AT141" s="6" t="s">
        <v>123</v>
      </c>
      <c r="AU141" s="6" t="s">
        <v>77</v>
      </c>
    </row>
    <row r="142" spans="2:47" s="6" customFormat="1" ht="30.75" customHeight="1">
      <c r="B142" s="23"/>
      <c r="C142" s="24"/>
      <c r="D142" s="172" t="s">
        <v>486</v>
      </c>
      <c r="E142" s="24"/>
      <c r="F142" s="173" t="s">
        <v>511</v>
      </c>
      <c r="G142" s="24"/>
      <c r="H142" s="24"/>
      <c r="J142" s="24"/>
      <c r="K142" s="24"/>
      <c r="L142" s="43"/>
      <c r="M142" s="56"/>
      <c r="N142" s="24"/>
      <c r="O142" s="24"/>
      <c r="P142" s="24"/>
      <c r="Q142" s="24"/>
      <c r="R142" s="24"/>
      <c r="S142" s="24"/>
      <c r="T142" s="57"/>
      <c r="AT142" s="6" t="s">
        <v>486</v>
      </c>
      <c r="AU142" s="6" t="s">
        <v>77</v>
      </c>
    </row>
    <row r="143" spans="2:65" s="6" customFormat="1" ht="15.75" customHeight="1">
      <c r="B143" s="23"/>
      <c r="C143" s="133" t="s">
        <v>154</v>
      </c>
      <c r="D143" s="133" t="s">
        <v>127</v>
      </c>
      <c r="E143" s="134" t="s">
        <v>887</v>
      </c>
      <c r="F143" s="135" t="s">
        <v>888</v>
      </c>
      <c r="G143" s="136" t="s">
        <v>490</v>
      </c>
      <c r="H143" s="137">
        <v>114.6</v>
      </c>
      <c r="I143" s="138"/>
      <c r="J143" s="139">
        <f>ROUND($I$143*$H$143,2)</f>
        <v>0</v>
      </c>
      <c r="K143" s="135" t="s">
        <v>491</v>
      </c>
      <c r="L143" s="140"/>
      <c r="M143" s="141"/>
      <c r="N143" s="142" t="s">
        <v>40</v>
      </c>
      <c r="O143" s="24"/>
      <c r="P143" s="24"/>
      <c r="Q143" s="128">
        <v>0.6</v>
      </c>
      <c r="R143" s="128">
        <f>$Q$143*$H$143</f>
        <v>68.75999999999999</v>
      </c>
      <c r="S143" s="128">
        <v>0</v>
      </c>
      <c r="T143" s="129">
        <f>$S$143*$H$143</f>
        <v>0</v>
      </c>
      <c r="AR143" s="89" t="s">
        <v>130</v>
      </c>
      <c r="AT143" s="89" t="s">
        <v>127</v>
      </c>
      <c r="AU143" s="89" t="s">
        <v>77</v>
      </c>
      <c r="AY143" s="6" t="s">
        <v>122</v>
      </c>
      <c r="BE143" s="130">
        <f>IF($N$143="základní",$J$143,0)</f>
        <v>0</v>
      </c>
      <c r="BF143" s="130">
        <f>IF($N$143="snížená",$J$143,0)</f>
        <v>0</v>
      </c>
      <c r="BG143" s="130">
        <f>IF($N$143="zákl. přenesená",$J$143,0)</f>
        <v>0</v>
      </c>
      <c r="BH143" s="130">
        <f>IF($N$143="sníž. přenesená",$J$143,0)</f>
        <v>0</v>
      </c>
      <c r="BI143" s="130">
        <f>IF($N$143="nulová",$J$143,0)</f>
        <v>0</v>
      </c>
      <c r="BJ143" s="89" t="s">
        <v>20</v>
      </c>
      <c r="BK143" s="130">
        <f>ROUND($I$143*$H$143,2)</f>
        <v>0</v>
      </c>
      <c r="BL143" s="89" t="s">
        <v>121</v>
      </c>
      <c r="BM143" s="89" t="s">
        <v>889</v>
      </c>
    </row>
    <row r="144" spans="2:47" s="6" customFormat="1" ht="16.5" customHeight="1">
      <c r="B144" s="23"/>
      <c r="C144" s="24"/>
      <c r="D144" s="131" t="s">
        <v>123</v>
      </c>
      <c r="E144" s="24"/>
      <c r="F144" s="132" t="s">
        <v>890</v>
      </c>
      <c r="G144" s="24"/>
      <c r="H144" s="24"/>
      <c r="J144" s="24"/>
      <c r="K144" s="24"/>
      <c r="L144" s="43"/>
      <c r="M144" s="56"/>
      <c r="N144" s="24"/>
      <c r="O144" s="24"/>
      <c r="P144" s="24"/>
      <c r="Q144" s="24"/>
      <c r="R144" s="24"/>
      <c r="S144" s="24"/>
      <c r="T144" s="57"/>
      <c r="AT144" s="6" t="s">
        <v>123</v>
      </c>
      <c r="AU144" s="6" t="s">
        <v>77</v>
      </c>
    </row>
    <row r="145" spans="2:51" s="6" customFormat="1" ht="15.75" customHeight="1">
      <c r="B145" s="174"/>
      <c r="C145" s="175"/>
      <c r="D145" s="172" t="s">
        <v>512</v>
      </c>
      <c r="E145" s="175"/>
      <c r="F145" s="176" t="s">
        <v>891</v>
      </c>
      <c r="G145" s="175"/>
      <c r="H145" s="177">
        <v>114.6</v>
      </c>
      <c r="J145" s="175"/>
      <c r="K145" s="175"/>
      <c r="L145" s="178"/>
      <c r="M145" s="179"/>
      <c r="N145" s="175"/>
      <c r="O145" s="175"/>
      <c r="P145" s="175"/>
      <c r="Q145" s="175"/>
      <c r="R145" s="175"/>
      <c r="S145" s="175"/>
      <c r="T145" s="180"/>
      <c r="AT145" s="181" t="s">
        <v>512</v>
      </c>
      <c r="AU145" s="181" t="s">
        <v>77</v>
      </c>
      <c r="AV145" s="181" t="s">
        <v>77</v>
      </c>
      <c r="AW145" s="181" t="s">
        <v>101</v>
      </c>
      <c r="AX145" s="181" t="s">
        <v>20</v>
      </c>
      <c r="AY145" s="181" t="s">
        <v>122</v>
      </c>
    </row>
    <row r="146" spans="2:63" s="159" customFormat="1" ht="30.75" customHeight="1">
      <c r="B146" s="160"/>
      <c r="C146" s="161"/>
      <c r="D146" s="161" t="s">
        <v>68</v>
      </c>
      <c r="E146" s="170" t="s">
        <v>126</v>
      </c>
      <c r="F146" s="170" t="s">
        <v>892</v>
      </c>
      <c r="G146" s="161"/>
      <c r="H146" s="161"/>
      <c r="J146" s="171">
        <f>$BK$146</f>
        <v>0</v>
      </c>
      <c r="K146" s="161"/>
      <c r="L146" s="164"/>
      <c r="M146" s="165"/>
      <c r="N146" s="161"/>
      <c r="O146" s="161"/>
      <c r="P146" s="166">
        <f>SUM($P$147:$P$158)</f>
        <v>0</v>
      </c>
      <c r="Q146" s="161"/>
      <c r="R146" s="166">
        <f>SUM($R$147:$R$158)</f>
        <v>19.259100000000004</v>
      </c>
      <c r="S146" s="161"/>
      <c r="T146" s="167">
        <f>SUM($T$147:$T$158)</f>
        <v>0</v>
      </c>
      <c r="AR146" s="168" t="s">
        <v>20</v>
      </c>
      <c r="AT146" s="168" t="s">
        <v>68</v>
      </c>
      <c r="AU146" s="168" t="s">
        <v>20</v>
      </c>
      <c r="AY146" s="168" t="s">
        <v>122</v>
      </c>
      <c r="BK146" s="169">
        <f>SUM($BK$147:$BK$158)</f>
        <v>0</v>
      </c>
    </row>
    <row r="147" spans="2:65" s="6" customFormat="1" ht="15.75" customHeight="1">
      <c r="B147" s="23"/>
      <c r="C147" s="119" t="s">
        <v>157</v>
      </c>
      <c r="D147" s="119" t="s">
        <v>117</v>
      </c>
      <c r="E147" s="120" t="s">
        <v>893</v>
      </c>
      <c r="F147" s="121" t="s">
        <v>894</v>
      </c>
      <c r="G147" s="122" t="s">
        <v>592</v>
      </c>
      <c r="H147" s="123">
        <v>81</v>
      </c>
      <c r="I147" s="124"/>
      <c r="J147" s="125">
        <f>ROUND($I$147*$H$147,2)</f>
        <v>0</v>
      </c>
      <c r="K147" s="121"/>
      <c r="L147" s="43"/>
      <c r="M147" s="126"/>
      <c r="N147" s="127" t="s">
        <v>40</v>
      </c>
      <c r="O147" s="24"/>
      <c r="P147" s="24"/>
      <c r="Q147" s="128">
        <v>0.11655</v>
      </c>
      <c r="R147" s="128">
        <f>$Q$147*$H$147</f>
        <v>9.44055</v>
      </c>
      <c r="S147" s="128">
        <v>0</v>
      </c>
      <c r="T147" s="129">
        <f>$S$147*$H$147</f>
        <v>0</v>
      </c>
      <c r="AR147" s="89" t="s">
        <v>121</v>
      </c>
      <c r="AT147" s="89" t="s">
        <v>117</v>
      </c>
      <c r="AU147" s="89" t="s">
        <v>77</v>
      </c>
      <c r="AY147" s="6" t="s">
        <v>122</v>
      </c>
      <c r="BE147" s="130">
        <f>IF($N$147="základní",$J$147,0)</f>
        <v>0</v>
      </c>
      <c r="BF147" s="130">
        <f>IF($N$147="snížená",$J$147,0)</f>
        <v>0</v>
      </c>
      <c r="BG147" s="130">
        <f>IF($N$147="zákl. přenesená",$J$147,0)</f>
        <v>0</v>
      </c>
      <c r="BH147" s="130">
        <f>IF($N$147="sníž. přenesená",$J$147,0)</f>
        <v>0</v>
      </c>
      <c r="BI147" s="130">
        <f>IF($N$147="nulová",$J$147,0)</f>
        <v>0</v>
      </c>
      <c r="BJ147" s="89" t="s">
        <v>20</v>
      </c>
      <c r="BK147" s="130">
        <f>ROUND($I$147*$H$147,2)</f>
        <v>0</v>
      </c>
      <c r="BL147" s="89" t="s">
        <v>121</v>
      </c>
      <c r="BM147" s="89" t="s">
        <v>895</v>
      </c>
    </row>
    <row r="148" spans="2:47" s="6" customFormat="1" ht="16.5" customHeight="1">
      <c r="B148" s="23"/>
      <c r="C148" s="24"/>
      <c r="D148" s="131" t="s">
        <v>123</v>
      </c>
      <c r="E148" s="24"/>
      <c r="F148" s="132" t="s">
        <v>894</v>
      </c>
      <c r="G148" s="24"/>
      <c r="H148" s="24"/>
      <c r="J148" s="24"/>
      <c r="K148" s="24"/>
      <c r="L148" s="43"/>
      <c r="M148" s="56"/>
      <c r="N148" s="24"/>
      <c r="O148" s="24"/>
      <c r="P148" s="24"/>
      <c r="Q148" s="24"/>
      <c r="R148" s="24"/>
      <c r="S148" s="24"/>
      <c r="T148" s="57"/>
      <c r="AT148" s="6" t="s">
        <v>123</v>
      </c>
      <c r="AU148" s="6" t="s">
        <v>77</v>
      </c>
    </row>
    <row r="149" spans="2:47" s="6" customFormat="1" ht="30.75" customHeight="1">
      <c r="B149" s="23"/>
      <c r="C149" s="24"/>
      <c r="D149" s="172" t="s">
        <v>486</v>
      </c>
      <c r="E149" s="24"/>
      <c r="F149" s="173" t="s">
        <v>511</v>
      </c>
      <c r="G149" s="24"/>
      <c r="H149" s="24"/>
      <c r="J149" s="24"/>
      <c r="K149" s="24"/>
      <c r="L149" s="43"/>
      <c r="M149" s="56"/>
      <c r="N149" s="24"/>
      <c r="O149" s="24"/>
      <c r="P149" s="24"/>
      <c r="Q149" s="24"/>
      <c r="R149" s="24"/>
      <c r="S149" s="24"/>
      <c r="T149" s="57"/>
      <c r="AT149" s="6" t="s">
        <v>486</v>
      </c>
      <c r="AU149" s="6" t="s">
        <v>77</v>
      </c>
    </row>
    <row r="150" spans="2:65" s="6" customFormat="1" ht="15.75" customHeight="1">
      <c r="B150" s="23"/>
      <c r="C150" s="119" t="s">
        <v>160</v>
      </c>
      <c r="D150" s="119" t="s">
        <v>117</v>
      </c>
      <c r="E150" s="120" t="s">
        <v>896</v>
      </c>
      <c r="F150" s="121" t="s">
        <v>897</v>
      </c>
      <c r="G150" s="122" t="s">
        <v>592</v>
      </c>
      <c r="H150" s="123">
        <v>65</v>
      </c>
      <c r="I150" s="124"/>
      <c r="J150" s="125">
        <f>ROUND($I$150*$H$150,2)</f>
        <v>0</v>
      </c>
      <c r="K150" s="121"/>
      <c r="L150" s="43"/>
      <c r="M150" s="126"/>
      <c r="N150" s="127" t="s">
        <v>40</v>
      </c>
      <c r="O150" s="24"/>
      <c r="P150" s="24"/>
      <c r="Q150" s="128">
        <v>0.11655</v>
      </c>
      <c r="R150" s="128">
        <f>$Q$150*$H$150</f>
        <v>7.57575</v>
      </c>
      <c r="S150" s="128">
        <v>0</v>
      </c>
      <c r="T150" s="129">
        <f>$S$150*$H$150</f>
        <v>0</v>
      </c>
      <c r="AR150" s="89" t="s">
        <v>121</v>
      </c>
      <c r="AT150" s="89" t="s">
        <v>117</v>
      </c>
      <c r="AU150" s="89" t="s">
        <v>77</v>
      </c>
      <c r="AY150" s="6" t="s">
        <v>122</v>
      </c>
      <c r="BE150" s="130">
        <f>IF($N$150="základní",$J$150,0)</f>
        <v>0</v>
      </c>
      <c r="BF150" s="130">
        <f>IF($N$150="snížená",$J$150,0)</f>
        <v>0</v>
      </c>
      <c r="BG150" s="130">
        <f>IF($N$150="zákl. přenesená",$J$150,0)</f>
        <v>0</v>
      </c>
      <c r="BH150" s="130">
        <f>IF($N$150="sníž. přenesená",$J$150,0)</f>
        <v>0</v>
      </c>
      <c r="BI150" s="130">
        <f>IF($N$150="nulová",$J$150,0)</f>
        <v>0</v>
      </c>
      <c r="BJ150" s="89" t="s">
        <v>20</v>
      </c>
      <c r="BK150" s="130">
        <f>ROUND($I$150*$H$150,2)</f>
        <v>0</v>
      </c>
      <c r="BL150" s="89" t="s">
        <v>121</v>
      </c>
      <c r="BM150" s="89" t="s">
        <v>898</v>
      </c>
    </row>
    <row r="151" spans="2:47" s="6" customFormat="1" ht="16.5" customHeight="1">
      <c r="B151" s="23"/>
      <c r="C151" s="24"/>
      <c r="D151" s="131" t="s">
        <v>123</v>
      </c>
      <c r="E151" s="24"/>
      <c r="F151" s="132" t="s">
        <v>897</v>
      </c>
      <c r="G151" s="24"/>
      <c r="H151" s="24"/>
      <c r="J151" s="24"/>
      <c r="K151" s="24"/>
      <c r="L151" s="43"/>
      <c r="M151" s="56"/>
      <c r="N151" s="24"/>
      <c r="O151" s="24"/>
      <c r="P151" s="24"/>
      <c r="Q151" s="24"/>
      <c r="R151" s="24"/>
      <c r="S151" s="24"/>
      <c r="T151" s="57"/>
      <c r="AT151" s="6" t="s">
        <v>123</v>
      </c>
      <c r="AU151" s="6" t="s">
        <v>77</v>
      </c>
    </row>
    <row r="152" spans="2:47" s="6" customFormat="1" ht="30.75" customHeight="1">
      <c r="B152" s="23"/>
      <c r="C152" s="24"/>
      <c r="D152" s="172" t="s">
        <v>486</v>
      </c>
      <c r="E152" s="24"/>
      <c r="F152" s="173" t="s">
        <v>511</v>
      </c>
      <c r="G152" s="24"/>
      <c r="H152" s="24"/>
      <c r="J152" s="24"/>
      <c r="K152" s="24"/>
      <c r="L152" s="43"/>
      <c r="M152" s="56"/>
      <c r="N152" s="24"/>
      <c r="O152" s="24"/>
      <c r="P152" s="24"/>
      <c r="Q152" s="24"/>
      <c r="R152" s="24"/>
      <c r="S152" s="24"/>
      <c r="T152" s="57"/>
      <c r="AT152" s="6" t="s">
        <v>486</v>
      </c>
      <c r="AU152" s="6" t="s">
        <v>77</v>
      </c>
    </row>
    <row r="153" spans="2:65" s="6" customFormat="1" ht="15.75" customHeight="1">
      <c r="B153" s="23"/>
      <c r="C153" s="119" t="s">
        <v>7</v>
      </c>
      <c r="D153" s="119" t="s">
        <v>117</v>
      </c>
      <c r="E153" s="120" t="s">
        <v>899</v>
      </c>
      <c r="F153" s="121" t="s">
        <v>900</v>
      </c>
      <c r="G153" s="122" t="s">
        <v>696</v>
      </c>
      <c r="H153" s="123">
        <v>1</v>
      </c>
      <c r="I153" s="124"/>
      <c r="J153" s="125">
        <f>ROUND($I$153*$H$153,2)</f>
        <v>0</v>
      </c>
      <c r="K153" s="121"/>
      <c r="L153" s="43"/>
      <c r="M153" s="126"/>
      <c r="N153" s="127" t="s">
        <v>40</v>
      </c>
      <c r="O153" s="24"/>
      <c r="P153" s="24"/>
      <c r="Q153" s="128">
        <v>1.1214</v>
      </c>
      <c r="R153" s="128">
        <f>$Q$153*$H$153</f>
        <v>1.1214</v>
      </c>
      <c r="S153" s="128">
        <v>0</v>
      </c>
      <c r="T153" s="129">
        <f>$S$153*$H$153</f>
        <v>0</v>
      </c>
      <c r="AR153" s="89" t="s">
        <v>121</v>
      </c>
      <c r="AT153" s="89" t="s">
        <v>117</v>
      </c>
      <c r="AU153" s="89" t="s">
        <v>77</v>
      </c>
      <c r="AY153" s="6" t="s">
        <v>122</v>
      </c>
      <c r="BE153" s="130">
        <f>IF($N$153="základní",$J$153,0)</f>
        <v>0</v>
      </c>
      <c r="BF153" s="130">
        <f>IF($N$153="snížená",$J$153,0)</f>
        <v>0</v>
      </c>
      <c r="BG153" s="130">
        <f>IF($N$153="zákl. přenesená",$J$153,0)</f>
        <v>0</v>
      </c>
      <c r="BH153" s="130">
        <f>IF($N$153="sníž. přenesená",$J$153,0)</f>
        <v>0</v>
      </c>
      <c r="BI153" s="130">
        <f>IF($N$153="nulová",$J$153,0)</f>
        <v>0</v>
      </c>
      <c r="BJ153" s="89" t="s">
        <v>20</v>
      </c>
      <c r="BK153" s="130">
        <f>ROUND($I$153*$H$153,2)</f>
        <v>0</v>
      </c>
      <c r="BL153" s="89" t="s">
        <v>121</v>
      </c>
      <c r="BM153" s="89" t="s">
        <v>901</v>
      </c>
    </row>
    <row r="154" spans="2:47" s="6" customFormat="1" ht="16.5" customHeight="1">
      <c r="B154" s="23"/>
      <c r="C154" s="24"/>
      <c r="D154" s="131" t="s">
        <v>123</v>
      </c>
      <c r="E154" s="24"/>
      <c r="F154" s="132" t="s">
        <v>902</v>
      </c>
      <c r="G154" s="24"/>
      <c r="H154" s="24"/>
      <c r="J154" s="24"/>
      <c r="K154" s="24"/>
      <c r="L154" s="43"/>
      <c r="M154" s="56"/>
      <c r="N154" s="24"/>
      <c r="O154" s="24"/>
      <c r="P154" s="24"/>
      <c r="Q154" s="24"/>
      <c r="R154" s="24"/>
      <c r="S154" s="24"/>
      <c r="T154" s="57"/>
      <c r="AT154" s="6" t="s">
        <v>123</v>
      </c>
      <c r="AU154" s="6" t="s">
        <v>77</v>
      </c>
    </row>
    <row r="155" spans="2:47" s="6" customFormat="1" ht="30.75" customHeight="1">
      <c r="B155" s="23"/>
      <c r="C155" s="24"/>
      <c r="D155" s="172" t="s">
        <v>486</v>
      </c>
      <c r="E155" s="24"/>
      <c r="F155" s="173" t="s">
        <v>511</v>
      </c>
      <c r="G155" s="24"/>
      <c r="H155" s="24"/>
      <c r="J155" s="24"/>
      <c r="K155" s="24"/>
      <c r="L155" s="43"/>
      <c r="M155" s="56"/>
      <c r="N155" s="24"/>
      <c r="O155" s="24"/>
      <c r="P155" s="24"/>
      <c r="Q155" s="24"/>
      <c r="R155" s="24"/>
      <c r="S155" s="24"/>
      <c r="T155" s="57"/>
      <c r="AT155" s="6" t="s">
        <v>486</v>
      </c>
      <c r="AU155" s="6" t="s">
        <v>77</v>
      </c>
    </row>
    <row r="156" spans="2:65" s="6" customFormat="1" ht="15.75" customHeight="1">
      <c r="B156" s="23"/>
      <c r="C156" s="119" t="s">
        <v>165</v>
      </c>
      <c r="D156" s="119" t="s">
        <v>117</v>
      </c>
      <c r="E156" s="120" t="s">
        <v>903</v>
      </c>
      <c r="F156" s="121" t="s">
        <v>904</v>
      </c>
      <c r="G156" s="122" t="s">
        <v>696</v>
      </c>
      <c r="H156" s="123">
        <v>1</v>
      </c>
      <c r="I156" s="124"/>
      <c r="J156" s="125">
        <f>ROUND($I$156*$H$156,2)</f>
        <v>0</v>
      </c>
      <c r="K156" s="121"/>
      <c r="L156" s="43"/>
      <c r="M156" s="126"/>
      <c r="N156" s="127" t="s">
        <v>40</v>
      </c>
      <c r="O156" s="24"/>
      <c r="P156" s="24"/>
      <c r="Q156" s="128">
        <v>1.1214</v>
      </c>
      <c r="R156" s="128">
        <f>$Q$156*$H$156</f>
        <v>1.1214</v>
      </c>
      <c r="S156" s="128">
        <v>0</v>
      </c>
      <c r="T156" s="129">
        <f>$S$156*$H$156</f>
        <v>0</v>
      </c>
      <c r="AR156" s="89" t="s">
        <v>121</v>
      </c>
      <c r="AT156" s="89" t="s">
        <v>117</v>
      </c>
      <c r="AU156" s="89" t="s">
        <v>77</v>
      </c>
      <c r="AY156" s="6" t="s">
        <v>122</v>
      </c>
      <c r="BE156" s="130">
        <f>IF($N$156="základní",$J$156,0)</f>
        <v>0</v>
      </c>
      <c r="BF156" s="130">
        <f>IF($N$156="snížená",$J$156,0)</f>
        <v>0</v>
      </c>
      <c r="BG156" s="130">
        <f>IF($N$156="zákl. přenesená",$J$156,0)</f>
        <v>0</v>
      </c>
      <c r="BH156" s="130">
        <f>IF($N$156="sníž. přenesená",$J$156,0)</f>
        <v>0</v>
      </c>
      <c r="BI156" s="130">
        <f>IF($N$156="nulová",$J$156,0)</f>
        <v>0</v>
      </c>
      <c r="BJ156" s="89" t="s">
        <v>20</v>
      </c>
      <c r="BK156" s="130">
        <f>ROUND($I$156*$H$156,2)</f>
        <v>0</v>
      </c>
      <c r="BL156" s="89" t="s">
        <v>121</v>
      </c>
      <c r="BM156" s="89" t="s">
        <v>905</v>
      </c>
    </row>
    <row r="157" spans="2:47" s="6" customFormat="1" ht="16.5" customHeight="1">
      <c r="B157" s="23"/>
      <c r="C157" s="24"/>
      <c r="D157" s="131" t="s">
        <v>123</v>
      </c>
      <c r="E157" s="24"/>
      <c r="F157" s="132" t="s">
        <v>906</v>
      </c>
      <c r="G157" s="24"/>
      <c r="H157" s="24"/>
      <c r="J157" s="24"/>
      <c r="K157" s="24"/>
      <c r="L157" s="43"/>
      <c r="M157" s="56"/>
      <c r="N157" s="24"/>
      <c r="O157" s="24"/>
      <c r="P157" s="24"/>
      <c r="Q157" s="24"/>
      <c r="R157" s="24"/>
      <c r="S157" s="24"/>
      <c r="T157" s="57"/>
      <c r="AT157" s="6" t="s">
        <v>123</v>
      </c>
      <c r="AU157" s="6" t="s">
        <v>77</v>
      </c>
    </row>
    <row r="158" spans="2:47" s="6" customFormat="1" ht="30.75" customHeight="1">
      <c r="B158" s="23"/>
      <c r="C158" s="24"/>
      <c r="D158" s="172" t="s">
        <v>486</v>
      </c>
      <c r="E158" s="24"/>
      <c r="F158" s="173" t="s">
        <v>511</v>
      </c>
      <c r="G158" s="24"/>
      <c r="H158" s="24"/>
      <c r="J158" s="24"/>
      <c r="K158" s="24"/>
      <c r="L158" s="43"/>
      <c r="M158" s="56"/>
      <c r="N158" s="24"/>
      <c r="O158" s="24"/>
      <c r="P158" s="24"/>
      <c r="Q158" s="24"/>
      <c r="R158" s="24"/>
      <c r="S158" s="24"/>
      <c r="T158" s="57"/>
      <c r="AT158" s="6" t="s">
        <v>486</v>
      </c>
      <c r="AU158" s="6" t="s">
        <v>77</v>
      </c>
    </row>
    <row r="159" spans="2:63" s="159" customFormat="1" ht="30.75" customHeight="1">
      <c r="B159" s="160"/>
      <c r="C159" s="161"/>
      <c r="D159" s="161" t="s">
        <v>68</v>
      </c>
      <c r="E159" s="170" t="s">
        <v>121</v>
      </c>
      <c r="F159" s="170" t="s">
        <v>595</v>
      </c>
      <c r="G159" s="161"/>
      <c r="H159" s="161"/>
      <c r="J159" s="171">
        <f>$BK$159</f>
        <v>0</v>
      </c>
      <c r="K159" s="161"/>
      <c r="L159" s="164"/>
      <c r="M159" s="165"/>
      <c r="N159" s="161"/>
      <c r="O159" s="161"/>
      <c r="P159" s="166">
        <f>SUM($P$160:$P$162)</f>
        <v>0</v>
      </c>
      <c r="Q159" s="161"/>
      <c r="R159" s="166">
        <f>SUM($R$160:$R$162)</f>
        <v>0</v>
      </c>
      <c r="S159" s="161"/>
      <c r="T159" s="167">
        <f>SUM($T$160:$T$162)</f>
        <v>0</v>
      </c>
      <c r="AR159" s="168" t="s">
        <v>20</v>
      </c>
      <c r="AT159" s="168" t="s">
        <v>68</v>
      </c>
      <c r="AU159" s="168" t="s">
        <v>20</v>
      </c>
      <c r="AY159" s="168" t="s">
        <v>122</v>
      </c>
      <c r="BK159" s="169">
        <f>SUM($BK$160:$BK$162)</f>
        <v>0</v>
      </c>
    </row>
    <row r="160" spans="2:65" s="6" customFormat="1" ht="15.75" customHeight="1">
      <c r="B160" s="23"/>
      <c r="C160" s="119" t="s">
        <v>270</v>
      </c>
      <c r="D160" s="119" t="s">
        <v>117</v>
      </c>
      <c r="E160" s="120" t="s">
        <v>596</v>
      </c>
      <c r="F160" s="121" t="s">
        <v>597</v>
      </c>
      <c r="G160" s="122" t="s">
        <v>490</v>
      </c>
      <c r="H160" s="123">
        <v>11.5</v>
      </c>
      <c r="I160" s="124"/>
      <c r="J160" s="125">
        <f>ROUND($I$160*$H$160,2)</f>
        <v>0</v>
      </c>
      <c r="K160" s="121" t="s">
        <v>483</v>
      </c>
      <c r="L160" s="43"/>
      <c r="M160" s="126"/>
      <c r="N160" s="127" t="s">
        <v>40</v>
      </c>
      <c r="O160" s="24"/>
      <c r="P160" s="24"/>
      <c r="Q160" s="128">
        <v>0</v>
      </c>
      <c r="R160" s="128">
        <f>$Q$160*$H$160</f>
        <v>0</v>
      </c>
      <c r="S160" s="128">
        <v>0</v>
      </c>
      <c r="T160" s="129">
        <f>$S$160*$H$160</f>
        <v>0</v>
      </c>
      <c r="AR160" s="89" t="s">
        <v>121</v>
      </c>
      <c r="AT160" s="89" t="s">
        <v>117</v>
      </c>
      <c r="AU160" s="89" t="s">
        <v>77</v>
      </c>
      <c r="AY160" s="6" t="s">
        <v>122</v>
      </c>
      <c r="BE160" s="130">
        <f>IF($N$160="základní",$J$160,0)</f>
        <v>0</v>
      </c>
      <c r="BF160" s="130">
        <f>IF($N$160="snížená",$J$160,0)</f>
        <v>0</v>
      </c>
      <c r="BG160" s="130">
        <f>IF($N$160="zákl. přenesená",$J$160,0)</f>
        <v>0</v>
      </c>
      <c r="BH160" s="130">
        <f>IF($N$160="sníž. přenesená",$J$160,0)</f>
        <v>0</v>
      </c>
      <c r="BI160" s="130">
        <f>IF($N$160="nulová",$J$160,0)</f>
        <v>0</v>
      </c>
      <c r="BJ160" s="89" t="s">
        <v>20</v>
      </c>
      <c r="BK160" s="130">
        <f>ROUND($I$160*$H$160,2)</f>
        <v>0</v>
      </c>
      <c r="BL160" s="89" t="s">
        <v>121</v>
      </c>
      <c r="BM160" s="89" t="s">
        <v>907</v>
      </c>
    </row>
    <row r="161" spans="2:47" s="6" customFormat="1" ht="27" customHeight="1">
      <c r="B161" s="23"/>
      <c r="C161" s="24"/>
      <c r="D161" s="131" t="s">
        <v>123</v>
      </c>
      <c r="E161" s="24"/>
      <c r="F161" s="132" t="s">
        <v>908</v>
      </c>
      <c r="G161" s="24"/>
      <c r="H161" s="24"/>
      <c r="J161" s="24"/>
      <c r="K161" s="24"/>
      <c r="L161" s="43"/>
      <c r="M161" s="56"/>
      <c r="N161" s="24"/>
      <c r="O161" s="24"/>
      <c r="P161" s="24"/>
      <c r="Q161" s="24"/>
      <c r="R161" s="24"/>
      <c r="S161" s="24"/>
      <c r="T161" s="57"/>
      <c r="AT161" s="6" t="s">
        <v>123</v>
      </c>
      <c r="AU161" s="6" t="s">
        <v>77</v>
      </c>
    </row>
    <row r="162" spans="2:51" s="6" customFormat="1" ht="15.75" customHeight="1">
      <c r="B162" s="174"/>
      <c r="C162" s="175"/>
      <c r="D162" s="172" t="s">
        <v>512</v>
      </c>
      <c r="E162" s="175"/>
      <c r="F162" s="176" t="s">
        <v>909</v>
      </c>
      <c r="G162" s="175"/>
      <c r="H162" s="177">
        <v>11.5</v>
      </c>
      <c r="J162" s="175"/>
      <c r="K162" s="175"/>
      <c r="L162" s="178"/>
      <c r="M162" s="179"/>
      <c r="N162" s="175"/>
      <c r="O162" s="175"/>
      <c r="P162" s="175"/>
      <c r="Q162" s="175"/>
      <c r="R162" s="175"/>
      <c r="S162" s="175"/>
      <c r="T162" s="180"/>
      <c r="AT162" s="181" t="s">
        <v>512</v>
      </c>
      <c r="AU162" s="181" t="s">
        <v>77</v>
      </c>
      <c r="AV162" s="181" t="s">
        <v>77</v>
      </c>
      <c r="AW162" s="181" t="s">
        <v>101</v>
      </c>
      <c r="AX162" s="181" t="s">
        <v>20</v>
      </c>
      <c r="AY162" s="181" t="s">
        <v>122</v>
      </c>
    </row>
    <row r="163" spans="2:63" s="159" customFormat="1" ht="30.75" customHeight="1">
      <c r="B163" s="160"/>
      <c r="C163" s="161"/>
      <c r="D163" s="161" t="s">
        <v>68</v>
      </c>
      <c r="E163" s="170" t="s">
        <v>133</v>
      </c>
      <c r="F163" s="170" t="s">
        <v>600</v>
      </c>
      <c r="G163" s="161"/>
      <c r="H163" s="161"/>
      <c r="J163" s="171">
        <f>$BK$163</f>
        <v>0</v>
      </c>
      <c r="K163" s="161"/>
      <c r="L163" s="164"/>
      <c r="M163" s="165"/>
      <c r="N163" s="161"/>
      <c r="O163" s="161"/>
      <c r="P163" s="166">
        <f>SUM($P$164:$P$211)</f>
        <v>0</v>
      </c>
      <c r="Q163" s="161"/>
      <c r="R163" s="166">
        <f>SUM($R$164:$R$211)</f>
        <v>378.09576940000005</v>
      </c>
      <c r="S163" s="161"/>
      <c r="T163" s="167">
        <f>SUM($T$164:$T$211)</f>
        <v>0</v>
      </c>
      <c r="AR163" s="168" t="s">
        <v>20</v>
      </c>
      <c r="AT163" s="168" t="s">
        <v>68</v>
      </c>
      <c r="AU163" s="168" t="s">
        <v>20</v>
      </c>
      <c r="AY163" s="168" t="s">
        <v>122</v>
      </c>
      <c r="BK163" s="169">
        <f>SUM($BK$164:$BK$211)</f>
        <v>0</v>
      </c>
    </row>
    <row r="164" spans="2:65" s="6" customFormat="1" ht="15.75" customHeight="1">
      <c r="B164" s="23"/>
      <c r="C164" s="119" t="s">
        <v>168</v>
      </c>
      <c r="D164" s="119" t="s">
        <v>117</v>
      </c>
      <c r="E164" s="120" t="s">
        <v>910</v>
      </c>
      <c r="F164" s="121" t="s">
        <v>911</v>
      </c>
      <c r="G164" s="122" t="s">
        <v>482</v>
      </c>
      <c r="H164" s="123">
        <v>977</v>
      </c>
      <c r="I164" s="124"/>
      <c r="J164" s="125">
        <f>ROUND($I$164*$H$164,2)</f>
        <v>0</v>
      </c>
      <c r="K164" s="121"/>
      <c r="L164" s="43"/>
      <c r="M164" s="126"/>
      <c r="N164" s="127" t="s">
        <v>40</v>
      </c>
      <c r="O164" s="24"/>
      <c r="P164" s="24"/>
      <c r="Q164" s="128">
        <v>0</v>
      </c>
      <c r="R164" s="128">
        <f>$Q$164*$H$164</f>
        <v>0</v>
      </c>
      <c r="S164" s="128">
        <v>0</v>
      </c>
      <c r="T164" s="129">
        <f>$S$164*$H$164</f>
        <v>0</v>
      </c>
      <c r="AR164" s="89" t="s">
        <v>121</v>
      </c>
      <c r="AT164" s="89" t="s">
        <v>117</v>
      </c>
      <c r="AU164" s="89" t="s">
        <v>77</v>
      </c>
      <c r="AY164" s="6" t="s">
        <v>122</v>
      </c>
      <c r="BE164" s="130">
        <f>IF($N$164="základní",$J$164,0)</f>
        <v>0</v>
      </c>
      <c r="BF164" s="130">
        <f>IF($N$164="snížená",$J$164,0)</f>
        <v>0</v>
      </c>
      <c r="BG164" s="130">
        <f>IF($N$164="zákl. přenesená",$J$164,0)</f>
        <v>0</v>
      </c>
      <c r="BH164" s="130">
        <f>IF($N$164="sníž. přenesená",$J$164,0)</f>
        <v>0</v>
      </c>
      <c r="BI164" s="130">
        <f>IF($N$164="nulová",$J$164,0)</f>
        <v>0</v>
      </c>
      <c r="BJ164" s="89" t="s">
        <v>20</v>
      </c>
      <c r="BK164" s="130">
        <f>ROUND($I$164*$H$164,2)</f>
        <v>0</v>
      </c>
      <c r="BL164" s="89" t="s">
        <v>121</v>
      </c>
      <c r="BM164" s="89" t="s">
        <v>912</v>
      </c>
    </row>
    <row r="165" spans="2:47" s="6" customFormat="1" ht="16.5" customHeight="1">
      <c r="B165" s="23"/>
      <c r="C165" s="24"/>
      <c r="D165" s="131" t="s">
        <v>123</v>
      </c>
      <c r="E165" s="24"/>
      <c r="F165" s="132" t="s">
        <v>604</v>
      </c>
      <c r="G165" s="24"/>
      <c r="H165" s="24"/>
      <c r="J165" s="24"/>
      <c r="K165" s="24"/>
      <c r="L165" s="43"/>
      <c r="M165" s="56"/>
      <c r="N165" s="24"/>
      <c r="O165" s="24"/>
      <c r="P165" s="24"/>
      <c r="Q165" s="24"/>
      <c r="R165" s="24"/>
      <c r="S165" s="24"/>
      <c r="T165" s="57"/>
      <c r="AT165" s="6" t="s">
        <v>123</v>
      </c>
      <c r="AU165" s="6" t="s">
        <v>77</v>
      </c>
    </row>
    <row r="166" spans="2:47" s="6" customFormat="1" ht="30.75" customHeight="1">
      <c r="B166" s="23"/>
      <c r="C166" s="24"/>
      <c r="D166" s="172" t="s">
        <v>486</v>
      </c>
      <c r="E166" s="24"/>
      <c r="F166" s="173" t="s">
        <v>913</v>
      </c>
      <c r="G166" s="24"/>
      <c r="H166" s="24"/>
      <c r="J166" s="24"/>
      <c r="K166" s="24"/>
      <c r="L166" s="43"/>
      <c r="M166" s="56"/>
      <c r="N166" s="24"/>
      <c r="O166" s="24"/>
      <c r="P166" s="24"/>
      <c r="Q166" s="24"/>
      <c r="R166" s="24"/>
      <c r="S166" s="24"/>
      <c r="T166" s="57"/>
      <c r="AT166" s="6" t="s">
        <v>486</v>
      </c>
      <c r="AU166" s="6" t="s">
        <v>77</v>
      </c>
    </row>
    <row r="167" spans="2:51" s="6" customFormat="1" ht="15.75" customHeight="1">
      <c r="B167" s="174"/>
      <c r="C167" s="175"/>
      <c r="D167" s="172" t="s">
        <v>512</v>
      </c>
      <c r="E167" s="175"/>
      <c r="F167" s="176" t="s">
        <v>914</v>
      </c>
      <c r="G167" s="175"/>
      <c r="H167" s="177">
        <v>977</v>
      </c>
      <c r="J167" s="175"/>
      <c r="K167" s="175"/>
      <c r="L167" s="178"/>
      <c r="M167" s="179"/>
      <c r="N167" s="175"/>
      <c r="O167" s="175"/>
      <c r="P167" s="175"/>
      <c r="Q167" s="175"/>
      <c r="R167" s="175"/>
      <c r="S167" s="175"/>
      <c r="T167" s="180"/>
      <c r="AT167" s="181" t="s">
        <v>512</v>
      </c>
      <c r="AU167" s="181" t="s">
        <v>77</v>
      </c>
      <c r="AV167" s="181" t="s">
        <v>77</v>
      </c>
      <c r="AW167" s="181" t="s">
        <v>101</v>
      </c>
      <c r="AX167" s="181" t="s">
        <v>20</v>
      </c>
      <c r="AY167" s="181" t="s">
        <v>122</v>
      </c>
    </row>
    <row r="168" spans="2:65" s="6" customFormat="1" ht="15.75" customHeight="1">
      <c r="B168" s="23"/>
      <c r="C168" s="119" t="s">
        <v>234</v>
      </c>
      <c r="D168" s="119" t="s">
        <v>117</v>
      </c>
      <c r="E168" s="120" t="s">
        <v>601</v>
      </c>
      <c r="F168" s="121" t="s">
        <v>915</v>
      </c>
      <c r="G168" s="122" t="s">
        <v>482</v>
      </c>
      <c r="H168" s="123">
        <v>1142</v>
      </c>
      <c r="I168" s="124"/>
      <c r="J168" s="125">
        <f>ROUND($I$168*$H$168,2)</f>
        <v>0</v>
      </c>
      <c r="K168" s="121" t="s">
        <v>491</v>
      </c>
      <c r="L168" s="43"/>
      <c r="M168" s="126"/>
      <c r="N168" s="127" t="s">
        <v>40</v>
      </c>
      <c r="O168" s="24"/>
      <c r="P168" s="24"/>
      <c r="Q168" s="128">
        <v>0</v>
      </c>
      <c r="R168" s="128">
        <f>$Q$168*$H$168</f>
        <v>0</v>
      </c>
      <c r="S168" s="128">
        <v>0</v>
      </c>
      <c r="T168" s="129">
        <f>$S$168*$H$168</f>
        <v>0</v>
      </c>
      <c r="AR168" s="89" t="s">
        <v>121</v>
      </c>
      <c r="AT168" s="89" t="s">
        <v>117</v>
      </c>
      <c r="AU168" s="89" t="s">
        <v>77</v>
      </c>
      <c r="AY168" s="6" t="s">
        <v>122</v>
      </c>
      <c r="BE168" s="130">
        <f>IF($N$168="základní",$J$168,0)</f>
        <v>0</v>
      </c>
      <c r="BF168" s="130">
        <f>IF($N$168="snížená",$J$168,0)</f>
        <v>0</v>
      </c>
      <c r="BG168" s="130">
        <f>IF($N$168="zákl. přenesená",$J$168,0)</f>
        <v>0</v>
      </c>
      <c r="BH168" s="130">
        <f>IF($N$168="sníž. přenesená",$J$168,0)</f>
        <v>0</v>
      </c>
      <c r="BI168" s="130">
        <f>IF($N$168="nulová",$J$168,0)</f>
        <v>0</v>
      </c>
      <c r="BJ168" s="89" t="s">
        <v>20</v>
      </c>
      <c r="BK168" s="130">
        <f>ROUND($I$168*$H$168,2)</f>
        <v>0</v>
      </c>
      <c r="BL168" s="89" t="s">
        <v>121</v>
      </c>
      <c r="BM168" s="89" t="s">
        <v>916</v>
      </c>
    </row>
    <row r="169" spans="2:47" s="6" customFormat="1" ht="16.5" customHeight="1">
      <c r="B169" s="23"/>
      <c r="C169" s="24"/>
      <c r="D169" s="131" t="s">
        <v>123</v>
      </c>
      <c r="E169" s="24"/>
      <c r="F169" s="132" t="s">
        <v>604</v>
      </c>
      <c r="G169" s="24"/>
      <c r="H169" s="24"/>
      <c r="J169" s="24"/>
      <c r="K169" s="24"/>
      <c r="L169" s="43"/>
      <c r="M169" s="56"/>
      <c r="N169" s="24"/>
      <c r="O169" s="24"/>
      <c r="P169" s="24"/>
      <c r="Q169" s="24"/>
      <c r="R169" s="24"/>
      <c r="S169" s="24"/>
      <c r="T169" s="57"/>
      <c r="AT169" s="6" t="s">
        <v>123</v>
      </c>
      <c r="AU169" s="6" t="s">
        <v>77</v>
      </c>
    </row>
    <row r="170" spans="2:47" s="6" customFormat="1" ht="30.75" customHeight="1">
      <c r="B170" s="23"/>
      <c r="C170" s="24"/>
      <c r="D170" s="172" t="s">
        <v>486</v>
      </c>
      <c r="E170" s="24"/>
      <c r="F170" s="173" t="s">
        <v>917</v>
      </c>
      <c r="G170" s="24"/>
      <c r="H170" s="24"/>
      <c r="J170" s="24"/>
      <c r="K170" s="24"/>
      <c r="L170" s="43"/>
      <c r="M170" s="56"/>
      <c r="N170" s="24"/>
      <c r="O170" s="24"/>
      <c r="P170" s="24"/>
      <c r="Q170" s="24"/>
      <c r="R170" s="24"/>
      <c r="S170" s="24"/>
      <c r="T170" s="57"/>
      <c r="AT170" s="6" t="s">
        <v>486</v>
      </c>
      <c r="AU170" s="6" t="s">
        <v>77</v>
      </c>
    </row>
    <row r="171" spans="2:51" s="6" customFormat="1" ht="15.75" customHeight="1">
      <c r="B171" s="174"/>
      <c r="C171" s="175"/>
      <c r="D171" s="172" t="s">
        <v>512</v>
      </c>
      <c r="E171" s="175"/>
      <c r="F171" s="176" t="s">
        <v>918</v>
      </c>
      <c r="G171" s="175"/>
      <c r="H171" s="177">
        <v>1142</v>
      </c>
      <c r="J171" s="175"/>
      <c r="K171" s="175"/>
      <c r="L171" s="178"/>
      <c r="M171" s="179"/>
      <c r="N171" s="175"/>
      <c r="O171" s="175"/>
      <c r="P171" s="175"/>
      <c r="Q171" s="175"/>
      <c r="R171" s="175"/>
      <c r="S171" s="175"/>
      <c r="T171" s="180"/>
      <c r="AT171" s="181" t="s">
        <v>512</v>
      </c>
      <c r="AU171" s="181" t="s">
        <v>77</v>
      </c>
      <c r="AV171" s="181" t="s">
        <v>77</v>
      </c>
      <c r="AW171" s="181" t="s">
        <v>101</v>
      </c>
      <c r="AX171" s="181" t="s">
        <v>20</v>
      </c>
      <c r="AY171" s="181" t="s">
        <v>122</v>
      </c>
    </row>
    <row r="172" spans="2:65" s="6" customFormat="1" ht="15.75" customHeight="1">
      <c r="B172" s="23"/>
      <c r="C172" s="119" t="s">
        <v>174</v>
      </c>
      <c r="D172" s="119" t="s">
        <v>117</v>
      </c>
      <c r="E172" s="120" t="s">
        <v>610</v>
      </c>
      <c r="F172" s="121" t="s">
        <v>611</v>
      </c>
      <c r="G172" s="122" t="s">
        <v>482</v>
      </c>
      <c r="H172" s="123">
        <v>280</v>
      </c>
      <c r="I172" s="124"/>
      <c r="J172" s="125">
        <f>ROUND($I$172*$H$172,2)</f>
        <v>0</v>
      </c>
      <c r="K172" s="121" t="s">
        <v>491</v>
      </c>
      <c r="L172" s="43"/>
      <c r="M172" s="126"/>
      <c r="N172" s="127" t="s">
        <v>40</v>
      </c>
      <c r="O172" s="24"/>
      <c r="P172" s="24"/>
      <c r="Q172" s="128">
        <v>0</v>
      </c>
      <c r="R172" s="128">
        <f>$Q$172*$H$172</f>
        <v>0</v>
      </c>
      <c r="S172" s="128">
        <v>0</v>
      </c>
      <c r="T172" s="129">
        <f>$S$172*$H$172</f>
        <v>0</v>
      </c>
      <c r="AR172" s="89" t="s">
        <v>121</v>
      </c>
      <c r="AT172" s="89" t="s">
        <v>117</v>
      </c>
      <c r="AU172" s="89" t="s">
        <v>77</v>
      </c>
      <c r="AY172" s="6" t="s">
        <v>122</v>
      </c>
      <c r="BE172" s="130">
        <f>IF($N$172="základní",$J$172,0)</f>
        <v>0</v>
      </c>
      <c r="BF172" s="130">
        <f>IF($N$172="snížená",$J$172,0)</f>
        <v>0</v>
      </c>
      <c r="BG172" s="130">
        <f>IF($N$172="zákl. přenesená",$J$172,0)</f>
        <v>0</v>
      </c>
      <c r="BH172" s="130">
        <f>IF($N$172="sníž. přenesená",$J$172,0)</f>
        <v>0</v>
      </c>
      <c r="BI172" s="130">
        <f>IF($N$172="nulová",$J$172,0)</f>
        <v>0</v>
      </c>
      <c r="BJ172" s="89" t="s">
        <v>20</v>
      </c>
      <c r="BK172" s="130">
        <f>ROUND($I$172*$H$172,2)</f>
        <v>0</v>
      </c>
      <c r="BL172" s="89" t="s">
        <v>121</v>
      </c>
      <c r="BM172" s="89" t="s">
        <v>919</v>
      </c>
    </row>
    <row r="173" spans="2:47" s="6" customFormat="1" ht="16.5" customHeight="1">
      <c r="B173" s="23"/>
      <c r="C173" s="24"/>
      <c r="D173" s="131" t="s">
        <v>123</v>
      </c>
      <c r="E173" s="24"/>
      <c r="F173" s="132" t="s">
        <v>613</v>
      </c>
      <c r="G173" s="24"/>
      <c r="H173" s="24"/>
      <c r="J173" s="24"/>
      <c r="K173" s="24"/>
      <c r="L173" s="43"/>
      <c r="M173" s="56"/>
      <c r="N173" s="24"/>
      <c r="O173" s="24"/>
      <c r="P173" s="24"/>
      <c r="Q173" s="24"/>
      <c r="R173" s="24"/>
      <c r="S173" s="24"/>
      <c r="T173" s="57"/>
      <c r="AT173" s="6" t="s">
        <v>123</v>
      </c>
      <c r="AU173" s="6" t="s">
        <v>77</v>
      </c>
    </row>
    <row r="174" spans="2:47" s="6" customFormat="1" ht="30.75" customHeight="1">
      <c r="B174" s="23"/>
      <c r="C174" s="24"/>
      <c r="D174" s="172" t="s">
        <v>486</v>
      </c>
      <c r="E174" s="24"/>
      <c r="F174" s="173" t="s">
        <v>920</v>
      </c>
      <c r="G174" s="24"/>
      <c r="H174" s="24"/>
      <c r="J174" s="24"/>
      <c r="K174" s="24"/>
      <c r="L174" s="43"/>
      <c r="M174" s="56"/>
      <c r="N174" s="24"/>
      <c r="O174" s="24"/>
      <c r="P174" s="24"/>
      <c r="Q174" s="24"/>
      <c r="R174" s="24"/>
      <c r="S174" s="24"/>
      <c r="T174" s="57"/>
      <c r="AT174" s="6" t="s">
        <v>486</v>
      </c>
      <c r="AU174" s="6" t="s">
        <v>77</v>
      </c>
    </row>
    <row r="175" spans="2:65" s="6" customFormat="1" ht="15.75" customHeight="1">
      <c r="B175" s="23"/>
      <c r="C175" s="119" t="s">
        <v>177</v>
      </c>
      <c r="D175" s="119" t="s">
        <v>117</v>
      </c>
      <c r="E175" s="120" t="s">
        <v>615</v>
      </c>
      <c r="F175" s="121" t="s">
        <v>616</v>
      </c>
      <c r="G175" s="122" t="s">
        <v>482</v>
      </c>
      <c r="H175" s="123">
        <v>280</v>
      </c>
      <c r="I175" s="124"/>
      <c r="J175" s="125">
        <f>ROUND($I$175*$H$175,2)</f>
        <v>0</v>
      </c>
      <c r="K175" s="121" t="s">
        <v>491</v>
      </c>
      <c r="L175" s="43"/>
      <c r="M175" s="126"/>
      <c r="N175" s="127" t="s">
        <v>40</v>
      </c>
      <c r="O175" s="24"/>
      <c r="P175" s="24"/>
      <c r="Q175" s="128">
        <v>0</v>
      </c>
      <c r="R175" s="128">
        <f>$Q$175*$H$175</f>
        <v>0</v>
      </c>
      <c r="S175" s="128">
        <v>0</v>
      </c>
      <c r="T175" s="129">
        <f>$S$175*$H$175</f>
        <v>0</v>
      </c>
      <c r="AR175" s="89" t="s">
        <v>121</v>
      </c>
      <c r="AT175" s="89" t="s">
        <v>117</v>
      </c>
      <c r="AU175" s="89" t="s">
        <v>77</v>
      </c>
      <c r="AY175" s="6" t="s">
        <v>122</v>
      </c>
      <c r="BE175" s="130">
        <f>IF($N$175="základní",$J$175,0)</f>
        <v>0</v>
      </c>
      <c r="BF175" s="130">
        <f>IF($N$175="snížená",$J$175,0)</f>
        <v>0</v>
      </c>
      <c r="BG175" s="130">
        <f>IF($N$175="zákl. přenesená",$J$175,0)</f>
        <v>0</v>
      </c>
      <c r="BH175" s="130">
        <f>IF($N$175="sníž. přenesená",$J$175,0)</f>
        <v>0</v>
      </c>
      <c r="BI175" s="130">
        <f>IF($N$175="nulová",$J$175,0)</f>
        <v>0</v>
      </c>
      <c r="BJ175" s="89" t="s">
        <v>20</v>
      </c>
      <c r="BK175" s="130">
        <f>ROUND($I$175*$H$175,2)</f>
        <v>0</v>
      </c>
      <c r="BL175" s="89" t="s">
        <v>121</v>
      </c>
      <c r="BM175" s="89" t="s">
        <v>921</v>
      </c>
    </row>
    <row r="176" spans="2:47" s="6" customFormat="1" ht="16.5" customHeight="1">
      <c r="B176" s="23"/>
      <c r="C176" s="24"/>
      <c r="D176" s="131" t="s">
        <v>123</v>
      </c>
      <c r="E176" s="24"/>
      <c r="F176" s="132" t="s">
        <v>618</v>
      </c>
      <c r="G176" s="24"/>
      <c r="H176" s="24"/>
      <c r="J176" s="24"/>
      <c r="K176" s="24"/>
      <c r="L176" s="43"/>
      <c r="M176" s="56"/>
      <c r="N176" s="24"/>
      <c r="O176" s="24"/>
      <c r="P176" s="24"/>
      <c r="Q176" s="24"/>
      <c r="R176" s="24"/>
      <c r="S176" s="24"/>
      <c r="T176" s="57"/>
      <c r="AT176" s="6" t="s">
        <v>123</v>
      </c>
      <c r="AU176" s="6" t="s">
        <v>77</v>
      </c>
    </row>
    <row r="177" spans="2:47" s="6" customFormat="1" ht="30.75" customHeight="1">
      <c r="B177" s="23"/>
      <c r="C177" s="24"/>
      <c r="D177" s="172" t="s">
        <v>486</v>
      </c>
      <c r="E177" s="24"/>
      <c r="F177" s="173" t="s">
        <v>920</v>
      </c>
      <c r="G177" s="24"/>
      <c r="H177" s="24"/>
      <c r="J177" s="24"/>
      <c r="K177" s="24"/>
      <c r="L177" s="43"/>
      <c r="M177" s="56"/>
      <c r="N177" s="24"/>
      <c r="O177" s="24"/>
      <c r="P177" s="24"/>
      <c r="Q177" s="24"/>
      <c r="R177" s="24"/>
      <c r="S177" s="24"/>
      <c r="T177" s="57"/>
      <c r="AT177" s="6" t="s">
        <v>486</v>
      </c>
      <c r="AU177" s="6" t="s">
        <v>77</v>
      </c>
    </row>
    <row r="178" spans="2:65" s="6" customFormat="1" ht="15.75" customHeight="1">
      <c r="B178" s="23"/>
      <c r="C178" s="119" t="s">
        <v>6</v>
      </c>
      <c r="D178" s="119" t="s">
        <v>117</v>
      </c>
      <c r="E178" s="120" t="s">
        <v>619</v>
      </c>
      <c r="F178" s="121" t="s">
        <v>620</v>
      </c>
      <c r="G178" s="122" t="s">
        <v>482</v>
      </c>
      <c r="H178" s="123">
        <v>280</v>
      </c>
      <c r="I178" s="124"/>
      <c r="J178" s="125">
        <f>ROUND($I$178*$H$178,2)</f>
        <v>0</v>
      </c>
      <c r="K178" s="121" t="s">
        <v>491</v>
      </c>
      <c r="L178" s="43"/>
      <c r="M178" s="126"/>
      <c r="N178" s="127" t="s">
        <v>40</v>
      </c>
      <c r="O178" s="24"/>
      <c r="P178" s="24"/>
      <c r="Q178" s="128">
        <v>0</v>
      </c>
      <c r="R178" s="128">
        <f>$Q$178*$H$178</f>
        <v>0</v>
      </c>
      <c r="S178" s="128">
        <v>0</v>
      </c>
      <c r="T178" s="129">
        <f>$S$178*$H$178</f>
        <v>0</v>
      </c>
      <c r="AR178" s="89" t="s">
        <v>121</v>
      </c>
      <c r="AT178" s="89" t="s">
        <v>117</v>
      </c>
      <c r="AU178" s="89" t="s">
        <v>77</v>
      </c>
      <c r="AY178" s="6" t="s">
        <v>122</v>
      </c>
      <c r="BE178" s="130">
        <f>IF($N$178="základní",$J$178,0)</f>
        <v>0</v>
      </c>
      <c r="BF178" s="130">
        <f>IF($N$178="snížená",$J$178,0)</f>
        <v>0</v>
      </c>
      <c r="BG178" s="130">
        <f>IF($N$178="zákl. přenesená",$J$178,0)</f>
        <v>0</v>
      </c>
      <c r="BH178" s="130">
        <f>IF($N$178="sníž. přenesená",$J$178,0)</f>
        <v>0</v>
      </c>
      <c r="BI178" s="130">
        <f>IF($N$178="nulová",$J$178,0)</f>
        <v>0</v>
      </c>
      <c r="BJ178" s="89" t="s">
        <v>20</v>
      </c>
      <c r="BK178" s="130">
        <f>ROUND($I$178*$H$178,2)</f>
        <v>0</v>
      </c>
      <c r="BL178" s="89" t="s">
        <v>121</v>
      </c>
      <c r="BM178" s="89" t="s">
        <v>922</v>
      </c>
    </row>
    <row r="179" spans="2:47" s="6" customFormat="1" ht="27" customHeight="1">
      <c r="B179" s="23"/>
      <c r="C179" s="24"/>
      <c r="D179" s="131" t="s">
        <v>123</v>
      </c>
      <c r="E179" s="24"/>
      <c r="F179" s="132" t="s">
        <v>622</v>
      </c>
      <c r="G179" s="24"/>
      <c r="H179" s="24"/>
      <c r="J179" s="24"/>
      <c r="K179" s="24"/>
      <c r="L179" s="43"/>
      <c r="M179" s="56"/>
      <c r="N179" s="24"/>
      <c r="O179" s="24"/>
      <c r="P179" s="24"/>
      <c r="Q179" s="24"/>
      <c r="R179" s="24"/>
      <c r="S179" s="24"/>
      <c r="T179" s="57"/>
      <c r="AT179" s="6" t="s">
        <v>123</v>
      </c>
      <c r="AU179" s="6" t="s">
        <v>77</v>
      </c>
    </row>
    <row r="180" spans="2:47" s="6" customFormat="1" ht="30.75" customHeight="1">
      <c r="B180" s="23"/>
      <c r="C180" s="24"/>
      <c r="D180" s="172" t="s">
        <v>486</v>
      </c>
      <c r="E180" s="24"/>
      <c r="F180" s="173" t="s">
        <v>920</v>
      </c>
      <c r="G180" s="24"/>
      <c r="H180" s="24"/>
      <c r="J180" s="24"/>
      <c r="K180" s="24"/>
      <c r="L180" s="43"/>
      <c r="M180" s="56"/>
      <c r="N180" s="24"/>
      <c r="O180" s="24"/>
      <c r="P180" s="24"/>
      <c r="Q180" s="24"/>
      <c r="R180" s="24"/>
      <c r="S180" s="24"/>
      <c r="T180" s="57"/>
      <c r="AT180" s="6" t="s">
        <v>486</v>
      </c>
      <c r="AU180" s="6" t="s">
        <v>77</v>
      </c>
    </row>
    <row r="181" spans="2:65" s="6" customFormat="1" ht="15.75" customHeight="1">
      <c r="B181" s="23"/>
      <c r="C181" s="119" t="s">
        <v>181</v>
      </c>
      <c r="D181" s="119" t="s">
        <v>117</v>
      </c>
      <c r="E181" s="120" t="s">
        <v>623</v>
      </c>
      <c r="F181" s="121" t="s">
        <v>624</v>
      </c>
      <c r="G181" s="122" t="s">
        <v>482</v>
      </c>
      <c r="H181" s="123">
        <v>280</v>
      </c>
      <c r="I181" s="124"/>
      <c r="J181" s="125">
        <f>ROUND($I$181*$H$181,2)</f>
        <v>0</v>
      </c>
      <c r="K181" s="121" t="s">
        <v>491</v>
      </c>
      <c r="L181" s="43"/>
      <c r="M181" s="126"/>
      <c r="N181" s="127" t="s">
        <v>40</v>
      </c>
      <c r="O181" s="24"/>
      <c r="P181" s="24"/>
      <c r="Q181" s="128">
        <v>0.00071</v>
      </c>
      <c r="R181" s="128">
        <f>$Q$181*$H$181</f>
        <v>0.1988</v>
      </c>
      <c r="S181" s="128">
        <v>0</v>
      </c>
      <c r="T181" s="129">
        <f>$S$181*$H$181</f>
        <v>0</v>
      </c>
      <c r="AR181" s="89" t="s">
        <v>121</v>
      </c>
      <c r="AT181" s="89" t="s">
        <v>117</v>
      </c>
      <c r="AU181" s="89" t="s">
        <v>77</v>
      </c>
      <c r="AY181" s="6" t="s">
        <v>122</v>
      </c>
      <c r="BE181" s="130">
        <f>IF($N$181="základní",$J$181,0)</f>
        <v>0</v>
      </c>
      <c r="BF181" s="130">
        <f>IF($N$181="snížená",$J$181,0)</f>
        <v>0</v>
      </c>
      <c r="BG181" s="130">
        <f>IF($N$181="zákl. přenesená",$J$181,0)</f>
        <v>0</v>
      </c>
      <c r="BH181" s="130">
        <f>IF($N$181="sníž. přenesená",$J$181,0)</f>
        <v>0</v>
      </c>
      <c r="BI181" s="130">
        <f>IF($N$181="nulová",$J$181,0)</f>
        <v>0</v>
      </c>
      <c r="BJ181" s="89" t="s">
        <v>20</v>
      </c>
      <c r="BK181" s="130">
        <f>ROUND($I$181*$H$181,2)</f>
        <v>0</v>
      </c>
      <c r="BL181" s="89" t="s">
        <v>121</v>
      </c>
      <c r="BM181" s="89" t="s">
        <v>923</v>
      </c>
    </row>
    <row r="182" spans="2:47" s="6" customFormat="1" ht="16.5" customHeight="1">
      <c r="B182" s="23"/>
      <c r="C182" s="24"/>
      <c r="D182" s="131" t="s">
        <v>123</v>
      </c>
      <c r="E182" s="24"/>
      <c r="F182" s="132" t="s">
        <v>626</v>
      </c>
      <c r="G182" s="24"/>
      <c r="H182" s="24"/>
      <c r="J182" s="24"/>
      <c r="K182" s="24"/>
      <c r="L182" s="43"/>
      <c r="M182" s="56"/>
      <c r="N182" s="24"/>
      <c r="O182" s="24"/>
      <c r="P182" s="24"/>
      <c r="Q182" s="24"/>
      <c r="R182" s="24"/>
      <c r="S182" s="24"/>
      <c r="T182" s="57"/>
      <c r="AT182" s="6" t="s">
        <v>123</v>
      </c>
      <c r="AU182" s="6" t="s">
        <v>77</v>
      </c>
    </row>
    <row r="183" spans="2:47" s="6" customFormat="1" ht="30.75" customHeight="1">
      <c r="B183" s="23"/>
      <c r="C183" s="24"/>
      <c r="D183" s="172" t="s">
        <v>486</v>
      </c>
      <c r="E183" s="24"/>
      <c r="F183" s="173" t="s">
        <v>920</v>
      </c>
      <c r="G183" s="24"/>
      <c r="H183" s="24"/>
      <c r="J183" s="24"/>
      <c r="K183" s="24"/>
      <c r="L183" s="43"/>
      <c r="M183" s="56"/>
      <c r="N183" s="24"/>
      <c r="O183" s="24"/>
      <c r="P183" s="24"/>
      <c r="Q183" s="24"/>
      <c r="R183" s="24"/>
      <c r="S183" s="24"/>
      <c r="T183" s="57"/>
      <c r="AT183" s="6" t="s">
        <v>486</v>
      </c>
      <c r="AU183" s="6" t="s">
        <v>77</v>
      </c>
    </row>
    <row r="184" spans="2:65" s="6" customFormat="1" ht="15.75" customHeight="1">
      <c r="B184" s="23"/>
      <c r="C184" s="119" t="s">
        <v>184</v>
      </c>
      <c r="D184" s="119" t="s">
        <v>117</v>
      </c>
      <c r="E184" s="120" t="s">
        <v>627</v>
      </c>
      <c r="F184" s="121" t="s">
        <v>628</v>
      </c>
      <c r="G184" s="122" t="s">
        <v>482</v>
      </c>
      <c r="H184" s="123">
        <v>280</v>
      </c>
      <c r="I184" s="124"/>
      <c r="J184" s="125">
        <f>ROUND($I$184*$H$184,2)</f>
        <v>0</v>
      </c>
      <c r="K184" s="121" t="s">
        <v>491</v>
      </c>
      <c r="L184" s="43"/>
      <c r="M184" s="126"/>
      <c r="N184" s="127" t="s">
        <v>40</v>
      </c>
      <c r="O184" s="24"/>
      <c r="P184" s="24"/>
      <c r="Q184" s="128">
        <v>0</v>
      </c>
      <c r="R184" s="128">
        <f>$Q$184*$H$184</f>
        <v>0</v>
      </c>
      <c r="S184" s="128">
        <v>0</v>
      </c>
      <c r="T184" s="129">
        <f>$S$184*$H$184</f>
        <v>0</v>
      </c>
      <c r="AR184" s="89" t="s">
        <v>121</v>
      </c>
      <c r="AT184" s="89" t="s">
        <v>117</v>
      </c>
      <c r="AU184" s="89" t="s">
        <v>77</v>
      </c>
      <c r="AY184" s="6" t="s">
        <v>122</v>
      </c>
      <c r="BE184" s="130">
        <f>IF($N$184="základní",$J$184,0)</f>
        <v>0</v>
      </c>
      <c r="BF184" s="130">
        <f>IF($N$184="snížená",$J$184,0)</f>
        <v>0</v>
      </c>
      <c r="BG184" s="130">
        <f>IF($N$184="zákl. přenesená",$J$184,0)</f>
        <v>0</v>
      </c>
      <c r="BH184" s="130">
        <f>IF($N$184="sníž. přenesená",$J$184,0)</f>
        <v>0</v>
      </c>
      <c r="BI184" s="130">
        <f>IF($N$184="nulová",$J$184,0)</f>
        <v>0</v>
      </c>
      <c r="BJ184" s="89" t="s">
        <v>20</v>
      </c>
      <c r="BK184" s="130">
        <f>ROUND($I$184*$H$184,2)</f>
        <v>0</v>
      </c>
      <c r="BL184" s="89" t="s">
        <v>121</v>
      </c>
      <c r="BM184" s="89" t="s">
        <v>924</v>
      </c>
    </row>
    <row r="185" spans="2:47" s="6" customFormat="1" ht="27" customHeight="1">
      <c r="B185" s="23"/>
      <c r="C185" s="24"/>
      <c r="D185" s="131" t="s">
        <v>123</v>
      </c>
      <c r="E185" s="24"/>
      <c r="F185" s="132" t="s">
        <v>630</v>
      </c>
      <c r="G185" s="24"/>
      <c r="H185" s="24"/>
      <c r="J185" s="24"/>
      <c r="K185" s="24"/>
      <c r="L185" s="43"/>
      <c r="M185" s="56"/>
      <c r="N185" s="24"/>
      <c r="O185" s="24"/>
      <c r="P185" s="24"/>
      <c r="Q185" s="24"/>
      <c r="R185" s="24"/>
      <c r="S185" s="24"/>
      <c r="T185" s="57"/>
      <c r="AT185" s="6" t="s">
        <v>123</v>
      </c>
      <c r="AU185" s="6" t="s">
        <v>77</v>
      </c>
    </row>
    <row r="186" spans="2:47" s="6" customFormat="1" ht="30.75" customHeight="1">
      <c r="B186" s="23"/>
      <c r="C186" s="24"/>
      <c r="D186" s="172" t="s">
        <v>486</v>
      </c>
      <c r="E186" s="24"/>
      <c r="F186" s="173" t="s">
        <v>920</v>
      </c>
      <c r="G186" s="24"/>
      <c r="H186" s="24"/>
      <c r="J186" s="24"/>
      <c r="K186" s="24"/>
      <c r="L186" s="43"/>
      <c r="M186" s="56"/>
      <c r="N186" s="24"/>
      <c r="O186" s="24"/>
      <c r="P186" s="24"/>
      <c r="Q186" s="24"/>
      <c r="R186" s="24"/>
      <c r="S186" s="24"/>
      <c r="T186" s="57"/>
      <c r="AT186" s="6" t="s">
        <v>486</v>
      </c>
      <c r="AU186" s="6" t="s">
        <v>77</v>
      </c>
    </row>
    <row r="187" spans="2:65" s="6" customFormat="1" ht="15.75" customHeight="1">
      <c r="B187" s="23"/>
      <c r="C187" s="119" t="s">
        <v>187</v>
      </c>
      <c r="D187" s="119" t="s">
        <v>117</v>
      </c>
      <c r="E187" s="120" t="s">
        <v>925</v>
      </c>
      <c r="F187" s="121" t="s">
        <v>926</v>
      </c>
      <c r="G187" s="122" t="s">
        <v>482</v>
      </c>
      <c r="H187" s="123">
        <v>1092</v>
      </c>
      <c r="I187" s="124"/>
      <c r="J187" s="125">
        <f>ROUND($I$187*$H$187,2)</f>
        <v>0</v>
      </c>
      <c r="K187" s="121" t="s">
        <v>491</v>
      </c>
      <c r="L187" s="43"/>
      <c r="M187" s="126"/>
      <c r="N187" s="127" t="s">
        <v>40</v>
      </c>
      <c r="O187" s="24"/>
      <c r="P187" s="24"/>
      <c r="Q187" s="128">
        <v>0.08425</v>
      </c>
      <c r="R187" s="128">
        <f>$Q$187*$H$187</f>
        <v>92.001</v>
      </c>
      <c r="S187" s="128">
        <v>0</v>
      </c>
      <c r="T187" s="129">
        <f>$S$187*$H$187</f>
        <v>0</v>
      </c>
      <c r="AR187" s="89" t="s">
        <v>121</v>
      </c>
      <c r="AT187" s="89" t="s">
        <v>117</v>
      </c>
      <c r="AU187" s="89" t="s">
        <v>77</v>
      </c>
      <c r="AY187" s="6" t="s">
        <v>122</v>
      </c>
      <c r="BE187" s="130">
        <f>IF($N$187="základní",$J$187,0)</f>
        <v>0</v>
      </c>
      <c r="BF187" s="130">
        <f>IF($N$187="snížená",$J$187,0)</f>
        <v>0</v>
      </c>
      <c r="BG187" s="130">
        <f>IF($N$187="zákl. přenesená",$J$187,0)</f>
        <v>0</v>
      </c>
      <c r="BH187" s="130">
        <f>IF($N$187="sníž. přenesená",$J$187,0)</f>
        <v>0</v>
      </c>
      <c r="BI187" s="130">
        <f>IF($N$187="nulová",$J$187,0)</f>
        <v>0</v>
      </c>
      <c r="BJ187" s="89" t="s">
        <v>20</v>
      </c>
      <c r="BK187" s="130">
        <f>ROUND($I$187*$H$187,2)</f>
        <v>0</v>
      </c>
      <c r="BL187" s="89" t="s">
        <v>121</v>
      </c>
      <c r="BM187" s="89" t="s">
        <v>927</v>
      </c>
    </row>
    <row r="188" spans="2:47" s="6" customFormat="1" ht="38.25" customHeight="1">
      <c r="B188" s="23"/>
      <c r="C188" s="24"/>
      <c r="D188" s="131" t="s">
        <v>123</v>
      </c>
      <c r="E188" s="24"/>
      <c r="F188" s="132" t="s">
        <v>928</v>
      </c>
      <c r="G188" s="24"/>
      <c r="H188" s="24"/>
      <c r="J188" s="24"/>
      <c r="K188" s="24"/>
      <c r="L188" s="43"/>
      <c r="M188" s="56"/>
      <c r="N188" s="24"/>
      <c r="O188" s="24"/>
      <c r="P188" s="24"/>
      <c r="Q188" s="24"/>
      <c r="R188" s="24"/>
      <c r="S188" s="24"/>
      <c r="T188" s="57"/>
      <c r="AT188" s="6" t="s">
        <v>123</v>
      </c>
      <c r="AU188" s="6" t="s">
        <v>77</v>
      </c>
    </row>
    <row r="189" spans="2:47" s="6" customFormat="1" ht="30.75" customHeight="1">
      <c r="B189" s="23"/>
      <c r="C189" s="24"/>
      <c r="D189" s="172" t="s">
        <v>486</v>
      </c>
      <c r="E189" s="24"/>
      <c r="F189" s="173" t="s">
        <v>511</v>
      </c>
      <c r="G189" s="24"/>
      <c r="H189" s="24"/>
      <c r="J189" s="24"/>
      <c r="K189" s="24"/>
      <c r="L189" s="43"/>
      <c r="M189" s="56"/>
      <c r="N189" s="24"/>
      <c r="O189" s="24"/>
      <c r="P189" s="24"/>
      <c r="Q189" s="24"/>
      <c r="R189" s="24"/>
      <c r="S189" s="24"/>
      <c r="T189" s="57"/>
      <c r="AT189" s="6" t="s">
        <v>486</v>
      </c>
      <c r="AU189" s="6" t="s">
        <v>77</v>
      </c>
    </row>
    <row r="190" spans="2:65" s="6" customFormat="1" ht="15.75" customHeight="1">
      <c r="B190" s="23"/>
      <c r="C190" s="133" t="s">
        <v>231</v>
      </c>
      <c r="D190" s="133" t="s">
        <v>127</v>
      </c>
      <c r="E190" s="134" t="s">
        <v>929</v>
      </c>
      <c r="F190" s="135" t="s">
        <v>930</v>
      </c>
      <c r="G190" s="136" t="s">
        <v>482</v>
      </c>
      <c r="H190" s="137">
        <v>1063</v>
      </c>
      <c r="I190" s="138"/>
      <c r="J190" s="139">
        <f>ROUND($I$190*$H$190,2)</f>
        <v>0</v>
      </c>
      <c r="K190" s="135" t="s">
        <v>491</v>
      </c>
      <c r="L190" s="140"/>
      <c r="M190" s="141"/>
      <c r="N190" s="142" t="s">
        <v>40</v>
      </c>
      <c r="O190" s="24"/>
      <c r="P190" s="24"/>
      <c r="Q190" s="128">
        <v>0.131</v>
      </c>
      <c r="R190" s="128">
        <f>$Q$190*$H$190</f>
        <v>139.25300000000001</v>
      </c>
      <c r="S190" s="128">
        <v>0</v>
      </c>
      <c r="T190" s="129">
        <f>$S$190*$H$190</f>
        <v>0</v>
      </c>
      <c r="AR190" s="89" t="s">
        <v>130</v>
      </c>
      <c r="AT190" s="89" t="s">
        <v>127</v>
      </c>
      <c r="AU190" s="89" t="s">
        <v>77</v>
      </c>
      <c r="AY190" s="6" t="s">
        <v>122</v>
      </c>
      <c r="BE190" s="130">
        <f>IF($N$190="základní",$J$190,0)</f>
        <v>0</v>
      </c>
      <c r="BF190" s="130">
        <f>IF($N$190="snížená",$J$190,0)</f>
        <v>0</v>
      </c>
      <c r="BG190" s="130">
        <f>IF($N$190="zákl. přenesená",$J$190,0)</f>
        <v>0</v>
      </c>
      <c r="BH190" s="130">
        <f>IF($N$190="sníž. přenesená",$J$190,0)</f>
        <v>0</v>
      </c>
      <c r="BI190" s="130">
        <f>IF($N$190="nulová",$J$190,0)</f>
        <v>0</v>
      </c>
      <c r="BJ190" s="89" t="s">
        <v>20</v>
      </c>
      <c r="BK190" s="130">
        <f>ROUND($I$190*$H$190,2)</f>
        <v>0</v>
      </c>
      <c r="BL190" s="89" t="s">
        <v>121</v>
      </c>
      <c r="BM190" s="89" t="s">
        <v>931</v>
      </c>
    </row>
    <row r="191" spans="2:47" s="6" customFormat="1" ht="27" customHeight="1">
      <c r="B191" s="23"/>
      <c r="C191" s="24"/>
      <c r="D191" s="131" t="s">
        <v>123</v>
      </c>
      <c r="E191" s="24"/>
      <c r="F191" s="132" t="s">
        <v>932</v>
      </c>
      <c r="G191" s="24"/>
      <c r="H191" s="24"/>
      <c r="J191" s="24"/>
      <c r="K191" s="24"/>
      <c r="L191" s="43"/>
      <c r="M191" s="56"/>
      <c r="N191" s="24"/>
      <c r="O191" s="24"/>
      <c r="P191" s="24"/>
      <c r="Q191" s="24"/>
      <c r="R191" s="24"/>
      <c r="S191" s="24"/>
      <c r="T191" s="57"/>
      <c r="AT191" s="6" t="s">
        <v>123</v>
      </c>
      <c r="AU191" s="6" t="s">
        <v>77</v>
      </c>
    </row>
    <row r="192" spans="2:51" s="6" customFormat="1" ht="15.75" customHeight="1">
      <c r="B192" s="174"/>
      <c r="C192" s="175"/>
      <c r="D192" s="172" t="s">
        <v>512</v>
      </c>
      <c r="E192" s="175"/>
      <c r="F192" s="176" t="s">
        <v>933</v>
      </c>
      <c r="G192" s="175"/>
      <c r="H192" s="177">
        <v>1063</v>
      </c>
      <c r="J192" s="175"/>
      <c r="K192" s="175"/>
      <c r="L192" s="178"/>
      <c r="M192" s="179"/>
      <c r="N192" s="175"/>
      <c r="O192" s="175"/>
      <c r="P192" s="175"/>
      <c r="Q192" s="175"/>
      <c r="R192" s="175"/>
      <c r="S192" s="175"/>
      <c r="T192" s="180"/>
      <c r="AT192" s="181" t="s">
        <v>512</v>
      </c>
      <c r="AU192" s="181" t="s">
        <v>77</v>
      </c>
      <c r="AV192" s="181" t="s">
        <v>77</v>
      </c>
      <c r="AW192" s="181" t="s">
        <v>101</v>
      </c>
      <c r="AX192" s="181" t="s">
        <v>20</v>
      </c>
      <c r="AY192" s="181" t="s">
        <v>122</v>
      </c>
    </row>
    <row r="193" spans="2:65" s="6" customFormat="1" ht="15.75" customHeight="1">
      <c r="B193" s="23"/>
      <c r="C193" s="133" t="s">
        <v>236</v>
      </c>
      <c r="D193" s="133" t="s">
        <v>127</v>
      </c>
      <c r="E193" s="134" t="s">
        <v>934</v>
      </c>
      <c r="F193" s="135" t="s">
        <v>935</v>
      </c>
      <c r="G193" s="136" t="s">
        <v>482</v>
      </c>
      <c r="H193" s="137">
        <v>29</v>
      </c>
      <c r="I193" s="138"/>
      <c r="J193" s="139">
        <f>ROUND($I$193*$H$193,2)</f>
        <v>0</v>
      </c>
      <c r="K193" s="135"/>
      <c r="L193" s="140"/>
      <c r="M193" s="141"/>
      <c r="N193" s="142" t="s">
        <v>40</v>
      </c>
      <c r="O193" s="24"/>
      <c r="P193" s="24"/>
      <c r="Q193" s="128">
        <v>0.131</v>
      </c>
      <c r="R193" s="128">
        <f>$Q$193*$H$193</f>
        <v>3.7990000000000004</v>
      </c>
      <c r="S193" s="128">
        <v>0</v>
      </c>
      <c r="T193" s="129">
        <f>$S$193*$H$193</f>
        <v>0</v>
      </c>
      <c r="AR193" s="89" t="s">
        <v>130</v>
      </c>
      <c r="AT193" s="89" t="s">
        <v>127</v>
      </c>
      <c r="AU193" s="89" t="s">
        <v>77</v>
      </c>
      <c r="AY193" s="6" t="s">
        <v>122</v>
      </c>
      <c r="BE193" s="130">
        <f>IF($N$193="základní",$J$193,0)</f>
        <v>0</v>
      </c>
      <c r="BF193" s="130">
        <f>IF($N$193="snížená",$J$193,0)</f>
        <v>0</v>
      </c>
      <c r="BG193" s="130">
        <f>IF($N$193="zákl. přenesená",$J$193,0)</f>
        <v>0</v>
      </c>
      <c r="BH193" s="130">
        <f>IF($N$193="sníž. přenesená",$J$193,0)</f>
        <v>0</v>
      </c>
      <c r="BI193" s="130">
        <f>IF($N$193="nulová",$J$193,0)</f>
        <v>0</v>
      </c>
      <c r="BJ193" s="89" t="s">
        <v>20</v>
      </c>
      <c r="BK193" s="130">
        <f>ROUND($I$193*$H$193,2)</f>
        <v>0</v>
      </c>
      <c r="BL193" s="89" t="s">
        <v>121</v>
      </c>
      <c r="BM193" s="89" t="s">
        <v>936</v>
      </c>
    </row>
    <row r="194" spans="2:47" s="6" customFormat="1" ht="27" customHeight="1">
      <c r="B194" s="23"/>
      <c r="C194" s="24"/>
      <c r="D194" s="131" t="s">
        <v>123</v>
      </c>
      <c r="E194" s="24"/>
      <c r="F194" s="132" t="s">
        <v>937</v>
      </c>
      <c r="G194" s="24"/>
      <c r="H194" s="24"/>
      <c r="J194" s="24"/>
      <c r="K194" s="24"/>
      <c r="L194" s="43"/>
      <c r="M194" s="56"/>
      <c r="N194" s="24"/>
      <c r="O194" s="24"/>
      <c r="P194" s="24"/>
      <c r="Q194" s="24"/>
      <c r="R194" s="24"/>
      <c r="S194" s="24"/>
      <c r="T194" s="57"/>
      <c r="AT194" s="6" t="s">
        <v>123</v>
      </c>
      <c r="AU194" s="6" t="s">
        <v>77</v>
      </c>
    </row>
    <row r="195" spans="2:51" s="6" customFormat="1" ht="15.75" customHeight="1">
      <c r="B195" s="174"/>
      <c r="C195" s="175"/>
      <c r="D195" s="172" t="s">
        <v>512</v>
      </c>
      <c r="E195" s="175"/>
      <c r="F195" s="176" t="s">
        <v>938</v>
      </c>
      <c r="G195" s="175"/>
      <c r="H195" s="177">
        <v>29</v>
      </c>
      <c r="J195" s="175"/>
      <c r="K195" s="175"/>
      <c r="L195" s="178"/>
      <c r="M195" s="179"/>
      <c r="N195" s="175"/>
      <c r="O195" s="175"/>
      <c r="P195" s="175"/>
      <c r="Q195" s="175"/>
      <c r="R195" s="175"/>
      <c r="S195" s="175"/>
      <c r="T195" s="180"/>
      <c r="AT195" s="181" t="s">
        <v>512</v>
      </c>
      <c r="AU195" s="181" t="s">
        <v>77</v>
      </c>
      <c r="AV195" s="181" t="s">
        <v>77</v>
      </c>
      <c r="AW195" s="181" t="s">
        <v>101</v>
      </c>
      <c r="AX195" s="181" t="s">
        <v>20</v>
      </c>
      <c r="AY195" s="181" t="s">
        <v>122</v>
      </c>
    </row>
    <row r="196" spans="2:65" s="6" customFormat="1" ht="15.75" customHeight="1">
      <c r="B196" s="23"/>
      <c r="C196" s="119" t="s">
        <v>193</v>
      </c>
      <c r="D196" s="119" t="s">
        <v>117</v>
      </c>
      <c r="E196" s="120" t="s">
        <v>939</v>
      </c>
      <c r="F196" s="121" t="s">
        <v>940</v>
      </c>
      <c r="G196" s="122" t="s">
        <v>482</v>
      </c>
      <c r="H196" s="123">
        <v>488.5</v>
      </c>
      <c r="I196" s="124"/>
      <c r="J196" s="125">
        <f>ROUND($I$196*$H$196,2)</f>
        <v>0</v>
      </c>
      <c r="K196" s="121" t="s">
        <v>491</v>
      </c>
      <c r="L196" s="43"/>
      <c r="M196" s="126"/>
      <c r="N196" s="127" t="s">
        <v>40</v>
      </c>
      <c r="O196" s="24"/>
      <c r="P196" s="24"/>
      <c r="Q196" s="128">
        <v>0.10362</v>
      </c>
      <c r="R196" s="128">
        <f>$Q$196*$H$196</f>
        <v>50.61837</v>
      </c>
      <c r="S196" s="128">
        <v>0</v>
      </c>
      <c r="T196" s="129">
        <f>$S$196*$H$196</f>
        <v>0</v>
      </c>
      <c r="AR196" s="89" t="s">
        <v>121</v>
      </c>
      <c r="AT196" s="89" t="s">
        <v>117</v>
      </c>
      <c r="AU196" s="89" t="s">
        <v>77</v>
      </c>
      <c r="AY196" s="6" t="s">
        <v>122</v>
      </c>
      <c r="BE196" s="130">
        <f>IF($N$196="základní",$J$196,0)</f>
        <v>0</v>
      </c>
      <c r="BF196" s="130">
        <f>IF($N$196="snížená",$J$196,0)</f>
        <v>0</v>
      </c>
      <c r="BG196" s="130">
        <f>IF($N$196="zákl. přenesená",$J$196,0)</f>
        <v>0</v>
      </c>
      <c r="BH196" s="130">
        <f>IF($N$196="sníž. přenesená",$J$196,0)</f>
        <v>0</v>
      </c>
      <c r="BI196" s="130">
        <f>IF($N$196="nulová",$J$196,0)</f>
        <v>0</v>
      </c>
      <c r="BJ196" s="89" t="s">
        <v>20</v>
      </c>
      <c r="BK196" s="130">
        <f>ROUND($I$196*$H$196,2)</f>
        <v>0</v>
      </c>
      <c r="BL196" s="89" t="s">
        <v>121</v>
      </c>
      <c r="BM196" s="89" t="s">
        <v>941</v>
      </c>
    </row>
    <row r="197" spans="2:47" s="6" customFormat="1" ht="38.25" customHeight="1">
      <c r="B197" s="23"/>
      <c r="C197" s="24"/>
      <c r="D197" s="131" t="s">
        <v>123</v>
      </c>
      <c r="E197" s="24"/>
      <c r="F197" s="132" t="s">
        <v>942</v>
      </c>
      <c r="G197" s="24"/>
      <c r="H197" s="24"/>
      <c r="J197" s="24"/>
      <c r="K197" s="24"/>
      <c r="L197" s="43"/>
      <c r="M197" s="56"/>
      <c r="N197" s="24"/>
      <c r="O197" s="24"/>
      <c r="P197" s="24"/>
      <c r="Q197" s="24"/>
      <c r="R197" s="24"/>
      <c r="S197" s="24"/>
      <c r="T197" s="57"/>
      <c r="AT197" s="6" t="s">
        <v>123</v>
      </c>
      <c r="AU197" s="6" t="s">
        <v>77</v>
      </c>
    </row>
    <row r="198" spans="2:47" s="6" customFormat="1" ht="30.75" customHeight="1">
      <c r="B198" s="23"/>
      <c r="C198" s="24"/>
      <c r="D198" s="172" t="s">
        <v>486</v>
      </c>
      <c r="E198" s="24"/>
      <c r="F198" s="173" t="s">
        <v>511</v>
      </c>
      <c r="G198" s="24"/>
      <c r="H198" s="24"/>
      <c r="J198" s="24"/>
      <c r="K198" s="24"/>
      <c r="L198" s="43"/>
      <c r="M198" s="56"/>
      <c r="N198" s="24"/>
      <c r="O198" s="24"/>
      <c r="P198" s="24"/>
      <c r="Q198" s="24"/>
      <c r="R198" s="24"/>
      <c r="S198" s="24"/>
      <c r="T198" s="57"/>
      <c r="AT198" s="6" t="s">
        <v>486</v>
      </c>
      <c r="AU198" s="6" t="s">
        <v>77</v>
      </c>
    </row>
    <row r="199" spans="2:51" s="6" customFormat="1" ht="27" customHeight="1">
      <c r="B199" s="174"/>
      <c r="C199" s="175"/>
      <c r="D199" s="172" t="s">
        <v>512</v>
      </c>
      <c r="E199" s="175"/>
      <c r="F199" s="176" t="s">
        <v>943</v>
      </c>
      <c r="G199" s="175"/>
      <c r="H199" s="177">
        <v>488.5</v>
      </c>
      <c r="J199" s="175"/>
      <c r="K199" s="175"/>
      <c r="L199" s="178"/>
      <c r="M199" s="179"/>
      <c r="N199" s="175"/>
      <c r="O199" s="175"/>
      <c r="P199" s="175"/>
      <c r="Q199" s="175"/>
      <c r="R199" s="175"/>
      <c r="S199" s="175"/>
      <c r="T199" s="180"/>
      <c r="AT199" s="181" t="s">
        <v>512</v>
      </c>
      <c r="AU199" s="181" t="s">
        <v>77</v>
      </c>
      <c r="AV199" s="181" t="s">
        <v>77</v>
      </c>
      <c r="AW199" s="181" t="s">
        <v>101</v>
      </c>
      <c r="AX199" s="181" t="s">
        <v>20</v>
      </c>
      <c r="AY199" s="181" t="s">
        <v>122</v>
      </c>
    </row>
    <row r="200" spans="2:65" s="6" customFormat="1" ht="15.75" customHeight="1">
      <c r="B200" s="23"/>
      <c r="C200" s="133" t="s">
        <v>195</v>
      </c>
      <c r="D200" s="133" t="s">
        <v>127</v>
      </c>
      <c r="E200" s="134" t="s">
        <v>944</v>
      </c>
      <c r="F200" s="135" t="s">
        <v>945</v>
      </c>
      <c r="G200" s="136" t="s">
        <v>482</v>
      </c>
      <c r="H200" s="137">
        <v>383</v>
      </c>
      <c r="I200" s="138"/>
      <c r="J200" s="139">
        <f>ROUND($I$200*$H$200,2)</f>
        <v>0</v>
      </c>
      <c r="K200" s="135" t="s">
        <v>491</v>
      </c>
      <c r="L200" s="140"/>
      <c r="M200" s="141"/>
      <c r="N200" s="142" t="s">
        <v>40</v>
      </c>
      <c r="O200" s="24"/>
      <c r="P200" s="24"/>
      <c r="Q200" s="128">
        <v>0.176</v>
      </c>
      <c r="R200" s="128">
        <f>$Q$200*$H$200</f>
        <v>67.408</v>
      </c>
      <c r="S200" s="128">
        <v>0</v>
      </c>
      <c r="T200" s="129">
        <f>$S$200*$H$200</f>
        <v>0</v>
      </c>
      <c r="AR200" s="89" t="s">
        <v>130</v>
      </c>
      <c r="AT200" s="89" t="s">
        <v>127</v>
      </c>
      <c r="AU200" s="89" t="s">
        <v>77</v>
      </c>
      <c r="AY200" s="6" t="s">
        <v>122</v>
      </c>
      <c r="BE200" s="130">
        <f>IF($N$200="základní",$J$200,0)</f>
        <v>0</v>
      </c>
      <c r="BF200" s="130">
        <f>IF($N$200="snížená",$J$200,0)</f>
        <v>0</v>
      </c>
      <c r="BG200" s="130">
        <f>IF($N$200="zákl. přenesená",$J$200,0)</f>
        <v>0</v>
      </c>
      <c r="BH200" s="130">
        <f>IF($N$200="sníž. přenesená",$J$200,0)</f>
        <v>0</v>
      </c>
      <c r="BI200" s="130">
        <f>IF($N$200="nulová",$J$200,0)</f>
        <v>0</v>
      </c>
      <c r="BJ200" s="89" t="s">
        <v>20</v>
      </c>
      <c r="BK200" s="130">
        <f>ROUND($I$200*$H$200,2)</f>
        <v>0</v>
      </c>
      <c r="BL200" s="89" t="s">
        <v>121</v>
      </c>
      <c r="BM200" s="89" t="s">
        <v>946</v>
      </c>
    </row>
    <row r="201" spans="2:47" s="6" customFormat="1" ht="27" customHeight="1">
      <c r="B201" s="23"/>
      <c r="C201" s="24"/>
      <c r="D201" s="131" t="s">
        <v>123</v>
      </c>
      <c r="E201" s="24"/>
      <c r="F201" s="132" t="s">
        <v>947</v>
      </c>
      <c r="G201" s="24"/>
      <c r="H201" s="24"/>
      <c r="J201" s="24"/>
      <c r="K201" s="24"/>
      <c r="L201" s="43"/>
      <c r="M201" s="56"/>
      <c r="N201" s="24"/>
      <c r="O201" s="24"/>
      <c r="P201" s="24"/>
      <c r="Q201" s="24"/>
      <c r="R201" s="24"/>
      <c r="S201" s="24"/>
      <c r="T201" s="57"/>
      <c r="AT201" s="6" t="s">
        <v>123</v>
      </c>
      <c r="AU201" s="6" t="s">
        <v>77</v>
      </c>
    </row>
    <row r="202" spans="2:51" s="6" customFormat="1" ht="15.75" customHeight="1">
      <c r="B202" s="174"/>
      <c r="C202" s="175"/>
      <c r="D202" s="172" t="s">
        <v>512</v>
      </c>
      <c r="E202" s="175"/>
      <c r="F202" s="176" t="s">
        <v>948</v>
      </c>
      <c r="G202" s="175"/>
      <c r="H202" s="177">
        <v>383</v>
      </c>
      <c r="J202" s="175"/>
      <c r="K202" s="175"/>
      <c r="L202" s="178"/>
      <c r="M202" s="179"/>
      <c r="N202" s="175"/>
      <c r="O202" s="175"/>
      <c r="P202" s="175"/>
      <c r="Q202" s="175"/>
      <c r="R202" s="175"/>
      <c r="S202" s="175"/>
      <c r="T202" s="180"/>
      <c r="AT202" s="181" t="s">
        <v>512</v>
      </c>
      <c r="AU202" s="181" t="s">
        <v>77</v>
      </c>
      <c r="AV202" s="181" t="s">
        <v>77</v>
      </c>
      <c r="AW202" s="181" t="s">
        <v>101</v>
      </c>
      <c r="AX202" s="181" t="s">
        <v>20</v>
      </c>
      <c r="AY202" s="181" t="s">
        <v>122</v>
      </c>
    </row>
    <row r="203" spans="2:65" s="6" customFormat="1" ht="15.75" customHeight="1">
      <c r="B203" s="23"/>
      <c r="C203" s="133" t="s">
        <v>198</v>
      </c>
      <c r="D203" s="133" t="s">
        <v>127</v>
      </c>
      <c r="E203" s="134" t="s">
        <v>949</v>
      </c>
      <c r="F203" s="135" t="s">
        <v>950</v>
      </c>
      <c r="G203" s="136" t="s">
        <v>482</v>
      </c>
      <c r="H203" s="137">
        <v>105.5</v>
      </c>
      <c r="I203" s="138"/>
      <c r="J203" s="139">
        <f>ROUND($I$203*$H$203,2)</f>
        <v>0</v>
      </c>
      <c r="K203" s="135" t="s">
        <v>491</v>
      </c>
      <c r="L203" s="140"/>
      <c r="M203" s="141"/>
      <c r="N203" s="142" t="s">
        <v>40</v>
      </c>
      <c r="O203" s="24"/>
      <c r="P203" s="24"/>
      <c r="Q203" s="128">
        <v>0.131</v>
      </c>
      <c r="R203" s="128">
        <f>$Q$203*$H$203</f>
        <v>13.820500000000001</v>
      </c>
      <c r="S203" s="128">
        <v>0</v>
      </c>
      <c r="T203" s="129">
        <f>$S$203*$H$203</f>
        <v>0</v>
      </c>
      <c r="AR203" s="89" t="s">
        <v>130</v>
      </c>
      <c r="AT203" s="89" t="s">
        <v>127</v>
      </c>
      <c r="AU203" s="89" t="s">
        <v>77</v>
      </c>
      <c r="AY203" s="6" t="s">
        <v>122</v>
      </c>
      <c r="BE203" s="130">
        <f>IF($N$203="základní",$J$203,0)</f>
        <v>0</v>
      </c>
      <c r="BF203" s="130">
        <f>IF($N$203="snížená",$J$203,0)</f>
        <v>0</v>
      </c>
      <c r="BG203" s="130">
        <f>IF($N$203="zákl. přenesená",$J$203,0)</f>
        <v>0</v>
      </c>
      <c r="BH203" s="130">
        <f>IF($N$203="sníž. přenesená",$J$203,0)</f>
        <v>0</v>
      </c>
      <c r="BI203" s="130">
        <f>IF($N$203="nulová",$J$203,0)</f>
        <v>0</v>
      </c>
      <c r="BJ203" s="89" t="s">
        <v>20</v>
      </c>
      <c r="BK203" s="130">
        <f>ROUND($I$203*$H$203,2)</f>
        <v>0</v>
      </c>
      <c r="BL203" s="89" t="s">
        <v>121</v>
      </c>
      <c r="BM203" s="89" t="s">
        <v>951</v>
      </c>
    </row>
    <row r="204" spans="2:47" s="6" customFormat="1" ht="27" customHeight="1">
      <c r="B204" s="23"/>
      <c r="C204" s="24"/>
      <c r="D204" s="131" t="s">
        <v>123</v>
      </c>
      <c r="E204" s="24"/>
      <c r="F204" s="132" t="s">
        <v>937</v>
      </c>
      <c r="G204" s="24"/>
      <c r="H204" s="24"/>
      <c r="J204" s="24"/>
      <c r="K204" s="24"/>
      <c r="L204" s="43"/>
      <c r="M204" s="56"/>
      <c r="N204" s="24"/>
      <c r="O204" s="24"/>
      <c r="P204" s="24"/>
      <c r="Q204" s="24"/>
      <c r="R204" s="24"/>
      <c r="S204" s="24"/>
      <c r="T204" s="57"/>
      <c r="AT204" s="6" t="s">
        <v>123</v>
      </c>
      <c r="AU204" s="6" t="s">
        <v>77</v>
      </c>
    </row>
    <row r="205" spans="2:51" s="6" customFormat="1" ht="15.75" customHeight="1">
      <c r="B205" s="174"/>
      <c r="C205" s="175"/>
      <c r="D205" s="172" t="s">
        <v>512</v>
      </c>
      <c r="E205" s="175"/>
      <c r="F205" s="176" t="s">
        <v>952</v>
      </c>
      <c r="G205" s="175"/>
      <c r="H205" s="177">
        <v>105.5</v>
      </c>
      <c r="J205" s="175"/>
      <c r="K205" s="175"/>
      <c r="L205" s="178"/>
      <c r="M205" s="179"/>
      <c r="N205" s="175"/>
      <c r="O205" s="175"/>
      <c r="P205" s="175"/>
      <c r="Q205" s="175"/>
      <c r="R205" s="175"/>
      <c r="S205" s="175"/>
      <c r="T205" s="180"/>
      <c r="AT205" s="181" t="s">
        <v>512</v>
      </c>
      <c r="AU205" s="181" t="s">
        <v>77</v>
      </c>
      <c r="AV205" s="181" t="s">
        <v>77</v>
      </c>
      <c r="AW205" s="181" t="s">
        <v>101</v>
      </c>
      <c r="AX205" s="181" t="s">
        <v>20</v>
      </c>
      <c r="AY205" s="181" t="s">
        <v>122</v>
      </c>
    </row>
    <row r="206" spans="2:65" s="6" customFormat="1" ht="15.75" customHeight="1">
      <c r="B206" s="23"/>
      <c r="C206" s="119" t="s">
        <v>201</v>
      </c>
      <c r="D206" s="119" t="s">
        <v>117</v>
      </c>
      <c r="E206" s="120" t="s">
        <v>953</v>
      </c>
      <c r="F206" s="121" t="s">
        <v>954</v>
      </c>
      <c r="G206" s="122" t="s">
        <v>482</v>
      </c>
      <c r="H206" s="123">
        <v>49.98</v>
      </c>
      <c r="I206" s="124"/>
      <c r="J206" s="125">
        <f>ROUND($I$206*$H$206,2)</f>
        <v>0</v>
      </c>
      <c r="K206" s="121" t="s">
        <v>491</v>
      </c>
      <c r="L206" s="43"/>
      <c r="M206" s="126"/>
      <c r="N206" s="127" t="s">
        <v>40</v>
      </c>
      <c r="O206" s="24"/>
      <c r="P206" s="24"/>
      <c r="Q206" s="128">
        <v>0.08003</v>
      </c>
      <c r="R206" s="128">
        <f>$Q$206*$H$206</f>
        <v>3.9998994</v>
      </c>
      <c r="S206" s="128">
        <v>0</v>
      </c>
      <c r="T206" s="129">
        <f>$S$206*$H$206</f>
        <v>0</v>
      </c>
      <c r="AR206" s="89" t="s">
        <v>121</v>
      </c>
      <c r="AT206" s="89" t="s">
        <v>117</v>
      </c>
      <c r="AU206" s="89" t="s">
        <v>77</v>
      </c>
      <c r="AY206" s="6" t="s">
        <v>122</v>
      </c>
      <c r="BE206" s="130">
        <f>IF($N$206="základní",$J$206,0)</f>
        <v>0</v>
      </c>
      <c r="BF206" s="130">
        <f>IF($N$206="snížená",$J$206,0)</f>
        <v>0</v>
      </c>
      <c r="BG206" s="130">
        <f>IF($N$206="zákl. přenesená",$J$206,0)</f>
        <v>0</v>
      </c>
      <c r="BH206" s="130">
        <f>IF($N$206="sníž. přenesená",$J$206,0)</f>
        <v>0</v>
      </c>
      <c r="BI206" s="130">
        <f>IF($N$206="nulová",$J$206,0)</f>
        <v>0</v>
      </c>
      <c r="BJ206" s="89" t="s">
        <v>20</v>
      </c>
      <c r="BK206" s="130">
        <f>ROUND($I$206*$H$206,2)</f>
        <v>0</v>
      </c>
      <c r="BL206" s="89" t="s">
        <v>121</v>
      </c>
      <c r="BM206" s="89" t="s">
        <v>955</v>
      </c>
    </row>
    <row r="207" spans="2:47" s="6" customFormat="1" ht="27" customHeight="1">
      <c r="B207" s="23"/>
      <c r="C207" s="24"/>
      <c r="D207" s="131" t="s">
        <v>123</v>
      </c>
      <c r="E207" s="24"/>
      <c r="F207" s="132" t="s">
        <v>956</v>
      </c>
      <c r="G207" s="24"/>
      <c r="H207" s="24"/>
      <c r="J207" s="24"/>
      <c r="K207" s="24"/>
      <c r="L207" s="43"/>
      <c r="M207" s="56"/>
      <c r="N207" s="24"/>
      <c r="O207" s="24"/>
      <c r="P207" s="24"/>
      <c r="Q207" s="24"/>
      <c r="R207" s="24"/>
      <c r="S207" s="24"/>
      <c r="T207" s="57"/>
      <c r="AT207" s="6" t="s">
        <v>123</v>
      </c>
      <c r="AU207" s="6" t="s">
        <v>77</v>
      </c>
    </row>
    <row r="208" spans="2:47" s="6" customFormat="1" ht="30.75" customHeight="1">
      <c r="B208" s="23"/>
      <c r="C208" s="24"/>
      <c r="D208" s="172" t="s">
        <v>486</v>
      </c>
      <c r="E208" s="24"/>
      <c r="F208" s="173" t="s">
        <v>511</v>
      </c>
      <c r="G208" s="24"/>
      <c r="H208" s="24"/>
      <c r="J208" s="24"/>
      <c r="K208" s="24"/>
      <c r="L208" s="43"/>
      <c r="M208" s="56"/>
      <c r="N208" s="24"/>
      <c r="O208" s="24"/>
      <c r="P208" s="24"/>
      <c r="Q208" s="24"/>
      <c r="R208" s="24"/>
      <c r="S208" s="24"/>
      <c r="T208" s="57"/>
      <c r="AT208" s="6" t="s">
        <v>486</v>
      </c>
      <c r="AU208" s="6" t="s">
        <v>77</v>
      </c>
    </row>
    <row r="209" spans="2:51" s="6" customFormat="1" ht="15.75" customHeight="1">
      <c r="B209" s="174"/>
      <c r="C209" s="175"/>
      <c r="D209" s="172" t="s">
        <v>512</v>
      </c>
      <c r="E209" s="175"/>
      <c r="F209" s="176" t="s">
        <v>957</v>
      </c>
      <c r="G209" s="175"/>
      <c r="H209" s="177">
        <v>49.98</v>
      </c>
      <c r="J209" s="175"/>
      <c r="K209" s="175"/>
      <c r="L209" s="178"/>
      <c r="M209" s="179"/>
      <c r="N209" s="175"/>
      <c r="O209" s="175"/>
      <c r="P209" s="175"/>
      <c r="Q209" s="175"/>
      <c r="R209" s="175"/>
      <c r="S209" s="175"/>
      <c r="T209" s="180"/>
      <c r="AT209" s="181" t="s">
        <v>512</v>
      </c>
      <c r="AU209" s="181" t="s">
        <v>77</v>
      </c>
      <c r="AV209" s="181" t="s">
        <v>77</v>
      </c>
      <c r="AW209" s="181" t="s">
        <v>101</v>
      </c>
      <c r="AX209" s="181" t="s">
        <v>20</v>
      </c>
      <c r="AY209" s="181" t="s">
        <v>122</v>
      </c>
    </row>
    <row r="210" spans="2:65" s="6" customFormat="1" ht="15.75" customHeight="1">
      <c r="B210" s="23"/>
      <c r="C210" s="133" t="s">
        <v>204</v>
      </c>
      <c r="D210" s="133" t="s">
        <v>127</v>
      </c>
      <c r="E210" s="134" t="s">
        <v>958</v>
      </c>
      <c r="F210" s="135" t="s">
        <v>959</v>
      </c>
      <c r="G210" s="136" t="s">
        <v>482</v>
      </c>
      <c r="H210" s="137">
        <v>49.98</v>
      </c>
      <c r="I210" s="138"/>
      <c r="J210" s="139">
        <f>ROUND($I$210*$H$210,2)</f>
        <v>0</v>
      </c>
      <c r="K210" s="135" t="s">
        <v>491</v>
      </c>
      <c r="L210" s="140"/>
      <c r="M210" s="141"/>
      <c r="N210" s="142" t="s">
        <v>40</v>
      </c>
      <c r="O210" s="24"/>
      <c r="P210" s="24"/>
      <c r="Q210" s="128">
        <v>0.14</v>
      </c>
      <c r="R210" s="128">
        <f>$Q$210*$H$210</f>
        <v>6.9972</v>
      </c>
      <c r="S210" s="128">
        <v>0</v>
      </c>
      <c r="T210" s="129">
        <f>$S$210*$H$210</f>
        <v>0</v>
      </c>
      <c r="AR210" s="89" t="s">
        <v>130</v>
      </c>
      <c r="AT210" s="89" t="s">
        <v>127</v>
      </c>
      <c r="AU210" s="89" t="s">
        <v>77</v>
      </c>
      <c r="AY210" s="6" t="s">
        <v>122</v>
      </c>
      <c r="BE210" s="130">
        <f>IF($N$210="základní",$J$210,0)</f>
        <v>0</v>
      </c>
      <c r="BF210" s="130">
        <f>IF($N$210="snížená",$J$210,0)</f>
        <v>0</v>
      </c>
      <c r="BG210" s="130">
        <f>IF($N$210="zákl. přenesená",$J$210,0)</f>
        <v>0</v>
      </c>
      <c r="BH210" s="130">
        <f>IF($N$210="sníž. přenesená",$J$210,0)</f>
        <v>0</v>
      </c>
      <c r="BI210" s="130">
        <f>IF($N$210="nulová",$J$210,0)</f>
        <v>0</v>
      </c>
      <c r="BJ210" s="89" t="s">
        <v>20</v>
      </c>
      <c r="BK210" s="130">
        <f>ROUND($I$210*$H$210,2)</f>
        <v>0</v>
      </c>
      <c r="BL210" s="89" t="s">
        <v>121</v>
      </c>
      <c r="BM210" s="89" t="s">
        <v>960</v>
      </c>
    </row>
    <row r="211" spans="2:47" s="6" customFormat="1" ht="27" customHeight="1">
      <c r="B211" s="23"/>
      <c r="C211" s="24"/>
      <c r="D211" s="131" t="s">
        <v>123</v>
      </c>
      <c r="E211" s="24"/>
      <c r="F211" s="132" t="s">
        <v>961</v>
      </c>
      <c r="G211" s="24"/>
      <c r="H211" s="24"/>
      <c r="J211" s="24"/>
      <c r="K211" s="24"/>
      <c r="L211" s="43"/>
      <c r="M211" s="56"/>
      <c r="N211" s="24"/>
      <c r="O211" s="24"/>
      <c r="P211" s="24"/>
      <c r="Q211" s="24"/>
      <c r="R211" s="24"/>
      <c r="S211" s="24"/>
      <c r="T211" s="57"/>
      <c r="AT211" s="6" t="s">
        <v>123</v>
      </c>
      <c r="AU211" s="6" t="s">
        <v>77</v>
      </c>
    </row>
    <row r="212" spans="2:63" s="159" customFormat="1" ht="30.75" customHeight="1">
      <c r="B212" s="160"/>
      <c r="C212" s="161"/>
      <c r="D212" s="161" t="s">
        <v>68</v>
      </c>
      <c r="E212" s="170" t="s">
        <v>130</v>
      </c>
      <c r="F212" s="170" t="s">
        <v>639</v>
      </c>
      <c r="G212" s="161"/>
      <c r="H212" s="161"/>
      <c r="J212" s="171">
        <f>$BK$212</f>
        <v>0</v>
      </c>
      <c r="K212" s="161"/>
      <c r="L212" s="164"/>
      <c r="M212" s="165"/>
      <c r="N212" s="161"/>
      <c r="O212" s="161"/>
      <c r="P212" s="166">
        <f>SUM($P$213:$P$215)</f>
        <v>0</v>
      </c>
      <c r="Q212" s="161"/>
      <c r="R212" s="166">
        <f>SUM($R$213:$R$215)</f>
        <v>0.03657</v>
      </c>
      <c r="S212" s="161"/>
      <c r="T212" s="167">
        <f>SUM($T$213:$T$215)</f>
        <v>0</v>
      </c>
      <c r="AR212" s="168" t="s">
        <v>20</v>
      </c>
      <c r="AT212" s="168" t="s">
        <v>68</v>
      </c>
      <c r="AU212" s="168" t="s">
        <v>20</v>
      </c>
      <c r="AY212" s="168" t="s">
        <v>122</v>
      </c>
      <c r="BK212" s="169">
        <f>SUM($BK$213:$BK$215)</f>
        <v>0</v>
      </c>
    </row>
    <row r="213" spans="2:65" s="6" customFormat="1" ht="15.75" customHeight="1">
      <c r="B213" s="23"/>
      <c r="C213" s="119" t="s">
        <v>239</v>
      </c>
      <c r="D213" s="119" t="s">
        <v>117</v>
      </c>
      <c r="E213" s="120" t="s">
        <v>962</v>
      </c>
      <c r="F213" s="121" t="s">
        <v>963</v>
      </c>
      <c r="G213" s="122" t="s">
        <v>592</v>
      </c>
      <c r="H213" s="123">
        <v>23</v>
      </c>
      <c r="I213" s="124"/>
      <c r="J213" s="125">
        <f>ROUND($I$213*$H$213,2)</f>
        <v>0</v>
      </c>
      <c r="K213" s="121" t="s">
        <v>483</v>
      </c>
      <c r="L213" s="43"/>
      <c r="M213" s="126"/>
      <c r="N213" s="127" t="s">
        <v>40</v>
      </c>
      <c r="O213" s="24"/>
      <c r="P213" s="24"/>
      <c r="Q213" s="128">
        <v>0.00159</v>
      </c>
      <c r="R213" s="128">
        <f>$Q$213*$H$213</f>
        <v>0.03657</v>
      </c>
      <c r="S213" s="128">
        <v>0</v>
      </c>
      <c r="T213" s="129">
        <f>$S$213*$H$213</f>
        <v>0</v>
      </c>
      <c r="AR213" s="89" t="s">
        <v>121</v>
      </c>
      <c r="AT213" s="89" t="s">
        <v>117</v>
      </c>
      <c r="AU213" s="89" t="s">
        <v>77</v>
      </c>
      <c r="AY213" s="6" t="s">
        <v>122</v>
      </c>
      <c r="BE213" s="130">
        <f>IF($N$213="základní",$J$213,0)</f>
        <v>0</v>
      </c>
      <c r="BF213" s="130">
        <f>IF($N$213="snížená",$J$213,0)</f>
        <v>0</v>
      </c>
      <c r="BG213" s="130">
        <f>IF($N$213="zákl. přenesená",$J$213,0)</f>
        <v>0</v>
      </c>
      <c r="BH213" s="130">
        <f>IF($N$213="sníž. přenesená",$J$213,0)</f>
        <v>0</v>
      </c>
      <c r="BI213" s="130">
        <f>IF($N$213="nulová",$J$213,0)</f>
        <v>0</v>
      </c>
      <c r="BJ213" s="89" t="s">
        <v>20</v>
      </c>
      <c r="BK213" s="130">
        <f>ROUND($I$213*$H$213,2)</f>
        <v>0</v>
      </c>
      <c r="BL213" s="89" t="s">
        <v>121</v>
      </c>
      <c r="BM213" s="89" t="s">
        <v>964</v>
      </c>
    </row>
    <row r="214" spans="2:47" s="6" customFormat="1" ht="27" customHeight="1">
      <c r="B214" s="23"/>
      <c r="C214" s="24"/>
      <c r="D214" s="131" t="s">
        <v>123</v>
      </c>
      <c r="E214" s="24"/>
      <c r="F214" s="132" t="s">
        <v>965</v>
      </c>
      <c r="G214" s="24"/>
      <c r="H214" s="24"/>
      <c r="J214" s="24"/>
      <c r="K214" s="24"/>
      <c r="L214" s="43"/>
      <c r="M214" s="56"/>
      <c r="N214" s="24"/>
      <c r="O214" s="24"/>
      <c r="P214" s="24"/>
      <c r="Q214" s="24"/>
      <c r="R214" s="24"/>
      <c r="S214" s="24"/>
      <c r="T214" s="57"/>
      <c r="AT214" s="6" t="s">
        <v>123</v>
      </c>
      <c r="AU214" s="6" t="s">
        <v>77</v>
      </c>
    </row>
    <row r="215" spans="2:51" s="6" customFormat="1" ht="15.75" customHeight="1">
      <c r="B215" s="174"/>
      <c r="C215" s="175"/>
      <c r="D215" s="172" t="s">
        <v>512</v>
      </c>
      <c r="E215" s="175"/>
      <c r="F215" s="176" t="s">
        <v>966</v>
      </c>
      <c r="G215" s="175"/>
      <c r="H215" s="177">
        <v>23</v>
      </c>
      <c r="J215" s="175"/>
      <c r="K215" s="175"/>
      <c r="L215" s="178"/>
      <c r="M215" s="179"/>
      <c r="N215" s="175"/>
      <c r="O215" s="175"/>
      <c r="P215" s="175"/>
      <c r="Q215" s="175"/>
      <c r="R215" s="175"/>
      <c r="S215" s="175"/>
      <c r="T215" s="180"/>
      <c r="AT215" s="181" t="s">
        <v>512</v>
      </c>
      <c r="AU215" s="181" t="s">
        <v>77</v>
      </c>
      <c r="AV215" s="181" t="s">
        <v>77</v>
      </c>
      <c r="AW215" s="181" t="s">
        <v>101</v>
      </c>
      <c r="AX215" s="181" t="s">
        <v>20</v>
      </c>
      <c r="AY215" s="181" t="s">
        <v>122</v>
      </c>
    </row>
    <row r="216" spans="2:63" s="159" customFormat="1" ht="30.75" customHeight="1">
      <c r="B216" s="160"/>
      <c r="C216" s="161"/>
      <c r="D216" s="161" t="s">
        <v>68</v>
      </c>
      <c r="E216" s="170" t="s">
        <v>145</v>
      </c>
      <c r="F216" s="170" t="s">
        <v>705</v>
      </c>
      <c r="G216" s="161"/>
      <c r="H216" s="161"/>
      <c r="J216" s="171">
        <f>$BK$216</f>
        <v>0</v>
      </c>
      <c r="K216" s="161"/>
      <c r="L216" s="164"/>
      <c r="M216" s="165"/>
      <c r="N216" s="161"/>
      <c r="O216" s="161"/>
      <c r="P216" s="166">
        <f>SUM($P$217:$P$239)</f>
        <v>0</v>
      </c>
      <c r="Q216" s="161"/>
      <c r="R216" s="166">
        <f>SUM($R$217:$R$239)</f>
        <v>465.34209</v>
      </c>
      <c r="S216" s="161"/>
      <c r="T216" s="167">
        <f>SUM($T$217:$T$239)</f>
        <v>0</v>
      </c>
      <c r="AR216" s="168" t="s">
        <v>20</v>
      </c>
      <c r="AT216" s="168" t="s">
        <v>68</v>
      </c>
      <c r="AU216" s="168" t="s">
        <v>20</v>
      </c>
      <c r="AY216" s="168" t="s">
        <v>122</v>
      </c>
      <c r="BK216" s="169">
        <f>SUM($BK$217:$BK$239)</f>
        <v>0</v>
      </c>
    </row>
    <row r="217" spans="2:65" s="6" customFormat="1" ht="15.75" customHeight="1">
      <c r="B217" s="23"/>
      <c r="C217" s="119" t="s">
        <v>207</v>
      </c>
      <c r="D217" s="119" t="s">
        <v>117</v>
      </c>
      <c r="E217" s="120" t="s">
        <v>967</v>
      </c>
      <c r="F217" s="121" t="s">
        <v>968</v>
      </c>
      <c r="G217" s="122" t="s">
        <v>653</v>
      </c>
      <c r="H217" s="123">
        <v>2</v>
      </c>
      <c r="I217" s="124"/>
      <c r="J217" s="125">
        <f>ROUND($I$217*$H$217,2)</f>
        <v>0</v>
      </c>
      <c r="K217" s="121" t="s">
        <v>491</v>
      </c>
      <c r="L217" s="43"/>
      <c r="M217" s="126"/>
      <c r="N217" s="127" t="s">
        <v>40</v>
      </c>
      <c r="O217" s="24"/>
      <c r="P217" s="24"/>
      <c r="Q217" s="128">
        <v>0.00219</v>
      </c>
      <c r="R217" s="128">
        <f>$Q$217*$H$217</f>
        <v>0.00438</v>
      </c>
      <c r="S217" s="128">
        <v>0</v>
      </c>
      <c r="T217" s="129">
        <f>$S$217*$H$217</f>
        <v>0</v>
      </c>
      <c r="AR217" s="89" t="s">
        <v>121</v>
      </c>
      <c r="AT217" s="89" t="s">
        <v>117</v>
      </c>
      <c r="AU217" s="89" t="s">
        <v>77</v>
      </c>
      <c r="AY217" s="6" t="s">
        <v>122</v>
      </c>
      <c r="BE217" s="130">
        <f>IF($N$217="základní",$J$217,0)</f>
        <v>0</v>
      </c>
      <c r="BF217" s="130">
        <f>IF($N$217="snížená",$J$217,0)</f>
        <v>0</v>
      </c>
      <c r="BG217" s="130">
        <f>IF($N$217="zákl. přenesená",$J$217,0)</f>
        <v>0</v>
      </c>
      <c r="BH217" s="130">
        <f>IF($N$217="sníž. přenesená",$J$217,0)</f>
        <v>0</v>
      </c>
      <c r="BI217" s="130">
        <f>IF($N$217="nulová",$J$217,0)</f>
        <v>0</v>
      </c>
      <c r="BJ217" s="89" t="s">
        <v>20</v>
      </c>
      <c r="BK217" s="130">
        <f>ROUND($I$217*$H$217,2)</f>
        <v>0</v>
      </c>
      <c r="BL217" s="89" t="s">
        <v>121</v>
      </c>
      <c r="BM217" s="89" t="s">
        <v>969</v>
      </c>
    </row>
    <row r="218" spans="2:47" s="6" customFormat="1" ht="16.5" customHeight="1">
      <c r="B218" s="23"/>
      <c r="C218" s="24"/>
      <c r="D218" s="131" t="s">
        <v>123</v>
      </c>
      <c r="E218" s="24"/>
      <c r="F218" s="132" t="s">
        <v>970</v>
      </c>
      <c r="G218" s="24"/>
      <c r="H218" s="24"/>
      <c r="J218" s="24"/>
      <c r="K218" s="24"/>
      <c r="L218" s="43"/>
      <c r="M218" s="56"/>
      <c r="N218" s="24"/>
      <c r="O218" s="24"/>
      <c r="P218" s="24"/>
      <c r="Q218" s="24"/>
      <c r="R218" s="24"/>
      <c r="S218" s="24"/>
      <c r="T218" s="57"/>
      <c r="AT218" s="6" t="s">
        <v>123</v>
      </c>
      <c r="AU218" s="6" t="s">
        <v>77</v>
      </c>
    </row>
    <row r="219" spans="2:47" s="6" customFormat="1" ht="30.75" customHeight="1">
      <c r="B219" s="23"/>
      <c r="C219" s="24"/>
      <c r="D219" s="172" t="s">
        <v>486</v>
      </c>
      <c r="E219" s="24"/>
      <c r="F219" s="173" t="s">
        <v>511</v>
      </c>
      <c r="G219" s="24"/>
      <c r="H219" s="24"/>
      <c r="J219" s="24"/>
      <c r="K219" s="24"/>
      <c r="L219" s="43"/>
      <c r="M219" s="56"/>
      <c r="N219" s="24"/>
      <c r="O219" s="24"/>
      <c r="P219" s="24"/>
      <c r="Q219" s="24"/>
      <c r="R219" s="24"/>
      <c r="S219" s="24"/>
      <c r="T219" s="57"/>
      <c r="AT219" s="6" t="s">
        <v>486</v>
      </c>
      <c r="AU219" s="6" t="s">
        <v>77</v>
      </c>
    </row>
    <row r="220" spans="2:65" s="6" customFormat="1" ht="15.75" customHeight="1">
      <c r="B220" s="23"/>
      <c r="C220" s="119" t="s">
        <v>210</v>
      </c>
      <c r="D220" s="119" t="s">
        <v>117</v>
      </c>
      <c r="E220" s="120" t="s">
        <v>971</v>
      </c>
      <c r="F220" s="121" t="s">
        <v>972</v>
      </c>
      <c r="G220" s="122" t="s">
        <v>592</v>
      </c>
      <c r="H220" s="123">
        <v>1437</v>
      </c>
      <c r="I220" s="124"/>
      <c r="J220" s="125">
        <f>ROUND($I$220*$H$220,2)</f>
        <v>0</v>
      </c>
      <c r="K220" s="121" t="s">
        <v>491</v>
      </c>
      <c r="L220" s="43"/>
      <c r="M220" s="126"/>
      <c r="N220" s="127" t="s">
        <v>40</v>
      </c>
      <c r="O220" s="24"/>
      <c r="P220" s="24"/>
      <c r="Q220" s="128">
        <v>0.15555</v>
      </c>
      <c r="R220" s="128">
        <f>$Q$220*$H$220</f>
        <v>223.52535</v>
      </c>
      <c r="S220" s="128">
        <v>0</v>
      </c>
      <c r="T220" s="129">
        <f>$S$220*$H$220</f>
        <v>0</v>
      </c>
      <c r="AR220" s="89" t="s">
        <v>121</v>
      </c>
      <c r="AT220" s="89" t="s">
        <v>117</v>
      </c>
      <c r="AU220" s="89" t="s">
        <v>77</v>
      </c>
      <c r="AY220" s="6" t="s">
        <v>122</v>
      </c>
      <c r="BE220" s="130">
        <f>IF($N$220="základní",$J$220,0)</f>
        <v>0</v>
      </c>
      <c r="BF220" s="130">
        <f>IF($N$220="snížená",$J$220,0)</f>
        <v>0</v>
      </c>
      <c r="BG220" s="130">
        <f>IF($N$220="zákl. přenesená",$J$220,0)</f>
        <v>0</v>
      </c>
      <c r="BH220" s="130">
        <f>IF($N$220="sníž. přenesená",$J$220,0)</f>
        <v>0</v>
      </c>
      <c r="BI220" s="130">
        <f>IF($N$220="nulová",$J$220,0)</f>
        <v>0</v>
      </c>
      <c r="BJ220" s="89" t="s">
        <v>20</v>
      </c>
      <c r="BK220" s="130">
        <f>ROUND($I$220*$H$220,2)</f>
        <v>0</v>
      </c>
      <c r="BL220" s="89" t="s">
        <v>121</v>
      </c>
      <c r="BM220" s="89" t="s">
        <v>973</v>
      </c>
    </row>
    <row r="221" spans="2:47" s="6" customFormat="1" ht="38.25" customHeight="1">
      <c r="B221" s="23"/>
      <c r="C221" s="24"/>
      <c r="D221" s="131" t="s">
        <v>123</v>
      </c>
      <c r="E221" s="24"/>
      <c r="F221" s="132" t="s">
        <v>974</v>
      </c>
      <c r="G221" s="24"/>
      <c r="H221" s="24"/>
      <c r="J221" s="24"/>
      <c r="K221" s="24"/>
      <c r="L221" s="43"/>
      <c r="M221" s="56"/>
      <c r="N221" s="24"/>
      <c r="O221" s="24"/>
      <c r="P221" s="24"/>
      <c r="Q221" s="24"/>
      <c r="R221" s="24"/>
      <c r="S221" s="24"/>
      <c r="T221" s="57"/>
      <c r="AT221" s="6" t="s">
        <v>123</v>
      </c>
      <c r="AU221" s="6" t="s">
        <v>77</v>
      </c>
    </row>
    <row r="222" spans="2:47" s="6" customFormat="1" ht="30.75" customHeight="1">
      <c r="B222" s="23"/>
      <c r="C222" s="24"/>
      <c r="D222" s="172" t="s">
        <v>486</v>
      </c>
      <c r="E222" s="24"/>
      <c r="F222" s="173" t="s">
        <v>511</v>
      </c>
      <c r="G222" s="24"/>
      <c r="H222" s="24"/>
      <c r="J222" s="24"/>
      <c r="K222" s="24"/>
      <c r="L222" s="43"/>
      <c r="M222" s="56"/>
      <c r="N222" s="24"/>
      <c r="O222" s="24"/>
      <c r="P222" s="24"/>
      <c r="Q222" s="24"/>
      <c r="R222" s="24"/>
      <c r="S222" s="24"/>
      <c r="T222" s="57"/>
      <c r="AT222" s="6" t="s">
        <v>486</v>
      </c>
      <c r="AU222" s="6" t="s">
        <v>77</v>
      </c>
    </row>
    <row r="223" spans="2:51" s="6" customFormat="1" ht="15.75" customHeight="1">
      <c r="B223" s="174"/>
      <c r="C223" s="175"/>
      <c r="D223" s="172" t="s">
        <v>512</v>
      </c>
      <c r="E223" s="175"/>
      <c r="F223" s="176" t="s">
        <v>975</v>
      </c>
      <c r="G223" s="175"/>
      <c r="H223" s="177">
        <v>1437</v>
      </c>
      <c r="J223" s="175"/>
      <c r="K223" s="175"/>
      <c r="L223" s="178"/>
      <c r="M223" s="179"/>
      <c r="N223" s="175"/>
      <c r="O223" s="175"/>
      <c r="P223" s="175"/>
      <c r="Q223" s="175"/>
      <c r="R223" s="175"/>
      <c r="S223" s="175"/>
      <c r="T223" s="180"/>
      <c r="AT223" s="181" t="s">
        <v>512</v>
      </c>
      <c r="AU223" s="181" t="s">
        <v>77</v>
      </c>
      <c r="AV223" s="181" t="s">
        <v>77</v>
      </c>
      <c r="AW223" s="181" t="s">
        <v>101</v>
      </c>
      <c r="AX223" s="181" t="s">
        <v>20</v>
      </c>
      <c r="AY223" s="181" t="s">
        <v>122</v>
      </c>
    </row>
    <row r="224" spans="2:65" s="6" customFormat="1" ht="15.75" customHeight="1">
      <c r="B224" s="23"/>
      <c r="C224" s="133" t="s">
        <v>213</v>
      </c>
      <c r="D224" s="133" t="s">
        <v>127</v>
      </c>
      <c r="E224" s="134" t="s">
        <v>976</v>
      </c>
      <c r="F224" s="135" t="s">
        <v>977</v>
      </c>
      <c r="G224" s="136" t="s">
        <v>653</v>
      </c>
      <c r="H224" s="137">
        <v>1437</v>
      </c>
      <c r="I224" s="138"/>
      <c r="J224" s="139">
        <f>ROUND($I$224*$H$224,2)</f>
        <v>0</v>
      </c>
      <c r="K224" s="135" t="s">
        <v>491</v>
      </c>
      <c r="L224" s="140"/>
      <c r="M224" s="141"/>
      <c r="N224" s="142" t="s">
        <v>40</v>
      </c>
      <c r="O224" s="24"/>
      <c r="P224" s="24"/>
      <c r="Q224" s="128">
        <v>0.086</v>
      </c>
      <c r="R224" s="128">
        <f>$Q$224*$H$224</f>
        <v>123.582</v>
      </c>
      <c r="S224" s="128">
        <v>0</v>
      </c>
      <c r="T224" s="129">
        <f>$S$224*$H$224</f>
        <v>0</v>
      </c>
      <c r="AR224" s="89" t="s">
        <v>130</v>
      </c>
      <c r="AT224" s="89" t="s">
        <v>127</v>
      </c>
      <c r="AU224" s="89" t="s">
        <v>77</v>
      </c>
      <c r="AY224" s="6" t="s">
        <v>122</v>
      </c>
      <c r="BE224" s="130">
        <f>IF($N$224="základní",$J$224,0)</f>
        <v>0</v>
      </c>
      <c r="BF224" s="130">
        <f>IF($N$224="snížená",$J$224,0)</f>
        <v>0</v>
      </c>
      <c r="BG224" s="130">
        <f>IF($N$224="zákl. přenesená",$J$224,0)</f>
        <v>0</v>
      </c>
      <c r="BH224" s="130">
        <f>IF($N$224="sníž. přenesená",$J$224,0)</f>
        <v>0</v>
      </c>
      <c r="BI224" s="130">
        <f>IF($N$224="nulová",$J$224,0)</f>
        <v>0</v>
      </c>
      <c r="BJ224" s="89" t="s">
        <v>20</v>
      </c>
      <c r="BK224" s="130">
        <f>ROUND($I$224*$H$224,2)</f>
        <v>0</v>
      </c>
      <c r="BL224" s="89" t="s">
        <v>121</v>
      </c>
      <c r="BM224" s="89" t="s">
        <v>978</v>
      </c>
    </row>
    <row r="225" spans="2:47" s="6" customFormat="1" ht="16.5" customHeight="1">
      <c r="B225" s="23"/>
      <c r="C225" s="24"/>
      <c r="D225" s="131" t="s">
        <v>123</v>
      </c>
      <c r="E225" s="24"/>
      <c r="F225" s="132" t="s">
        <v>979</v>
      </c>
      <c r="G225" s="24"/>
      <c r="H225" s="24"/>
      <c r="J225" s="24"/>
      <c r="K225" s="24"/>
      <c r="L225" s="43"/>
      <c r="M225" s="56"/>
      <c r="N225" s="24"/>
      <c r="O225" s="24"/>
      <c r="P225" s="24"/>
      <c r="Q225" s="24"/>
      <c r="R225" s="24"/>
      <c r="S225" s="24"/>
      <c r="T225" s="57"/>
      <c r="AT225" s="6" t="s">
        <v>123</v>
      </c>
      <c r="AU225" s="6" t="s">
        <v>77</v>
      </c>
    </row>
    <row r="226" spans="2:65" s="6" customFormat="1" ht="15.75" customHeight="1">
      <c r="B226" s="23"/>
      <c r="C226" s="119" t="s">
        <v>216</v>
      </c>
      <c r="D226" s="119" t="s">
        <v>117</v>
      </c>
      <c r="E226" s="120" t="s">
        <v>980</v>
      </c>
      <c r="F226" s="121" t="s">
        <v>981</v>
      </c>
      <c r="G226" s="122" t="s">
        <v>592</v>
      </c>
      <c r="H226" s="123">
        <v>708</v>
      </c>
      <c r="I226" s="124"/>
      <c r="J226" s="125">
        <f>ROUND($I$226*$H$226,2)</f>
        <v>0</v>
      </c>
      <c r="K226" s="121" t="s">
        <v>491</v>
      </c>
      <c r="L226" s="43"/>
      <c r="M226" s="126"/>
      <c r="N226" s="127" t="s">
        <v>40</v>
      </c>
      <c r="O226" s="24"/>
      <c r="P226" s="24"/>
      <c r="Q226" s="128">
        <v>0.12962</v>
      </c>
      <c r="R226" s="128">
        <f>$Q$226*$H$226</f>
        <v>91.77096</v>
      </c>
      <c r="S226" s="128">
        <v>0</v>
      </c>
      <c r="T226" s="129">
        <f>$S$226*$H$226</f>
        <v>0</v>
      </c>
      <c r="AR226" s="89" t="s">
        <v>121</v>
      </c>
      <c r="AT226" s="89" t="s">
        <v>117</v>
      </c>
      <c r="AU226" s="89" t="s">
        <v>77</v>
      </c>
      <c r="AY226" s="6" t="s">
        <v>122</v>
      </c>
      <c r="BE226" s="130">
        <f>IF($N$226="základní",$J$226,0)</f>
        <v>0</v>
      </c>
      <c r="BF226" s="130">
        <f>IF($N$226="snížená",$J$226,0)</f>
        <v>0</v>
      </c>
      <c r="BG226" s="130">
        <f>IF($N$226="zákl. přenesená",$J$226,0)</f>
        <v>0</v>
      </c>
      <c r="BH226" s="130">
        <f>IF($N$226="sníž. přenesená",$J$226,0)</f>
        <v>0</v>
      </c>
      <c r="BI226" s="130">
        <f>IF($N$226="nulová",$J$226,0)</f>
        <v>0</v>
      </c>
      <c r="BJ226" s="89" t="s">
        <v>20</v>
      </c>
      <c r="BK226" s="130">
        <f>ROUND($I$226*$H$226,2)</f>
        <v>0</v>
      </c>
      <c r="BL226" s="89" t="s">
        <v>121</v>
      </c>
      <c r="BM226" s="89" t="s">
        <v>982</v>
      </c>
    </row>
    <row r="227" spans="2:47" s="6" customFormat="1" ht="27" customHeight="1">
      <c r="B227" s="23"/>
      <c r="C227" s="24"/>
      <c r="D227" s="131" t="s">
        <v>123</v>
      </c>
      <c r="E227" s="24"/>
      <c r="F227" s="132" t="s">
        <v>983</v>
      </c>
      <c r="G227" s="24"/>
      <c r="H227" s="24"/>
      <c r="J227" s="24"/>
      <c r="K227" s="24"/>
      <c r="L227" s="43"/>
      <c r="M227" s="56"/>
      <c r="N227" s="24"/>
      <c r="O227" s="24"/>
      <c r="P227" s="24"/>
      <c r="Q227" s="24"/>
      <c r="R227" s="24"/>
      <c r="S227" s="24"/>
      <c r="T227" s="57"/>
      <c r="AT227" s="6" t="s">
        <v>123</v>
      </c>
      <c r="AU227" s="6" t="s">
        <v>77</v>
      </c>
    </row>
    <row r="228" spans="2:47" s="6" customFormat="1" ht="30.75" customHeight="1">
      <c r="B228" s="23"/>
      <c r="C228" s="24"/>
      <c r="D228" s="172" t="s">
        <v>486</v>
      </c>
      <c r="E228" s="24"/>
      <c r="F228" s="173" t="s">
        <v>511</v>
      </c>
      <c r="G228" s="24"/>
      <c r="H228" s="24"/>
      <c r="J228" s="24"/>
      <c r="K228" s="24"/>
      <c r="L228" s="43"/>
      <c r="M228" s="56"/>
      <c r="N228" s="24"/>
      <c r="O228" s="24"/>
      <c r="P228" s="24"/>
      <c r="Q228" s="24"/>
      <c r="R228" s="24"/>
      <c r="S228" s="24"/>
      <c r="T228" s="57"/>
      <c r="AT228" s="6" t="s">
        <v>486</v>
      </c>
      <c r="AU228" s="6" t="s">
        <v>77</v>
      </c>
    </row>
    <row r="229" spans="2:51" s="6" customFormat="1" ht="15.75" customHeight="1">
      <c r="B229" s="174"/>
      <c r="C229" s="175"/>
      <c r="D229" s="172" t="s">
        <v>512</v>
      </c>
      <c r="E229" s="175"/>
      <c r="F229" s="176" t="s">
        <v>984</v>
      </c>
      <c r="G229" s="175"/>
      <c r="H229" s="177">
        <v>708</v>
      </c>
      <c r="J229" s="175"/>
      <c r="K229" s="175"/>
      <c r="L229" s="178"/>
      <c r="M229" s="179"/>
      <c r="N229" s="175"/>
      <c r="O229" s="175"/>
      <c r="P229" s="175"/>
      <c r="Q229" s="175"/>
      <c r="R229" s="175"/>
      <c r="S229" s="175"/>
      <c r="T229" s="180"/>
      <c r="AT229" s="181" t="s">
        <v>512</v>
      </c>
      <c r="AU229" s="181" t="s">
        <v>77</v>
      </c>
      <c r="AV229" s="181" t="s">
        <v>77</v>
      </c>
      <c r="AW229" s="181" t="s">
        <v>101</v>
      </c>
      <c r="AX229" s="181" t="s">
        <v>20</v>
      </c>
      <c r="AY229" s="181" t="s">
        <v>122</v>
      </c>
    </row>
    <row r="230" spans="2:65" s="6" customFormat="1" ht="15.75" customHeight="1">
      <c r="B230" s="23"/>
      <c r="C230" s="133" t="s">
        <v>219</v>
      </c>
      <c r="D230" s="133" t="s">
        <v>127</v>
      </c>
      <c r="E230" s="134" t="s">
        <v>985</v>
      </c>
      <c r="F230" s="135" t="s">
        <v>986</v>
      </c>
      <c r="G230" s="136" t="s">
        <v>653</v>
      </c>
      <c r="H230" s="137">
        <v>1416</v>
      </c>
      <c r="I230" s="138"/>
      <c r="J230" s="139">
        <f>ROUND($I$230*$H$230,2)</f>
        <v>0</v>
      </c>
      <c r="K230" s="135" t="s">
        <v>491</v>
      </c>
      <c r="L230" s="140"/>
      <c r="M230" s="141"/>
      <c r="N230" s="142" t="s">
        <v>40</v>
      </c>
      <c r="O230" s="24"/>
      <c r="P230" s="24"/>
      <c r="Q230" s="128">
        <v>0.011</v>
      </c>
      <c r="R230" s="128">
        <f>$Q$230*$H$230</f>
        <v>15.575999999999999</v>
      </c>
      <c r="S230" s="128">
        <v>0</v>
      </c>
      <c r="T230" s="129">
        <f>$S$230*$H$230</f>
        <v>0</v>
      </c>
      <c r="AR230" s="89" t="s">
        <v>130</v>
      </c>
      <c r="AT230" s="89" t="s">
        <v>127</v>
      </c>
      <c r="AU230" s="89" t="s">
        <v>77</v>
      </c>
      <c r="AY230" s="6" t="s">
        <v>122</v>
      </c>
      <c r="BE230" s="130">
        <f>IF($N$230="základní",$J$230,0)</f>
        <v>0</v>
      </c>
      <c r="BF230" s="130">
        <f>IF($N$230="snížená",$J$230,0)</f>
        <v>0</v>
      </c>
      <c r="BG230" s="130">
        <f>IF($N$230="zákl. přenesená",$J$230,0)</f>
        <v>0</v>
      </c>
      <c r="BH230" s="130">
        <f>IF($N$230="sníž. přenesená",$J$230,0)</f>
        <v>0</v>
      </c>
      <c r="BI230" s="130">
        <f>IF($N$230="nulová",$J$230,0)</f>
        <v>0</v>
      </c>
      <c r="BJ230" s="89" t="s">
        <v>20</v>
      </c>
      <c r="BK230" s="130">
        <f>ROUND($I$230*$H$230,2)</f>
        <v>0</v>
      </c>
      <c r="BL230" s="89" t="s">
        <v>121</v>
      </c>
      <c r="BM230" s="89" t="s">
        <v>987</v>
      </c>
    </row>
    <row r="231" spans="2:47" s="6" customFormat="1" ht="16.5" customHeight="1">
      <c r="B231" s="23"/>
      <c r="C231" s="24"/>
      <c r="D231" s="131" t="s">
        <v>123</v>
      </c>
      <c r="E231" s="24"/>
      <c r="F231" s="132" t="s">
        <v>988</v>
      </c>
      <c r="G231" s="24"/>
      <c r="H231" s="24"/>
      <c r="J231" s="24"/>
      <c r="K231" s="24"/>
      <c r="L231" s="43"/>
      <c r="M231" s="56"/>
      <c r="N231" s="24"/>
      <c r="O231" s="24"/>
      <c r="P231" s="24"/>
      <c r="Q231" s="24"/>
      <c r="R231" s="24"/>
      <c r="S231" s="24"/>
      <c r="T231" s="57"/>
      <c r="AT231" s="6" t="s">
        <v>123</v>
      </c>
      <c r="AU231" s="6" t="s">
        <v>77</v>
      </c>
    </row>
    <row r="232" spans="2:65" s="6" customFormat="1" ht="15.75" customHeight="1">
      <c r="B232" s="23"/>
      <c r="C232" s="119" t="s">
        <v>222</v>
      </c>
      <c r="D232" s="119" t="s">
        <v>117</v>
      </c>
      <c r="E232" s="120" t="s">
        <v>989</v>
      </c>
      <c r="F232" s="121" t="s">
        <v>990</v>
      </c>
      <c r="G232" s="122" t="s">
        <v>592</v>
      </c>
      <c r="H232" s="123">
        <v>51</v>
      </c>
      <c r="I232" s="124"/>
      <c r="J232" s="125">
        <f>ROUND($I$232*$H$232,2)</f>
        <v>0</v>
      </c>
      <c r="K232" s="121" t="s">
        <v>491</v>
      </c>
      <c r="L232" s="43"/>
      <c r="M232" s="126"/>
      <c r="N232" s="127" t="s">
        <v>40</v>
      </c>
      <c r="O232" s="24"/>
      <c r="P232" s="24"/>
      <c r="Q232" s="128">
        <v>0.2134</v>
      </c>
      <c r="R232" s="128">
        <f>$Q$232*$H$232</f>
        <v>10.8834</v>
      </c>
      <c r="S232" s="128">
        <v>0</v>
      </c>
      <c r="T232" s="129">
        <f>$S$232*$H$232</f>
        <v>0</v>
      </c>
      <c r="AR232" s="89" t="s">
        <v>121</v>
      </c>
      <c r="AT232" s="89" t="s">
        <v>117</v>
      </c>
      <c r="AU232" s="89" t="s">
        <v>77</v>
      </c>
      <c r="AY232" s="6" t="s">
        <v>122</v>
      </c>
      <c r="BE232" s="130">
        <f>IF($N$232="základní",$J$232,0)</f>
        <v>0</v>
      </c>
      <c r="BF232" s="130">
        <f>IF($N$232="snížená",$J$232,0)</f>
        <v>0</v>
      </c>
      <c r="BG232" s="130">
        <f>IF($N$232="zákl. přenesená",$J$232,0)</f>
        <v>0</v>
      </c>
      <c r="BH232" s="130">
        <f>IF($N$232="sníž. přenesená",$J$232,0)</f>
        <v>0</v>
      </c>
      <c r="BI232" s="130">
        <f>IF($N$232="nulová",$J$232,0)</f>
        <v>0</v>
      </c>
      <c r="BJ232" s="89" t="s">
        <v>20</v>
      </c>
      <c r="BK232" s="130">
        <f>ROUND($I$232*$H$232,2)</f>
        <v>0</v>
      </c>
      <c r="BL232" s="89" t="s">
        <v>121</v>
      </c>
      <c r="BM232" s="89" t="s">
        <v>991</v>
      </c>
    </row>
    <row r="233" spans="2:47" s="6" customFormat="1" ht="38.25" customHeight="1">
      <c r="B233" s="23"/>
      <c r="C233" s="24"/>
      <c r="D233" s="131" t="s">
        <v>123</v>
      </c>
      <c r="E233" s="24"/>
      <c r="F233" s="132" t="s">
        <v>992</v>
      </c>
      <c r="G233" s="24"/>
      <c r="H233" s="24"/>
      <c r="J233" s="24"/>
      <c r="K233" s="24"/>
      <c r="L233" s="43"/>
      <c r="M233" s="56"/>
      <c r="N233" s="24"/>
      <c r="O233" s="24"/>
      <c r="P233" s="24"/>
      <c r="Q233" s="24"/>
      <c r="R233" s="24"/>
      <c r="S233" s="24"/>
      <c r="T233" s="57"/>
      <c r="AT233" s="6" t="s">
        <v>123</v>
      </c>
      <c r="AU233" s="6" t="s">
        <v>77</v>
      </c>
    </row>
    <row r="234" spans="2:47" s="6" customFormat="1" ht="30.75" customHeight="1">
      <c r="B234" s="23"/>
      <c r="C234" s="24"/>
      <c r="D234" s="172" t="s">
        <v>486</v>
      </c>
      <c r="E234" s="24"/>
      <c r="F234" s="173" t="s">
        <v>993</v>
      </c>
      <c r="G234" s="24"/>
      <c r="H234" s="24"/>
      <c r="J234" s="24"/>
      <c r="K234" s="24"/>
      <c r="L234" s="43"/>
      <c r="M234" s="56"/>
      <c r="N234" s="24"/>
      <c r="O234" s="24"/>
      <c r="P234" s="24"/>
      <c r="Q234" s="24"/>
      <c r="R234" s="24"/>
      <c r="S234" s="24"/>
      <c r="T234" s="57"/>
      <c r="AT234" s="6" t="s">
        <v>486</v>
      </c>
      <c r="AU234" s="6" t="s">
        <v>77</v>
      </c>
    </row>
    <row r="235" spans="2:51" s="6" customFormat="1" ht="15.75" customHeight="1">
      <c r="B235" s="174"/>
      <c r="C235" s="175"/>
      <c r="D235" s="172" t="s">
        <v>512</v>
      </c>
      <c r="E235" s="175"/>
      <c r="F235" s="176" t="s">
        <v>994</v>
      </c>
      <c r="G235" s="175"/>
      <c r="H235" s="177">
        <v>51</v>
      </c>
      <c r="J235" s="175"/>
      <c r="K235" s="175"/>
      <c r="L235" s="178"/>
      <c r="M235" s="179"/>
      <c r="N235" s="175"/>
      <c r="O235" s="175"/>
      <c r="P235" s="175"/>
      <c r="Q235" s="175"/>
      <c r="R235" s="175"/>
      <c r="S235" s="175"/>
      <c r="T235" s="180"/>
      <c r="AT235" s="181" t="s">
        <v>512</v>
      </c>
      <c r="AU235" s="181" t="s">
        <v>77</v>
      </c>
      <c r="AV235" s="181" t="s">
        <v>77</v>
      </c>
      <c r="AW235" s="181" t="s">
        <v>101</v>
      </c>
      <c r="AX235" s="181" t="s">
        <v>20</v>
      </c>
      <c r="AY235" s="181" t="s">
        <v>122</v>
      </c>
    </row>
    <row r="236" spans="2:65" s="6" customFormat="1" ht="27" customHeight="1">
      <c r="B236" s="23"/>
      <c r="C236" s="119" t="s">
        <v>228</v>
      </c>
      <c r="D236" s="119" t="s">
        <v>117</v>
      </c>
      <c r="E236" s="120" t="s">
        <v>995</v>
      </c>
      <c r="F236" s="121" t="s">
        <v>996</v>
      </c>
      <c r="G236" s="122" t="s">
        <v>592</v>
      </c>
      <c r="H236" s="123">
        <v>86</v>
      </c>
      <c r="I236" s="124"/>
      <c r="J236" s="125">
        <f>ROUND($I$236*$H$236,2)</f>
        <v>0</v>
      </c>
      <c r="K236" s="121" t="s">
        <v>697</v>
      </c>
      <c r="L236" s="43"/>
      <c r="M236" s="126"/>
      <c r="N236" s="127" t="s">
        <v>40</v>
      </c>
      <c r="O236" s="24"/>
      <c r="P236" s="24"/>
      <c r="Q236" s="128">
        <v>0</v>
      </c>
      <c r="R236" s="128">
        <f>$Q$236*$H$236</f>
        <v>0</v>
      </c>
      <c r="S236" s="128">
        <v>0</v>
      </c>
      <c r="T236" s="129">
        <f>$S$236*$H$236</f>
        <v>0</v>
      </c>
      <c r="AR236" s="89" t="s">
        <v>121</v>
      </c>
      <c r="AT236" s="89" t="s">
        <v>117</v>
      </c>
      <c r="AU236" s="89" t="s">
        <v>77</v>
      </c>
      <c r="AY236" s="6" t="s">
        <v>122</v>
      </c>
      <c r="BE236" s="130">
        <f>IF($N$236="základní",$J$236,0)</f>
        <v>0</v>
      </c>
      <c r="BF236" s="130">
        <f>IF($N$236="snížená",$J$236,0)</f>
        <v>0</v>
      </c>
      <c r="BG236" s="130">
        <f>IF($N$236="zákl. přenesená",$J$236,0)</f>
        <v>0</v>
      </c>
      <c r="BH236" s="130">
        <f>IF($N$236="sníž. přenesená",$J$236,0)</f>
        <v>0</v>
      </c>
      <c r="BI236" s="130">
        <f>IF($N$236="nulová",$J$236,0)</f>
        <v>0</v>
      </c>
      <c r="BJ236" s="89" t="s">
        <v>20</v>
      </c>
      <c r="BK236" s="130">
        <f>ROUND($I$236*$H$236,2)</f>
        <v>0</v>
      </c>
      <c r="BL236" s="89" t="s">
        <v>121</v>
      </c>
      <c r="BM236" s="89" t="s">
        <v>997</v>
      </c>
    </row>
    <row r="237" spans="2:47" s="6" customFormat="1" ht="16.5" customHeight="1">
      <c r="B237" s="23"/>
      <c r="C237" s="24"/>
      <c r="D237" s="131" t="s">
        <v>123</v>
      </c>
      <c r="E237" s="24"/>
      <c r="F237" s="132" t="s">
        <v>996</v>
      </c>
      <c r="G237" s="24"/>
      <c r="H237" s="24"/>
      <c r="J237" s="24"/>
      <c r="K237" s="24"/>
      <c r="L237" s="43"/>
      <c r="M237" s="56"/>
      <c r="N237" s="24"/>
      <c r="O237" s="24"/>
      <c r="P237" s="24"/>
      <c r="Q237" s="24"/>
      <c r="R237" s="24"/>
      <c r="S237" s="24"/>
      <c r="T237" s="57"/>
      <c r="AT237" s="6" t="s">
        <v>123</v>
      </c>
      <c r="AU237" s="6" t="s">
        <v>77</v>
      </c>
    </row>
    <row r="238" spans="2:47" s="6" customFormat="1" ht="30.75" customHeight="1">
      <c r="B238" s="23"/>
      <c r="C238" s="24"/>
      <c r="D238" s="172" t="s">
        <v>486</v>
      </c>
      <c r="E238" s="24"/>
      <c r="F238" s="173" t="s">
        <v>998</v>
      </c>
      <c r="G238" s="24"/>
      <c r="H238" s="24"/>
      <c r="J238" s="24"/>
      <c r="K238" s="24"/>
      <c r="L238" s="43"/>
      <c r="M238" s="56"/>
      <c r="N238" s="24"/>
      <c r="O238" s="24"/>
      <c r="P238" s="24"/>
      <c r="Q238" s="24"/>
      <c r="R238" s="24"/>
      <c r="S238" s="24"/>
      <c r="T238" s="57"/>
      <c r="AT238" s="6" t="s">
        <v>486</v>
      </c>
      <c r="AU238" s="6" t="s">
        <v>77</v>
      </c>
    </row>
    <row r="239" spans="2:51" s="6" customFormat="1" ht="15.75" customHeight="1">
      <c r="B239" s="174"/>
      <c r="C239" s="175"/>
      <c r="D239" s="172" t="s">
        <v>512</v>
      </c>
      <c r="E239" s="175"/>
      <c r="F239" s="176" t="s">
        <v>999</v>
      </c>
      <c r="G239" s="175"/>
      <c r="H239" s="177">
        <v>86</v>
      </c>
      <c r="J239" s="175"/>
      <c r="K239" s="175"/>
      <c r="L239" s="178"/>
      <c r="M239" s="182"/>
      <c r="N239" s="183"/>
      <c r="O239" s="183"/>
      <c r="P239" s="183"/>
      <c r="Q239" s="183"/>
      <c r="R239" s="183"/>
      <c r="S239" s="183"/>
      <c r="T239" s="184"/>
      <c r="AT239" s="181" t="s">
        <v>512</v>
      </c>
      <c r="AU239" s="181" t="s">
        <v>77</v>
      </c>
      <c r="AV239" s="181" t="s">
        <v>77</v>
      </c>
      <c r="AW239" s="181" t="s">
        <v>101</v>
      </c>
      <c r="AX239" s="181" t="s">
        <v>20</v>
      </c>
      <c r="AY239" s="181" t="s">
        <v>122</v>
      </c>
    </row>
    <row r="240" spans="2:12" s="6" customFormat="1" ht="7.5" customHeight="1">
      <c r="B240" s="38"/>
      <c r="C240" s="39"/>
      <c r="D240" s="39"/>
      <c r="E240" s="39"/>
      <c r="F240" s="39"/>
      <c r="G240" s="39"/>
      <c r="H240" s="39"/>
      <c r="I240" s="101"/>
      <c r="J240" s="39"/>
      <c r="K240" s="39"/>
      <c r="L240" s="43"/>
    </row>
    <row r="330" s="2" customFormat="1" ht="14.25" customHeight="1"/>
  </sheetData>
  <sheetProtection password="CC35" sheet="1" objects="1" scenarios="1" formatColumns="0" formatRows="0" sort="0" autoFilter="0"/>
  <autoFilter ref="C82:K82"/>
  <mergeCells count="9">
    <mergeCell ref="E75:H75"/>
    <mergeCell ref="G1:H1"/>
    <mergeCell ref="L2:V2"/>
    <mergeCell ref="E7:H7"/>
    <mergeCell ref="E9:H9"/>
    <mergeCell ref="E24:H24"/>
    <mergeCell ref="E45:H45"/>
    <mergeCell ref="E47:H47"/>
    <mergeCell ref="E73:H73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42"/>
      <c r="C1" s="242"/>
      <c r="D1" s="241" t="s">
        <v>1</v>
      </c>
      <c r="E1" s="242"/>
      <c r="F1" s="243" t="s">
        <v>1280</v>
      </c>
      <c r="G1" s="248" t="s">
        <v>1281</v>
      </c>
      <c r="H1" s="248"/>
      <c r="I1" s="242"/>
      <c r="J1" s="243" t="s">
        <v>1282</v>
      </c>
      <c r="K1" s="241" t="s">
        <v>93</v>
      </c>
      <c r="L1" s="243" t="s">
        <v>1283</v>
      </c>
      <c r="M1" s="243"/>
      <c r="N1" s="243"/>
      <c r="O1" s="243"/>
      <c r="P1" s="243"/>
      <c r="Q1" s="243"/>
      <c r="R1" s="243"/>
      <c r="S1" s="243"/>
      <c r="T1" s="243"/>
      <c r="U1" s="239"/>
      <c r="V1" s="23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36"/>
      <c r="M2" s="201"/>
      <c r="N2" s="201"/>
      <c r="O2" s="201"/>
      <c r="P2" s="201"/>
      <c r="Q2" s="201"/>
      <c r="R2" s="201"/>
      <c r="S2" s="201"/>
      <c r="T2" s="201"/>
      <c r="U2" s="201"/>
      <c r="V2" s="201"/>
      <c r="AT2" s="2" t="s">
        <v>86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77</v>
      </c>
    </row>
    <row r="4" spans="2:46" s="2" customFormat="1" ht="37.5" customHeight="1">
      <c r="B4" s="10"/>
      <c r="C4" s="11"/>
      <c r="D4" s="12" t="s">
        <v>94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37" t="str">
        <f>'Rekapitulace stavby'!$K$6</f>
        <v>NÝRSKO - CHODSKÁ ULICE</v>
      </c>
      <c r="F7" s="205"/>
      <c r="G7" s="205"/>
      <c r="H7" s="205"/>
      <c r="J7" s="11"/>
      <c r="K7" s="13"/>
    </row>
    <row r="8" spans="2:11" s="6" customFormat="1" ht="15.75" customHeight="1">
      <c r="B8" s="23"/>
      <c r="C8" s="24"/>
      <c r="D8" s="19" t="s">
        <v>95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20" t="s">
        <v>1000</v>
      </c>
      <c r="F9" s="212"/>
      <c r="G9" s="212"/>
      <c r="H9" s="212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/>
      <c r="G11" s="24"/>
      <c r="H11" s="24"/>
      <c r="I11" s="88" t="s">
        <v>19</v>
      </c>
      <c r="J11" s="17"/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22</v>
      </c>
      <c r="G12" s="24"/>
      <c r="H12" s="24"/>
      <c r="I12" s="88" t="s">
        <v>23</v>
      </c>
      <c r="J12" s="52" t="str">
        <f>'Rekapitulace stavby'!$AN$8</f>
        <v>01.01.2000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27</v>
      </c>
      <c r="E14" s="24"/>
      <c r="F14" s="24"/>
      <c r="G14" s="24"/>
      <c r="H14" s="24"/>
      <c r="I14" s="88" t="s">
        <v>28</v>
      </c>
      <c r="J14" s="17">
        <f>IF('Rekapitulace stavby'!$AN$10="","",'Rekapitulace stavby'!$AN$10)</f>
      </c>
      <c r="K14" s="27"/>
    </row>
    <row r="15" spans="2:11" s="6" customFormat="1" ht="18.75" customHeight="1">
      <c r="B15" s="23"/>
      <c r="C15" s="24"/>
      <c r="D15" s="24"/>
      <c r="E15" s="17" t="str">
        <f>IF('Rekapitulace stavby'!$E$11="","",'Rekapitulace stavby'!$E$11)</f>
        <v> </v>
      </c>
      <c r="F15" s="24"/>
      <c r="G15" s="24"/>
      <c r="H15" s="24"/>
      <c r="I15" s="88" t="s">
        <v>29</v>
      </c>
      <c r="J15" s="17">
        <f>IF('Rekapitulace stavby'!$AN$11="","",'Rekapitulace stavby'!$AN$11)</f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30</v>
      </c>
      <c r="E17" s="24"/>
      <c r="F17" s="24"/>
      <c r="G17" s="24"/>
      <c r="H17" s="24"/>
      <c r="I17" s="88" t="s">
        <v>28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29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32</v>
      </c>
      <c r="E20" s="24"/>
      <c r="F20" s="24"/>
      <c r="G20" s="24"/>
      <c r="H20" s="24"/>
      <c r="I20" s="88" t="s">
        <v>28</v>
      </c>
      <c r="J20" s="17">
        <f>IF('Rekapitulace stavby'!$AN$16="","",'Rekapitulace stavby'!$AN$16)</f>
      </c>
      <c r="K20" s="27"/>
    </row>
    <row r="21" spans="2:11" s="6" customFormat="1" ht="18.75" customHeight="1">
      <c r="B21" s="23"/>
      <c r="C21" s="24"/>
      <c r="D21" s="24"/>
      <c r="E21" s="17" t="str">
        <f>IF('Rekapitulace stavby'!$E$17="","",'Rekapitulace stavby'!$E$17)</f>
        <v> </v>
      </c>
      <c r="F21" s="24"/>
      <c r="G21" s="24"/>
      <c r="H21" s="24"/>
      <c r="I21" s="88" t="s">
        <v>29</v>
      </c>
      <c r="J21" s="17">
        <f>IF('Rekapitulace stavby'!$AN$17="","",'Rekapitulace stavby'!$AN$17)</f>
      </c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34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208"/>
      <c r="F24" s="238"/>
      <c r="G24" s="238"/>
      <c r="H24" s="238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35</v>
      </c>
      <c r="E27" s="24"/>
      <c r="F27" s="24"/>
      <c r="G27" s="24"/>
      <c r="H27" s="24"/>
      <c r="J27" s="67">
        <f>ROUND($J$82,2)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37</v>
      </c>
      <c r="G29" s="24"/>
      <c r="H29" s="24"/>
      <c r="I29" s="95" t="s">
        <v>36</v>
      </c>
      <c r="J29" s="28" t="s">
        <v>38</v>
      </c>
      <c r="K29" s="27"/>
    </row>
    <row r="30" spans="2:11" s="6" customFormat="1" ht="15" customHeight="1">
      <c r="B30" s="23"/>
      <c r="C30" s="24"/>
      <c r="D30" s="30" t="s">
        <v>39</v>
      </c>
      <c r="E30" s="30" t="s">
        <v>40</v>
      </c>
      <c r="F30" s="96">
        <f>ROUND(SUM($BE$82:$BE$137),2)</f>
        <v>0</v>
      </c>
      <c r="G30" s="24"/>
      <c r="H30" s="24"/>
      <c r="I30" s="97">
        <v>0.21</v>
      </c>
      <c r="J30" s="96">
        <f>ROUND(SUM($BE$82:$BE$137)*$I$30,2)</f>
        <v>0</v>
      </c>
      <c r="K30" s="27"/>
    </row>
    <row r="31" spans="2:11" s="6" customFormat="1" ht="15" customHeight="1">
      <c r="B31" s="23"/>
      <c r="C31" s="24"/>
      <c r="D31" s="24"/>
      <c r="E31" s="30" t="s">
        <v>41</v>
      </c>
      <c r="F31" s="96">
        <f>ROUND(SUM($BF$82:$BF$137),2)</f>
        <v>0</v>
      </c>
      <c r="G31" s="24"/>
      <c r="H31" s="24"/>
      <c r="I31" s="97">
        <v>0.15</v>
      </c>
      <c r="J31" s="96">
        <f>ROUND(SUM($BF$82:$BF$137)*$I$31,2)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42</v>
      </c>
      <c r="F32" s="96">
        <f>ROUND(SUM($BG$82:$BG$137),2)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43</v>
      </c>
      <c r="F33" s="96">
        <f>ROUND(SUM($BH$82:$BH$137),2)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44</v>
      </c>
      <c r="F34" s="96">
        <f>ROUND(SUM($BI$82:$BI$137),2)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45</v>
      </c>
      <c r="E36" s="34"/>
      <c r="F36" s="34"/>
      <c r="G36" s="98" t="s">
        <v>46</v>
      </c>
      <c r="H36" s="35" t="s">
        <v>47</v>
      </c>
      <c r="I36" s="99"/>
      <c r="J36" s="36">
        <f>ROUND(SUM($J$27:$J$34),2)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97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15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37" t="str">
        <f>$E$7</f>
        <v>NÝRSKO - CHODSKÁ ULICE</v>
      </c>
      <c r="F45" s="212"/>
      <c r="G45" s="212"/>
      <c r="H45" s="212"/>
      <c r="J45" s="24"/>
      <c r="K45" s="27"/>
    </row>
    <row r="46" spans="2:11" s="6" customFormat="1" ht="15" customHeight="1">
      <c r="B46" s="23"/>
      <c r="C46" s="19" t="s">
        <v>95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20" t="str">
        <f>$E$9</f>
        <v>3709 102 - SO102 BEZRUČOVA ULICE</v>
      </c>
      <c r="F47" s="212"/>
      <c r="G47" s="212"/>
      <c r="H47" s="212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 </v>
      </c>
      <c r="G49" s="24"/>
      <c r="H49" s="24"/>
      <c r="I49" s="88" t="s">
        <v>23</v>
      </c>
      <c r="J49" s="52" t="str">
        <f>IF($J$12="","",$J$12)</f>
        <v>01.01.2000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27</v>
      </c>
      <c r="D51" s="24"/>
      <c r="E51" s="24"/>
      <c r="F51" s="17" t="str">
        <f>$E$15</f>
        <v> </v>
      </c>
      <c r="G51" s="24"/>
      <c r="H51" s="24"/>
      <c r="I51" s="88" t="s">
        <v>32</v>
      </c>
      <c r="J51" s="17" t="str">
        <f>$E$21</f>
        <v> </v>
      </c>
      <c r="K51" s="27"/>
    </row>
    <row r="52" spans="2:11" s="6" customFormat="1" ht="15" customHeight="1">
      <c r="B52" s="23"/>
      <c r="C52" s="19" t="s">
        <v>30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98</v>
      </c>
      <c r="D54" s="32"/>
      <c r="E54" s="32"/>
      <c r="F54" s="32"/>
      <c r="G54" s="32"/>
      <c r="H54" s="32"/>
      <c r="I54" s="106"/>
      <c r="J54" s="107" t="s">
        <v>99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100</v>
      </c>
      <c r="D56" s="24"/>
      <c r="E56" s="24"/>
      <c r="F56" s="24"/>
      <c r="G56" s="24"/>
      <c r="H56" s="24"/>
      <c r="J56" s="67">
        <f>ROUND($J$82,2)</f>
        <v>0</v>
      </c>
      <c r="K56" s="27"/>
      <c r="AU56" s="6" t="s">
        <v>101</v>
      </c>
    </row>
    <row r="57" spans="2:11" s="73" customFormat="1" ht="25.5" customHeight="1">
      <c r="B57" s="146"/>
      <c r="C57" s="147"/>
      <c r="D57" s="148" t="s">
        <v>468</v>
      </c>
      <c r="E57" s="148"/>
      <c r="F57" s="148"/>
      <c r="G57" s="148"/>
      <c r="H57" s="148"/>
      <c r="I57" s="149"/>
      <c r="J57" s="150">
        <f>ROUND($J$83,2)</f>
        <v>0</v>
      </c>
      <c r="K57" s="151"/>
    </row>
    <row r="58" spans="2:11" s="152" customFormat="1" ht="21" customHeight="1">
      <c r="B58" s="153"/>
      <c r="C58" s="154"/>
      <c r="D58" s="155" t="s">
        <v>469</v>
      </c>
      <c r="E58" s="155"/>
      <c r="F58" s="155"/>
      <c r="G58" s="155"/>
      <c r="H58" s="155"/>
      <c r="I58" s="156"/>
      <c r="J58" s="157">
        <f>ROUND($J$84,2)</f>
        <v>0</v>
      </c>
      <c r="K58" s="158"/>
    </row>
    <row r="59" spans="2:11" s="152" customFormat="1" ht="21" customHeight="1">
      <c r="B59" s="153"/>
      <c r="C59" s="154"/>
      <c r="D59" s="155" t="s">
        <v>472</v>
      </c>
      <c r="E59" s="155"/>
      <c r="F59" s="155"/>
      <c r="G59" s="155"/>
      <c r="H59" s="155"/>
      <c r="I59" s="156"/>
      <c r="J59" s="157">
        <f>ROUND($J$91,2)</f>
        <v>0</v>
      </c>
      <c r="K59" s="158"/>
    </row>
    <row r="60" spans="2:11" s="152" customFormat="1" ht="21" customHeight="1">
      <c r="B60" s="153"/>
      <c r="C60" s="154"/>
      <c r="D60" s="155" t="s">
        <v>473</v>
      </c>
      <c r="E60" s="155"/>
      <c r="F60" s="155"/>
      <c r="G60" s="155"/>
      <c r="H60" s="155"/>
      <c r="I60" s="156"/>
      <c r="J60" s="157">
        <f>ROUND($J$104,2)</f>
        <v>0</v>
      </c>
      <c r="K60" s="158"/>
    </row>
    <row r="61" spans="2:11" s="152" customFormat="1" ht="21" customHeight="1">
      <c r="B61" s="153"/>
      <c r="C61" s="154"/>
      <c r="D61" s="155" t="s">
        <v>474</v>
      </c>
      <c r="E61" s="155"/>
      <c r="F61" s="155"/>
      <c r="G61" s="155"/>
      <c r="H61" s="155"/>
      <c r="I61" s="156"/>
      <c r="J61" s="157">
        <f>ROUND($J$114,2)</f>
        <v>0</v>
      </c>
      <c r="K61" s="158"/>
    </row>
    <row r="62" spans="2:11" s="152" customFormat="1" ht="15.75" customHeight="1">
      <c r="B62" s="153"/>
      <c r="C62" s="154"/>
      <c r="D62" s="155" t="s">
        <v>475</v>
      </c>
      <c r="E62" s="155"/>
      <c r="F62" s="155"/>
      <c r="G62" s="155"/>
      <c r="H62" s="155"/>
      <c r="I62" s="156"/>
      <c r="J62" s="157">
        <f>ROUND($J$135,2)</f>
        <v>0</v>
      </c>
      <c r="K62" s="158"/>
    </row>
    <row r="63" spans="2:11" s="6" customFormat="1" ht="22.5" customHeight="1">
      <c r="B63" s="23"/>
      <c r="C63" s="24"/>
      <c r="D63" s="24"/>
      <c r="E63" s="24"/>
      <c r="F63" s="24"/>
      <c r="G63" s="24"/>
      <c r="H63" s="24"/>
      <c r="J63" s="24"/>
      <c r="K63" s="27"/>
    </row>
    <row r="64" spans="2:11" s="6" customFormat="1" ht="7.5" customHeight="1">
      <c r="B64" s="38"/>
      <c r="C64" s="39"/>
      <c r="D64" s="39"/>
      <c r="E64" s="39"/>
      <c r="F64" s="39"/>
      <c r="G64" s="39"/>
      <c r="H64" s="39"/>
      <c r="I64" s="101"/>
      <c r="J64" s="39"/>
      <c r="K64" s="40"/>
    </row>
    <row r="68" spans="2:12" s="6" customFormat="1" ht="7.5" customHeight="1">
      <c r="B68" s="41"/>
      <c r="C68" s="42"/>
      <c r="D68" s="42"/>
      <c r="E68" s="42"/>
      <c r="F68" s="42"/>
      <c r="G68" s="42"/>
      <c r="H68" s="42"/>
      <c r="I68" s="103"/>
      <c r="J68" s="42"/>
      <c r="K68" s="42"/>
      <c r="L68" s="43"/>
    </row>
    <row r="69" spans="2:12" s="6" customFormat="1" ht="37.5" customHeight="1">
      <c r="B69" s="23"/>
      <c r="C69" s="12" t="s">
        <v>102</v>
      </c>
      <c r="D69" s="24"/>
      <c r="E69" s="24"/>
      <c r="F69" s="24"/>
      <c r="G69" s="24"/>
      <c r="H69" s="24"/>
      <c r="J69" s="24"/>
      <c r="K69" s="24"/>
      <c r="L69" s="43"/>
    </row>
    <row r="70" spans="2:12" s="6" customFormat="1" ht="7.5" customHeight="1">
      <c r="B70" s="23"/>
      <c r="C70" s="24"/>
      <c r="D70" s="24"/>
      <c r="E70" s="24"/>
      <c r="F70" s="24"/>
      <c r="G70" s="24"/>
      <c r="H70" s="24"/>
      <c r="J70" s="24"/>
      <c r="K70" s="24"/>
      <c r="L70" s="43"/>
    </row>
    <row r="71" spans="2:12" s="6" customFormat="1" ht="15" customHeight="1">
      <c r="B71" s="23"/>
      <c r="C71" s="19" t="s">
        <v>15</v>
      </c>
      <c r="D71" s="24"/>
      <c r="E71" s="24"/>
      <c r="F71" s="24"/>
      <c r="G71" s="24"/>
      <c r="H71" s="24"/>
      <c r="J71" s="24"/>
      <c r="K71" s="24"/>
      <c r="L71" s="43"/>
    </row>
    <row r="72" spans="2:12" s="6" customFormat="1" ht="16.5" customHeight="1">
      <c r="B72" s="23"/>
      <c r="C72" s="24"/>
      <c r="D72" s="24"/>
      <c r="E72" s="237" t="str">
        <f>$E$7</f>
        <v>NÝRSKO - CHODSKÁ ULICE</v>
      </c>
      <c r="F72" s="212"/>
      <c r="G72" s="212"/>
      <c r="H72" s="212"/>
      <c r="J72" s="24"/>
      <c r="K72" s="24"/>
      <c r="L72" s="43"/>
    </row>
    <row r="73" spans="2:12" s="6" customFormat="1" ht="15" customHeight="1">
      <c r="B73" s="23"/>
      <c r="C73" s="19" t="s">
        <v>95</v>
      </c>
      <c r="D73" s="24"/>
      <c r="E73" s="24"/>
      <c r="F73" s="24"/>
      <c r="G73" s="24"/>
      <c r="H73" s="24"/>
      <c r="J73" s="24"/>
      <c r="K73" s="24"/>
      <c r="L73" s="43"/>
    </row>
    <row r="74" spans="2:12" s="6" customFormat="1" ht="19.5" customHeight="1">
      <c r="B74" s="23"/>
      <c r="C74" s="24"/>
      <c r="D74" s="24"/>
      <c r="E74" s="220" t="str">
        <f>$E$9</f>
        <v>3709 102 - SO102 BEZRUČOVA ULICE</v>
      </c>
      <c r="F74" s="212"/>
      <c r="G74" s="212"/>
      <c r="H74" s="212"/>
      <c r="J74" s="24"/>
      <c r="K74" s="24"/>
      <c r="L74" s="43"/>
    </row>
    <row r="75" spans="2:12" s="6" customFormat="1" ht="7.5" customHeight="1">
      <c r="B75" s="23"/>
      <c r="C75" s="24"/>
      <c r="D75" s="24"/>
      <c r="E75" s="24"/>
      <c r="F75" s="24"/>
      <c r="G75" s="24"/>
      <c r="H75" s="24"/>
      <c r="J75" s="24"/>
      <c r="K75" s="24"/>
      <c r="L75" s="43"/>
    </row>
    <row r="76" spans="2:12" s="6" customFormat="1" ht="18.75" customHeight="1">
      <c r="B76" s="23"/>
      <c r="C76" s="19" t="s">
        <v>21</v>
      </c>
      <c r="D76" s="24"/>
      <c r="E76" s="24"/>
      <c r="F76" s="17" t="str">
        <f>$F$12</f>
        <v> </v>
      </c>
      <c r="G76" s="24"/>
      <c r="H76" s="24"/>
      <c r="I76" s="88" t="s">
        <v>23</v>
      </c>
      <c r="J76" s="52" t="str">
        <f>IF($J$12="","",$J$12)</f>
        <v>01.01.2000</v>
      </c>
      <c r="K76" s="24"/>
      <c r="L76" s="43"/>
    </row>
    <row r="77" spans="2:12" s="6" customFormat="1" ht="7.5" customHeight="1">
      <c r="B77" s="23"/>
      <c r="C77" s="24"/>
      <c r="D77" s="24"/>
      <c r="E77" s="24"/>
      <c r="F77" s="24"/>
      <c r="G77" s="24"/>
      <c r="H77" s="24"/>
      <c r="J77" s="24"/>
      <c r="K77" s="24"/>
      <c r="L77" s="43"/>
    </row>
    <row r="78" spans="2:12" s="6" customFormat="1" ht="15.75" customHeight="1">
      <c r="B78" s="23"/>
      <c r="C78" s="19" t="s">
        <v>27</v>
      </c>
      <c r="D78" s="24"/>
      <c r="E78" s="24"/>
      <c r="F78" s="17" t="str">
        <f>$E$15</f>
        <v> </v>
      </c>
      <c r="G78" s="24"/>
      <c r="H78" s="24"/>
      <c r="I78" s="88" t="s">
        <v>32</v>
      </c>
      <c r="J78" s="17" t="str">
        <f>$E$21</f>
        <v> </v>
      </c>
      <c r="K78" s="24"/>
      <c r="L78" s="43"/>
    </row>
    <row r="79" spans="2:12" s="6" customFormat="1" ht="15" customHeight="1">
      <c r="B79" s="23"/>
      <c r="C79" s="19" t="s">
        <v>30</v>
      </c>
      <c r="D79" s="24"/>
      <c r="E79" s="24"/>
      <c r="F79" s="17">
        <f>IF($E$18="","",$E$18)</f>
      </c>
      <c r="G79" s="24"/>
      <c r="H79" s="24"/>
      <c r="J79" s="24"/>
      <c r="K79" s="24"/>
      <c r="L79" s="43"/>
    </row>
    <row r="80" spans="2:12" s="6" customFormat="1" ht="11.25" customHeight="1">
      <c r="B80" s="23"/>
      <c r="C80" s="24"/>
      <c r="D80" s="24"/>
      <c r="E80" s="24"/>
      <c r="F80" s="24"/>
      <c r="G80" s="24"/>
      <c r="H80" s="24"/>
      <c r="J80" s="24"/>
      <c r="K80" s="24"/>
      <c r="L80" s="43"/>
    </row>
    <row r="81" spans="2:20" s="108" customFormat="1" ht="30" customHeight="1">
      <c r="B81" s="109"/>
      <c r="C81" s="110" t="s">
        <v>103</v>
      </c>
      <c r="D81" s="111" t="s">
        <v>54</v>
      </c>
      <c r="E81" s="111" t="s">
        <v>50</v>
      </c>
      <c r="F81" s="111" t="s">
        <v>104</v>
      </c>
      <c r="G81" s="111" t="s">
        <v>105</v>
      </c>
      <c r="H81" s="111" t="s">
        <v>106</v>
      </c>
      <c r="I81" s="112" t="s">
        <v>107</v>
      </c>
      <c r="J81" s="111" t="s">
        <v>108</v>
      </c>
      <c r="K81" s="113" t="s">
        <v>109</v>
      </c>
      <c r="L81" s="114"/>
      <c r="M81" s="59" t="s">
        <v>110</v>
      </c>
      <c r="N81" s="60" t="s">
        <v>39</v>
      </c>
      <c r="O81" s="60" t="s">
        <v>111</v>
      </c>
      <c r="P81" s="60" t="s">
        <v>112</v>
      </c>
      <c r="Q81" s="60" t="s">
        <v>113</v>
      </c>
      <c r="R81" s="60" t="s">
        <v>114</v>
      </c>
      <c r="S81" s="60" t="s">
        <v>115</v>
      </c>
      <c r="T81" s="61" t="s">
        <v>116</v>
      </c>
    </row>
    <row r="82" spans="2:63" s="6" customFormat="1" ht="30" customHeight="1">
      <c r="B82" s="23"/>
      <c r="C82" s="66" t="s">
        <v>100</v>
      </c>
      <c r="D82" s="24"/>
      <c r="E82" s="24"/>
      <c r="F82" s="24"/>
      <c r="G82" s="24"/>
      <c r="H82" s="24"/>
      <c r="J82" s="115">
        <f>$BK$82</f>
        <v>0</v>
      </c>
      <c r="K82" s="24"/>
      <c r="L82" s="43"/>
      <c r="M82" s="63"/>
      <c r="N82" s="64"/>
      <c r="O82" s="64"/>
      <c r="P82" s="116">
        <f>$P$83</f>
        <v>0</v>
      </c>
      <c r="Q82" s="64"/>
      <c r="R82" s="116">
        <f>$R$83</f>
        <v>58.07356</v>
      </c>
      <c r="S82" s="64"/>
      <c r="T82" s="117">
        <f>$T$83</f>
        <v>508.58</v>
      </c>
      <c r="AT82" s="6" t="s">
        <v>68</v>
      </c>
      <c r="AU82" s="6" t="s">
        <v>101</v>
      </c>
      <c r="BK82" s="118">
        <f>$BK$83</f>
        <v>0</v>
      </c>
    </row>
    <row r="83" spans="2:63" s="159" customFormat="1" ht="37.5" customHeight="1">
      <c r="B83" s="160"/>
      <c r="C83" s="161"/>
      <c r="D83" s="161" t="s">
        <v>68</v>
      </c>
      <c r="E83" s="162" t="s">
        <v>477</v>
      </c>
      <c r="F83" s="162" t="s">
        <v>478</v>
      </c>
      <c r="G83" s="161"/>
      <c r="H83" s="161"/>
      <c r="J83" s="163">
        <f>$BK$83</f>
        <v>0</v>
      </c>
      <c r="K83" s="161"/>
      <c r="L83" s="164"/>
      <c r="M83" s="165"/>
      <c r="N83" s="161"/>
      <c r="O83" s="161"/>
      <c r="P83" s="166">
        <f>$P$84+$P$91+$P$104+$P$114</f>
        <v>0</v>
      </c>
      <c r="Q83" s="161"/>
      <c r="R83" s="166">
        <f>$R$84+$R$91+$R$104+$R$114</f>
        <v>58.07356</v>
      </c>
      <c r="S83" s="161"/>
      <c r="T83" s="167">
        <f>$T$84+$T$91+$T$104+$T$114</f>
        <v>508.58</v>
      </c>
      <c r="AR83" s="168" t="s">
        <v>20</v>
      </c>
      <c r="AT83" s="168" t="s">
        <v>68</v>
      </c>
      <c r="AU83" s="168" t="s">
        <v>69</v>
      </c>
      <c r="AY83" s="168" t="s">
        <v>122</v>
      </c>
      <c r="BK83" s="169">
        <f>$BK$84+$BK$91+$BK$104+$BK$114</f>
        <v>0</v>
      </c>
    </row>
    <row r="84" spans="2:63" s="159" customFormat="1" ht="21" customHeight="1">
      <c r="B84" s="160"/>
      <c r="C84" s="161"/>
      <c r="D84" s="161" t="s">
        <v>68</v>
      </c>
      <c r="E84" s="170" t="s">
        <v>20</v>
      </c>
      <c r="F84" s="170" t="s">
        <v>479</v>
      </c>
      <c r="G84" s="161"/>
      <c r="H84" s="161"/>
      <c r="J84" s="171">
        <f>$BK$84</f>
        <v>0</v>
      </c>
      <c r="K84" s="161"/>
      <c r="L84" s="164"/>
      <c r="M84" s="165"/>
      <c r="N84" s="161"/>
      <c r="O84" s="161"/>
      <c r="P84" s="166">
        <f>SUM($P$85:$P$90)</f>
        <v>0</v>
      </c>
      <c r="Q84" s="161"/>
      <c r="R84" s="166">
        <f>SUM($R$85:$R$90)</f>
        <v>0.0772</v>
      </c>
      <c r="S84" s="161"/>
      <c r="T84" s="167">
        <f>SUM($T$85:$T$90)</f>
        <v>508.58</v>
      </c>
      <c r="AR84" s="168" t="s">
        <v>20</v>
      </c>
      <c r="AT84" s="168" t="s">
        <v>68</v>
      </c>
      <c r="AU84" s="168" t="s">
        <v>20</v>
      </c>
      <c r="AY84" s="168" t="s">
        <v>122</v>
      </c>
      <c r="BK84" s="169">
        <f>SUM($BK$85:$BK$90)</f>
        <v>0</v>
      </c>
    </row>
    <row r="85" spans="2:65" s="6" customFormat="1" ht="15.75" customHeight="1">
      <c r="B85" s="23"/>
      <c r="C85" s="119" t="s">
        <v>20</v>
      </c>
      <c r="D85" s="119" t="s">
        <v>117</v>
      </c>
      <c r="E85" s="120" t="s">
        <v>1001</v>
      </c>
      <c r="F85" s="121" t="s">
        <v>1002</v>
      </c>
      <c r="G85" s="122" t="s">
        <v>482</v>
      </c>
      <c r="H85" s="123">
        <v>3860</v>
      </c>
      <c r="I85" s="124"/>
      <c r="J85" s="125">
        <f>ROUND($I$85*$H$85,2)</f>
        <v>0</v>
      </c>
      <c r="K85" s="121"/>
      <c r="L85" s="43"/>
      <c r="M85" s="126"/>
      <c r="N85" s="127" t="s">
        <v>40</v>
      </c>
      <c r="O85" s="24"/>
      <c r="P85" s="24"/>
      <c r="Q85" s="128">
        <v>2E-05</v>
      </c>
      <c r="R85" s="128">
        <f>$Q$85*$H$85</f>
        <v>0.0772</v>
      </c>
      <c r="S85" s="128">
        <v>0.128</v>
      </c>
      <c r="T85" s="129">
        <f>$S$85*$H$85</f>
        <v>494.08</v>
      </c>
      <c r="AR85" s="89" t="s">
        <v>121</v>
      </c>
      <c r="AT85" s="89" t="s">
        <v>117</v>
      </c>
      <c r="AU85" s="89" t="s">
        <v>77</v>
      </c>
      <c r="AY85" s="6" t="s">
        <v>122</v>
      </c>
      <c r="BE85" s="130">
        <f>IF($N$85="základní",$J$85,0)</f>
        <v>0</v>
      </c>
      <c r="BF85" s="130">
        <f>IF($N$85="snížená",$J$85,0)</f>
        <v>0</v>
      </c>
      <c r="BG85" s="130">
        <f>IF($N$85="zákl. přenesená",$J$85,0)</f>
        <v>0</v>
      </c>
      <c r="BH85" s="130">
        <f>IF($N$85="sníž. přenesená",$J$85,0)</f>
        <v>0</v>
      </c>
      <c r="BI85" s="130">
        <f>IF($N$85="nulová",$J$85,0)</f>
        <v>0</v>
      </c>
      <c r="BJ85" s="89" t="s">
        <v>20</v>
      </c>
      <c r="BK85" s="130">
        <f>ROUND($I$85*$H$85,2)</f>
        <v>0</v>
      </c>
      <c r="BL85" s="89" t="s">
        <v>121</v>
      </c>
      <c r="BM85" s="89" t="s">
        <v>1003</v>
      </c>
    </row>
    <row r="86" spans="2:47" s="6" customFormat="1" ht="30.75" customHeight="1">
      <c r="B86" s="23"/>
      <c r="C86" s="24"/>
      <c r="D86" s="131" t="s">
        <v>486</v>
      </c>
      <c r="E86" s="24"/>
      <c r="F86" s="173" t="s">
        <v>1004</v>
      </c>
      <c r="G86" s="24"/>
      <c r="H86" s="24"/>
      <c r="J86" s="24"/>
      <c r="K86" s="24"/>
      <c r="L86" s="43"/>
      <c r="M86" s="56"/>
      <c r="N86" s="24"/>
      <c r="O86" s="24"/>
      <c r="P86" s="24"/>
      <c r="Q86" s="24"/>
      <c r="R86" s="24"/>
      <c r="S86" s="24"/>
      <c r="T86" s="57"/>
      <c r="AT86" s="6" t="s">
        <v>486</v>
      </c>
      <c r="AU86" s="6" t="s">
        <v>77</v>
      </c>
    </row>
    <row r="87" spans="2:51" s="6" customFormat="1" ht="15.75" customHeight="1">
      <c r="B87" s="174"/>
      <c r="C87" s="175"/>
      <c r="D87" s="172" t="s">
        <v>512</v>
      </c>
      <c r="E87" s="175"/>
      <c r="F87" s="176" t="s">
        <v>1005</v>
      </c>
      <c r="G87" s="175"/>
      <c r="H87" s="177">
        <v>3860</v>
      </c>
      <c r="J87" s="175"/>
      <c r="K87" s="175"/>
      <c r="L87" s="178"/>
      <c r="M87" s="179"/>
      <c r="N87" s="175"/>
      <c r="O87" s="175"/>
      <c r="P87" s="175"/>
      <c r="Q87" s="175"/>
      <c r="R87" s="175"/>
      <c r="S87" s="175"/>
      <c r="T87" s="180"/>
      <c r="AT87" s="181" t="s">
        <v>512</v>
      </c>
      <c r="AU87" s="181" t="s">
        <v>77</v>
      </c>
      <c r="AV87" s="181" t="s">
        <v>77</v>
      </c>
      <c r="AW87" s="181" t="s">
        <v>101</v>
      </c>
      <c r="AX87" s="181" t="s">
        <v>20</v>
      </c>
      <c r="AY87" s="181" t="s">
        <v>122</v>
      </c>
    </row>
    <row r="88" spans="2:65" s="6" customFormat="1" ht="15.75" customHeight="1">
      <c r="B88" s="23"/>
      <c r="C88" s="119" t="s">
        <v>77</v>
      </c>
      <c r="D88" s="119" t="s">
        <v>117</v>
      </c>
      <c r="E88" s="120" t="s">
        <v>1006</v>
      </c>
      <c r="F88" s="121" t="s">
        <v>1007</v>
      </c>
      <c r="G88" s="122" t="s">
        <v>592</v>
      </c>
      <c r="H88" s="123">
        <v>100</v>
      </c>
      <c r="I88" s="124"/>
      <c r="J88" s="125">
        <f>ROUND($I$88*$H$88,2)</f>
        <v>0</v>
      </c>
      <c r="K88" s="121" t="s">
        <v>491</v>
      </c>
      <c r="L88" s="43"/>
      <c r="M88" s="126"/>
      <c r="N88" s="127" t="s">
        <v>40</v>
      </c>
      <c r="O88" s="24"/>
      <c r="P88" s="24"/>
      <c r="Q88" s="128">
        <v>0</v>
      </c>
      <c r="R88" s="128">
        <f>$Q$88*$H$88</f>
        <v>0</v>
      </c>
      <c r="S88" s="128">
        <v>0.145</v>
      </c>
      <c r="T88" s="129">
        <f>$S$88*$H$88</f>
        <v>14.499999999999998</v>
      </c>
      <c r="AR88" s="89" t="s">
        <v>121</v>
      </c>
      <c r="AT88" s="89" t="s">
        <v>117</v>
      </c>
      <c r="AU88" s="89" t="s">
        <v>77</v>
      </c>
      <c r="AY88" s="6" t="s">
        <v>122</v>
      </c>
      <c r="BE88" s="130">
        <f>IF($N$88="základní",$J$88,0)</f>
        <v>0</v>
      </c>
      <c r="BF88" s="130">
        <f>IF($N$88="snížená",$J$88,0)</f>
        <v>0</v>
      </c>
      <c r="BG88" s="130">
        <f>IF($N$88="zákl. přenesená",$J$88,0)</f>
        <v>0</v>
      </c>
      <c r="BH88" s="130">
        <f>IF($N$88="sníž. přenesená",$J$88,0)</f>
        <v>0</v>
      </c>
      <c r="BI88" s="130">
        <f>IF($N$88="nulová",$J$88,0)</f>
        <v>0</v>
      </c>
      <c r="BJ88" s="89" t="s">
        <v>20</v>
      </c>
      <c r="BK88" s="130">
        <f>ROUND($I$88*$H$88,2)</f>
        <v>0</v>
      </c>
      <c r="BL88" s="89" t="s">
        <v>121</v>
      </c>
      <c r="BM88" s="89" t="s">
        <v>1008</v>
      </c>
    </row>
    <row r="89" spans="2:47" s="6" customFormat="1" ht="27" customHeight="1">
      <c r="B89" s="23"/>
      <c r="C89" s="24"/>
      <c r="D89" s="131" t="s">
        <v>123</v>
      </c>
      <c r="E89" s="24"/>
      <c r="F89" s="132" t="s">
        <v>1009</v>
      </c>
      <c r="G89" s="24"/>
      <c r="H89" s="24"/>
      <c r="J89" s="24"/>
      <c r="K89" s="24"/>
      <c r="L89" s="43"/>
      <c r="M89" s="56"/>
      <c r="N89" s="24"/>
      <c r="O89" s="24"/>
      <c r="P89" s="24"/>
      <c r="Q89" s="24"/>
      <c r="R89" s="24"/>
      <c r="S89" s="24"/>
      <c r="T89" s="57"/>
      <c r="AT89" s="6" t="s">
        <v>123</v>
      </c>
      <c r="AU89" s="6" t="s">
        <v>77</v>
      </c>
    </row>
    <row r="90" spans="2:47" s="6" customFormat="1" ht="30.75" customHeight="1">
      <c r="B90" s="23"/>
      <c r="C90" s="24"/>
      <c r="D90" s="172" t="s">
        <v>486</v>
      </c>
      <c r="E90" s="24"/>
      <c r="F90" s="173" t="s">
        <v>1010</v>
      </c>
      <c r="G90" s="24"/>
      <c r="H90" s="24"/>
      <c r="J90" s="24"/>
      <c r="K90" s="24"/>
      <c r="L90" s="43"/>
      <c r="M90" s="56"/>
      <c r="N90" s="24"/>
      <c r="O90" s="24"/>
      <c r="P90" s="24"/>
      <c r="Q90" s="24"/>
      <c r="R90" s="24"/>
      <c r="S90" s="24"/>
      <c r="T90" s="57"/>
      <c r="AT90" s="6" t="s">
        <v>486</v>
      </c>
      <c r="AU90" s="6" t="s">
        <v>77</v>
      </c>
    </row>
    <row r="91" spans="2:63" s="159" customFormat="1" ht="30.75" customHeight="1">
      <c r="B91" s="160"/>
      <c r="C91" s="161"/>
      <c r="D91" s="161" t="s">
        <v>68</v>
      </c>
      <c r="E91" s="170" t="s">
        <v>133</v>
      </c>
      <c r="F91" s="170" t="s">
        <v>600</v>
      </c>
      <c r="G91" s="161"/>
      <c r="H91" s="161"/>
      <c r="J91" s="171">
        <f>$BK$91</f>
        <v>0</v>
      </c>
      <c r="K91" s="161"/>
      <c r="L91" s="164"/>
      <c r="M91" s="165"/>
      <c r="N91" s="161"/>
      <c r="O91" s="161"/>
      <c r="P91" s="166">
        <f>SUM($P$92:$P$103)</f>
        <v>0</v>
      </c>
      <c r="Q91" s="161"/>
      <c r="R91" s="166">
        <f>SUM($R$92:$R$103)</f>
        <v>15.7066</v>
      </c>
      <c r="S91" s="161"/>
      <c r="T91" s="167">
        <f>SUM($T$92:$T$103)</f>
        <v>0</v>
      </c>
      <c r="AR91" s="168" t="s">
        <v>20</v>
      </c>
      <c r="AT91" s="168" t="s">
        <v>68</v>
      </c>
      <c r="AU91" s="168" t="s">
        <v>20</v>
      </c>
      <c r="AY91" s="168" t="s">
        <v>122</v>
      </c>
      <c r="BK91" s="169">
        <f>SUM($BK$92:$BK$103)</f>
        <v>0</v>
      </c>
    </row>
    <row r="92" spans="2:65" s="6" customFormat="1" ht="15.75" customHeight="1">
      <c r="B92" s="23"/>
      <c r="C92" s="119" t="s">
        <v>126</v>
      </c>
      <c r="D92" s="119" t="s">
        <v>117</v>
      </c>
      <c r="E92" s="120" t="s">
        <v>1011</v>
      </c>
      <c r="F92" s="121" t="s">
        <v>1012</v>
      </c>
      <c r="G92" s="122" t="s">
        <v>482</v>
      </c>
      <c r="H92" s="123">
        <v>100</v>
      </c>
      <c r="I92" s="124"/>
      <c r="J92" s="125">
        <f>ROUND($I$92*$H$92,2)</f>
        <v>0</v>
      </c>
      <c r="K92" s="121" t="s">
        <v>491</v>
      </c>
      <c r="L92" s="43"/>
      <c r="M92" s="126"/>
      <c r="N92" s="127" t="s">
        <v>40</v>
      </c>
      <c r="O92" s="24"/>
      <c r="P92" s="24"/>
      <c r="Q92" s="128">
        <v>0.12966</v>
      </c>
      <c r="R92" s="128">
        <f>$Q$92*$H$92</f>
        <v>12.966</v>
      </c>
      <c r="S92" s="128">
        <v>0</v>
      </c>
      <c r="T92" s="129">
        <f>$S$92*$H$92</f>
        <v>0</v>
      </c>
      <c r="AR92" s="89" t="s">
        <v>121</v>
      </c>
      <c r="AT92" s="89" t="s">
        <v>117</v>
      </c>
      <c r="AU92" s="89" t="s">
        <v>77</v>
      </c>
      <c r="AY92" s="6" t="s">
        <v>122</v>
      </c>
      <c r="BE92" s="130">
        <f>IF($N$92="základní",$J$92,0)</f>
        <v>0</v>
      </c>
      <c r="BF92" s="130">
        <f>IF($N$92="snížená",$J$92,0)</f>
        <v>0</v>
      </c>
      <c r="BG92" s="130">
        <f>IF($N$92="zákl. přenesená",$J$92,0)</f>
        <v>0</v>
      </c>
      <c r="BH92" s="130">
        <f>IF($N$92="sníž. přenesená",$J$92,0)</f>
        <v>0</v>
      </c>
      <c r="BI92" s="130">
        <f>IF($N$92="nulová",$J$92,0)</f>
        <v>0</v>
      </c>
      <c r="BJ92" s="89" t="s">
        <v>20</v>
      </c>
      <c r="BK92" s="130">
        <f>ROUND($I$92*$H$92,2)</f>
        <v>0</v>
      </c>
      <c r="BL92" s="89" t="s">
        <v>121</v>
      </c>
      <c r="BM92" s="89" t="s">
        <v>1013</v>
      </c>
    </row>
    <row r="93" spans="2:47" s="6" customFormat="1" ht="27" customHeight="1">
      <c r="B93" s="23"/>
      <c r="C93" s="24"/>
      <c r="D93" s="131" t="s">
        <v>123</v>
      </c>
      <c r="E93" s="24"/>
      <c r="F93" s="132" t="s">
        <v>1014</v>
      </c>
      <c r="G93" s="24"/>
      <c r="H93" s="24"/>
      <c r="J93" s="24"/>
      <c r="K93" s="24"/>
      <c r="L93" s="43"/>
      <c r="M93" s="56"/>
      <c r="N93" s="24"/>
      <c r="O93" s="24"/>
      <c r="P93" s="24"/>
      <c r="Q93" s="24"/>
      <c r="R93" s="24"/>
      <c r="S93" s="24"/>
      <c r="T93" s="57"/>
      <c r="AT93" s="6" t="s">
        <v>123</v>
      </c>
      <c r="AU93" s="6" t="s">
        <v>77</v>
      </c>
    </row>
    <row r="94" spans="2:47" s="6" customFormat="1" ht="30.75" customHeight="1">
      <c r="B94" s="23"/>
      <c r="C94" s="24"/>
      <c r="D94" s="172" t="s">
        <v>486</v>
      </c>
      <c r="E94" s="24"/>
      <c r="F94" s="173" t="s">
        <v>1015</v>
      </c>
      <c r="G94" s="24"/>
      <c r="H94" s="24"/>
      <c r="J94" s="24"/>
      <c r="K94" s="24"/>
      <c r="L94" s="43"/>
      <c r="M94" s="56"/>
      <c r="N94" s="24"/>
      <c r="O94" s="24"/>
      <c r="P94" s="24"/>
      <c r="Q94" s="24"/>
      <c r="R94" s="24"/>
      <c r="S94" s="24"/>
      <c r="T94" s="57"/>
      <c r="AT94" s="6" t="s">
        <v>486</v>
      </c>
      <c r="AU94" s="6" t="s">
        <v>77</v>
      </c>
    </row>
    <row r="95" spans="2:65" s="6" customFormat="1" ht="15.75" customHeight="1">
      <c r="B95" s="23"/>
      <c r="C95" s="119" t="s">
        <v>121</v>
      </c>
      <c r="D95" s="119" t="s">
        <v>117</v>
      </c>
      <c r="E95" s="120" t="s">
        <v>623</v>
      </c>
      <c r="F95" s="121" t="s">
        <v>624</v>
      </c>
      <c r="G95" s="122" t="s">
        <v>482</v>
      </c>
      <c r="H95" s="123">
        <v>3860</v>
      </c>
      <c r="I95" s="124"/>
      <c r="J95" s="125">
        <f>ROUND($I$95*$H$95,2)</f>
        <v>0</v>
      </c>
      <c r="K95" s="121" t="s">
        <v>491</v>
      </c>
      <c r="L95" s="43"/>
      <c r="M95" s="126"/>
      <c r="N95" s="127" t="s">
        <v>40</v>
      </c>
      <c r="O95" s="24"/>
      <c r="P95" s="24"/>
      <c r="Q95" s="128">
        <v>0.00071</v>
      </c>
      <c r="R95" s="128">
        <f>$Q$95*$H$95</f>
        <v>2.7406</v>
      </c>
      <c r="S95" s="128">
        <v>0</v>
      </c>
      <c r="T95" s="129">
        <f>$S$95*$H$95</f>
        <v>0</v>
      </c>
      <c r="AR95" s="89" t="s">
        <v>121</v>
      </c>
      <c r="AT95" s="89" t="s">
        <v>117</v>
      </c>
      <c r="AU95" s="89" t="s">
        <v>77</v>
      </c>
      <c r="AY95" s="6" t="s">
        <v>122</v>
      </c>
      <c r="BE95" s="130">
        <f>IF($N$95="základní",$J$95,0)</f>
        <v>0</v>
      </c>
      <c r="BF95" s="130">
        <f>IF($N$95="snížená",$J$95,0)</f>
        <v>0</v>
      </c>
      <c r="BG95" s="130">
        <f>IF($N$95="zákl. přenesená",$J$95,0)</f>
        <v>0</v>
      </c>
      <c r="BH95" s="130">
        <f>IF($N$95="sníž. přenesená",$J$95,0)</f>
        <v>0</v>
      </c>
      <c r="BI95" s="130">
        <f>IF($N$95="nulová",$J$95,0)</f>
        <v>0</v>
      </c>
      <c r="BJ95" s="89" t="s">
        <v>20</v>
      </c>
      <c r="BK95" s="130">
        <f>ROUND($I$95*$H$95,2)</f>
        <v>0</v>
      </c>
      <c r="BL95" s="89" t="s">
        <v>121</v>
      </c>
      <c r="BM95" s="89" t="s">
        <v>1016</v>
      </c>
    </row>
    <row r="96" spans="2:47" s="6" customFormat="1" ht="16.5" customHeight="1">
      <c r="B96" s="23"/>
      <c r="C96" s="24"/>
      <c r="D96" s="131" t="s">
        <v>123</v>
      </c>
      <c r="E96" s="24"/>
      <c r="F96" s="132" t="s">
        <v>626</v>
      </c>
      <c r="G96" s="24"/>
      <c r="H96" s="24"/>
      <c r="J96" s="24"/>
      <c r="K96" s="24"/>
      <c r="L96" s="43"/>
      <c r="M96" s="56"/>
      <c r="N96" s="24"/>
      <c r="O96" s="24"/>
      <c r="P96" s="24"/>
      <c r="Q96" s="24"/>
      <c r="R96" s="24"/>
      <c r="S96" s="24"/>
      <c r="T96" s="57"/>
      <c r="AT96" s="6" t="s">
        <v>123</v>
      </c>
      <c r="AU96" s="6" t="s">
        <v>77</v>
      </c>
    </row>
    <row r="97" spans="2:47" s="6" customFormat="1" ht="30.75" customHeight="1">
      <c r="B97" s="23"/>
      <c r="C97" s="24"/>
      <c r="D97" s="172" t="s">
        <v>486</v>
      </c>
      <c r="E97" s="24"/>
      <c r="F97" s="173" t="s">
        <v>831</v>
      </c>
      <c r="G97" s="24"/>
      <c r="H97" s="24"/>
      <c r="J97" s="24"/>
      <c r="K97" s="24"/>
      <c r="L97" s="43"/>
      <c r="M97" s="56"/>
      <c r="N97" s="24"/>
      <c r="O97" s="24"/>
      <c r="P97" s="24"/>
      <c r="Q97" s="24"/>
      <c r="R97" s="24"/>
      <c r="S97" s="24"/>
      <c r="T97" s="57"/>
      <c r="AT97" s="6" t="s">
        <v>486</v>
      </c>
      <c r="AU97" s="6" t="s">
        <v>77</v>
      </c>
    </row>
    <row r="98" spans="2:65" s="6" customFormat="1" ht="15.75" customHeight="1">
      <c r="B98" s="23"/>
      <c r="C98" s="119" t="s">
        <v>133</v>
      </c>
      <c r="D98" s="119" t="s">
        <v>117</v>
      </c>
      <c r="E98" s="120" t="s">
        <v>627</v>
      </c>
      <c r="F98" s="121" t="s">
        <v>628</v>
      </c>
      <c r="G98" s="122" t="s">
        <v>482</v>
      </c>
      <c r="H98" s="123">
        <v>1930</v>
      </c>
      <c r="I98" s="124"/>
      <c r="J98" s="125">
        <f>ROUND($I$98*$H$98,2)</f>
        <v>0</v>
      </c>
      <c r="K98" s="121" t="s">
        <v>491</v>
      </c>
      <c r="L98" s="43"/>
      <c r="M98" s="126"/>
      <c r="N98" s="127" t="s">
        <v>40</v>
      </c>
      <c r="O98" s="24"/>
      <c r="P98" s="24"/>
      <c r="Q98" s="128">
        <v>0</v>
      </c>
      <c r="R98" s="128">
        <f>$Q$98*$H$98</f>
        <v>0</v>
      </c>
      <c r="S98" s="128">
        <v>0</v>
      </c>
      <c r="T98" s="129">
        <f>$S$98*$H$98</f>
        <v>0</v>
      </c>
      <c r="AR98" s="89" t="s">
        <v>121</v>
      </c>
      <c r="AT98" s="89" t="s">
        <v>117</v>
      </c>
      <c r="AU98" s="89" t="s">
        <v>77</v>
      </c>
      <c r="AY98" s="6" t="s">
        <v>122</v>
      </c>
      <c r="BE98" s="130">
        <f>IF($N$98="základní",$J$98,0)</f>
        <v>0</v>
      </c>
      <c r="BF98" s="130">
        <f>IF($N$98="snížená",$J$98,0)</f>
        <v>0</v>
      </c>
      <c r="BG98" s="130">
        <f>IF($N$98="zákl. přenesená",$J$98,0)</f>
        <v>0</v>
      </c>
      <c r="BH98" s="130">
        <f>IF($N$98="sníž. přenesená",$J$98,0)</f>
        <v>0</v>
      </c>
      <c r="BI98" s="130">
        <f>IF($N$98="nulová",$J$98,0)</f>
        <v>0</v>
      </c>
      <c r="BJ98" s="89" t="s">
        <v>20</v>
      </c>
      <c r="BK98" s="130">
        <f>ROUND($I$98*$H$98,2)</f>
        <v>0</v>
      </c>
      <c r="BL98" s="89" t="s">
        <v>121</v>
      </c>
      <c r="BM98" s="89" t="s">
        <v>1017</v>
      </c>
    </row>
    <row r="99" spans="2:47" s="6" customFormat="1" ht="27" customHeight="1">
      <c r="B99" s="23"/>
      <c r="C99" s="24"/>
      <c r="D99" s="131" t="s">
        <v>123</v>
      </c>
      <c r="E99" s="24"/>
      <c r="F99" s="132" t="s">
        <v>630</v>
      </c>
      <c r="G99" s="24"/>
      <c r="H99" s="24"/>
      <c r="J99" s="24"/>
      <c r="K99" s="24"/>
      <c r="L99" s="43"/>
      <c r="M99" s="56"/>
      <c r="N99" s="24"/>
      <c r="O99" s="24"/>
      <c r="P99" s="24"/>
      <c r="Q99" s="24"/>
      <c r="R99" s="24"/>
      <c r="S99" s="24"/>
      <c r="T99" s="57"/>
      <c r="AT99" s="6" t="s">
        <v>123</v>
      </c>
      <c r="AU99" s="6" t="s">
        <v>77</v>
      </c>
    </row>
    <row r="100" spans="2:47" s="6" customFormat="1" ht="30.75" customHeight="1">
      <c r="B100" s="23"/>
      <c r="C100" s="24"/>
      <c r="D100" s="172" t="s">
        <v>486</v>
      </c>
      <c r="E100" s="24"/>
      <c r="F100" s="173" t="s">
        <v>831</v>
      </c>
      <c r="G100" s="24"/>
      <c r="H100" s="24"/>
      <c r="J100" s="24"/>
      <c r="K100" s="24"/>
      <c r="L100" s="43"/>
      <c r="M100" s="56"/>
      <c r="N100" s="24"/>
      <c r="O100" s="24"/>
      <c r="P100" s="24"/>
      <c r="Q100" s="24"/>
      <c r="R100" s="24"/>
      <c r="S100" s="24"/>
      <c r="T100" s="57"/>
      <c r="AT100" s="6" t="s">
        <v>486</v>
      </c>
      <c r="AU100" s="6" t="s">
        <v>77</v>
      </c>
    </row>
    <row r="101" spans="2:65" s="6" customFormat="1" ht="15.75" customHeight="1">
      <c r="B101" s="23"/>
      <c r="C101" s="119" t="s">
        <v>136</v>
      </c>
      <c r="D101" s="119" t="s">
        <v>117</v>
      </c>
      <c r="E101" s="120" t="s">
        <v>1018</v>
      </c>
      <c r="F101" s="121" t="s">
        <v>1019</v>
      </c>
      <c r="G101" s="122" t="s">
        <v>482</v>
      </c>
      <c r="H101" s="123">
        <v>1930</v>
      </c>
      <c r="I101" s="124"/>
      <c r="J101" s="125">
        <f>ROUND($I$101*$H$101,2)</f>
        <v>0</v>
      </c>
      <c r="K101" s="121" t="s">
        <v>491</v>
      </c>
      <c r="L101" s="43"/>
      <c r="M101" s="126"/>
      <c r="N101" s="127" t="s">
        <v>40</v>
      </c>
      <c r="O101" s="24"/>
      <c r="P101" s="24"/>
      <c r="Q101" s="128">
        <v>0</v>
      </c>
      <c r="R101" s="128">
        <f>$Q$101*$H$101</f>
        <v>0</v>
      </c>
      <c r="S101" s="128">
        <v>0</v>
      </c>
      <c r="T101" s="129">
        <f>$S$101*$H$101</f>
        <v>0</v>
      </c>
      <c r="AR101" s="89" t="s">
        <v>121</v>
      </c>
      <c r="AT101" s="89" t="s">
        <v>117</v>
      </c>
      <c r="AU101" s="89" t="s">
        <v>77</v>
      </c>
      <c r="AY101" s="6" t="s">
        <v>122</v>
      </c>
      <c r="BE101" s="130">
        <f>IF($N$101="základní",$J$101,0)</f>
        <v>0</v>
      </c>
      <c r="BF101" s="130">
        <f>IF($N$101="snížená",$J$101,0)</f>
        <v>0</v>
      </c>
      <c r="BG101" s="130">
        <f>IF($N$101="zákl. přenesená",$J$101,0)</f>
        <v>0</v>
      </c>
      <c r="BH101" s="130">
        <f>IF($N$101="sníž. přenesená",$J$101,0)</f>
        <v>0</v>
      </c>
      <c r="BI101" s="130">
        <f>IF($N$101="nulová",$J$101,0)</f>
        <v>0</v>
      </c>
      <c r="BJ101" s="89" t="s">
        <v>20</v>
      </c>
      <c r="BK101" s="130">
        <f>ROUND($I$101*$H$101,2)</f>
        <v>0</v>
      </c>
      <c r="BL101" s="89" t="s">
        <v>121</v>
      </c>
      <c r="BM101" s="89" t="s">
        <v>1020</v>
      </c>
    </row>
    <row r="102" spans="2:47" s="6" customFormat="1" ht="27" customHeight="1">
      <c r="B102" s="23"/>
      <c r="C102" s="24"/>
      <c r="D102" s="131" t="s">
        <v>123</v>
      </c>
      <c r="E102" s="24"/>
      <c r="F102" s="132" t="s">
        <v>1021</v>
      </c>
      <c r="G102" s="24"/>
      <c r="H102" s="24"/>
      <c r="J102" s="24"/>
      <c r="K102" s="24"/>
      <c r="L102" s="43"/>
      <c r="M102" s="56"/>
      <c r="N102" s="24"/>
      <c r="O102" s="24"/>
      <c r="P102" s="24"/>
      <c r="Q102" s="24"/>
      <c r="R102" s="24"/>
      <c r="S102" s="24"/>
      <c r="T102" s="57"/>
      <c r="AT102" s="6" t="s">
        <v>123</v>
      </c>
      <c r="AU102" s="6" t="s">
        <v>77</v>
      </c>
    </row>
    <row r="103" spans="2:47" s="6" customFormat="1" ht="30.75" customHeight="1">
      <c r="B103" s="23"/>
      <c r="C103" s="24"/>
      <c r="D103" s="172" t="s">
        <v>486</v>
      </c>
      <c r="E103" s="24"/>
      <c r="F103" s="173" t="s">
        <v>831</v>
      </c>
      <c r="G103" s="24"/>
      <c r="H103" s="24"/>
      <c r="J103" s="24"/>
      <c r="K103" s="24"/>
      <c r="L103" s="43"/>
      <c r="M103" s="56"/>
      <c r="N103" s="24"/>
      <c r="O103" s="24"/>
      <c r="P103" s="24"/>
      <c r="Q103" s="24"/>
      <c r="R103" s="24"/>
      <c r="S103" s="24"/>
      <c r="T103" s="57"/>
      <c r="AT103" s="6" t="s">
        <v>486</v>
      </c>
      <c r="AU103" s="6" t="s">
        <v>77</v>
      </c>
    </row>
    <row r="104" spans="2:63" s="159" customFormat="1" ht="30.75" customHeight="1">
      <c r="B104" s="160"/>
      <c r="C104" s="161"/>
      <c r="D104" s="161" t="s">
        <v>68</v>
      </c>
      <c r="E104" s="170" t="s">
        <v>130</v>
      </c>
      <c r="F104" s="170" t="s">
        <v>639</v>
      </c>
      <c r="G104" s="161"/>
      <c r="H104" s="161"/>
      <c r="J104" s="171">
        <f>$BK$104</f>
        <v>0</v>
      </c>
      <c r="K104" s="161"/>
      <c r="L104" s="164"/>
      <c r="M104" s="165"/>
      <c r="N104" s="161"/>
      <c r="O104" s="161"/>
      <c r="P104" s="166">
        <f>SUM($P$105:$P$113)</f>
        <v>0</v>
      </c>
      <c r="Q104" s="161"/>
      <c r="R104" s="166">
        <f>SUM($R$105:$R$113)</f>
        <v>17.91076</v>
      </c>
      <c r="S104" s="161"/>
      <c r="T104" s="167">
        <f>SUM($T$105:$T$113)</f>
        <v>0</v>
      </c>
      <c r="AR104" s="168" t="s">
        <v>20</v>
      </c>
      <c r="AT104" s="168" t="s">
        <v>68</v>
      </c>
      <c r="AU104" s="168" t="s">
        <v>20</v>
      </c>
      <c r="AY104" s="168" t="s">
        <v>122</v>
      </c>
      <c r="BK104" s="169">
        <f>SUM($BK$105:$BK$113)</f>
        <v>0</v>
      </c>
    </row>
    <row r="105" spans="2:65" s="6" customFormat="1" ht="15.75" customHeight="1">
      <c r="B105" s="23"/>
      <c r="C105" s="119" t="s">
        <v>139</v>
      </c>
      <c r="D105" s="119" t="s">
        <v>117</v>
      </c>
      <c r="E105" s="120" t="s">
        <v>1022</v>
      </c>
      <c r="F105" s="121" t="s">
        <v>1023</v>
      </c>
      <c r="G105" s="122" t="s">
        <v>653</v>
      </c>
      <c r="H105" s="123">
        <v>12</v>
      </c>
      <c r="I105" s="124"/>
      <c r="J105" s="125">
        <f>ROUND($I$105*$H$105,2)</f>
        <v>0</v>
      </c>
      <c r="K105" s="121" t="s">
        <v>491</v>
      </c>
      <c r="L105" s="43"/>
      <c r="M105" s="126"/>
      <c r="N105" s="127" t="s">
        <v>40</v>
      </c>
      <c r="O105" s="24"/>
      <c r="P105" s="24"/>
      <c r="Q105" s="128">
        <v>0.42368</v>
      </c>
      <c r="R105" s="128">
        <f>$Q$105*$H$105</f>
        <v>5.08416</v>
      </c>
      <c r="S105" s="128">
        <v>0</v>
      </c>
      <c r="T105" s="129">
        <f>$S$105*$H$105</f>
        <v>0</v>
      </c>
      <c r="AR105" s="89" t="s">
        <v>121</v>
      </c>
      <c r="AT105" s="89" t="s">
        <v>117</v>
      </c>
      <c r="AU105" s="89" t="s">
        <v>77</v>
      </c>
      <c r="AY105" s="6" t="s">
        <v>122</v>
      </c>
      <c r="BE105" s="130">
        <f>IF($N$105="základní",$J$105,0)</f>
        <v>0</v>
      </c>
      <c r="BF105" s="130">
        <f>IF($N$105="snížená",$J$105,0)</f>
        <v>0</v>
      </c>
      <c r="BG105" s="130">
        <f>IF($N$105="zákl. přenesená",$J$105,0)</f>
        <v>0</v>
      </c>
      <c r="BH105" s="130">
        <f>IF($N$105="sníž. přenesená",$J$105,0)</f>
        <v>0</v>
      </c>
      <c r="BI105" s="130">
        <f>IF($N$105="nulová",$J$105,0)</f>
        <v>0</v>
      </c>
      <c r="BJ105" s="89" t="s">
        <v>20</v>
      </c>
      <c r="BK105" s="130">
        <f>ROUND($I$105*$H$105,2)</f>
        <v>0</v>
      </c>
      <c r="BL105" s="89" t="s">
        <v>121</v>
      </c>
      <c r="BM105" s="89" t="s">
        <v>1024</v>
      </c>
    </row>
    <row r="106" spans="2:47" s="6" customFormat="1" ht="16.5" customHeight="1">
      <c r="B106" s="23"/>
      <c r="C106" s="24"/>
      <c r="D106" s="131" t="s">
        <v>123</v>
      </c>
      <c r="E106" s="24"/>
      <c r="F106" s="132" t="s">
        <v>1023</v>
      </c>
      <c r="G106" s="24"/>
      <c r="H106" s="24"/>
      <c r="J106" s="24"/>
      <c r="K106" s="24"/>
      <c r="L106" s="43"/>
      <c r="M106" s="56"/>
      <c r="N106" s="24"/>
      <c r="O106" s="24"/>
      <c r="P106" s="24"/>
      <c r="Q106" s="24"/>
      <c r="R106" s="24"/>
      <c r="S106" s="24"/>
      <c r="T106" s="57"/>
      <c r="AT106" s="6" t="s">
        <v>123</v>
      </c>
      <c r="AU106" s="6" t="s">
        <v>77</v>
      </c>
    </row>
    <row r="107" spans="2:47" s="6" customFormat="1" ht="30.75" customHeight="1">
      <c r="B107" s="23"/>
      <c r="C107" s="24"/>
      <c r="D107" s="172" t="s">
        <v>486</v>
      </c>
      <c r="E107" s="24"/>
      <c r="F107" s="173" t="s">
        <v>1025</v>
      </c>
      <c r="G107" s="24"/>
      <c r="H107" s="24"/>
      <c r="J107" s="24"/>
      <c r="K107" s="24"/>
      <c r="L107" s="43"/>
      <c r="M107" s="56"/>
      <c r="N107" s="24"/>
      <c r="O107" s="24"/>
      <c r="P107" s="24"/>
      <c r="Q107" s="24"/>
      <c r="R107" s="24"/>
      <c r="S107" s="24"/>
      <c r="T107" s="57"/>
      <c r="AT107" s="6" t="s">
        <v>486</v>
      </c>
      <c r="AU107" s="6" t="s">
        <v>77</v>
      </c>
    </row>
    <row r="108" spans="2:65" s="6" customFormat="1" ht="15.75" customHeight="1">
      <c r="B108" s="23"/>
      <c r="C108" s="119" t="s">
        <v>130</v>
      </c>
      <c r="D108" s="119" t="s">
        <v>117</v>
      </c>
      <c r="E108" s="120" t="s">
        <v>1026</v>
      </c>
      <c r="F108" s="121" t="s">
        <v>1027</v>
      </c>
      <c r="G108" s="122" t="s">
        <v>653</v>
      </c>
      <c r="H108" s="123">
        <v>12</v>
      </c>
      <c r="I108" s="124"/>
      <c r="J108" s="125">
        <f>ROUND($I$108*$H$108,2)</f>
        <v>0</v>
      </c>
      <c r="K108" s="121" t="s">
        <v>491</v>
      </c>
      <c r="L108" s="43"/>
      <c r="M108" s="126"/>
      <c r="N108" s="127" t="s">
        <v>40</v>
      </c>
      <c r="O108" s="24"/>
      <c r="P108" s="24"/>
      <c r="Q108" s="128">
        <v>0.4208</v>
      </c>
      <c r="R108" s="128">
        <f>$Q$108*$H$108</f>
        <v>5.0496</v>
      </c>
      <c r="S108" s="128">
        <v>0</v>
      </c>
      <c r="T108" s="129">
        <f>$S$108*$H$108</f>
        <v>0</v>
      </c>
      <c r="AR108" s="89" t="s">
        <v>121</v>
      </c>
      <c r="AT108" s="89" t="s">
        <v>117</v>
      </c>
      <c r="AU108" s="89" t="s">
        <v>77</v>
      </c>
      <c r="AY108" s="6" t="s">
        <v>122</v>
      </c>
      <c r="BE108" s="130">
        <f>IF($N$108="základní",$J$108,0)</f>
        <v>0</v>
      </c>
      <c r="BF108" s="130">
        <f>IF($N$108="snížená",$J$108,0)</f>
        <v>0</v>
      </c>
      <c r="BG108" s="130">
        <f>IF($N$108="zákl. přenesená",$J$108,0)</f>
        <v>0</v>
      </c>
      <c r="BH108" s="130">
        <f>IF($N$108="sníž. přenesená",$J$108,0)</f>
        <v>0</v>
      </c>
      <c r="BI108" s="130">
        <f>IF($N$108="nulová",$J$108,0)</f>
        <v>0</v>
      </c>
      <c r="BJ108" s="89" t="s">
        <v>20</v>
      </c>
      <c r="BK108" s="130">
        <f>ROUND($I$108*$H$108,2)</f>
        <v>0</v>
      </c>
      <c r="BL108" s="89" t="s">
        <v>121</v>
      </c>
      <c r="BM108" s="89" t="s">
        <v>1028</v>
      </c>
    </row>
    <row r="109" spans="2:47" s="6" customFormat="1" ht="16.5" customHeight="1">
      <c r="B109" s="23"/>
      <c r="C109" s="24"/>
      <c r="D109" s="131" t="s">
        <v>123</v>
      </c>
      <c r="E109" s="24"/>
      <c r="F109" s="132" t="s">
        <v>1027</v>
      </c>
      <c r="G109" s="24"/>
      <c r="H109" s="24"/>
      <c r="J109" s="24"/>
      <c r="K109" s="24"/>
      <c r="L109" s="43"/>
      <c r="M109" s="56"/>
      <c r="N109" s="24"/>
      <c r="O109" s="24"/>
      <c r="P109" s="24"/>
      <c r="Q109" s="24"/>
      <c r="R109" s="24"/>
      <c r="S109" s="24"/>
      <c r="T109" s="57"/>
      <c r="AT109" s="6" t="s">
        <v>123</v>
      </c>
      <c r="AU109" s="6" t="s">
        <v>77</v>
      </c>
    </row>
    <row r="110" spans="2:47" s="6" customFormat="1" ht="30.75" customHeight="1">
      <c r="B110" s="23"/>
      <c r="C110" s="24"/>
      <c r="D110" s="172" t="s">
        <v>486</v>
      </c>
      <c r="E110" s="24"/>
      <c r="F110" s="173" t="s">
        <v>1025</v>
      </c>
      <c r="G110" s="24"/>
      <c r="H110" s="24"/>
      <c r="J110" s="24"/>
      <c r="K110" s="24"/>
      <c r="L110" s="43"/>
      <c r="M110" s="56"/>
      <c r="N110" s="24"/>
      <c r="O110" s="24"/>
      <c r="P110" s="24"/>
      <c r="Q110" s="24"/>
      <c r="R110" s="24"/>
      <c r="S110" s="24"/>
      <c r="T110" s="57"/>
      <c r="AT110" s="6" t="s">
        <v>486</v>
      </c>
      <c r="AU110" s="6" t="s">
        <v>77</v>
      </c>
    </row>
    <row r="111" spans="2:65" s="6" customFormat="1" ht="15.75" customHeight="1">
      <c r="B111" s="23"/>
      <c r="C111" s="119" t="s">
        <v>145</v>
      </c>
      <c r="D111" s="119" t="s">
        <v>117</v>
      </c>
      <c r="E111" s="120" t="s">
        <v>1029</v>
      </c>
      <c r="F111" s="121" t="s">
        <v>1030</v>
      </c>
      <c r="G111" s="122" t="s">
        <v>653</v>
      </c>
      <c r="H111" s="123">
        <v>25</v>
      </c>
      <c r="I111" s="124"/>
      <c r="J111" s="125">
        <f>ROUND($I$111*$H$111,2)</f>
        <v>0</v>
      </c>
      <c r="K111" s="121" t="s">
        <v>491</v>
      </c>
      <c r="L111" s="43"/>
      <c r="M111" s="126"/>
      <c r="N111" s="127" t="s">
        <v>40</v>
      </c>
      <c r="O111" s="24"/>
      <c r="P111" s="24"/>
      <c r="Q111" s="128">
        <v>0.31108</v>
      </c>
      <c r="R111" s="128">
        <f>$Q$111*$H$111</f>
        <v>7.777000000000001</v>
      </c>
      <c r="S111" s="128">
        <v>0</v>
      </c>
      <c r="T111" s="129">
        <f>$S$111*$H$111</f>
        <v>0</v>
      </c>
      <c r="AR111" s="89" t="s">
        <v>121</v>
      </c>
      <c r="AT111" s="89" t="s">
        <v>117</v>
      </c>
      <c r="AU111" s="89" t="s">
        <v>77</v>
      </c>
      <c r="AY111" s="6" t="s">
        <v>122</v>
      </c>
      <c r="BE111" s="130">
        <f>IF($N$111="základní",$J$111,0)</f>
        <v>0</v>
      </c>
      <c r="BF111" s="130">
        <f>IF($N$111="snížená",$J$111,0)</f>
        <v>0</v>
      </c>
      <c r="BG111" s="130">
        <f>IF($N$111="zákl. přenesená",$J$111,0)</f>
        <v>0</v>
      </c>
      <c r="BH111" s="130">
        <f>IF($N$111="sníž. přenesená",$J$111,0)</f>
        <v>0</v>
      </c>
      <c r="BI111" s="130">
        <f>IF($N$111="nulová",$J$111,0)</f>
        <v>0</v>
      </c>
      <c r="BJ111" s="89" t="s">
        <v>20</v>
      </c>
      <c r="BK111" s="130">
        <f>ROUND($I$111*$H$111,2)</f>
        <v>0</v>
      </c>
      <c r="BL111" s="89" t="s">
        <v>121</v>
      </c>
      <c r="BM111" s="89" t="s">
        <v>1031</v>
      </c>
    </row>
    <row r="112" spans="2:47" s="6" customFormat="1" ht="16.5" customHeight="1">
      <c r="B112" s="23"/>
      <c r="C112" s="24"/>
      <c r="D112" s="131" t="s">
        <v>123</v>
      </c>
      <c r="E112" s="24"/>
      <c r="F112" s="132" t="s">
        <v>1032</v>
      </c>
      <c r="G112" s="24"/>
      <c r="H112" s="24"/>
      <c r="J112" s="24"/>
      <c r="K112" s="24"/>
      <c r="L112" s="43"/>
      <c r="M112" s="56"/>
      <c r="N112" s="24"/>
      <c r="O112" s="24"/>
      <c r="P112" s="24"/>
      <c r="Q112" s="24"/>
      <c r="R112" s="24"/>
      <c r="S112" s="24"/>
      <c r="T112" s="57"/>
      <c r="AT112" s="6" t="s">
        <v>123</v>
      </c>
      <c r="AU112" s="6" t="s">
        <v>77</v>
      </c>
    </row>
    <row r="113" spans="2:47" s="6" customFormat="1" ht="30.75" customHeight="1">
      <c r="B113" s="23"/>
      <c r="C113" s="24"/>
      <c r="D113" s="172" t="s">
        <v>486</v>
      </c>
      <c r="E113" s="24"/>
      <c r="F113" s="173" t="s">
        <v>1025</v>
      </c>
      <c r="G113" s="24"/>
      <c r="H113" s="24"/>
      <c r="J113" s="24"/>
      <c r="K113" s="24"/>
      <c r="L113" s="43"/>
      <c r="M113" s="56"/>
      <c r="N113" s="24"/>
      <c r="O113" s="24"/>
      <c r="P113" s="24"/>
      <c r="Q113" s="24"/>
      <c r="R113" s="24"/>
      <c r="S113" s="24"/>
      <c r="T113" s="57"/>
      <c r="AT113" s="6" t="s">
        <v>486</v>
      </c>
      <c r="AU113" s="6" t="s">
        <v>77</v>
      </c>
    </row>
    <row r="114" spans="2:63" s="159" customFormat="1" ht="30.75" customHeight="1">
      <c r="B114" s="160"/>
      <c r="C114" s="161"/>
      <c r="D114" s="161" t="s">
        <v>68</v>
      </c>
      <c r="E114" s="170" t="s">
        <v>145</v>
      </c>
      <c r="F114" s="170" t="s">
        <v>705</v>
      </c>
      <c r="G114" s="161"/>
      <c r="H114" s="161"/>
      <c r="J114" s="171">
        <f>$BK$114</f>
        <v>0</v>
      </c>
      <c r="K114" s="161"/>
      <c r="L114" s="164"/>
      <c r="M114" s="165"/>
      <c r="N114" s="161"/>
      <c r="O114" s="161"/>
      <c r="P114" s="166">
        <f>$P$115+SUM($P$116:$P$135)</f>
        <v>0</v>
      </c>
      <c r="Q114" s="161"/>
      <c r="R114" s="166">
        <f>$R$115+SUM($R$116:$R$135)</f>
        <v>24.379</v>
      </c>
      <c r="S114" s="161"/>
      <c r="T114" s="167">
        <f>$T$115+SUM($T$116:$T$135)</f>
        <v>0</v>
      </c>
      <c r="AR114" s="168" t="s">
        <v>20</v>
      </c>
      <c r="AT114" s="168" t="s">
        <v>68</v>
      </c>
      <c r="AU114" s="168" t="s">
        <v>20</v>
      </c>
      <c r="AY114" s="168" t="s">
        <v>122</v>
      </c>
      <c r="BK114" s="169">
        <f>$BK$115+SUM($BK$116:$BK$135)</f>
        <v>0</v>
      </c>
    </row>
    <row r="115" spans="2:65" s="6" customFormat="1" ht="15.75" customHeight="1">
      <c r="B115" s="23"/>
      <c r="C115" s="119" t="s">
        <v>25</v>
      </c>
      <c r="D115" s="119" t="s">
        <v>117</v>
      </c>
      <c r="E115" s="120" t="s">
        <v>746</v>
      </c>
      <c r="F115" s="121" t="s">
        <v>747</v>
      </c>
      <c r="G115" s="122" t="s">
        <v>592</v>
      </c>
      <c r="H115" s="123">
        <v>560</v>
      </c>
      <c r="I115" s="124"/>
      <c r="J115" s="125">
        <f>ROUND($I$115*$H$115,2)</f>
        <v>0</v>
      </c>
      <c r="K115" s="121" t="s">
        <v>491</v>
      </c>
      <c r="L115" s="43"/>
      <c r="M115" s="126"/>
      <c r="N115" s="127" t="s">
        <v>40</v>
      </c>
      <c r="O115" s="24"/>
      <c r="P115" s="24"/>
      <c r="Q115" s="128">
        <v>0.0004</v>
      </c>
      <c r="R115" s="128">
        <f>$Q$115*$H$115</f>
        <v>0.224</v>
      </c>
      <c r="S115" s="128">
        <v>0</v>
      </c>
      <c r="T115" s="129">
        <f>$S$115*$H$115</f>
        <v>0</v>
      </c>
      <c r="AR115" s="89" t="s">
        <v>121</v>
      </c>
      <c r="AT115" s="89" t="s">
        <v>117</v>
      </c>
      <c r="AU115" s="89" t="s">
        <v>77</v>
      </c>
      <c r="AY115" s="6" t="s">
        <v>122</v>
      </c>
      <c r="BE115" s="130">
        <f>IF($N$115="základní",$J$115,0)</f>
        <v>0</v>
      </c>
      <c r="BF115" s="130">
        <f>IF($N$115="snížená",$J$115,0)</f>
        <v>0</v>
      </c>
      <c r="BG115" s="130">
        <f>IF($N$115="zákl. přenesená",$J$115,0)</f>
        <v>0</v>
      </c>
      <c r="BH115" s="130">
        <f>IF($N$115="sníž. přenesená",$J$115,0)</f>
        <v>0</v>
      </c>
      <c r="BI115" s="130">
        <f>IF($N$115="nulová",$J$115,0)</f>
        <v>0</v>
      </c>
      <c r="BJ115" s="89" t="s">
        <v>20</v>
      </c>
      <c r="BK115" s="130">
        <f>ROUND($I$115*$H$115,2)</f>
        <v>0</v>
      </c>
      <c r="BL115" s="89" t="s">
        <v>121</v>
      </c>
      <c r="BM115" s="89" t="s">
        <v>1033</v>
      </c>
    </row>
    <row r="116" spans="2:47" s="6" customFormat="1" ht="16.5" customHeight="1">
      <c r="B116" s="23"/>
      <c r="C116" s="24"/>
      <c r="D116" s="131" t="s">
        <v>123</v>
      </c>
      <c r="E116" s="24"/>
      <c r="F116" s="132" t="s">
        <v>749</v>
      </c>
      <c r="G116" s="24"/>
      <c r="H116" s="24"/>
      <c r="J116" s="24"/>
      <c r="K116" s="24"/>
      <c r="L116" s="43"/>
      <c r="M116" s="56"/>
      <c r="N116" s="24"/>
      <c r="O116" s="24"/>
      <c r="P116" s="24"/>
      <c r="Q116" s="24"/>
      <c r="R116" s="24"/>
      <c r="S116" s="24"/>
      <c r="T116" s="57"/>
      <c r="AT116" s="6" t="s">
        <v>123</v>
      </c>
      <c r="AU116" s="6" t="s">
        <v>77</v>
      </c>
    </row>
    <row r="117" spans="2:47" s="6" customFormat="1" ht="30.75" customHeight="1">
      <c r="B117" s="23"/>
      <c r="C117" s="24"/>
      <c r="D117" s="172" t="s">
        <v>486</v>
      </c>
      <c r="E117" s="24"/>
      <c r="F117" s="173" t="s">
        <v>511</v>
      </c>
      <c r="G117" s="24"/>
      <c r="H117" s="24"/>
      <c r="J117" s="24"/>
      <c r="K117" s="24"/>
      <c r="L117" s="43"/>
      <c r="M117" s="56"/>
      <c r="N117" s="24"/>
      <c r="O117" s="24"/>
      <c r="P117" s="24"/>
      <c r="Q117" s="24"/>
      <c r="R117" s="24"/>
      <c r="S117" s="24"/>
      <c r="T117" s="57"/>
      <c r="AT117" s="6" t="s">
        <v>486</v>
      </c>
      <c r="AU117" s="6" t="s">
        <v>77</v>
      </c>
    </row>
    <row r="118" spans="2:51" s="6" customFormat="1" ht="15.75" customHeight="1">
      <c r="B118" s="174"/>
      <c r="C118" s="175"/>
      <c r="D118" s="172" t="s">
        <v>512</v>
      </c>
      <c r="E118" s="175"/>
      <c r="F118" s="176" t="s">
        <v>1034</v>
      </c>
      <c r="G118" s="175"/>
      <c r="H118" s="177">
        <v>560</v>
      </c>
      <c r="J118" s="175"/>
      <c r="K118" s="175"/>
      <c r="L118" s="178"/>
      <c r="M118" s="179"/>
      <c r="N118" s="175"/>
      <c r="O118" s="175"/>
      <c r="P118" s="175"/>
      <c r="Q118" s="175"/>
      <c r="R118" s="175"/>
      <c r="S118" s="175"/>
      <c r="T118" s="180"/>
      <c r="AT118" s="181" t="s">
        <v>512</v>
      </c>
      <c r="AU118" s="181" t="s">
        <v>77</v>
      </c>
      <c r="AV118" s="181" t="s">
        <v>77</v>
      </c>
      <c r="AW118" s="181" t="s">
        <v>101</v>
      </c>
      <c r="AX118" s="181" t="s">
        <v>20</v>
      </c>
      <c r="AY118" s="181" t="s">
        <v>122</v>
      </c>
    </row>
    <row r="119" spans="2:65" s="6" customFormat="1" ht="15.75" customHeight="1">
      <c r="B119" s="23"/>
      <c r="C119" s="119" t="s">
        <v>151</v>
      </c>
      <c r="D119" s="119" t="s">
        <v>117</v>
      </c>
      <c r="E119" s="120" t="s">
        <v>971</v>
      </c>
      <c r="F119" s="121" t="s">
        <v>972</v>
      </c>
      <c r="G119" s="122" t="s">
        <v>592</v>
      </c>
      <c r="H119" s="123">
        <v>100</v>
      </c>
      <c r="I119" s="124"/>
      <c r="J119" s="125">
        <f>ROUND($I$119*$H$119,2)</f>
        <v>0</v>
      </c>
      <c r="K119" s="121" t="s">
        <v>491</v>
      </c>
      <c r="L119" s="43"/>
      <c r="M119" s="126"/>
      <c r="N119" s="127" t="s">
        <v>40</v>
      </c>
      <c r="O119" s="24"/>
      <c r="P119" s="24"/>
      <c r="Q119" s="128">
        <v>0.15555</v>
      </c>
      <c r="R119" s="128">
        <f>$Q$119*$H$119</f>
        <v>15.555</v>
      </c>
      <c r="S119" s="128">
        <v>0</v>
      </c>
      <c r="T119" s="129">
        <f>$S$119*$H$119</f>
        <v>0</v>
      </c>
      <c r="AR119" s="89" t="s">
        <v>121</v>
      </c>
      <c r="AT119" s="89" t="s">
        <v>117</v>
      </c>
      <c r="AU119" s="89" t="s">
        <v>77</v>
      </c>
      <c r="AY119" s="6" t="s">
        <v>122</v>
      </c>
      <c r="BE119" s="130">
        <f>IF($N$119="základní",$J$119,0)</f>
        <v>0</v>
      </c>
      <c r="BF119" s="130">
        <f>IF($N$119="snížená",$J$119,0)</f>
        <v>0</v>
      </c>
      <c r="BG119" s="130">
        <f>IF($N$119="zákl. přenesená",$J$119,0)</f>
        <v>0</v>
      </c>
      <c r="BH119" s="130">
        <f>IF($N$119="sníž. přenesená",$J$119,0)</f>
        <v>0</v>
      </c>
      <c r="BI119" s="130">
        <f>IF($N$119="nulová",$J$119,0)</f>
        <v>0</v>
      </c>
      <c r="BJ119" s="89" t="s">
        <v>20</v>
      </c>
      <c r="BK119" s="130">
        <f>ROUND($I$119*$H$119,2)</f>
        <v>0</v>
      </c>
      <c r="BL119" s="89" t="s">
        <v>121</v>
      </c>
      <c r="BM119" s="89" t="s">
        <v>1035</v>
      </c>
    </row>
    <row r="120" spans="2:47" s="6" customFormat="1" ht="27" customHeight="1">
      <c r="B120" s="23"/>
      <c r="C120" s="24"/>
      <c r="D120" s="131" t="s">
        <v>123</v>
      </c>
      <c r="E120" s="24"/>
      <c r="F120" s="132" t="s">
        <v>1036</v>
      </c>
      <c r="G120" s="24"/>
      <c r="H120" s="24"/>
      <c r="J120" s="24"/>
      <c r="K120" s="24"/>
      <c r="L120" s="43"/>
      <c r="M120" s="56"/>
      <c r="N120" s="24"/>
      <c r="O120" s="24"/>
      <c r="P120" s="24"/>
      <c r="Q120" s="24"/>
      <c r="R120" s="24"/>
      <c r="S120" s="24"/>
      <c r="T120" s="57"/>
      <c r="AT120" s="6" t="s">
        <v>123</v>
      </c>
      <c r="AU120" s="6" t="s">
        <v>77</v>
      </c>
    </row>
    <row r="121" spans="2:47" s="6" customFormat="1" ht="30.75" customHeight="1">
      <c r="B121" s="23"/>
      <c r="C121" s="24"/>
      <c r="D121" s="172" t="s">
        <v>486</v>
      </c>
      <c r="E121" s="24"/>
      <c r="F121" s="173" t="s">
        <v>1037</v>
      </c>
      <c r="G121" s="24"/>
      <c r="H121" s="24"/>
      <c r="J121" s="24"/>
      <c r="K121" s="24"/>
      <c r="L121" s="43"/>
      <c r="M121" s="56"/>
      <c r="N121" s="24"/>
      <c r="O121" s="24"/>
      <c r="P121" s="24"/>
      <c r="Q121" s="24"/>
      <c r="R121" s="24"/>
      <c r="S121" s="24"/>
      <c r="T121" s="57"/>
      <c r="AT121" s="6" t="s">
        <v>486</v>
      </c>
      <c r="AU121" s="6" t="s">
        <v>77</v>
      </c>
    </row>
    <row r="122" spans="2:65" s="6" customFormat="1" ht="15.75" customHeight="1">
      <c r="B122" s="23"/>
      <c r="C122" s="133" t="s">
        <v>154</v>
      </c>
      <c r="D122" s="133" t="s">
        <v>127</v>
      </c>
      <c r="E122" s="134" t="s">
        <v>976</v>
      </c>
      <c r="F122" s="135" t="s">
        <v>977</v>
      </c>
      <c r="G122" s="136" t="s">
        <v>653</v>
      </c>
      <c r="H122" s="137">
        <v>100</v>
      </c>
      <c r="I122" s="138"/>
      <c r="J122" s="139">
        <f>ROUND($I$122*$H$122,2)</f>
        <v>0</v>
      </c>
      <c r="K122" s="135" t="s">
        <v>491</v>
      </c>
      <c r="L122" s="140"/>
      <c r="M122" s="141"/>
      <c r="N122" s="142" t="s">
        <v>40</v>
      </c>
      <c r="O122" s="24"/>
      <c r="P122" s="24"/>
      <c r="Q122" s="128">
        <v>0.086</v>
      </c>
      <c r="R122" s="128">
        <f>$Q$122*$H$122</f>
        <v>8.6</v>
      </c>
      <c r="S122" s="128">
        <v>0</v>
      </c>
      <c r="T122" s="129">
        <f>$S$122*$H$122</f>
        <v>0</v>
      </c>
      <c r="AR122" s="89" t="s">
        <v>130</v>
      </c>
      <c r="AT122" s="89" t="s">
        <v>127</v>
      </c>
      <c r="AU122" s="89" t="s">
        <v>77</v>
      </c>
      <c r="AY122" s="6" t="s">
        <v>122</v>
      </c>
      <c r="BE122" s="130">
        <f>IF($N$122="základní",$J$122,0)</f>
        <v>0</v>
      </c>
      <c r="BF122" s="130">
        <f>IF($N$122="snížená",$J$122,0)</f>
        <v>0</v>
      </c>
      <c r="BG122" s="130">
        <f>IF($N$122="zákl. přenesená",$J$122,0)</f>
        <v>0</v>
      </c>
      <c r="BH122" s="130">
        <f>IF($N$122="sníž. přenesená",$J$122,0)</f>
        <v>0</v>
      </c>
      <c r="BI122" s="130">
        <f>IF($N$122="nulová",$J$122,0)</f>
        <v>0</v>
      </c>
      <c r="BJ122" s="89" t="s">
        <v>20</v>
      </c>
      <c r="BK122" s="130">
        <f>ROUND($I$122*$H$122,2)</f>
        <v>0</v>
      </c>
      <c r="BL122" s="89" t="s">
        <v>121</v>
      </c>
      <c r="BM122" s="89" t="s">
        <v>1038</v>
      </c>
    </row>
    <row r="123" spans="2:47" s="6" customFormat="1" ht="16.5" customHeight="1">
      <c r="B123" s="23"/>
      <c r="C123" s="24"/>
      <c r="D123" s="131" t="s">
        <v>123</v>
      </c>
      <c r="E123" s="24"/>
      <c r="F123" s="132" t="s">
        <v>1039</v>
      </c>
      <c r="G123" s="24"/>
      <c r="H123" s="24"/>
      <c r="J123" s="24"/>
      <c r="K123" s="24"/>
      <c r="L123" s="43"/>
      <c r="M123" s="56"/>
      <c r="N123" s="24"/>
      <c r="O123" s="24"/>
      <c r="P123" s="24"/>
      <c r="Q123" s="24"/>
      <c r="R123" s="24"/>
      <c r="S123" s="24"/>
      <c r="T123" s="57"/>
      <c r="AT123" s="6" t="s">
        <v>123</v>
      </c>
      <c r="AU123" s="6" t="s">
        <v>77</v>
      </c>
    </row>
    <row r="124" spans="2:65" s="6" customFormat="1" ht="15.75" customHeight="1">
      <c r="B124" s="23"/>
      <c r="C124" s="119" t="s">
        <v>157</v>
      </c>
      <c r="D124" s="119" t="s">
        <v>117</v>
      </c>
      <c r="E124" s="120" t="s">
        <v>1040</v>
      </c>
      <c r="F124" s="121" t="s">
        <v>1041</v>
      </c>
      <c r="G124" s="122" t="s">
        <v>592</v>
      </c>
      <c r="H124" s="123">
        <v>50</v>
      </c>
      <c r="I124" s="124"/>
      <c r="J124" s="125">
        <f>ROUND($I$124*$H$124,2)</f>
        <v>0</v>
      </c>
      <c r="K124" s="121" t="s">
        <v>491</v>
      </c>
      <c r="L124" s="43"/>
      <c r="M124" s="126"/>
      <c r="N124" s="127" t="s">
        <v>40</v>
      </c>
      <c r="O124" s="24"/>
      <c r="P124" s="24"/>
      <c r="Q124" s="128">
        <v>0</v>
      </c>
      <c r="R124" s="128">
        <f>$Q$124*$H$124</f>
        <v>0</v>
      </c>
      <c r="S124" s="128">
        <v>0</v>
      </c>
      <c r="T124" s="129">
        <f>$S$124*$H$124</f>
        <v>0</v>
      </c>
      <c r="AR124" s="89" t="s">
        <v>121</v>
      </c>
      <c r="AT124" s="89" t="s">
        <v>117</v>
      </c>
      <c r="AU124" s="89" t="s">
        <v>77</v>
      </c>
      <c r="AY124" s="6" t="s">
        <v>122</v>
      </c>
      <c r="BE124" s="130">
        <f>IF($N$124="základní",$J$124,0)</f>
        <v>0</v>
      </c>
      <c r="BF124" s="130">
        <f>IF($N$124="snížená",$J$124,0)</f>
        <v>0</v>
      </c>
      <c r="BG124" s="130">
        <f>IF($N$124="zákl. přenesená",$J$124,0)</f>
        <v>0</v>
      </c>
      <c r="BH124" s="130">
        <f>IF($N$124="sníž. přenesená",$J$124,0)</f>
        <v>0</v>
      </c>
      <c r="BI124" s="130">
        <f>IF($N$124="nulová",$J$124,0)</f>
        <v>0</v>
      </c>
      <c r="BJ124" s="89" t="s">
        <v>20</v>
      </c>
      <c r="BK124" s="130">
        <f>ROUND($I$124*$H$124,2)</f>
        <v>0</v>
      </c>
      <c r="BL124" s="89" t="s">
        <v>121</v>
      </c>
      <c r="BM124" s="89" t="s">
        <v>1042</v>
      </c>
    </row>
    <row r="125" spans="2:47" s="6" customFormat="1" ht="16.5" customHeight="1">
      <c r="B125" s="23"/>
      <c r="C125" s="24"/>
      <c r="D125" s="131" t="s">
        <v>123</v>
      </c>
      <c r="E125" s="24"/>
      <c r="F125" s="132" t="s">
        <v>1043</v>
      </c>
      <c r="G125" s="24"/>
      <c r="H125" s="24"/>
      <c r="J125" s="24"/>
      <c r="K125" s="24"/>
      <c r="L125" s="43"/>
      <c r="M125" s="56"/>
      <c r="N125" s="24"/>
      <c r="O125" s="24"/>
      <c r="P125" s="24"/>
      <c r="Q125" s="24"/>
      <c r="R125" s="24"/>
      <c r="S125" s="24"/>
      <c r="T125" s="57"/>
      <c r="AT125" s="6" t="s">
        <v>123</v>
      </c>
      <c r="AU125" s="6" t="s">
        <v>77</v>
      </c>
    </row>
    <row r="126" spans="2:47" s="6" customFormat="1" ht="30.75" customHeight="1">
      <c r="B126" s="23"/>
      <c r="C126" s="24"/>
      <c r="D126" s="172" t="s">
        <v>486</v>
      </c>
      <c r="E126" s="24"/>
      <c r="F126" s="173" t="s">
        <v>511</v>
      </c>
      <c r="G126" s="24"/>
      <c r="H126" s="24"/>
      <c r="J126" s="24"/>
      <c r="K126" s="24"/>
      <c r="L126" s="43"/>
      <c r="M126" s="56"/>
      <c r="N126" s="24"/>
      <c r="O126" s="24"/>
      <c r="P126" s="24"/>
      <c r="Q126" s="24"/>
      <c r="R126" s="24"/>
      <c r="S126" s="24"/>
      <c r="T126" s="57"/>
      <c r="AT126" s="6" t="s">
        <v>486</v>
      </c>
      <c r="AU126" s="6" t="s">
        <v>77</v>
      </c>
    </row>
    <row r="127" spans="2:65" s="6" customFormat="1" ht="15.75" customHeight="1">
      <c r="B127" s="23"/>
      <c r="C127" s="119" t="s">
        <v>160</v>
      </c>
      <c r="D127" s="119" t="s">
        <v>117</v>
      </c>
      <c r="E127" s="120" t="s">
        <v>1044</v>
      </c>
      <c r="F127" s="121" t="s">
        <v>1045</v>
      </c>
      <c r="G127" s="122" t="s">
        <v>482</v>
      </c>
      <c r="H127" s="123">
        <v>300</v>
      </c>
      <c r="I127" s="124"/>
      <c r="J127" s="125">
        <f>ROUND($I$127*$H$127,2)</f>
        <v>0</v>
      </c>
      <c r="K127" s="121" t="s">
        <v>697</v>
      </c>
      <c r="L127" s="43"/>
      <c r="M127" s="126"/>
      <c r="N127" s="127" t="s">
        <v>40</v>
      </c>
      <c r="O127" s="24"/>
      <c r="P127" s="24"/>
      <c r="Q127" s="128">
        <v>0</v>
      </c>
      <c r="R127" s="128">
        <f>$Q$127*$H$127</f>
        <v>0</v>
      </c>
      <c r="S127" s="128">
        <v>0</v>
      </c>
      <c r="T127" s="129">
        <f>$S$127*$H$127</f>
        <v>0</v>
      </c>
      <c r="AR127" s="89" t="s">
        <v>121</v>
      </c>
      <c r="AT127" s="89" t="s">
        <v>117</v>
      </c>
      <c r="AU127" s="89" t="s">
        <v>77</v>
      </c>
      <c r="AY127" s="6" t="s">
        <v>122</v>
      </c>
      <c r="BE127" s="130">
        <f>IF($N$127="základní",$J$127,0)</f>
        <v>0</v>
      </c>
      <c r="BF127" s="130">
        <f>IF($N$127="snížená",$J$127,0)</f>
        <v>0</v>
      </c>
      <c r="BG127" s="130">
        <f>IF($N$127="zákl. přenesená",$J$127,0)</f>
        <v>0</v>
      </c>
      <c r="BH127" s="130">
        <f>IF($N$127="sníž. přenesená",$J$127,0)</f>
        <v>0</v>
      </c>
      <c r="BI127" s="130">
        <f>IF($N$127="nulová",$J$127,0)</f>
        <v>0</v>
      </c>
      <c r="BJ127" s="89" t="s">
        <v>20</v>
      </c>
      <c r="BK127" s="130">
        <f>ROUND($I$127*$H$127,2)</f>
        <v>0</v>
      </c>
      <c r="BL127" s="89" t="s">
        <v>121</v>
      </c>
      <c r="BM127" s="89" t="s">
        <v>1046</v>
      </c>
    </row>
    <row r="128" spans="2:47" s="6" customFormat="1" ht="16.5" customHeight="1">
      <c r="B128" s="23"/>
      <c r="C128" s="24"/>
      <c r="D128" s="131" t="s">
        <v>123</v>
      </c>
      <c r="E128" s="24"/>
      <c r="F128" s="132" t="s">
        <v>1045</v>
      </c>
      <c r="G128" s="24"/>
      <c r="H128" s="24"/>
      <c r="J128" s="24"/>
      <c r="K128" s="24"/>
      <c r="L128" s="43"/>
      <c r="M128" s="56"/>
      <c r="N128" s="24"/>
      <c r="O128" s="24"/>
      <c r="P128" s="24"/>
      <c r="Q128" s="24"/>
      <c r="R128" s="24"/>
      <c r="S128" s="24"/>
      <c r="T128" s="57"/>
      <c r="AT128" s="6" t="s">
        <v>123</v>
      </c>
      <c r="AU128" s="6" t="s">
        <v>77</v>
      </c>
    </row>
    <row r="129" spans="2:47" s="6" customFormat="1" ht="30.75" customHeight="1">
      <c r="B129" s="23"/>
      <c r="C129" s="24"/>
      <c r="D129" s="172" t="s">
        <v>486</v>
      </c>
      <c r="E129" s="24"/>
      <c r="F129" s="173" t="s">
        <v>1047</v>
      </c>
      <c r="G129" s="24"/>
      <c r="H129" s="24"/>
      <c r="J129" s="24"/>
      <c r="K129" s="24"/>
      <c r="L129" s="43"/>
      <c r="M129" s="56"/>
      <c r="N129" s="24"/>
      <c r="O129" s="24"/>
      <c r="P129" s="24"/>
      <c r="Q129" s="24"/>
      <c r="R129" s="24"/>
      <c r="S129" s="24"/>
      <c r="T129" s="57"/>
      <c r="AT129" s="6" t="s">
        <v>486</v>
      </c>
      <c r="AU129" s="6" t="s">
        <v>77</v>
      </c>
    </row>
    <row r="130" spans="2:65" s="6" customFormat="1" ht="15.75" customHeight="1">
      <c r="B130" s="23"/>
      <c r="C130" s="119" t="s">
        <v>7</v>
      </c>
      <c r="D130" s="119" t="s">
        <v>117</v>
      </c>
      <c r="E130" s="120" t="s">
        <v>1048</v>
      </c>
      <c r="F130" s="121" t="s">
        <v>1049</v>
      </c>
      <c r="G130" s="122" t="s">
        <v>482</v>
      </c>
      <c r="H130" s="123">
        <v>200</v>
      </c>
      <c r="I130" s="124"/>
      <c r="J130" s="125">
        <f>ROUND($I$130*$H$130,2)</f>
        <v>0</v>
      </c>
      <c r="K130" s="121" t="s">
        <v>697</v>
      </c>
      <c r="L130" s="43"/>
      <c r="M130" s="126"/>
      <c r="N130" s="127" t="s">
        <v>40</v>
      </c>
      <c r="O130" s="24"/>
      <c r="P130" s="24"/>
      <c r="Q130" s="128">
        <v>0</v>
      </c>
      <c r="R130" s="128">
        <f>$Q$130*$H$130</f>
        <v>0</v>
      </c>
      <c r="S130" s="128">
        <v>0</v>
      </c>
      <c r="T130" s="129">
        <f>$S$130*$H$130</f>
        <v>0</v>
      </c>
      <c r="AR130" s="89" t="s">
        <v>121</v>
      </c>
      <c r="AT130" s="89" t="s">
        <v>117</v>
      </c>
      <c r="AU130" s="89" t="s">
        <v>77</v>
      </c>
      <c r="AY130" s="6" t="s">
        <v>122</v>
      </c>
      <c r="BE130" s="130">
        <f>IF($N$130="základní",$J$130,0)</f>
        <v>0</v>
      </c>
      <c r="BF130" s="130">
        <f>IF($N$130="snížená",$J$130,0)</f>
        <v>0</v>
      </c>
      <c r="BG130" s="130">
        <f>IF($N$130="zákl. přenesená",$J$130,0)</f>
        <v>0</v>
      </c>
      <c r="BH130" s="130">
        <f>IF($N$130="sníž. přenesená",$J$130,0)</f>
        <v>0</v>
      </c>
      <c r="BI130" s="130">
        <f>IF($N$130="nulová",$J$130,0)</f>
        <v>0</v>
      </c>
      <c r="BJ130" s="89" t="s">
        <v>20</v>
      </c>
      <c r="BK130" s="130">
        <f>ROUND($I$130*$H$130,2)</f>
        <v>0</v>
      </c>
      <c r="BL130" s="89" t="s">
        <v>121</v>
      </c>
      <c r="BM130" s="89" t="s">
        <v>1050</v>
      </c>
    </row>
    <row r="131" spans="2:47" s="6" customFormat="1" ht="27" customHeight="1">
      <c r="B131" s="23"/>
      <c r="C131" s="24"/>
      <c r="D131" s="131" t="s">
        <v>123</v>
      </c>
      <c r="E131" s="24"/>
      <c r="F131" s="132" t="s">
        <v>1051</v>
      </c>
      <c r="G131" s="24"/>
      <c r="H131" s="24"/>
      <c r="J131" s="24"/>
      <c r="K131" s="24"/>
      <c r="L131" s="43"/>
      <c r="M131" s="56"/>
      <c r="N131" s="24"/>
      <c r="O131" s="24"/>
      <c r="P131" s="24"/>
      <c r="Q131" s="24"/>
      <c r="R131" s="24"/>
      <c r="S131" s="24"/>
      <c r="T131" s="57"/>
      <c r="AT131" s="6" t="s">
        <v>123</v>
      </c>
      <c r="AU131" s="6" t="s">
        <v>77</v>
      </c>
    </row>
    <row r="132" spans="2:47" s="6" customFormat="1" ht="30.75" customHeight="1">
      <c r="B132" s="23"/>
      <c r="C132" s="24"/>
      <c r="D132" s="172" t="s">
        <v>486</v>
      </c>
      <c r="E132" s="24"/>
      <c r="F132" s="173" t="s">
        <v>1052</v>
      </c>
      <c r="G132" s="24"/>
      <c r="H132" s="24"/>
      <c r="J132" s="24"/>
      <c r="K132" s="24"/>
      <c r="L132" s="43"/>
      <c r="M132" s="56"/>
      <c r="N132" s="24"/>
      <c r="O132" s="24"/>
      <c r="P132" s="24"/>
      <c r="Q132" s="24"/>
      <c r="R132" s="24"/>
      <c r="S132" s="24"/>
      <c r="T132" s="57"/>
      <c r="AT132" s="6" t="s">
        <v>486</v>
      </c>
      <c r="AU132" s="6" t="s">
        <v>77</v>
      </c>
    </row>
    <row r="133" spans="2:65" s="6" customFormat="1" ht="15.75" customHeight="1">
      <c r="B133" s="23"/>
      <c r="C133" s="119" t="s">
        <v>165</v>
      </c>
      <c r="D133" s="119" t="s">
        <v>117</v>
      </c>
      <c r="E133" s="120" t="s">
        <v>1053</v>
      </c>
      <c r="F133" s="121" t="s">
        <v>1054</v>
      </c>
      <c r="G133" s="122" t="s">
        <v>550</v>
      </c>
      <c r="H133" s="123">
        <v>508.58</v>
      </c>
      <c r="I133" s="124"/>
      <c r="J133" s="125">
        <f>ROUND($I$133*$H$133,2)</f>
        <v>0</v>
      </c>
      <c r="K133" s="121"/>
      <c r="L133" s="43"/>
      <c r="M133" s="126"/>
      <c r="N133" s="127" t="s">
        <v>40</v>
      </c>
      <c r="O133" s="24"/>
      <c r="P133" s="24"/>
      <c r="Q133" s="128">
        <v>0</v>
      </c>
      <c r="R133" s="128">
        <f>$Q$133*$H$133</f>
        <v>0</v>
      </c>
      <c r="S133" s="128">
        <v>0</v>
      </c>
      <c r="T133" s="129">
        <f>$S$133*$H$133</f>
        <v>0</v>
      </c>
      <c r="AR133" s="89" t="s">
        <v>121</v>
      </c>
      <c r="AT133" s="89" t="s">
        <v>117</v>
      </c>
      <c r="AU133" s="89" t="s">
        <v>77</v>
      </c>
      <c r="AY133" s="6" t="s">
        <v>122</v>
      </c>
      <c r="BE133" s="130">
        <f>IF($N$133="základní",$J$133,0)</f>
        <v>0</v>
      </c>
      <c r="BF133" s="130">
        <f>IF($N$133="snížená",$J$133,0)</f>
        <v>0</v>
      </c>
      <c r="BG133" s="130">
        <f>IF($N$133="zákl. přenesená",$J$133,0)</f>
        <v>0</v>
      </c>
      <c r="BH133" s="130">
        <f>IF($N$133="sníž. přenesená",$J$133,0)</f>
        <v>0</v>
      </c>
      <c r="BI133" s="130">
        <f>IF($N$133="nulová",$J$133,0)</f>
        <v>0</v>
      </c>
      <c r="BJ133" s="89" t="s">
        <v>20</v>
      </c>
      <c r="BK133" s="130">
        <f>ROUND($I$133*$H$133,2)</f>
        <v>0</v>
      </c>
      <c r="BL133" s="89" t="s">
        <v>121</v>
      </c>
      <c r="BM133" s="89" t="s">
        <v>1055</v>
      </c>
    </row>
    <row r="134" spans="2:47" s="6" customFormat="1" ht="30.75" customHeight="1">
      <c r="B134" s="23"/>
      <c r="C134" s="24"/>
      <c r="D134" s="131" t="s">
        <v>486</v>
      </c>
      <c r="E134" s="24"/>
      <c r="F134" s="173" t="s">
        <v>1056</v>
      </c>
      <c r="G134" s="24"/>
      <c r="H134" s="24"/>
      <c r="J134" s="24"/>
      <c r="K134" s="24"/>
      <c r="L134" s="43"/>
      <c r="M134" s="56"/>
      <c r="N134" s="24"/>
      <c r="O134" s="24"/>
      <c r="P134" s="24"/>
      <c r="Q134" s="24"/>
      <c r="R134" s="24"/>
      <c r="S134" s="24"/>
      <c r="T134" s="57"/>
      <c r="AT134" s="6" t="s">
        <v>486</v>
      </c>
      <c r="AU134" s="6" t="s">
        <v>77</v>
      </c>
    </row>
    <row r="135" spans="2:63" s="159" customFormat="1" ht="23.25" customHeight="1">
      <c r="B135" s="160"/>
      <c r="C135" s="161"/>
      <c r="D135" s="161" t="s">
        <v>68</v>
      </c>
      <c r="E135" s="170" t="s">
        <v>401</v>
      </c>
      <c r="F135" s="170" t="s">
        <v>773</v>
      </c>
      <c r="G135" s="161"/>
      <c r="H135" s="161"/>
      <c r="J135" s="171">
        <f>$BK$135</f>
        <v>0</v>
      </c>
      <c r="K135" s="161"/>
      <c r="L135" s="164"/>
      <c r="M135" s="165"/>
      <c r="N135" s="161"/>
      <c r="O135" s="161"/>
      <c r="P135" s="166">
        <f>SUM($P$136:$P$137)</f>
        <v>0</v>
      </c>
      <c r="Q135" s="161"/>
      <c r="R135" s="166">
        <f>SUM($R$136:$R$137)</f>
        <v>0</v>
      </c>
      <c r="S135" s="161"/>
      <c r="T135" s="167">
        <f>SUM($T$136:$T$137)</f>
        <v>0</v>
      </c>
      <c r="AR135" s="168" t="s">
        <v>20</v>
      </c>
      <c r="AT135" s="168" t="s">
        <v>68</v>
      </c>
      <c r="AU135" s="168" t="s">
        <v>77</v>
      </c>
      <c r="AY135" s="168" t="s">
        <v>122</v>
      </c>
      <c r="BK135" s="169">
        <f>SUM($BK$136:$BK$137)</f>
        <v>0</v>
      </c>
    </row>
    <row r="136" spans="2:65" s="6" customFormat="1" ht="15.75" customHeight="1">
      <c r="B136" s="23"/>
      <c r="C136" s="119" t="s">
        <v>174</v>
      </c>
      <c r="D136" s="119" t="s">
        <v>117</v>
      </c>
      <c r="E136" s="120" t="s">
        <v>808</v>
      </c>
      <c r="F136" s="121" t="s">
        <v>809</v>
      </c>
      <c r="G136" s="122" t="s">
        <v>550</v>
      </c>
      <c r="H136" s="123">
        <v>58.074</v>
      </c>
      <c r="I136" s="124"/>
      <c r="J136" s="125">
        <f>ROUND($I$136*$H$136,2)</f>
        <v>0</v>
      </c>
      <c r="K136" s="121" t="s">
        <v>491</v>
      </c>
      <c r="L136" s="43"/>
      <c r="M136" s="126"/>
      <c r="N136" s="127" t="s">
        <v>40</v>
      </c>
      <c r="O136" s="24"/>
      <c r="P136" s="24"/>
      <c r="Q136" s="128">
        <v>0</v>
      </c>
      <c r="R136" s="128">
        <f>$Q$136*$H$136</f>
        <v>0</v>
      </c>
      <c r="S136" s="128">
        <v>0</v>
      </c>
      <c r="T136" s="129">
        <f>$S$136*$H$136</f>
        <v>0</v>
      </c>
      <c r="AR136" s="89" t="s">
        <v>121</v>
      </c>
      <c r="AT136" s="89" t="s">
        <v>117</v>
      </c>
      <c r="AU136" s="89" t="s">
        <v>126</v>
      </c>
      <c r="AY136" s="6" t="s">
        <v>122</v>
      </c>
      <c r="BE136" s="130">
        <f>IF($N$136="základní",$J$136,0)</f>
        <v>0</v>
      </c>
      <c r="BF136" s="130">
        <f>IF($N$136="snížená",$J$136,0)</f>
        <v>0</v>
      </c>
      <c r="BG136" s="130">
        <f>IF($N$136="zákl. přenesená",$J$136,0)</f>
        <v>0</v>
      </c>
      <c r="BH136" s="130">
        <f>IF($N$136="sníž. přenesená",$J$136,0)</f>
        <v>0</v>
      </c>
      <c r="BI136" s="130">
        <f>IF($N$136="nulová",$J$136,0)</f>
        <v>0</v>
      </c>
      <c r="BJ136" s="89" t="s">
        <v>20</v>
      </c>
      <c r="BK136" s="130">
        <f>ROUND($I$136*$H$136,2)</f>
        <v>0</v>
      </c>
      <c r="BL136" s="89" t="s">
        <v>121</v>
      </c>
      <c r="BM136" s="89" t="s">
        <v>1057</v>
      </c>
    </row>
    <row r="137" spans="2:47" s="6" customFormat="1" ht="27" customHeight="1">
      <c r="B137" s="23"/>
      <c r="C137" s="24"/>
      <c r="D137" s="131" t="s">
        <v>123</v>
      </c>
      <c r="E137" s="24"/>
      <c r="F137" s="132" t="s">
        <v>811</v>
      </c>
      <c r="G137" s="24"/>
      <c r="H137" s="24"/>
      <c r="J137" s="24"/>
      <c r="K137" s="24"/>
      <c r="L137" s="43"/>
      <c r="M137" s="143"/>
      <c r="N137" s="144"/>
      <c r="O137" s="144"/>
      <c r="P137" s="144"/>
      <c r="Q137" s="144"/>
      <c r="R137" s="144"/>
      <c r="S137" s="144"/>
      <c r="T137" s="145"/>
      <c r="AT137" s="6" t="s">
        <v>123</v>
      </c>
      <c r="AU137" s="6" t="s">
        <v>126</v>
      </c>
    </row>
    <row r="138" spans="2:12" s="6" customFormat="1" ht="7.5" customHeight="1">
      <c r="B138" s="38"/>
      <c r="C138" s="39"/>
      <c r="D138" s="39"/>
      <c r="E138" s="39"/>
      <c r="F138" s="39"/>
      <c r="G138" s="39"/>
      <c r="H138" s="39"/>
      <c r="I138" s="101"/>
      <c r="J138" s="39"/>
      <c r="K138" s="39"/>
      <c r="L138" s="43"/>
    </row>
    <row r="330" s="2" customFormat="1" ht="14.25" customHeight="1"/>
  </sheetData>
  <sheetProtection password="CC35" sheet="1" objects="1" scenarios="1" formatColumns="0" formatRows="0" sort="0" autoFilter="0"/>
  <autoFilter ref="C81:K81"/>
  <mergeCells count="9">
    <mergeCell ref="E74:H74"/>
    <mergeCell ref="G1:H1"/>
    <mergeCell ref="L2:V2"/>
    <mergeCell ref="E7:H7"/>
    <mergeCell ref="E9:H9"/>
    <mergeCell ref="E24:H24"/>
    <mergeCell ref="E45:H45"/>
    <mergeCell ref="E47:H47"/>
    <mergeCell ref="E72:H72"/>
  </mergeCells>
  <hyperlinks>
    <hyperlink ref="F1:G1" location="C2" tooltip="Krycí list soupisu" display="1) Krycí list soupisu"/>
    <hyperlink ref="G1:H1" location="C54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42"/>
      <c r="C1" s="242"/>
      <c r="D1" s="241" t="s">
        <v>1</v>
      </c>
      <c r="E1" s="242"/>
      <c r="F1" s="243" t="s">
        <v>1280</v>
      </c>
      <c r="G1" s="248" t="s">
        <v>1281</v>
      </c>
      <c r="H1" s="248"/>
      <c r="I1" s="242"/>
      <c r="J1" s="243" t="s">
        <v>1282</v>
      </c>
      <c r="K1" s="241" t="s">
        <v>93</v>
      </c>
      <c r="L1" s="243" t="s">
        <v>1283</v>
      </c>
      <c r="M1" s="243"/>
      <c r="N1" s="243"/>
      <c r="O1" s="243"/>
      <c r="P1" s="243"/>
      <c r="Q1" s="243"/>
      <c r="R1" s="243"/>
      <c r="S1" s="243"/>
      <c r="T1" s="243"/>
      <c r="U1" s="239"/>
      <c r="V1" s="23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36"/>
      <c r="M2" s="201"/>
      <c r="N2" s="201"/>
      <c r="O2" s="201"/>
      <c r="P2" s="201"/>
      <c r="Q2" s="201"/>
      <c r="R2" s="201"/>
      <c r="S2" s="201"/>
      <c r="T2" s="201"/>
      <c r="U2" s="201"/>
      <c r="V2" s="201"/>
      <c r="AT2" s="2" t="s">
        <v>89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77</v>
      </c>
    </row>
    <row r="4" spans="2:46" s="2" customFormat="1" ht="37.5" customHeight="1">
      <c r="B4" s="10"/>
      <c r="C4" s="11"/>
      <c r="D4" s="12" t="s">
        <v>94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37" t="str">
        <f>'Rekapitulace stavby'!$K$6</f>
        <v>NÝRSKO - CHODSKÁ ULICE</v>
      </c>
      <c r="F7" s="205"/>
      <c r="G7" s="205"/>
      <c r="H7" s="205"/>
      <c r="J7" s="11"/>
      <c r="K7" s="13"/>
    </row>
    <row r="8" spans="2:11" s="6" customFormat="1" ht="15.75" customHeight="1">
      <c r="B8" s="23"/>
      <c r="C8" s="24"/>
      <c r="D8" s="19" t="s">
        <v>95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20" t="s">
        <v>1058</v>
      </c>
      <c r="F9" s="212"/>
      <c r="G9" s="212"/>
      <c r="H9" s="212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/>
      <c r="G11" s="24"/>
      <c r="H11" s="24"/>
      <c r="I11" s="88" t="s">
        <v>19</v>
      </c>
      <c r="J11" s="17"/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22</v>
      </c>
      <c r="G12" s="24"/>
      <c r="H12" s="24"/>
      <c r="I12" s="88" t="s">
        <v>23</v>
      </c>
      <c r="J12" s="52" t="str">
        <f>'Rekapitulace stavby'!$AN$8</f>
        <v>01.01.2000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27</v>
      </c>
      <c r="E14" s="24"/>
      <c r="F14" s="24"/>
      <c r="G14" s="24"/>
      <c r="H14" s="24"/>
      <c r="I14" s="88" t="s">
        <v>28</v>
      </c>
      <c r="J14" s="17">
        <f>IF('Rekapitulace stavby'!$AN$10="","",'Rekapitulace stavby'!$AN$10)</f>
      </c>
      <c r="K14" s="27"/>
    </row>
    <row r="15" spans="2:11" s="6" customFormat="1" ht="18.75" customHeight="1">
      <c r="B15" s="23"/>
      <c r="C15" s="24"/>
      <c r="D15" s="24"/>
      <c r="E15" s="17" t="str">
        <f>IF('Rekapitulace stavby'!$E$11="","",'Rekapitulace stavby'!$E$11)</f>
        <v> </v>
      </c>
      <c r="F15" s="24"/>
      <c r="G15" s="24"/>
      <c r="H15" s="24"/>
      <c r="I15" s="88" t="s">
        <v>29</v>
      </c>
      <c r="J15" s="17">
        <f>IF('Rekapitulace stavby'!$AN$11="","",'Rekapitulace stavby'!$AN$11)</f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30</v>
      </c>
      <c r="E17" s="24"/>
      <c r="F17" s="24"/>
      <c r="G17" s="24"/>
      <c r="H17" s="24"/>
      <c r="I17" s="88" t="s">
        <v>28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29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32</v>
      </c>
      <c r="E20" s="24"/>
      <c r="F20" s="24"/>
      <c r="G20" s="24"/>
      <c r="H20" s="24"/>
      <c r="I20" s="88" t="s">
        <v>28</v>
      </c>
      <c r="J20" s="17">
        <f>IF('Rekapitulace stavby'!$AN$16="","",'Rekapitulace stavby'!$AN$16)</f>
      </c>
      <c r="K20" s="27"/>
    </row>
    <row r="21" spans="2:11" s="6" customFormat="1" ht="18.75" customHeight="1">
      <c r="B21" s="23"/>
      <c r="C21" s="24"/>
      <c r="D21" s="24"/>
      <c r="E21" s="17" t="str">
        <f>IF('Rekapitulace stavby'!$E$17="","",'Rekapitulace stavby'!$E$17)</f>
        <v> </v>
      </c>
      <c r="F21" s="24"/>
      <c r="G21" s="24"/>
      <c r="H21" s="24"/>
      <c r="I21" s="88" t="s">
        <v>29</v>
      </c>
      <c r="J21" s="17">
        <f>IF('Rekapitulace stavby'!$AN$17="","",'Rekapitulace stavby'!$AN$17)</f>
      </c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34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208"/>
      <c r="F24" s="238"/>
      <c r="G24" s="238"/>
      <c r="H24" s="238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35</v>
      </c>
      <c r="E27" s="24"/>
      <c r="F27" s="24"/>
      <c r="G27" s="24"/>
      <c r="H27" s="24"/>
      <c r="J27" s="67">
        <f>ROUND($J$82,2)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37</v>
      </c>
      <c r="G29" s="24"/>
      <c r="H29" s="24"/>
      <c r="I29" s="95" t="s">
        <v>36</v>
      </c>
      <c r="J29" s="28" t="s">
        <v>38</v>
      </c>
      <c r="K29" s="27"/>
    </row>
    <row r="30" spans="2:11" s="6" customFormat="1" ht="15" customHeight="1">
      <c r="B30" s="23"/>
      <c r="C30" s="24"/>
      <c r="D30" s="30" t="s">
        <v>39</v>
      </c>
      <c r="E30" s="30" t="s">
        <v>40</v>
      </c>
      <c r="F30" s="96">
        <f>ROUND(SUM($BE$82:$BE$202),2)</f>
        <v>0</v>
      </c>
      <c r="G30" s="24"/>
      <c r="H30" s="24"/>
      <c r="I30" s="97">
        <v>0.21</v>
      </c>
      <c r="J30" s="96">
        <f>ROUND(SUM($BE$82:$BE$202)*$I$30,2)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41</v>
      </c>
      <c r="F31" s="96">
        <f>ROUND(SUM($BF$82:$BF$202),2)</f>
        <v>0</v>
      </c>
      <c r="G31" s="24"/>
      <c r="H31" s="24"/>
      <c r="I31" s="97">
        <v>0.15</v>
      </c>
      <c r="J31" s="96">
        <f>ROUND(SUM($BF$82:$BF$202)*$I$31,2)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42</v>
      </c>
      <c r="F32" s="96">
        <f>ROUND(SUM($BG$82:$BG$202),2)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43</v>
      </c>
      <c r="F33" s="96">
        <f>ROUND(SUM($BH$82:$BH$202),2)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44</v>
      </c>
      <c r="F34" s="96">
        <f>ROUND(SUM($BI$82:$BI$202),2)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45</v>
      </c>
      <c r="E36" s="34"/>
      <c r="F36" s="34"/>
      <c r="G36" s="98" t="s">
        <v>46</v>
      </c>
      <c r="H36" s="35" t="s">
        <v>47</v>
      </c>
      <c r="I36" s="99"/>
      <c r="J36" s="36">
        <f>ROUND(SUM($J$27:$J$34),2)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97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15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37" t="str">
        <f>$E$7</f>
        <v>NÝRSKO - CHODSKÁ ULICE</v>
      </c>
      <c r="F45" s="212"/>
      <c r="G45" s="212"/>
      <c r="H45" s="212"/>
      <c r="J45" s="24"/>
      <c r="K45" s="27"/>
    </row>
    <row r="46" spans="2:11" s="6" customFormat="1" ht="15" customHeight="1">
      <c r="B46" s="23"/>
      <c r="C46" s="19" t="s">
        <v>95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20" t="str">
        <f>$E$9</f>
        <v>301 - Odvodnění komunikace</v>
      </c>
      <c r="F47" s="212"/>
      <c r="G47" s="212"/>
      <c r="H47" s="212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 </v>
      </c>
      <c r="G49" s="24"/>
      <c r="H49" s="24"/>
      <c r="I49" s="88" t="s">
        <v>23</v>
      </c>
      <c r="J49" s="52" t="str">
        <f>IF($J$12="","",$J$12)</f>
        <v>01.01.2000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27</v>
      </c>
      <c r="D51" s="24"/>
      <c r="E51" s="24"/>
      <c r="F51" s="17" t="str">
        <f>$E$15</f>
        <v> </v>
      </c>
      <c r="G51" s="24"/>
      <c r="H51" s="24"/>
      <c r="I51" s="88" t="s">
        <v>32</v>
      </c>
      <c r="J51" s="17" t="str">
        <f>$E$21</f>
        <v> </v>
      </c>
      <c r="K51" s="27"/>
    </row>
    <row r="52" spans="2:11" s="6" customFormat="1" ht="15" customHeight="1">
      <c r="B52" s="23"/>
      <c r="C52" s="19" t="s">
        <v>30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98</v>
      </c>
      <c r="D54" s="32"/>
      <c r="E54" s="32"/>
      <c r="F54" s="32"/>
      <c r="G54" s="32"/>
      <c r="H54" s="32"/>
      <c r="I54" s="106"/>
      <c r="J54" s="107" t="s">
        <v>99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100</v>
      </c>
      <c r="D56" s="24"/>
      <c r="E56" s="24"/>
      <c r="F56" s="24"/>
      <c r="G56" s="24"/>
      <c r="H56" s="24"/>
      <c r="J56" s="67">
        <f>ROUND($J$82,2)</f>
        <v>0</v>
      </c>
      <c r="K56" s="27"/>
      <c r="AU56" s="6" t="s">
        <v>101</v>
      </c>
    </row>
    <row r="57" spans="2:11" s="73" customFormat="1" ht="25.5" customHeight="1">
      <c r="B57" s="146"/>
      <c r="C57" s="147"/>
      <c r="D57" s="148" t="s">
        <v>468</v>
      </c>
      <c r="E57" s="148"/>
      <c r="F57" s="148"/>
      <c r="G57" s="148"/>
      <c r="H57" s="148"/>
      <c r="I57" s="149"/>
      <c r="J57" s="150">
        <f>ROUND($J$83,2)</f>
        <v>0</v>
      </c>
      <c r="K57" s="151"/>
    </row>
    <row r="58" spans="2:11" s="152" customFormat="1" ht="21" customHeight="1">
      <c r="B58" s="153"/>
      <c r="C58" s="154"/>
      <c r="D58" s="155" t="s">
        <v>469</v>
      </c>
      <c r="E58" s="155"/>
      <c r="F58" s="155"/>
      <c r="G58" s="155"/>
      <c r="H58" s="155"/>
      <c r="I58" s="156"/>
      <c r="J58" s="157">
        <f>ROUND($J$84,2)</f>
        <v>0</v>
      </c>
      <c r="K58" s="158"/>
    </row>
    <row r="59" spans="2:11" s="152" customFormat="1" ht="21" customHeight="1">
      <c r="B59" s="153"/>
      <c r="C59" s="154"/>
      <c r="D59" s="155" t="s">
        <v>471</v>
      </c>
      <c r="E59" s="155"/>
      <c r="F59" s="155"/>
      <c r="G59" s="155"/>
      <c r="H59" s="155"/>
      <c r="I59" s="156"/>
      <c r="J59" s="157">
        <f>ROUND($J$147,2)</f>
        <v>0</v>
      </c>
      <c r="K59" s="158"/>
    </row>
    <row r="60" spans="2:11" s="152" customFormat="1" ht="21" customHeight="1">
      <c r="B60" s="153"/>
      <c r="C60" s="154"/>
      <c r="D60" s="155" t="s">
        <v>473</v>
      </c>
      <c r="E60" s="155"/>
      <c r="F60" s="155"/>
      <c r="G60" s="155"/>
      <c r="H60" s="155"/>
      <c r="I60" s="156"/>
      <c r="J60" s="157">
        <f>ROUND($J$159,2)</f>
        <v>0</v>
      </c>
      <c r="K60" s="158"/>
    </row>
    <row r="61" spans="2:11" s="152" customFormat="1" ht="21" customHeight="1">
      <c r="B61" s="153"/>
      <c r="C61" s="154"/>
      <c r="D61" s="155" t="s">
        <v>474</v>
      </c>
      <c r="E61" s="155"/>
      <c r="F61" s="155"/>
      <c r="G61" s="155"/>
      <c r="H61" s="155"/>
      <c r="I61" s="156"/>
      <c r="J61" s="157">
        <f>ROUND($J$199,2)</f>
        <v>0</v>
      </c>
      <c r="K61" s="158"/>
    </row>
    <row r="62" spans="2:11" s="152" customFormat="1" ht="15.75" customHeight="1">
      <c r="B62" s="153"/>
      <c r="C62" s="154"/>
      <c r="D62" s="155" t="s">
        <v>475</v>
      </c>
      <c r="E62" s="155"/>
      <c r="F62" s="155"/>
      <c r="G62" s="155"/>
      <c r="H62" s="155"/>
      <c r="I62" s="156"/>
      <c r="J62" s="157">
        <f>ROUND($J$200,2)</f>
        <v>0</v>
      </c>
      <c r="K62" s="158"/>
    </row>
    <row r="63" spans="2:11" s="6" customFormat="1" ht="22.5" customHeight="1">
      <c r="B63" s="23"/>
      <c r="C63" s="24"/>
      <c r="D63" s="24"/>
      <c r="E63" s="24"/>
      <c r="F63" s="24"/>
      <c r="G63" s="24"/>
      <c r="H63" s="24"/>
      <c r="J63" s="24"/>
      <c r="K63" s="27"/>
    </row>
    <row r="64" spans="2:11" s="6" customFormat="1" ht="7.5" customHeight="1">
      <c r="B64" s="38"/>
      <c r="C64" s="39"/>
      <c r="D64" s="39"/>
      <c r="E64" s="39"/>
      <c r="F64" s="39"/>
      <c r="G64" s="39"/>
      <c r="H64" s="39"/>
      <c r="I64" s="101"/>
      <c r="J64" s="39"/>
      <c r="K64" s="40"/>
    </row>
    <row r="68" spans="2:12" s="6" customFormat="1" ht="7.5" customHeight="1">
      <c r="B68" s="41"/>
      <c r="C68" s="42"/>
      <c r="D68" s="42"/>
      <c r="E68" s="42"/>
      <c r="F68" s="42"/>
      <c r="G68" s="42"/>
      <c r="H68" s="42"/>
      <c r="I68" s="103"/>
      <c r="J68" s="42"/>
      <c r="K68" s="42"/>
      <c r="L68" s="43"/>
    </row>
    <row r="69" spans="2:12" s="6" customFormat="1" ht="37.5" customHeight="1">
      <c r="B69" s="23"/>
      <c r="C69" s="12" t="s">
        <v>102</v>
      </c>
      <c r="D69" s="24"/>
      <c r="E69" s="24"/>
      <c r="F69" s="24"/>
      <c r="G69" s="24"/>
      <c r="H69" s="24"/>
      <c r="J69" s="24"/>
      <c r="K69" s="24"/>
      <c r="L69" s="43"/>
    </row>
    <row r="70" spans="2:12" s="6" customFormat="1" ht="7.5" customHeight="1">
      <c r="B70" s="23"/>
      <c r="C70" s="24"/>
      <c r="D70" s="24"/>
      <c r="E70" s="24"/>
      <c r="F70" s="24"/>
      <c r="G70" s="24"/>
      <c r="H70" s="24"/>
      <c r="J70" s="24"/>
      <c r="K70" s="24"/>
      <c r="L70" s="43"/>
    </row>
    <row r="71" spans="2:12" s="6" customFormat="1" ht="15" customHeight="1">
      <c r="B71" s="23"/>
      <c r="C71" s="19" t="s">
        <v>15</v>
      </c>
      <c r="D71" s="24"/>
      <c r="E71" s="24"/>
      <c r="F71" s="24"/>
      <c r="G71" s="24"/>
      <c r="H71" s="24"/>
      <c r="J71" s="24"/>
      <c r="K71" s="24"/>
      <c r="L71" s="43"/>
    </row>
    <row r="72" spans="2:12" s="6" customFormat="1" ht="16.5" customHeight="1">
      <c r="B72" s="23"/>
      <c r="C72" s="24"/>
      <c r="D72" s="24"/>
      <c r="E72" s="237" t="str">
        <f>$E$7</f>
        <v>NÝRSKO - CHODSKÁ ULICE</v>
      </c>
      <c r="F72" s="212"/>
      <c r="G72" s="212"/>
      <c r="H72" s="212"/>
      <c r="J72" s="24"/>
      <c r="K72" s="24"/>
      <c r="L72" s="43"/>
    </row>
    <row r="73" spans="2:12" s="6" customFormat="1" ht="15" customHeight="1">
      <c r="B73" s="23"/>
      <c r="C73" s="19" t="s">
        <v>95</v>
      </c>
      <c r="D73" s="24"/>
      <c r="E73" s="24"/>
      <c r="F73" s="24"/>
      <c r="G73" s="24"/>
      <c r="H73" s="24"/>
      <c r="J73" s="24"/>
      <c r="K73" s="24"/>
      <c r="L73" s="43"/>
    </row>
    <row r="74" spans="2:12" s="6" customFormat="1" ht="19.5" customHeight="1">
      <c r="B74" s="23"/>
      <c r="C74" s="24"/>
      <c r="D74" s="24"/>
      <c r="E74" s="220" t="str">
        <f>$E$9</f>
        <v>301 - Odvodnění komunikace</v>
      </c>
      <c r="F74" s="212"/>
      <c r="G74" s="212"/>
      <c r="H74" s="212"/>
      <c r="J74" s="24"/>
      <c r="K74" s="24"/>
      <c r="L74" s="43"/>
    </row>
    <row r="75" spans="2:12" s="6" customFormat="1" ht="7.5" customHeight="1">
      <c r="B75" s="23"/>
      <c r="C75" s="24"/>
      <c r="D75" s="24"/>
      <c r="E75" s="24"/>
      <c r="F75" s="24"/>
      <c r="G75" s="24"/>
      <c r="H75" s="24"/>
      <c r="J75" s="24"/>
      <c r="K75" s="24"/>
      <c r="L75" s="43"/>
    </row>
    <row r="76" spans="2:12" s="6" customFormat="1" ht="18.75" customHeight="1">
      <c r="B76" s="23"/>
      <c r="C76" s="19" t="s">
        <v>21</v>
      </c>
      <c r="D76" s="24"/>
      <c r="E76" s="24"/>
      <c r="F76" s="17" t="str">
        <f>$F$12</f>
        <v> </v>
      </c>
      <c r="G76" s="24"/>
      <c r="H76" s="24"/>
      <c r="I76" s="88" t="s">
        <v>23</v>
      </c>
      <c r="J76" s="52" t="str">
        <f>IF($J$12="","",$J$12)</f>
        <v>01.01.2000</v>
      </c>
      <c r="K76" s="24"/>
      <c r="L76" s="43"/>
    </row>
    <row r="77" spans="2:12" s="6" customFormat="1" ht="7.5" customHeight="1">
      <c r="B77" s="23"/>
      <c r="C77" s="24"/>
      <c r="D77" s="24"/>
      <c r="E77" s="24"/>
      <c r="F77" s="24"/>
      <c r="G77" s="24"/>
      <c r="H77" s="24"/>
      <c r="J77" s="24"/>
      <c r="K77" s="24"/>
      <c r="L77" s="43"/>
    </row>
    <row r="78" spans="2:12" s="6" customFormat="1" ht="15.75" customHeight="1">
      <c r="B78" s="23"/>
      <c r="C78" s="19" t="s">
        <v>27</v>
      </c>
      <c r="D78" s="24"/>
      <c r="E78" s="24"/>
      <c r="F78" s="17" t="str">
        <f>$E$15</f>
        <v> </v>
      </c>
      <c r="G78" s="24"/>
      <c r="H78" s="24"/>
      <c r="I78" s="88" t="s">
        <v>32</v>
      </c>
      <c r="J78" s="17" t="str">
        <f>$E$21</f>
        <v> </v>
      </c>
      <c r="K78" s="24"/>
      <c r="L78" s="43"/>
    </row>
    <row r="79" spans="2:12" s="6" customFormat="1" ht="15" customHeight="1">
      <c r="B79" s="23"/>
      <c r="C79" s="19" t="s">
        <v>30</v>
      </c>
      <c r="D79" s="24"/>
      <c r="E79" s="24"/>
      <c r="F79" s="17">
        <f>IF($E$18="","",$E$18)</f>
      </c>
      <c r="G79" s="24"/>
      <c r="H79" s="24"/>
      <c r="J79" s="24"/>
      <c r="K79" s="24"/>
      <c r="L79" s="43"/>
    </row>
    <row r="80" spans="2:12" s="6" customFormat="1" ht="11.25" customHeight="1">
      <c r="B80" s="23"/>
      <c r="C80" s="24"/>
      <c r="D80" s="24"/>
      <c r="E80" s="24"/>
      <c r="F80" s="24"/>
      <c r="G80" s="24"/>
      <c r="H80" s="24"/>
      <c r="J80" s="24"/>
      <c r="K80" s="24"/>
      <c r="L80" s="43"/>
    </row>
    <row r="81" spans="2:20" s="108" customFormat="1" ht="30" customHeight="1">
      <c r="B81" s="109"/>
      <c r="C81" s="110" t="s">
        <v>103</v>
      </c>
      <c r="D81" s="111" t="s">
        <v>54</v>
      </c>
      <c r="E81" s="111" t="s">
        <v>50</v>
      </c>
      <c r="F81" s="111" t="s">
        <v>104</v>
      </c>
      <c r="G81" s="111" t="s">
        <v>105</v>
      </c>
      <c r="H81" s="111" t="s">
        <v>106</v>
      </c>
      <c r="I81" s="112" t="s">
        <v>107</v>
      </c>
      <c r="J81" s="111" t="s">
        <v>108</v>
      </c>
      <c r="K81" s="113" t="s">
        <v>109</v>
      </c>
      <c r="L81" s="114"/>
      <c r="M81" s="59" t="s">
        <v>110</v>
      </c>
      <c r="N81" s="60" t="s">
        <v>39</v>
      </c>
      <c r="O81" s="60" t="s">
        <v>111</v>
      </c>
      <c r="P81" s="60" t="s">
        <v>112</v>
      </c>
      <c r="Q81" s="60" t="s">
        <v>113</v>
      </c>
      <c r="R81" s="60" t="s">
        <v>114</v>
      </c>
      <c r="S81" s="60" t="s">
        <v>115</v>
      </c>
      <c r="T81" s="61" t="s">
        <v>116</v>
      </c>
    </row>
    <row r="82" spans="2:63" s="6" customFormat="1" ht="30" customHeight="1">
      <c r="B82" s="23"/>
      <c r="C82" s="66" t="s">
        <v>100</v>
      </c>
      <c r="D82" s="24"/>
      <c r="E82" s="24"/>
      <c r="F82" s="24"/>
      <c r="G82" s="24"/>
      <c r="H82" s="24"/>
      <c r="J82" s="115">
        <f>$BK$82</f>
        <v>0</v>
      </c>
      <c r="K82" s="24"/>
      <c r="L82" s="43"/>
      <c r="M82" s="63"/>
      <c r="N82" s="64"/>
      <c r="O82" s="64"/>
      <c r="P82" s="116">
        <f>$P$83</f>
        <v>0</v>
      </c>
      <c r="Q82" s="64"/>
      <c r="R82" s="116">
        <f>$R$83</f>
        <v>214.9253361</v>
      </c>
      <c r="S82" s="64"/>
      <c r="T82" s="117">
        <f>$T$83</f>
        <v>0</v>
      </c>
      <c r="AT82" s="6" t="s">
        <v>68</v>
      </c>
      <c r="AU82" s="6" t="s">
        <v>101</v>
      </c>
      <c r="BK82" s="118">
        <f>$BK$83</f>
        <v>0</v>
      </c>
    </row>
    <row r="83" spans="2:63" s="159" customFormat="1" ht="37.5" customHeight="1">
      <c r="B83" s="160"/>
      <c r="C83" s="161"/>
      <c r="D83" s="161" t="s">
        <v>68</v>
      </c>
      <c r="E83" s="162" t="s">
        <v>477</v>
      </c>
      <c r="F83" s="162" t="s">
        <v>478</v>
      </c>
      <c r="G83" s="161"/>
      <c r="H83" s="161"/>
      <c r="J83" s="163">
        <f>$BK$83</f>
        <v>0</v>
      </c>
      <c r="K83" s="161"/>
      <c r="L83" s="164"/>
      <c r="M83" s="165"/>
      <c r="N83" s="161"/>
      <c r="O83" s="161"/>
      <c r="P83" s="166">
        <f>$P$84+$P$147+$P$159+$P$199</f>
        <v>0</v>
      </c>
      <c r="Q83" s="161"/>
      <c r="R83" s="166">
        <f>$R$84+$R$147+$R$159+$R$199</f>
        <v>214.9253361</v>
      </c>
      <c r="S83" s="161"/>
      <c r="T83" s="167">
        <f>$T$84+$T$147+$T$159+$T$199</f>
        <v>0</v>
      </c>
      <c r="AR83" s="168" t="s">
        <v>20</v>
      </c>
      <c r="AT83" s="168" t="s">
        <v>68</v>
      </c>
      <c r="AU83" s="168" t="s">
        <v>69</v>
      </c>
      <c r="AY83" s="168" t="s">
        <v>122</v>
      </c>
      <c r="BK83" s="169">
        <f>$BK$84+$BK$147+$BK$159+$BK$199</f>
        <v>0</v>
      </c>
    </row>
    <row r="84" spans="2:63" s="159" customFormat="1" ht="21" customHeight="1">
      <c r="B84" s="160"/>
      <c r="C84" s="161"/>
      <c r="D84" s="161" t="s">
        <v>68</v>
      </c>
      <c r="E84" s="170" t="s">
        <v>20</v>
      </c>
      <c r="F84" s="170" t="s">
        <v>479</v>
      </c>
      <c r="G84" s="161"/>
      <c r="H84" s="161"/>
      <c r="J84" s="171">
        <f>$BK$84</f>
        <v>0</v>
      </c>
      <c r="K84" s="161"/>
      <c r="L84" s="164"/>
      <c r="M84" s="165"/>
      <c r="N84" s="161"/>
      <c r="O84" s="161"/>
      <c r="P84" s="166">
        <f>SUM($P$85:$P$146)</f>
        <v>0</v>
      </c>
      <c r="Q84" s="161"/>
      <c r="R84" s="166">
        <f>SUM($R$85:$R$146)</f>
        <v>160.106646</v>
      </c>
      <c r="S84" s="161"/>
      <c r="T84" s="167">
        <f>SUM($T$85:$T$146)</f>
        <v>0</v>
      </c>
      <c r="AR84" s="168" t="s">
        <v>20</v>
      </c>
      <c r="AT84" s="168" t="s">
        <v>68</v>
      </c>
      <c r="AU84" s="168" t="s">
        <v>20</v>
      </c>
      <c r="AY84" s="168" t="s">
        <v>122</v>
      </c>
      <c r="BK84" s="169">
        <f>SUM($BK$85:$BK$146)</f>
        <v>0</v>
      </c>
    </row>
    <row r="85" spans="2:65" s="6" customFormat="1" ht="15.75" customHeight="1">
      <c r="B85" s="23"/>
      <c r="C85" s="119" t="s">
        <v>20</v>
      </c>
      <c r="D85" s="119" t="s">
        <v>117</v>
      </c>
      <c r="E85" s="120" t="s">
        <v>1059</v>
      </c>
      <c r="F85" s="121" t="s">
        <v>1060</v>
      </c>
      <c r="G85" s="122" t="s">
        <v>1061</v>
      </c>
      <c r="H85" s="123">
        <v>120</v>
      </c>
      <c r="I85" s="124"/>
      <c r="J85" s="125">
        <f>ROUND($I$85*$H$85,2)</f>
        <v>0</v>
      </c>
      <c r="K85" s="121" t="s">
        <v>491</v>
      </c>
      <c r="L85" s="43"/>
      <c r="M85" s="126"/>
      <c r="N85" s="127" t="s">
        <v>40</v>
      </c>
      <c r="O85" s="24"/>
      <c r="P85" s="24"/>
      <c r="Q85" s="128">
        <v>0</v>
      </c>
      <c r="R85" s="128">
        <f>$Q$85*$H$85</f>
        <v>0</v>
      </c>
      <c r="S85" s="128">
        <v>0</v>
      </c>
      <c r="T85" s="129">
        <f>$S$85*$H$85</f>
        <v>0</v>
      </c>
      <c r="AR85" s="89" t="s">
        <v>121</v>
      </c>
      <c r="AT85" s="89" t="s">
        <v>117</v>
      </c>
      <c r="AU85" s="89" t="s">
        <v>77</v>
      </c>
      <c r="AY85" s="6" t="s">
        <v>122</v>
      </c>
      <c r="BE85" s="130">
        <f>IF($N$85="základní",$J$85,0)</f>
        <v>0</v>
      </c>
      <c r="BF85" s="130">
        <f>IF($N$85="snížená",$J$85,0)</f>
        <v>0</v>
      </c>
      <c r="BG85" s="130">
        <f>IF($N$85="zákl. přenesená",$J$85,0)</f>
        <v>0</v>
      </c>
      <c r="BH85" s="130">
        <f>IF($N$85="sníž. přenesená",$J$85,0)</f>
        <v>0</v>
      </c>
      <c r="BI85" s="130">
        <f>IF($N$85="nulová",$J$85,0)</f>
        <v>0</v>
      </c>
      <c r="BJ85" s="89" t="s">
        <v>20</v>
      </c>
      <c r="BK85" s="130">
        <f>ROUND($I$85*$H$85,2)</f>
        <v>0</v>
      </c>
      <c r="BL85" s="89" t="s">
        <v>121</v>
      </c>
      <c r="BM85" s="89" t="s">
        <v>1062</v>
      </c>
    </row>
    <row r="86" spans="2:47" s="6" customFormat="1" ht="16.5" customHeight="1">
      <c r="B86" s="23"/>
      <c r="C86" s="24"/>
      <c r="D86" s="131" t="s">
        <v>123</v>
      </c>
      <c r="E86" s="24"/>
      <c r="F86" s="132" t="s">
        <v>1063</v>
      </c>
      <c r="G86" s="24"/>
      <c r="H86" s="24"/>
      <c r="J86" s="24"/>
      <c r="K86" s="24"/>
      <c r="L86" s="43"/>
      <c r="M86" s="56"/>
      <c r="N86" s="24"/>
      <c r="O86" s="24"/>
      <c r="P86" s="24"/>
      <c r="Q86" s="24"/>
      <c r="R86" s="24"/>
      <c r="S86" s="24"/>
      <c r="T86" s="57"/>
      <c r="AT86" s="6" t="s">
        <v>123</v>
      </c>
      <c r="AU86" s="6" t="s">
        <v>77</v>
      </c>
    </row>
    <row r="87" spans="2:65" s="6" customFormat="1" ht="15.75" customHeight="1">
      <c r="B87" s="23"/>
      <c r="C87" s="119" t="s">
        <v>77</v>
      </c>
      <c r="D87" s="119" t="s">
        <v>117</v>
      </c>
      <c r="E87" s="120" t="s">
        <v>1064</v>
      </c>
      <c r="F87" s="121" t="s">
        <v>1065</v>
      </c>
      <c r="G87" s="122" t="s">
        <v>1066</v>
      </c>
      <c r="H87" s="123">
        <v>10</v>
      </c>
      <c r="I87" s="124"/>
      <c r="J87" s="125">
        <f>ROUND($I$87*$H$87,2)</f>
        <v>0</v>
      </c>
      <c r="K87" s="121" t="s">
        <v>491</v>
      </c>
      <c r="L87" s="43"/>
      <c r="M87" s="126"/>
      <c r="N87" s="127" t="s">
        <v>40</v>
      </c>
      <c r="O87" s="24"/>
      <c r="P87" s="24"/>
      <c r="Q87" s="128">
        <v>0</v>
      </c>
      <c r="R87" s="128">
        <f>$Q$87*$H$87</f>
        <v>0</v>
      </c>
      <c r="S87" s="128">
        <v>0</v>
      </c>
      <c r="T87" s="129">
        <f>$S$87*$H$87</f>
        <v>0</v>
      </c>
      <c r="AR87" s="89" t="s">
        <v>121</v>
      </c>
      <c r="AT87" s="89" t="s">
        <v>117</v>
      </c>
      <c r="AU87" s="89" t="s">
        <v>77</v>
      </c>
      <c r="AY87" s="6" t="s">
        <v>122</v>
      </c>
      <c r="BE87" s="130">
        <f>IF($N$87="základní",$J$87,0)</f>
        <v>0</v>
      </c>
      <c r="BF87" s="130">
        <f>IF($N$87="snížená",$J$87,0)</f>
        <v>0</v>
      </c>
      <c r="BG87" s="130">
        <f>IF($N$87="zákl. přenesená",$J$87,0)</f>
        <v>0</v>
      </c>
      <c r="BH87" s="130">
        <f>IF($N$87="sníž. přenesená",$J$87,0)</f>
        <v>0</v>
      </c>
      <c r="BI87" s="130">
        <f>IF($N$87="nulová",$J$87,0)</f>
        <v>0</v>
      </c>
      <c r="BJ87" s="89" t="s">
        <v>20</v>
      </c>
      <c r="BK87" s="130">
        <f>ROUND($I$87*$H$87,2)</f>
        <v>0</v>
      </c>
      <c r="BL87" s="89" t="s">
        <v>121</v>
      </c>
      <c r="BM87" s="89" t="s">
        <v>1067</v>
      </c>
    </row>
    <row r="88" spans="2:47" s="6" customFormat="1" ht="16.5" customHeight="1">
      <c r="B88" s="23"/>
      <c r="C88" s="24"/>
      <c r="D88" s="131" t="s">
        <v>123</v>
      </c>
      <c r="E88" s="24"/>
      <c r="F88" s="132" t="s">
        <v>1068</v>
      </c>
      <c r="G88" s="24"/>
      <c r="H88" s="24"/>
      <c r="J88" s="24"/>
      <c r="K88" s="24"/>
      <c r="L88" s="43"/>
      <c r="M88" s="56"/>
      <c r="N88" s="24"/>
      <c r="O88" s="24"/>
      <c r="P88" s="24"/>
      <c r="Q88" s="24"/>
      <c r="R88" s="24"/>
      <c r="S88" s="24"/>
      <c r="T88" s="57"/>
      <c r="AT88" s="6" t="s">
        <v>123</v>
      </c>
      <c r="AU88" s="6" t="s">
        <v>77</v>
      </c>
    </row>
    <row r="89" spans="2:65" s="6" customFormat="1" ht="15.75" customHeight="1">
      <c r="B89" s="23"/>
      <c r="C89" s="119" t="s">
        <v>126</v>
      </c>
      <c r="D89" s="119" t="s">
        <v>117</v>
      </c>
      <c r="E89" s="120" t="s">
        <v>1069</v>
      </c>
      <c r="F89" s="121" t="s">
        <v>1070</v>
      </c>
      <c r="G89" s="122" t="s">
        <v>592</v>
      </c>
      <c r="H89" s="123">
        <v>3</v>
      </c>
      <c r="I89" s="124"/>
      <c r="J89" s="125">
        <f>ROUND($I$89*$H$89,2)</f>
        <v>0</v>
      </c>
      <c r="K89" s="121" t="s">
        <v>491</v>
      </c>
      <c r="L89" s="43"/>
      <c r="M89" s="126"/>
      <c r="N89" s="127" t="s">
        <v>40</v>
      </c>
      <c r="O89" s="24"/>
      <c r="P89" s="24"/>
      <c r="Q89" s="128">
        <v>0.00868</v>
      </c>
      <c r="R89" s="128">
        <f>$Q$89*$H$89</f>
        <v>0.02604</v>
      </c>
      <c r="S89" s="128">
        <v>0</v>
      </c>
      <c r="T89" s="129">
        <f>$S$89*$H$89</f>
        <v>0</v>
      </c>
      <c r="AR89" s="89" t="s">
        <v>121</v>
      </c>
      <c r="AT89" s="89" t="s">
        <v>117</v>
      </c>
      <c r="AU89" s="89" t="s">
        <v>77</v>
      </c>
      <c r="AY89" s="6" t="s">
        <v>122</v>
      </c>
      <c r="BE89" s="130">
        <f>IF($N$89="základní",$J$89,0)</f>
        <v>0</v>
      </c>
      <c r="BF89" s="130">
        <f>IF($N$89="snížená",$J$89,0)</f>
        <v>0</v>
      </c>
      <c r="BG89" s="130">
        <f>IF($N$89="zákl. přenesená",$J$89,0)</f>
        <v>0</v>
      </c>
      <c r="BH89" s="130">
        <f>IF($N$89="sníž. přenesená",$J$89,0)</f>
        <v>0</v>
      </c>
      <c r="BI89" s="130">
        <f>IF($N$89="nulová",$J$89,0)</f>
        <v>0</v>
      </c>
      <c r="BJ89" s="89" t="s">
        <v>20</v>
      </c>
      <c r="BK89" s="130">
        <f>ROUND($I$89*$H$89,2)</f>
        <v>0</v>
      </c>
      <c r="BL89" s="89" t="s">
        <v>121</v>
      </c>
      <c r="BM89" s="89" t="s">
        <v>1071</v>
      </c>
    </row>
    <row r="90" spans="2:47" s="6" customFormat="1" ht="38.25" customHeight="1">
      <c r="B90" s="23"/>
      <c r="C90" s="24"/>
      <c r="D90" s="131" t="s">
        <v>123</v>
      </c>
      <c r="E90" s="24"/>
      <c r="F90" s="132" t="s">
        <v>1072</v>
      </c>
      <c r="G90" s="24"/>
      <c r="H90" s="24"/>
      <c r="J90" s="24"/>
      <c r="K90" s="24"/>
      <c r="L90" s="43"/>
      <c r="M90" s="56"/>
      <c r="N90" s="24"/>
      <c r="O90" s="24"/>
      <c r="P90" s="24"/>
      <c r="Q90" s="24"/>
      <c r="R90" s="24"/>
      <c r="S90" s="24"/>
      <c r="T90" s="57"/>
      <c r="AT90" s="6" t="s">
        <v>123</v>
      </c>
      <c r="AU90" s="6" t="s">
        <v>77</v>
      </c>
    </row>
    <row r="91" spans="2:65" s="6" customFormat="1" ht="15.75" customHeight="1">
      <c r="B91" s="23"/>
      <c r="C91" s="119" t="s">
        <v>121</v>
      </c>
      <c r="D91" s="119" t="s">
        <v>117</v>
      </c>
      <c r="E91" s="120" t="s">
        <v>1073</v>
      </c>
      <c r="F91" s="121" t="s">
        <v>1074</v>
      </c>
      <c r="G91" s="122" t="s">
        <v>592</v>
      </c>
      <c r="H91" s="123">
        <v>1</v>
      </c>
      <c r="I91" s="124"/>
      <c r="J91" s="125">
        <f>ROUND($I$91*$H$91,2)</f>
        <v>0</v>
      </c>
      <c r="K91" s="121" t="s">
        <v>491</v>
      </c>
      <c r="L91" s="43"/>
      <c r="M91" s="126"/>
      <c r="N91" s="127" t="s">
        <v>40</v>
      </c>
      <c r="O91" s="24"/>
      <c r="P91" s="24"/>
      <c r="Q91" s="128">
        <v>0.01269</v>
      </c>
      <c r="R91" s="128">
        <f>$Q$91*$H$91</f>
        <v>0.01269</v>
      </c>
      <c r="S91" s="128">
        <v>0</v>
      </c>
      <c r="T91" s="129">
        <f>$S$91*$H$91</f>
        <v>0</v>
      </c>
      <c r="AR91" s="89" t="s">
        <v>121</v>
      </c>
      <c r="AT91" s="89" t="s">
        <v>117</v>
      </c>
      <c r="AU91" s="89" t="s">
        <v>77</v>
      </c>
      <c r="AY91" s="6" t="s">
        <v>122</v>
      </c>
      <c r="BE91" s="130">
        <f>IF($N$91="základní",$J$91,0)</f>
        <v>0</v>
      </c>
      <c r="BF91" s="130">
        <f>IF($N$91="snížená",$J$91,0)</f>
        <v>0</v>
      </c>
      <c r="BG91" s="130">
        <f>IF($N$91="zákl. přenesená",$J$91,0)</f>
        <v>0</v>
      </c>
      <c r="BH91" s="130">
        <f>IF($N$91="sníž. přenesená",$J$91,0)</f>
        <v>0</v>
      </c>
      <c r="BI91" s="130">
        <f>IF($N$91="nulová",$J$91,0)</f>
        <v>0</v>
      </c>
      <c r="BJ91" s="89" t="s">
        <v>20</v>
      </c>
      <c r="BK91" s="130">
        <f>ROUND($I$91*$H$91,2)</f>
        <v>0</v>
      </c>
      <c r="BL91" s="89" t="s">
        <v>121</v>
      </c>
      <c r="BM91" s="89" t="s">
        <v>1075</v>
      </c>
    </row>
    <row r="92" spans="2:47" s="6" customFormat="1" ht="38.25" customHeight="1">
      <c r="B92" s="23"/>
      <c r="C92" s="24"/>
      <c r="D92" s="131" t="s">
        <v>123</v>
      </c>
      <c r="E92" s="24"/>
      <c r="F92" s="132" t="s">
        <v>1076</v>
      </c>
      <c r="G92" s="24"/>
      <c r="H92" s="24"/>
      <c r="J92" s="24"/>
      <c r="K92" s="24"/>
      <c r="L92" s="43"/>
      <c r="M92" s="56"/>
      <c r="N92" s="24"/>
      <c r="O92" s="24"/>
      <c r="P92" s="24"/>
      <c r="Q92" s="24"/>
      <c r="R92" s="24"/>
      <c r="S92" s="24"/>
      <c r="T92" s="57"/>
      <c r="AT92" s="6" t="s">
        <v>123</v>
      </c>
      <c r="AU92" s="6" t="s">
        <v>77</v>
      </c>
    </row>
    <row r="93" spans="2:65" s="6" customFormat="1" ht="15.75" customHeight="1">
      <c r="B93" s="23"/>
      <c r="C93" s="119" t="s">
        <v>133</v>
      </c>
      <c r="D93" s="119" t="s">
        <v>117</v>
      </c>
      <c r="E93" s="120" t="s">
        <v>1077</v>
      </c>
      <c r="F93" s="121" t="s">
        <v>1078</v>
      </c>
      <c r="G93" s="122" t="s">
        <v>490</v>
      </c>
      <c r="H93" s="123">
        <v>15.84</v>
      </c>
      <c r="I93" s="124"/>
      <c r="J93" s="125">
        <f>ROUND($I$93*$H$93,2)</f>
        <v>0</v>
      </c>
      <c r="K93" s="121" t="s">
        <v>491</v>
      </c>
      <c r="L93" s="43"/>
      <c r="M93" s="126"/>
      <c r="N93" s="127" t="s">
        <v>40</v>
      </c>
      <c r="O93" s="24"/>
      <c r="P93" s="24"/>
      <c r="Q93" s="128">
        <v>0</v>
      </c>
      <c r="R93" s="128">
        <f>$Q$93*$H$93</f>
        <v>0</v>
      </c>
      <c r="S93" s="128">
        <v>0</v>
      </c>
      <c r="T93" s="129">
        <f>$S$93*$H$93</f>
        <v>0</v>
      </c>
      <c r="AR93" s="89" t="s">
        <v>121</v>
      </c>
      <c r="AT93" s="89" t="s">
        <v>117</v>
      </c>
      <c r="AU93" s="89" t="s">
        <v>77</v>
      </c>
      <c r="AY93" s="6" t="s">
        <v>122</v>
      </c>
      <c r="BE93" s="130">
        <f>IF($N$93="základní",$J$93,0)</f>
        <v>0</v>
      </c>
      <c r="BF93" s="130">
        <f>IF($N$93="snížená",$J$93,0)</f>
        <v>0</v>
      </c>
      <c r="BG93" s="130">
        <f>IF($N$93="zákl. přenesená",$J$93,0)</f>
        <v>0</v>
      </c>
      <c r="BH93" s="130">
        <f>IF($N$93="sníž. přenesená",$J$93,0)</f>
        <v>0</v>
      </c>
      <c r="BI93" s="130">
        <f>IF($N$93="nulová",$J$93,0)</f>
        <v>0</v>
      </c>
      <c r="BJ93" s="89" t="s">
        <v>20</v>
      </c>
      <c r="BK93" s="130">
        <f>ROUND($I$93*$H$93,2)</f>
        <v>0</v>
      </c>
      <c r="BL93" s="89" t="s">
        <v>121</v>
      </c>
      <c r="BM93" s="89" t="s">
        <v>1079</v>
      </c>
    </row>
    <row r="94" spans="2:47" s="6" customFormat="1" ht="16.5" customHeight="1">
      <c r="B94" s="23"/>
      <c r="C94" s="24"/>
      <c r="D94" s="131" t="s">
        <v>123</v>
      </c>
      <c r="E94" s="24"/>
      <c r="F94" s="132" t="s">
        <v>1080</v>
      </c>
      <c r="G94" s="24"/>
      <c r="H94" s="24"/>
      <c r="J94" s="24"/>
      <c r="K94" s="24"/>
      <c r="L94" s="43"/>
      <c r="M94" s="56"/>
      <c r="N94" s="24"/>
      <c r="O94" s="24"/>
      <c r="P94" s="24"/>
      <c r="Q94" s="24"/>
      <c r="R94" s="24"/>
      <c r="S94" s="24"/>
      <c r="T94" s="57"/>
      <c r="AT94" s="6" t="s">
        <v>123</v>
      </c>
      <c r="AU94" s="6" t="s">
        <v>77</v>
      </c>
    </row>
    <row r="95" spans="2:51" s="6" customFormat="1" ht="15.75" customHeight="1">
      <c r="B95" s="174"/>
      <c r="C95" s="175"/>
      <c r="D95" s="172" t="s">
        <v>512</v>
      </c>
      <c r="E95" s="175"/>
      <c r="F95" s="176" t="s">
        <v>1081</v>
      </c>
      <c r="G95" s="175"/>
      <c r="H95" s="177">
        <v>15.84</v>
      </c>
      <c r="J95" s="175"/>
      <c r="K95" s="175"/>
      <c r="L95" s="178"/>
      <c r="M95" s="179"/>
      <c r="N95" s="175"/>
      <c r="O95" s="175"/>
      <c r="P95" s="175"/>
      <c r="Q95" s="175"/>
      <c r="R95" s="175"/>
      <c r="S95" s="175"/>
      <c r="T95" s="180"/>
      <c r="AT95" s="181" t="s">
        <v>512</v>
      </c>
      <c r="AU95" s="181" t="s">
        <v>77</v>
      </c>
      <c r="AV95" s="181" t="s">
        <v>77</v>
      </c>
      <c r="AW95" s="181" t="s">
        <v>101</v>
      </c>
      <c r="AX95" s="181" t="s">
        <v>20</v>
      </c>
      <c r="AY95" s="181" t="s">
        <v>122</v>
      </c>
    </row>
    <row r="96" spans="2:65" s="6" customFormat="1" ht="15.75" customHeight="1">
      <c r="B96" s="23"/>
      <c r="C96" s="119" t="s">
        <v>136</v>
      </c>
      <c r="D96" s="119" t="s">
        <v>117</v>
      </c>
      <c r="E96" s="120" t="s">
        <v>518</v>
      </c>
      <c r="F96" s="121" t="s">
        <v>519</v>
      </c>
      <c r="G96" s="122" t="s">
        <v>490</v>
      </c>
      <c r="H96" s="123">
        <v>114.39</v>
      </c>
      <c r="I96" s="124"/>
      <c r="J96" s="125">
        <f>ROUND($I$96*$H$96,2)</f>
        <v>0</v>
      </c>
      <c r="K96" s="121" t="s">
        <v>491</v>
      </c>
      <c r="L96" s="43"/>
      <c r="M96" s="126"/>
      <c r="N96" s="127" t="s">
        <v>40</v>
      </c>
      <c r="O96" s="24"/>
      <c r="P96" s="24"/>
      <c r="Q96" s="128">
        <v>0</v>
      </c>
      <c r="R96" s="128">
        <f>$Q$96*$H$96</f>
        <v>0</v>
      </c>
      <c r="S96" s="128">
        <v>0</v>
      </c>
      <c r="T96" s="129">
        <f>$S$96*$H$96</f>
        <v>0</v>
      </c>
      <c r="AR96" s="89" t="s">
        <v>121</v>
      </c>
      <c r="AT96" s="89" t="s">
        <v>117</v>
      </c>
      <c r="AU96" s="89" t="s">
        <v>77</v>
      </c>
      <c r="AY96" s="6" t="s">
        <v>122</v>
      </c>
      <c r="BE96" s="130">
        <f>IF($N$96="základní",$J$96,0)</f>
        <v>0</v>
      </c>
      <c r="BF96" s="130">
        <f>IF($N$96="snížená",$J$96,0)</f>
        <v>0</v>
      </c>
      <c r="BG96" s="130">
        <f>IF($N$96="zákl. přenesená",$J$96,0)</f>
        <v>0</v>
      </c>
      <c r="BH96" s="130">
        <f>IF($N$96="sníž. přenesená",$J$96,0)</f>
        <v>0</v>
      </c>
      <c r="BI96" s="130">
        <f>IF($N$96="nulová",$J$96,0)</f>
        <v>0</v>
      </c>
      <c r="BJ96" s="89" t="s">
        <v>20</v>
      </c>
      <c r="BK96" s="130">
        <f>ROUND($I$96*$H$96,2)</f>
        <v>0</v>
      </c>
      <c r="BL96" s="89" t="s">
        <v>121</v>
      </c>
      <c r="BM96" s="89" t="s">
        <v>1082</v>
      </c>
    </row>
    <row r="97" spans="2:47" s="6" customFormat="1" ht="27" customHeight="1">
      <c r="B97" s="23"/>
      <c r="C97" s="24"/>
      <c r="D97" s="131" t="s">
        <v>123</v>
      </c>
      <c r="E97" s="24"/>
      <c r="F97" s="132" t="s">
        <v>521</v>
      </c>
      <c r="G97" s="24"/>
      <c r="H97" s="24"/>
      <c r="J97" s="24"/>
      <c r="K97" s="24"/>
      <c r="L97" s="43"/>
      <c r="M97" s="56"/>
      <c r="N97" s="24"/>
      <c r="O97" s="24"/>
      <c r="P97" s="24"/>
      <c r="Q97" s="24"/>
      <c r="R97" s="24"/>
      <c r="S97" s="24"/>
      <c r="T97" s="57"/>
      <c r="AT97" s="6" t="s">
        <v>123</v>
      </c>
      <c r="AU97" s="6" t="s">
        <v>77</v>
      </c>
    </row>
    <row r="98" spans="2:51" s="6" customFormat="1" ht="15.75" customHeight="1">
      <c r="B98" s="174"/>
      <c r="C98" s="175"/>
      <c r="D98" s="172" t="s">
        <v>512</v>
      </c>
      <c r="E98" s="175"/>
      <c r="F98" s="176" t="s">
        <v>1083</v>
      </c>
      <c r="G98" s="175"/>
      <c r="H98" s="177">
        <v>60.61</v>
      </c>
      <c r="J98" s="175"/>
      <c r="K98" s="175"/>
      <c r="L98" s="178"/>
      <c r="M98" s="179"/>
      <c r="N98" s="175"/>
      <c r="O98" s="175"/>
      <c r="P98" s="175"/>
      <c r="Q98" s="175"/>
      <c r="R98" s="175"/>
      <c r="S98" s="175"/>
      <c r="T98" s="180"/>
      <c r="AT98" s="181" t="s">
        <v>512</v>
      </c>
      <c r="AU98" s="181" t="s">
        <v>77</v>
      </c>
      <c r="AV98" s="181" t="s">
        <v>77</v>
      </c>
      <c r="AW98" s="181" t="s">
        <v>101</v>
      </c>
      <c r="AX98" s="181" t="s">
        <v>69</v>
      </c>
      <c r="AY98" s="181" t="s">
        <v>122</v>
      </c>
    </row>
    <row r="99" spans="2:51" s="6" customFormat="1" ht="15.75" customHeight="1">
      <c r="B99" s="174"/>
      <c r="C99" s="175"/>
      <c r="D99" s="172" t="s">
        <v>512</v>
      </c>
      <c r="E99" s="175"/>
      <c r="F99" s="176" t="s">
        <v>1084</v>
      </c>
      <c r="G99" s="175"/>
      <c r="H99" s="177">
        <v>79.2</v>
      </c>
      <c r="J99" s="175"/>
      <c r="K99" s="175"/>
      <c r="L99" s="178"/>
      <c r="M99" s="179"/>
      <c r="N99" s="175"/>
      <c r="O99" s="175"/>
      <c r="P99" s="175"/>
      <c r="Q99" s="175"/>
      <c r="R99" s="175"/>
      <c r="S99" s="175"/>
      <c r="T99" s="180"/>
      <c r="AT99" s="181" t="s">
        <v>512</v>
      </c>
      <c r="AU99" s="181" t="s">
        <v>77</v>
      </c>
      <c r="AV99" s="181" t="s">
        <v>77</v>
      </c>
      <c r="AW99" s="181" t="s">
        <v>101</v>
      </c>
      <c r="AX99" s="181" t="s">
        <v>69</v>
      </c>
      <c r="AY99" s="181" t="s">
        <v>122</v>
      </c>
    </row>
    <row r="100" spans="2:51" s="6" customFormat="1" ht="15.75" customHeight="1">
      <c r="B100" s="174"/>
      <c r="C100" s="175"/>
      <c r="D100" s="172" t="s">
        <v>512</v>
      </c>
      <c r="E100" s="175"/>
      <c r="F100" s="176" t="s">
        <v>1085</v>
      </c>
      <c r="G100" s="175"/>
      <c r="H100" s="177">
        <v>80.135</v>
      </c>
      <c r="J100" s="175"/>
      <c r="K100" s="175"/>
      <c r="L100" s="178"/>
      <c r="M100" s="179"/>
      <c r="N100" s="175"/>
      <c r="O100" s="175"/>
      <c r="P100" s="175"/>
      <c r="Q100" s="175"/>
      <c r="R100" s="175"/>
      <c r="S100" s="175"/>
      <c r="T100" s="180"/>
      <c r="AT100" s="181" t="s">
        <v>512</v>
      </c>
      <c r="AU100" s="181" t="s">
        <v>77</v>
      </c>
      <c r="AV100" s="181" t="s">
        <v>77</v>
      </c>
      <c r="AW100" s="181" t="s">
        <v>101</v>
      </c>
      <c r="AX100" s="181" t="s">
        <v>69</v>
      </c>
      <c r="AY100" s="181" t="s">
        <v>122</v>
      </c>
    </row>
    <row r="101" spans="2:51" s="6" customFormat="1" ht="15.75" customHeight="1">
      <c r="B101" s="185"/>
      <c r="C101" s="186"/>
      <c r="D101" s="172" t="s">
        <v>512</v>
      </c>
      <c r="E101" s="186"/>
      <c r="F101" s="187" t="s">
        <v>1086</v>
      </c>
      <c r="G101" s="186"/>
      <c r="H101" s="186"/>
      <c r="J101" s="186"/>
      <c r="K101" s="186"/>
      <c r="L101" s="188"/>
      <c r="M101" s="189"/>
      <c r="N101" s="186"/>
      <c r="O101" s="186"/>
      <c r="P101" s="186"/>
      <c r="Q101" s="186"/>
      <c r="R101" s="186"/>
      <c r="S101" s="186"/>
      <c r="T101" s="190"/>
      <c r="AT101" s="191" t="s">
        <v>512</v>
      </c>
      <c r="AU101" s="191" t="s">
        <v>77</v>
      </c>
      <c r="AV101" s="191" t="s">
        <v>20</v>
      </c>
      <c r="AW101" s="191" t="s">
        <v>101</v>
      </c>
      <c r="AX101" s="191" t="s">
        <v>69</v>
      </c>
      <c r="AY101" s="191" t="s">
        <v>122</v>
      </c>
    </row>
    <row r="102" spans="2:51" s="6" customFormat="1" ht="15.75" customHeight="1">
      <c r="B102" s="174"/>
      <c r="C102" s="175"/>
      <c r="D102" s="172" t="s">
        <v>512</v>
      </c>
      <c r="E102" s="175"/>
      <c r="F102" s="176" t="s">
        <v>1087</v>
      </c>
      <c r="G102" s="175"/>
      <c r="H102" s="177">
        <v>8.832</v>
      </c>
      <c r="J102" s="175"/>
      <c r="K102" s="175"/>
      <c r="L102" s="178"/>
      <c r="M102" s="179"/>
      <c r="N102" s="175"/>
      <c r="O102" s="175"/>
      <c r="P102" s="175"/>
      <c r="Q102" s="175"/>
      <c r="R102" s="175"/>
      <c r="S102" s="175"/>
      <c r="T102" s="180"/>
      <c r="AT102" s="181" t="s">
        <v>512</v>
      </c>
      <c r="AU102" s="181" t="s">
        <v>77</v>
      </c>
      <c r="AV102" s="181" t="s">
        <v>77</v>
      </c>
      <c r="AW102" s="181" t="s">
        <v>101</v>
      </c>
      <c r="AX102" s="181" t="s">
        <v>69</v>
      </c>
      <c r="AY102" s="181" t="s">
        <v>122</v>
      </c>
    </row>
    <row r="103" spans="2:51" s="6" customFormat="1" ht="15.75" customHeight="1">
      <c r="B103" s="192"/>
      <c r="C103" s="193"/>
      <c r="D103" s="172" t="s">
        <v>512</v>
      </c>
      <c r="E103" s="193"/>
      <c r="F103" s="194" t="s">
        <v>1088</v>
      </c>
      <c r="G103" s="193"/>
      <c r="H103" s="195">
        <v>228.777</v>
      </c>
      <c r="J103" s="193"/>
      <c r="K103" s="193"/>
      <c r="L103" s="196"/>
      <c r="M103" s="197"/>
      <c r="N103" s="193"/>
      <c r="O103" s="193"/>
      <c r="P103" s="193"/>
      <c r="Q103" s="193"/>
      <c r="R103" s="193"/>
      <c r="S103" s="193"/>
      <c r="T103" s="198"/>
      <c r="AT103" s="199" t="s">
        <v>512</v>
      </c>
      <c r="AU103" s="199" t="s">
        <v>77</v>
      </c>
      <c r="AV103" s="199" t="s">
        <v>121</v>
      </c>
      <c r="AW103" s="199" t="s">
        <v>101</v>
      </c>
      <c r="AX103" s="199" t="s">
        <v>69</v>
      </c>
      <c r="AY103" s="199" t="s">
        <v>122</v>
      </c>
    </row>
    <row r="104" spans="2:51" s="6" customFormat="1" ht="15.75" customHeight="1">
      <c r="B104" s="185"/>
      <c r="C104" s="186"/>
      <c r="D104" s="172" t="s">
        <v>512</v>
      </c>
      <c r="E104" s="186"/>
      <c r="F104" s="187" t="s">
        <v>1089</v>
      </c>
      <c r="G104" s="186"/>
      <c r="H104" s="186"/>
      <c r="J104" s="186"/>
      <c r="K104" s="186"/>
      <c r="L104" s="188"/>
      <c r="M104" s="189"/>
      <c r="N104" s="186"/>
      <c r="O104" s="186"/>
      <c r="P104" s="186"/>
      <c r="Q104" s="186"/>
      <c r="R104" s="186"/>
      <c r="S104" s="186"/>
      <c r="T104" s="190"/>
      <c r="AT104" s="191" t="s">
        <v>512</v>
      </c>
      <c r="AU104" s="191" t="s">
        <v>77</v>
      </c>
      <c r="AV104" s="191" t="s">
        <v>20</v>
      </c>
      <c r="AW104" s="191" t="s">
        <v>101</v>
      </c>
      <c r="AX104" s="191" t="s">
        <v>69</v>
      </c>
      <c r="AY104" s="191" t="s">
        <v>122</v>
      </c>
    </row>
    <row r="105" spans="2:51" s="6" customFormat="1" ht="15.75" customHeight="1">
      <c r="B105" s="174"/>
      <c r="C105" s="175"/>
      <c r="D105" s="172" t="s">
        <v>512</v>
      </c>
      <c r="E105" s="175"/>
      <c r="F105" s="176" t="s">
        <v>1090</v>
      </c>
      <c r="G105" s="175"/>
      <c r="H105" s="177">
        <v>114.39</v>
      </c>
      <c r="J105" s="175"/>
      <c r="K105" s="175"/>
      <c r="L105" s="178"/>
      <c r="M105" s="179"/>
      <c r="N105" s="175"/>
      <c r="O105" s="175"/>
      <c r="P105" s="175"/>
      <c r="Q105" s="175"/>
      <c r="R105" s="175"/>
      <c r="S105" s="175"/>
      <c r="T105" s="180"/>
      <c r="AT105" s="181" t="s">
        <v>512</v>
      </c>
      <c r="AU105" s="181" t="s">
        <v>77</v>
      </c>
      <c r="AV105" s="181" t="s">
        <v>77</v>
      </c>
      <c r="AW105" s="181" t="s">
        <v>101</v>
      </c>
      <c r="AX105" s="181" t="s">
        <v>69</v>
      </c>
      <c r="AY105" s="181" t="s">
        <v>122</v>
      </c>
    </row>
    <row r="106" spans="2:51" s="6" customFormat="1" ht="15.75" customHeight="1">
      <c r="B106" s="185"/>
      <c r="C106" s="186"/>
      <c r="D106" s="172" t="s">
        <v>512</v>
      </c>
      <c r="E106" s="186"/>
      <c r="F106" s="187" t="s">
        <v>1091</v>
      </c>
      <c r="G106" s="186"/>
      <c r="H106" s="186"/>
      <c r="J106" s="186"/>
      <c r="K106" s="186"/>
      <c r="L106" s="188"/>
      <c r="M106" s="189"/>
      <c r="N106" s="186"/>
      <c r="O106" s="186"/>
      <c r="P106" s="186"/>
      <c r="Q106" s="186"/>
      <c r="R106" s="186"/>
      <c r="S106" s="186"/>
      <c r="T106" s="190"/>
      <c r="AT106" s="191" t="s">
        <v>512</v>
      </c>
      <c r="AU106" s="191" t="s">
        <v>77</v>
      </c>
      <c r="AV106" s="191" t="s">
        <v>20</v>
      </c>
      <c r="AW106" s="191" t="s">
        <v>101</v>
      </c>
      <c r="AX106" s="191" t="s">
        <v>69</v>
      </c>
      <c r="AY106" s="191" t="s">
        <v>122</v>
      </c>
    </row>
    <row r="107" spans="2:51" s="6" customFormat="1" ht="15.75" customHeight="1">
      <c r="B107" s="174"/>
      <c r="C107" s="175"/>
      <c r="D107" s="172" t="s">
        <v>512</v>
      </c>
      <c r="E107" s="175"/>
      <c r="F107" s="176" t="s">
        <v>1090</v>
      </c>
      <c r="G107" s="175"/>
      <c r="H107" s="177">
        <v>114.39</v>
      </c>
      <c r="J107" s="175"/>
      <c r="K107" s="175"/>
      <c r="L107" s="178"/>
      <c r="M107" s="179"/>
      <c r="N107" s="175"/>
      <c r="O107" s="175"/>
      <c r="P107" s="175"/>
      <c r="Q107" s="175"/>
      <c r="R107" s="175"/>
      <c r="S107" s="175"/>
      <c r="T107" s="180"/>
      <c r="AT107" s="181" t="s">
        <v>512</v>
      </c>
      <c r="AU107" s="181" t="s">
        <v>77</v>
      </c>
      <c r="AV107" s="181" t="s">
        <v>77</v>
      </c>
      <c r="AW107" s="181" t="s">
        <v>101</v>
      </c>
      <c r="AX107" s="181" t="s">
        <v>20</v>
      </c>
      <c r="AY107" s="181" t="s">
        <v>122</v>
      </c>
    </row>
    <row r="108" spans="2:65" s="6" customFormat="1" ht="15.75" customHeight="1">
      <c r="B108" s="23"/>
      <c r="C108" s="119" t="s">
        <v>139</v>
      </c>
      <c r="D108" s="119" t="s">
        <v>117</v>
      </c>
      <c r="E108" s="120" t="s">
        <v>523</v>
      </c>
      <c r="F108" s="121" t="s">
        <v>524</v>
      </c>
      <c r="G108" s="122" t="s">
        <v>490</v>
      </c>
      <c r="H108" s="123">
        <v>114.39</v>
      </c>
      <c r="I108" s="124"/>
      <c r="J108" s="125">
        <f>ROUND($I$108*$H$108,2)</f>
        <v>0</v>
      </c>
      <c r="K108" s="121" t="s">
        <v>491</v>
      </c>
      <c r="L108" s="43"/>
      <c r="M108" s="126"/>
      <c r="N108" s="127" t="s">
        <v>40</v>
      </c>
      <c r="O108" s="24"/>
      <c r="P108" s="24"/>
      <c r="Q108" s="128">
        <v>0</v>
      </c>
      <c r="R108" s="128">
        <f>$Q$108*$H$108</f>
        <v>0</v>
      </c>
      <c r="S108" s="128">
        <v>0</v>
      </c>
      <c r="T108" s="129">
        <f>$S$108*$H$108</f>
        <v>0</v>
      </c>
      <c r="AR108" s="89" t="s">
        <v>121</v>
      </c>
      <c r="AT108" s="89" t="s">
        <v>117</v>
      </c>
      <c r="AU108" s="89" t="s">
        <v>77</v>
      </c>
      <c r="AY108" s="6" t="s">
        <v>122</v>
      </c>
      <c r="BE108" s="130">
        <f>IF($N$108="základní",$J$108,0)</f>
        <v>0</v>
      </c>
      <c r="BF108" s="130">
        <f>IF($N$108="snížená",$J$108,0)</f>
        <v>0</v>
      </c>
      <c r="BG108" s="130">
        <f>IF($N$108="zákl. přenesená",$J$108,0)</f>
        <v>0</v>
      </c>
      <c r="BH108" s="130">
        <f>IF($N$108="sníž. přenesená",$J$108,0)</f>
        <v>0</v>
      </c>
      <c r="BI108" s="130">
        <f>IF($N$108="nulová",$J$108,0)</f>
        <v>0</v>
      </c>
      <c r="BJ108" s="89" t="s">
        <v>20</v>
      </c>
      <c r="BK108" s="130">
        <f>ROUND($I$108*$H$108,2)</f>
        <v>0</v>
      </c>
      <c r="BL108" s="89" t="s">
        <v>121</v>
      </c>
      <c r="BM108" s="89" t="s">
        <v>1092</v>
      </c>
    </row>
    <row r="109" spans="2:47" s="6" customFormat="1" ht="27" customHeight="1">
      <c r="B109" s="23"/>
      <c r="C109" s="24"/>
      <c r="D109" s="131" t="s">
        <v>123</v>
      </c>
      <c r="E109" s="24"/>
      <c r="F109" s="132" t="s">
        <v>526</v>
      </c>
      <c r="G109" s="24"/>
      <c r="H109" s="24"/>
      <c r="J109" s="24"/>
      <c r="K109" s="24"/>
      <c r="L109" s="43"/>
      <c r="M109" s="56"/>
      <c r="N109" s="24"/>
      <c r="O109" s="24"/>
      <c r="P109" s="24"/>
      <c r="Q109" s="24"/>
      <c r="R109" s="24"/>
      <c r="S109" s="24"/>
      <c r="T109" s="57"/>
      <c r="AT109" s="6" t="s">
        <v>123</v>
      </c>
      <c r="AU109" s="6" t="s">
        <v>77</v>
      </c>
    </row>
    <row r="110" spans="2:65" s="6" customFormat="1" ht="15.75" customHeight="1">
      <c r="B110" s="23"/>
      <c r="C110" s="119" t="s">
        <v>130</v>
      </c>
      <c r="D110" s="119" t="s">
        <v>117</v>
      </c>
      <c r="E110" s="120" t="s">
        <v>1093</v>
      </c>
      <c r="F110" s="121" t="s">
        <v>1094</v>
      </c>
      <c r="G110" s="122" t="s">
        <v>490</v>
      </c>
      <c r="H110" s="123">
        <v>114.39</v>
      </c>
      <c r="I110" s="124"/>
      <c r="J110" s="125">
        <f>ROUND($I$110*$H$110,2)</f>
        <v>0</v>
      </c>
      <c r="K110" s="121" t="s">
        <v>491</v>
      </c>
      <c r="L110" s="43"/>
      <c r="M110" s="126"/>
      <c r="N110" s="127" t="s">
        <v>40</v>
      </c>
      <c r="O110" s="24"/>
      <c r="P110" s="24"/>
      <c r="Q110" s="128">
        <v>0</v>
      </c>
      <c r="R110" s="128">
        <f>$Q$110*$H$110</f>
        <v>0</v>
      </c>
      <c r="S110" s="128">
        <v>0</v>
      </c>
      <c r="T110" s="129">
        <f>$S$110*$H$110</f>
        <v>0</v>
      </c>
      <c r="AR110" s="89" t="s">
        <v>121</v>
      </c>
      <c r="AT110" s="89" t="s">
        <v>117</v>
      </c>
      <c r="AU110" s="89" t="s">
        <v>77</v>
      </c>
      <c r="AY110" s="6" t="s">
        <v>122</v>
      </c>
      <c r="BE110" s="130">
        <f>IF($N$110="základní",$J$110,0)</f>
        <v>0</v>
      </c>
      <c r="BF110" s="130">
        <f>IF($N$110="snížená",$J$110,0)</f>
        <v>0</v>
      </c>
      <c r="BG110" s="130">
        <f>IF($N$110="zákl. přenesená",$J$110,0)</f>
        <v>0</v>
      </c>
      <c r="BH110" s="130">
        <f>IF($N$110="sníž. přenesená",$J$110,0)</f>
        <v>0</v>
      </c>
      <c r="BI110" s="130">
        <f>IF($N$110="nulová",$J$110,0)</f>
        <v>0</v>
      </c>
      <c r="BJ110" s="89" t="s">
        <v>20</v>
      </c>
      <c r="BK110" s="130">
        <f>ROUND($I$110*$H$110,2)</f>
        <v>0</v>
      </c>
      <c r="BL110" s="89" t="s">
        <v>121</v>
      </c>
      <c r="BM110" s="89" t="s">
        <v>1095</v>
      </c>
    </row>
    <row r="111" spans="2:47" s="6" customFormat="1" ht="27" customHeight="1">
      <c r="B111" s="23"/>
      <c r="C111" s="24"/>
      <c r="D111" s="131" t="s">
        <v>123</v>
      </c>
      <c r="E111" s="24"/>
      <c r="F111" s="132" t="s">
        <v>1096</v>
      </c>
      <c r="G111" s="24"/>
      <c r="H111" s="24"/>
      <c r="J111" s="24"/>
      <c r="K111" s="24"/>
      <c r="L111" s="43"/>
      <c r="M111" s="56"/>
      <c r="N111" s="24"/>
      <c r="O111" s="24"/>
      <c r="P111" s="24"/>
      <c r="Q111" s="24"/>
      <c r="R111" s="24"/>
      <c r="S111" s="24"/>
      <c r="T111" s="57"/>
      <c r="AT111" s="6" t="s">
        <v>123</v>
      </c>
      <c r="AU111" s="6" t="s">
        <v>77</v>
      </c>
    </row>
    <row r="112" spans="2:65" s="6" customFormat="1" ht="15.75" customHeight="1">
      <c r="B112" s="23"/>
      <c r="C112" s="119" t="s">
        <v>145</v>
      </c>
      <c r="D112" s="119" t="s">
        <v>117</v>
      </c>
      <c r="E112" s="120" t="s">
        <v>1097</v>
      </c>
      <c r="F112" s="121" t="s">
        <v>1098</v>
      </c>
      <c r="G112" s="122" t="s">
        <v>490</v>
      </c>
      <c r="H112" s="123">
        <v>114.39</v>
      </c>
      <c r="I112" s="124"/>
      <c r="J112" s="125">
        <f>ROUND($I$112*$H$112,2)</f>
        <v>0</v>
      </c>
      <c r="K112" s="121" t="s">
        <v>491</v>
      </c>
      <c r="L112" s="43"/>
      <c r="M112" s="126"/>
      <c r="N112" s="127" t="s">
        <v>40</v>
      </c>
      <c r="O112" s="24"/>
      <c r="P112" s="24"/>
      <c r="Q112" s="128">
        <v>0</v>
      </c>
      <c r="R112" s="128">
        <f>$Q$112*$H$112</f>
        <v>0</v>
      </c>
      <c r="S112" s="128">
        <v>0</v>
      </c>
      <c r="T112" s="129">
        <f>$S$112*$H$112</f>
        <v>0</v>
      </c>
      <c r="AR112" s="89" t="s">
        <v>121</v>
      </c>
      <c r="AT112" s="89" t="s">
        <v>117</v>
      </c>
      <c r="AU112" s="89" t="s">
        <v>77</v>
      </c>
      <c r="AY112" s="6" t="s">
        <v>122</v>
      </c>
      <c r="BE112" s="130">
        <f>IF($N$112="základní",$J$112,0)</f>
        <v>0</v>
      </c>
      <c r="BF112" s="130">
        <f>IF($N$112="snížená",$J$112,0)</f>
        <v>0</v>
      </c>
      <c r="BG112" s="130">
        <f>IF($N$112="zákl. přenesená",$J$112,0)</f>
        <v>0</v>
      </c>
      <c r="BH112" s="130">
        <f>IF($N$112="sníž. přenesená",$J$112,0)</f>
        <v>0</v>
      </c>
      <c r="BI112" s="130">
        <f>IF($N$112="nulová",$J$112,0)</f>
        <v>0</v>
      </c>
      <c r="BJ112" s="89" t="s">
        <v>20</v>
      </c>
      <c r="BK112" s="130">
        <f>ROUND($I$112*$H$112,2)</f>
        <v>0</v>
      </c>
      <c r="BL112" s="89" t="s">
        <v>121</v>
      </c>
      <c r="BM112" s="89" t="s">
        <v>1099</v>
      </c>
    </row>
    <row r="113" spans="2:47" s="6" customFormat="1" ht="27" customHeight="1">
      <c r="B113" s="23"/>
      <c r="C113" s="24"/>
      <c r="D113" s="131" t="s">
        <v>123</v>
      </c>
      <c r="E113" s="24"/>
      <c r="F113" s="132" t="s">
        <v>1100</v>
      </c>
      <c r="G113" s="24"/>
      <c r="H113" s="24"/>
      <c r="J113" s="24"/>
      <c r="K113" s="24"/>
      <c r="L113" s="43"/>
      <c r="M113" s="56"/>
      <c r="N113" s="24"/>
      <c r="O113" s="24"/>
      <c r="P113" s="24"/>
      <c r="Q113" s="24"/>
      <c r="R113" s="24"/>
      <c r="S113" s="24"/>
      <c r="T113" s="57"/>
      <c r="AT113" s="6" t="s">
        <v>123</v>
      </c>
      <c r="AU113" s="6" t="s">
        <v>77</v>
      </c>
    </row>
    <row r="114" spans="2:65" s="6" customFormat="1" ht="15.75" customHeight="1">
      <c r="B114" s="23"/>
      <c r="C114" s="119" t="s">
        <v>25</v>
      </c>
      <c r="D114" s="119" t="s">
        <v>117</v>
      </c>
      <c r="E114" s="120" t="s">
        <v>527</v>
      </c>
      <c r="F114" s="121" t="s">
        <v>528</v>
      </c>
      <c r="G114" s="122" t="s">
        <v>482</v>
      </c>
      <c r="H114" s="123">
        <v>399.9</v>
      </c>
      <c r="I114" s="124"/>
      <c r="J114" s="125">
        <f>ROUND($I$114*$H$114,2)</f>
        <v>0</v>
      </c>
      <c r="K114" s="121" t="s">
        <v>491</v>
      </c>
      <c r="L114" s="43"/>
      <c r="M114" s="126"/>
      <c r="N114" s="127" t="s">
        <v>40</v>
      </c>
      <c r="O114" s="24"/>
      <c r="P114" s="24"/>
      <c r="Q114" s="128">
        <v>0.00084</v>
      </c>
      <c r="R114" s="128">
        <f>$Q$114*$H$114</f>
        <v>0.335916</v>
      </c>
      <c r="S114" s="128">
        <v>0</v>
      </c>
      <c r="T114" s="129">
        <f>$S$114*$H$114</f>
        <v>0</v>
      </c>
      <c r="AR114" s="89" t="s">
        <v>121</v>
      </c>
      <c r="AT114" s="89" t="s">
        <v>117</v>
      </c>
      <c r="AU114" s="89" t="s">
        <v>77</v>
      </c>
      <c r="AY114" s="6" t="s">
        <v>122</v>
      </c>
      <c r="BE114" s="130">
        <f>IF($N$114="základní",$J$114,0)</f>
        <v>0</v>
      </c>
      <c r="BF114" s="130">
        <f>IF($N$114="snížená",$J$114,0)</f>
        <v>0</v>
      </c>
      <c r="BG114" s="130">
        <f>IF($N$114="zákl. přenesená",$J$114,0)</f>
        <v>0</v>
      </c>
      <c r="BH114" s="130">
        <f>IF($N$114="sníž. přenesená",$J$114,0)</f>
        <v>0</v>
      </c>
      <c r="BI114" s="130">
        <f>IF($N$114="nulová",$J$114,0)</f>
        <v>0</v>
      </c>
      <c r="BJ114" s="89" t="s">
        <v>20</v>
      </c>
      <c r="BK114" s="130">
        <f>ROUND($I$114*$H$114,2)</f>
        <v>0</v>
      </c>
      <c r="BL114" s="89" t="s">
        <v>121</v>
      </c>
      <c r="BM114" s="89" t="s">
        <v>1101</v>
      </c>
    </row>
    <row r="115" spans="2:47" s="6" customFormat="1" ht="27" customHeight="1">
      <c r="B115" s="23"/>
      <c r="C115" s="24"/>
      <c r="D115" s="131" t="s">
        <v>123</v>
      </c>
      <c r="E115" s="24"/>
      <c r="F115" s="132" t="s">
        <v>530</v>
      </c>
      <c r="G115" s="24"/>
      <c r="H115" s="24"/>
      <c r="J115" s="24"/>
      <c r="K115" s="24"/>
      <c r="L115" s="43"/>
      <c r="M115" s="56"/>
      <c r="N115" s="24"/>
      <c r="O115" s="24"/>
      <c r="P115" s="24"/>
      <c r="Q115" s="24"/>
      <c r="R115" s="24"/>
      <c r="S115" s="24"/>
      <c r="T115" s="57"/>
      <c r="AT115" s="6" t="s">
        <v>123</v>
      </c>
      <c r="AU115" s="6" t="s">
        <v>77</v>
      </c>
    </row>
    <row r="116" spans="2:51" s="6" customFormat="1" ht="15.75" customHeight="1">
      <c r="B116" s="174"/>
      <c r="C116" s="175"/>
      <c r="D116" s="172" t="s">
        <v>512</v>
      </c>
      <c r="E116" s="175"/>
      <c r="F116" s="176" t="s">
        <v>1102</v>
      </c>
      <c r="G116" s="175"/>
      <c r="H116" s="177">
        <v>199.95</v>
      </c>
      <c r="J116" s="175"/>
      <c r="K116" s="175"/>
      <c r="L116" s="178"/>
      <c r="M116" s="179"/>
      <c r="N116" s="175"/>
      <c r="O116" s="175"/>
      <c r="P116" s="175"/>
      <c r="Q116" s="175"/>
      <c r="R116" s="175"/>
      <c r="S116" s="175"/>
      <c r="T116" s="180"/>
      <c r="AT116" s="181" t="s">
        <v>512</v>
      </c>
      <c r="AU116" s="181" t="s">
        <v>77</v>
      </c>
      <c r="AV116" s="181" t="s">
        <v>77</v>
      </c>
      <c r="AW116" s="181" t="s">
        <v>101</v>
      </c>
      <c r="AX116" s="181" t="s">
        <v>69</v>
      </c>
      <c r="AY116" s="181" t="s">
        <v>122</v>
      </c>
    </row>
    <row r="117" spans="2:51" s="6" customFormat="1" ht="15.75" customHeight="1">
      <c r="B117" s="174"/>
      <c r="C117" s="175"/>
      <c r="D117" s="172" t="s">
        <v>512</v>
      </c>
      <c r="E117" s="175"/>
      <c r="F117" s="176" t="s">
        <v>1103</v>
      </c>
      <c r="G117" s="175"/>
      <c r="H117" s="177">
        <v>399.9</v>
      </c>
      <c r="J117" s="175"/>
      <c r="K117" s="175"/>
      <c r="L117" s="178"/>
      <c r="M117" s="179"/>
      <c r="N117" s="175"/>
      <c r="O117" s="175"/>
      <c r="P117" s="175"/>
      <c r="Q117" s="175"/>
      <c r="R117" s="175"/>
      <c r="S117" s="175"/>
      <c r="T117" s="180"/>
      <c r="AT117" s="181" t="s">
        <v>512</v>
      </c>
      <c r="AU117" s="181" t="s">
        <v>77</v>
      </c>
      <c r="AV117" s="181" t="s">
        <v>77</v>
      </c>
      <c r="AW117" s="181" t="s">
        <v>101</v>
      </c>
      <c r="AX117" s="181" t="s">
        <v>20</v>
      </c>
      <c r="AY117" s="181" t="s">
        <v>122</v>
      </c>
    </row>
    <row r="118" spans="2:65" s="6" customFormat="1" ht="15.75" customHeight="1">
      <c r="B118" s="23"/>
      <c r="C118" s="119" t="s">
        <v>151</v>
      </c>
      <c r="D118" s="119" t="s">
        <v>117</v>
      </c>
      <c r="E118" s="120" t="s">
        <v>533</v>
      </c>
      <c r="F118" s="121" t="s">
        <v>534</v>
      </c>
      <c r="G118" s="122" t="s">
        <v>482</v>
      </c>
      <c r="H118" s="123">
        <v>399.9</v>
      </c>
      <c r="I118" s="124"/>
      <c r="J118" s="125">
        <f>ROUND($I$118*$H$118,2)</f>
        <v>0</v>
      </c>
      <c r="K118" s="121" t="s">
        <v>491</v>
      </c>
      <c r="L118" s="43"/>
      <c r="M118" s="126"/>
      <c r="N118" s="127" t="s">
        <v>40</v>
      </c>
      <c r="O118" s="24"/>
      <c r="P118" s="24"/>
      <c r="Q118" s="128">
        <v>0</v>
      </c>
      <c r="R118" s="128">
        <f>$Q$118*$H$118</f>
        <v>0</v>
      </c>
      <c r="S118" s="128">
        <v>0</v>
      </c>
      <c r="T118" s="129">
        <f>$S$118*$H$118</f>
        <v>0</v>
      </c>
      <c r="AR118" s="89" t="s">
        <v>121</v>
      </c>
      <c r="AT118" s="89" t="s">
        <v>117</v>
      </c>
      <c r="AU118" s="89" t="s">
        <v>77</v>
      </c>
      <c r="AY118" s="6" t="s">
        <v>122</v>
      </c>
      <c r="BE118" s="130">
        <f>IF($N$118="základní",$J$118,0)</f>
        <v>0</v>
      </c>
      <c r="BF118" s="130">
        <f>IF($N$118="snížená",$J$118,0)</f>
        <v>0</v>
      </c>
      <c r="BG118" s="130">
        <f>IF($N$118="zákl. přenesená",$J$118,0)</f>
        <v>0</v>
      </c>
      <c r="BH118" s="130">
        <f>IF($N$118="sníž. přenesená",$J$118,0)</f>
        <v>0</v>
      </c>
      <c r="BI118" s="130">
        <f>IF($N$118="nulová",$J$118,0)</f>
        <v>0</v>
      </c>
      <c r="BJ118" s="89" t="s">
        <v>20</v>
      </c>
      <c r="BK118" s="130">
        <f>ROUND($I$118*$H$118,2)</f>
        <v>0</v>
      </c>
      <c r="BL118" s="89" t="s">
        <v>121</v>
      </c>
      <c r="BM118" s="89" t="s">
        <v>1104</v>
      </c>
    </row>
    <row r="119" spans="2:47" s="6" customFormat="1" ht="27" customHeight="1">
      <c r="B119" s="23"/>
      <c r="C119" s="24"/>
      <c r="D119" s="131" t="s">
        <v>123</v>
      </c>
      <c r="E119" s="24"/>
      <c r="F119" s="132" t="s">
        <v>536</v>
      </c>
      <c r="G119" s="24"/>
      <c r="H119" s="24"/>
      <c r="J119" s="24"/>
      <c r="K119" s="24"/>
      <c r="L119" s="43"/>
      <c r="M119" s="56"/>
      <c r="N119" s="24"/>
      <c r="O119" s="24"/>
      <c r="P119" s="24"/>
      <c r="Q119" s="24"/>
      <c r="R119" s="24"/>
      <c r="S119" s="24"/>
      <c r="T119" s="57"/>
      <c r="AT119" s="6" t="s">
        <v>123</v>
      </c>
      <c r="AU119" s="6" t="s">
        <v>77</v>
      </c>
    </row>
    <row r="120" spans="2:51" s="6" customFormat="1" ht="15.75" customHeight="1">
      <c r="B120" s="185"/>
      <c r="C120" s="186"/>
      <c r="D120" s="172" t="s">
        <v>512</v>
      </c>
      <c r="E120" s="186"/>
      <c r="F120" s="187" t="s">
        <v>1105</v>
      </c>
      <c r="G120" s="186"/>
      <c r="H120" s="186"/>
      <c r="J120" s="186"/>
      <c r="K120" s="186"/>
      <c r="L120" s="188"/>
      <c r="M120" s="189"/>
      <c r="N120" s="186"/>
      <c r="O120" s="186"/>
      <c r="P120" s="186"/>
      <c r="Q120" s="186"/>
      <c r="R120" s="186"/>
      <c r="S120" s="186"/>
      <c r="T120" s="190"/>
      <c r="AT120" s="191" t="s">
        <v>512</v>
      </c>
      <c r="AU120" s="191" t="s">
        <v>77</v>
      </c>
      <c r="AV120" s="191" t="s">
        <v>20</v>
      </c>
      <c r="AW120" s="191" t="s">
        <v>101</v>
      </c>
      <c r="AX120" s="191" t="s">
        <v>69</v>
      </c>
      <c r="AY120" s="191" t="s">
        <v>122</v>
      </c>
    </row>
    <row r="121" spans="2:51" s="6" customFormat="1" ht="15.75" customHeight="1">
      <c r="B121" s="174"/>
      <c r="C121" s="175"/>
      <c r="D121" s="172" t="s">
        <v>512</v>
      </c>
      <c r="E121" s="175"/>
      <c r="F121" s="176" t="s">
        <v>1106</v>
      </c>
      <c r="G121" s="175"/>
      <c r="H121" s="177">
        <v>399.9</v>
      </c>
      <c r="J121" s="175"/>
      <c r="K121" s="175"/>
      <c r="L121" s="178"/>
      <c r="M121" s="179"/>
      <c r="N121" s="175"/>
      <c r="O121" s="175"/>
      <c r="P121" s="175"/>
      <c r="Q121" s="175"/>
      <c r="R121" s="175"/>
      <c r="S121" s="175"/>
      <c r="T121" s="180"/>
      <c r="AT121" s="181" t="s">
        <v>512</v>
      </c>
      <c r="AU121" s="181" t="s">
        <v>77</v>
      </c>
      <c r="AV121" s="181" t="s">
        <v>77</v>
      </c>
      <c r="AW121" s="181" t="s">
        <v>101</v>
      </c>
      <c r="AX121" s="181" t="s">
        <v>20</v>
      </c>
      <c r="AY121" s="181" t="s">
        <v>122</v>
      </c>
    </row>
    <row r="122" spans="2:65" s="6" customFormat="1" ht="15.75" customHeight="1">
      <c r="B122" s="23"/>
      <c r="C122" s="119" t="s">
        <v>154</v>
      </c>
      <c r="D122" s="119" t="s">
        <v>117</v>
      </c>
      <c r="E122" s="120" t="s">
        <v>1107</v>
      </c>
      <c r="F122" s="121" t="s">
        <v>1108</v>
      </c>
      <c r="G122" s="122" t="s">
        <v>490</v>
      </c>
      <c r="H122" s="123">
        <v>114.39</v>
      </c>
      <c r="I122" s="124"/>
      <c r="J122" s="125">
        <f>ROUND($I$122*$H$122,2)</f>
        <v>0</v>
      </c>
      <c r="K122" s="121" t="s">
        <v>491</v>
      </c>
      <c r="L122" s="43"/>
      <c r="M122" s="126"/>
      <c r="N122" s="127" t="s">
        <v>40</v>
      </c>
      <c r="O122" s="24"/>
      <c r="P122" s="24"/>
      <c r="Q122" s="128">
        <v>0</v>
      </c>
      <c r="R122" s="128">
        <f>$Q$122*$H$122</f>
        <v>0</v>
      </c>
      <c r="S122" s="128">
        <v>0</v>
      </c>
      <c r="T122" s="129">
        <f>$S$122*$H$122</f>
        <v>0</v>
      </c>
      <c r="AR122" s="89" t="s">
        <v>121</v>
      </c>
      <c r="AT122" s="89" t="s">
        <v>117</v>
      </c>
      <c r="AU122" s="89" t="s">
        <v>77</v>
      </c>
      <c r="AY122" s="6" t="s">
        <v>122</v>
      </c>
      <c r="BE122" s="130">
        <f>IF($N$122="základní",$J$122,0)</f>
        <v>0</v>
      </c>
      <c r="BF122" s="130">
        <f>IF($N$122="snížená",$J$122,0)</f>
        <v>0</v>
      </c>
      <c r="BG122" s="130">
        <f>IF($N$122="zákl. přenesená",$J$122,0)</f>
        <v>0</v>
      </c>
      <c r="BH122" s="130">
        <f>IF($N$122="sníž. přenesená",$J$122,0)</f>
        <v>0</v>
      </c>
      <c r="BI122" s="130">
        <f>IF($N$122="nulová",$J$122,0)</f>
        <v>0</v>
      </c>
      <c r="BJ122" s="89" t="s">
        <v>20</v>
      </c>
      <c r="BK122" s="130">
        <f>ROUND($I$122*$H$122,2)</f>
        <v>0</v>
      </c>
      <c r="BL122" s="89" t="s">
        <v>121</v>
      </c>
      <c r="BM122" s="89" t="s">
        <v>1109</v>
      </c>
    </row>
    <row r="123" spans="2:47" s="6" customFormat="1" ht="27" customHeight="1">
      <c r="B123" s="23"/>
      <c r="C123" s="24"/>
      <c r="D123" s="131" t="s">
        <v>123</v>
      </c>
      <c r="E123" s="24"/>
      <c r="F123" s="132" t="s">
        <v>1110</v>
      </c>
      <c r="G123" s="24"/>
      <c r="H123" s="24"/>
      <c r="J123" s="24"/>
      <c r="K123" s="24"/>
      <c r="L123" s="43"/>
      <c r="M123" s="56"/>
      <c r="N123" s="24"/>
      <c r="O123" s="24"/>
      <c r="P123" s="24"/>
      <c r="Q123" s="24"/>
      <c r="R123" s="24"/>
      <c r="S123" s="24"/>
      <c r="T123" s="57"/>
      <c r="AT123" s="6" t="s">
        <v>123</v>
      </c>
      <c r="AU123" s="6" t="s">
        <v>77</v>
      </c>
    </row>
    <row r="124" spans="2:51" s="6" customFormat="1" ht="15.75" customHeight="1">
      <c r="B124" s="185"/>
      <c r="C124" s="186"/>
      <c r="D124" s="172" t="s">
        <v>512</v>
      </c>
      <c r="E124" s="186"/>
      <c r="F124" s="187" t="s">
        <v>1111</v>
      </c>
      <c r="G124" s="186"/>
      <c r="H124" s="186"/>
      <c r="J124" s="186"/>
      <c r="K124" s="186"/>
      <c r="L124" s="188"/>
      <c r="M124" s="189"/>
      <c r="N124" s="186"/>
      <c r="O124" s="186"/>
      <c r="P124" s="186"/>
      <c r="Q124" s="186"/>
      <c r="R124" s="186"/>
      <c r="S124" s="186"/>
      <c r="T124" s="190"/>
      <c r="AT124" s="191" t="s">
        <v>512</v>
      </c>
      <c r="AU124" s="191" t="s">
        <v>77</v>
      </c>
      <c r="AV124" s="191" t="s">
        <v>20</v>
      </c>
      <c r="AW124" s="191" t="s">
        <v>101</v>
      </c>
      <c r="AX124" s="191" t="s">
        <v>69</v>
      </c>
      <c r="AY124" s="191" t="s">
        <v>122</v>
      </c>
    </row>
    <row r="125" spans="2:51" s="6" customFormat="1" ht="15.75" customHeight="1">
      <c r="B125" s="174"/>
      <c r="C125" s="175"/>
      <c r="D125" s="172" t="s">
        <v>512</v>
      </c>
      <c r="E125" s="175"/>
      <c r="F125" s="176" t="s">
        <v>1090</v>
      </c>
      <c r="G125" s="175"/>
      <c r="H125" s="177">
        <v>114.39</v>
      </c>
      <c r="J125" s="175"/>
      <c r="K125" s="175"/>
      <c r="L125" s="178"/>
      <c r="M125" s="179"/>
      <c r="N125" s="175"/>
      <c r="O125" s="175"/>
      <c r="P125" s="175"/>
      <c r="Q125" s="175"/>
      <c r="R125" s="175"/>
      <c r="S125" s="175"/>
      <c r="T125" s="180"/>
      <c r="AT125" s="181" t="s">
        <v>512</v>
      </c>
      <c r="AU125" s="181" t="s">
        <v>77</v>
      </c>
      <c r="AV125" s="181" t="s">
        <v>77</v>
      </c>
      <c r="AW125" s="181" t="s">
        <v>101</v>
      </c>
      <c r="AX125" s="181" t="s">
        <v>20</v>
      </c>
      <c r="AY125" s="181" t="s">
        <v>122</v>
      </c>
    </row>
    <row r="126" spans="2:65" s="6" customFormat="1" ht="15.75" customHeight="1">
      <c r="B126" s="23"/>
      <c r="C126" s="119" t="s">
        <v>157</v>
      </c>
      <c r="D126" s="119" t="s">
        <v>117</v>
      </c>
      <c r="E126" s="120" t="s">
        <v>1112</v>
      </c>
      <c r="F126" s="121" t="s">
        <v>1113</v>
      </c>
      <c r="G126" s="122" t="s">
        <v>490</v>
      </c>
      <c r="H126" s="123">
        <v>121.648</v>
      </c>
      <c r="I126" s="124"/>
      <c r="J126" s="125">
        <f>ROUND($I$126*$H$126,2)</f>
        <v>0</v>
      </c>
      <c r="K126" s="121" t="s">
        <v>491</v>
      </c>
      <c r="L126" s="43"/>
      <c r="M126" s="126"/>
      <c r="N126" s="127" t="s">
        <v>40</v>
      </c>
      <c r="O126" s="24"/>
      <c r="P126" s="24"/>
      <c r="Q126" s="128">
        <v>0</v>
      </c>
      <c r="R126" s="128">
        <f>$Q$126*$H$126</f>
        <v>0</v>
      </c>
      <c r="S126" s="128">
        <v>0</v>
      </c>
      <c r="T126" s="129">
        <f>$S$126*$H$126</f>
        <v>0</v>
      </c>
      <c r="AR126" s="89" t="s">
        <v>121</v>
      </c>
      <c r="AT126" s="89" t="s">
        <v>117</v>
      </c>
      <c r="AU126" s="89" t="s">
        <v>77</v>
      </c>
      <c r="AY126" s="6" t="s">
        <v>122</v>
      </c>
      <c r="BE126" s="130">
        <f>IF($N$126="základní",$J$126,0)</f>
        <v>0</v>
      </c>
      <c r="BF126" s="130">
        <f>IF($N$126="snížená",$J$126,0)</f>
        <v>0</v>
      </c>
      <c r="BG126" s="130">
        <f>IF($N$126="zákl. přenesená",$J$126,0)</f>
        <v>0</v>
      </c>
      <c r="BH126" s="130">
        <f>IF($N$126="sníž. přenesená",$J$126,0)</f>
        <v>0</v>
      </c>
      <c r="BI126" s="130">
        <f>IF($N$126="nulová",$J$126,0)</f>
        <v>0</v>
      </c>
      <c r="BJ126" s="89" t="s">
        <v>20</v>
      </c>
      <c r="BK126" s="130">
        <f>ROUND($I$126*$H$126,2)</f>
        <v>0</v>
      </c>
      <c r="BL126" s="89" t="s">
        <v>121</v>
      </c>
      <c r="BM126" s="89" t="s">
        <v>1114</v>
      </c>
    </row>
    <row r="127" spans="2:47" s="6" customFormat="1" ht="27" customHeight="1">
      <c r="B127" s="23"/>
      <c r="C127" s="24"/>
      <c r="D127" s="131" t="s">
        <v>123</v>
      </c>
      <c r="E127" s="24"/>
      <c r="F127" s="132" t="s">
        <v>1115</v>
      </c>
      <c r="G127" s="24"/>
      <c r="H127" s="24"/>
      <c r="J127" s="24"/>
      <c r="K127" s="24"/>
      <c r="L127" s="43"/>
      <c r="M127" s="56"/>
      <c r="N127" s="24"/>
      <c r="O127" s="24"/>
      <c r="P127" s="24"/>
      <c r="Q127" s="24"/>
      <c r="R127" s="24"/>
      <c r="S127" s="24"/>
      <c r="T127" s="57"/>
      <c r="AT127" s="6" t="s">
        <v>123</v>
      </c>
      <c r="AU127" s="6" t="s">
        <v>77</v>
      </c>
    </row>
    <row r="128" spans="2:51" s="6" customFormat="1" ht="15.75" customHeight="1">
      <c r="B128" s="185"/>
      <c r="C128" s="186"/>
      <c r="D128" s="172" t="s">
        <v>512</v>
      </c>
      <c r="E128" s="186"/>
      <c r="F128" s="187" t="s">
        <v>1116</v>
      </c>
      <c r="G128" s="186"/>
      <c r="H128" s="186"/>
      <c r="J128" s="186"/>
      <c r="K128" s="186"/>
      <c r="L128" s="188"/>
      <c r="M128" s="189"/>
      <c r="N128" s="186"/>
      <c r="O128" s="186"/>
      <c r="P128" s="186"/>
      <c r="Q128" s="186"/>
      <c r="R128" s="186"/>
      <c r="S128" s="186"/>
      <c r="T128" s="190"/>
      <c r="AT128" s="191" t="s">
        <v>512</v>
      </c>
      <c r="AU128" s="191" t="s">
        <v>77</v>
      </c>
      <c r="AV128" s="191" t="s">
        <v>20</v>
      </c>
      <c r="AW128" s="191" t="s">
        <v>101</v>
      </c>
      <c r="AX128" s="191" t="s">
        <v>69</v>
      </c>
      <c r="AY128" s="191" t="s">
        <v>122</v>
      </c>
    </row>
    <row r="129" spans="2:51" s="6" customFormat="1" ht="15.75" customHeight="1">
      <c r="B129" s="174"/>
      <c r="C129" s="175"/>
      <c r="D129" s="172" t="s">
        <v>512</v>
      </c>
      <c r="E129" s="175"/>
      <c r="F129" s="176" t="s">
        <v>1117</v>
      </c>
      <c r="G129" s="175"/>
      <c r="H129" s="177">
        <v>117.04</v>
      </c>
      <c r="J129" s="175"/>
      <c r="K129" s="175"/>
      <c r="L129" s="178"/>
      <c r="M129" s="179"/>
      <c r="N129" s="175"/>
      <c r="O129" s="175"/>
      <c r="P129" s="175"/>
      <c r="Q129" s="175"/>
      <c r="R129" s="175"/>
      <c r="S129" s="175"/>
      <c r="T129" s="180"/>
      <c r="AT129" s="181" t="s">
        <v>512</v>
      </c>
      <c r="AU129" s="181" t="s">
        <v>77</v>
      </c>
      <c r="AV129" s="181" t="s">
        <v>77</v>
      </c>
      <c r="AW129" s="181" t="s">
        <v>101</v>
      </c>
      <c r="AX129" s="181" t="s">
        <v>69</v>
      </c>
      <c r="AY129" s="181" t="s">
        <v>122</v>
      </c>
    </row>
    <row r="130" spans="2:51" s="6" customFormat="1" ht="15.75" customHeight="1">
      <c r="B130" s="174"/>
      <c r="C130" s="175"/>
      <c r="D130" s="172" t="s">
        <v>512</v>
      </c>
      <c r="E130" s="175"/>
      <c r="F130" s="176" t="s">
        <v>1118</v>
      </c>
      <c r="G130" s="175"/>
      <c r="H130" s="177">
        <v>4.608</v>
      </c>
      <c r="J130" s="175"/>
      <c r="K130" s="175"/>
      <c r="L130" s="178"/>
      <c r="M130" s="179"/>
      <c r="N130" s="175"/>
      <c r="O130" s="175"/>
      <c r="P130" s="175"/>
      <c r="Q130" s="175"/>
      <c r="R130" s="175"/>
      <c r="S130" s="175"/>
      <c r="T130" s="180"/>
      <c r="AT130" s="181" t="s">
        <v>512</v>
      </c>
      <c r="AU130" s="181" t="s">
        <v>77</v>
      </c>
      <c r="AV130" s="181" t="s">
        <v>77</v>
      </c>
      <c r="AW130" s="181" t="s">
        <v>101</v>
      </c>
      <c r="AX130" s="181" t="s">
        <v>69</v>
      </c>
      <c r="AY130" s="181" t="s">
        <v>122</v>
      </c>
    </row>
    <row r="131" spans="2:51" s="6" customFormat="1" ht="15.75" customHeight="1">
      <c r="B131" s="192"/>
      <c r="C131" s="193"/>
      <c r="D131" s="172" t="s">
        <v>512</v>
      </c>
      <c r="E131" s="193"/>
      <c r="F131" s="194" t="s">
        <v>1088</v>
      </c>
      <c r="G131" s="193"/>
      <c r="H131" s="195">
        <v>121.648</v>
      </c>
      <c r="J131" s="193"/>
      <c r="K131" s="193"/>
      <c r="L131" s="196"/>
      <c r="M131" s="197"/>
      <c r="N131" s="193"/>
      <c r="O131" s="193"/>
      <c r="P131" s="193"/>
      <c r="Q131" s="193"/>
      <c r="R131" s="193"/>
      <c r="S131" s="193"/>
      <c r="T131" s="198"/>
      <c r="AT131" s="199" t="s">
        <v>512</v>
      </c>
      <c r="AU131" s="199" t="s">
        <v>77</v>
      </c>
      <c r="AV131" s="199" t="s">
        <v>121</v>
      </c>
      <c r="AW131" s="199" t="s">
        <v>101</v>
      </c>
      <c r="AX131" s="199" t="s">
        <v>20</v>
      </c>
      <c r="AY131" s="199" t="s">
        <v>122</v>
      </c>
    </row>
    <row r="132" spans="2:65" s="6" customFormat="1" ht="15.75" customHeight="1">
      <c r="B132" s="23"/>
      <c r="C132" s="119" t="s">
        <v>160</v>
      </c>
      <c r="D132" s="119" t="s">
        <v>117</v>
      </c>
      <c r="E132" s="120" t="s">
        <v>1119</v>
      </c>
      <c r="F132" s="121" t="s">
        <v>1120</v>
      </c>
      <c r="G132" s="122" t="s">
        <v>490</v>
      </c>
      <c r="H132" s="123">
        <v>121.64</v>
      </c>
      <c r="I132" s="124"/>
      <c r="J132" s="125">
        <f>ROUND($I$132*$H$132,2)</f>
        <v>0</v>
      </c>
      <c r="K132" s="121" t="s">
        <v>491</v>
      </c>
      <c r="L132" s="43"/>
      <c r="M132" s="126"/>
      <c r="N132" s="127" t="s">
        <v>40</v>
      </c>
      <c r="O132" s="24"/>
      <c r="P132" s="24"/>
      <c r="Q132" s="128">
        <v>0</v>
      </c>
      <c r="R132" s="128">
        <f>$Q$132*$H$132</f>
        <v>0</v>
      </c>
      <c r="S132" s="128">
        <v>0</v>
      </c>
      <c r="T132" s="129">
        <f>$S$132*$H$132</f>
        <v>0</v>
      </c>
      <c r="AR132" s="89" t="s">
        <v>121</v>
      </c>
      <c r="AT132" s="89" t="s">
        <v>117</v>
      </c>
      <c r="AU132" s="89" t="s">
        <v>77</v>
      </c>
      <c r="AY132" s="6" t="s">
        <v>122</v>
      </c>
      <c r="BE132" s="130">
        <f>IF($N$132="základní",$J$132,0)</f>
        <v>0</v>
      </c>
      <c r="BF132" s="130">
        <f>IF($N$132="snížená",$J$132,0)</f>
        <v>0</v>
      </c>
      <c r="BG132" s="130">
        <f>IF($N$132="zákl. přenesená",$J$132,0)</f>
        <v>0</v>
      </c>
      <c r="BH132" s="130">
        <f>IF($N$132="sníž. přenesená",$J$132,0)</f>
        <v>0</v>
      </c>
      <c r="BI132" s="130">
        <f>IF($N$132="nulová",$J$132,0)</f>
        <v>0</v>
      </c>
      <c r="BJ132" s="89" t="s">
        <v>20</v>
      </c>
      <c r="BK132" s="130">
        <f>ROUND($I$132*$H$132,2)</f>
        <v>0</v>
      </c>
      <c r="BL132" s="89" t="s">
        <v>121</v>
      </c>
      <c r="BM132" s="89" t="s">
        <v>1121</v>
      </c>
    </row>
    <row r="133" spans="2:47" s="6" customFormat="1" ht="16.5" customHeight="1">
      <c r="B133" s="23"/>
      <c r="C133" s="24"/>
      <c r="D133" s="131" t="s">
        <v>123</v>
      </c>
      <c r="E133" s="24"/>
      <c r="F133" s="132" t="s">
        <v>1120</v>
      </c>
      <c r="G133" s="24"/>
      <c r="H133" s="24"/>
      <c r="J133" s="24"/>
      <c r="K133" s="24"/>
      <c r="L133" s="43"/>
      <c r="M133" s="56"/>
      <c r="N133" s="24"/>
      <c r="O133" s="24"/>
      <c r="P133" s="24"/>
      <c r="Q133" s="24"/>
      <c r="R133" s="24"/>
      <c r="S133" s="24"/>
      <c r="T133" s="57"/>
      <c r="AT133" s="6" t="s">
        <v>123</v>
      </c>
      <c r="AU133" s="6" t="s">
        <v>77</v>
      </c>
    </row>
    <row r="134" spans="2:65" s="6" customFormat="1" ht="15.75" customHeight="1">
      <c r="B134" s="23"/>
      <c r="C134" s="119" t="s">
        <v>7</v>
      </c>
      <c r="D134" s="119" t="s">
        <v>117</v>
      </c>
      <c r="E134" s="120" t="s">
        <v>1122</v>
      </c>
      <c r="F134" s="121" t="s">
        <v>1123</v>
      </c>
      <c r="G134" s="122" t="s">
        <v>550</v>
      </c>
      <c r="H134" s="123">
        <v>218.952</v>
      </c>
      <c r="I134" s="124"/>
      <c r="J134" s="125">
        <f>ROUND($I$134*$H$134,2)</f>
        <v>0</v>
      </c>
      <c r="K134" s="121"/>
      <c r="L134" s="43"/>
      <c r="M134" s="126"/>
      <c r="N134" s="127" t="s">
        <v>40</v>
      </c>
      <c r="O134" s="24"/>
      <c r="P134" s="24"/>
      <c r="Q134" s="128">
        <v>0</v>
      </c>
      <c r="R134" s="128">
        <f>$Q$134*$H$134</f>
        <v>0</v>
      </c>
      <c r="S134" s="128">
        <v>0</v>
      </c>
      <c r="T134" s="129">
        <f>$S$134*$H$134</f>
        <v>0</v>
      </c>
      <c r="AR134" s="89" t="s">
        <v>121</v>
      </c>
      <c r="AT134" s="89" t="s">
        <v>117</v>
      </c>
      <c r="AU134" s="89" t="s">
        <v>77</v>
      </c>
      <c r="AY134" s="6" t="s">
        <v>122</v>
      </c>
      <c r="BE134" s="130">
        <f>IF($N$134="základní",$J$134,0)</f>
        <v>0</v>
      </c>
      <c r="BF134" s="130">
        <f>IF($N$134="snížená",$J$134,0)</f>
        <v>0</v>
      </c>
      <c r="BG134" s="130">
        <f>IF($N$134="zákl. přenesená",$J$134,0)</f>
        <v>0</v>
      </c>
      <c r="BH134" s="130">
        <f>IF($N$134="sníž. přenesená",$J$134,0)</f>
        <v>0</v>
      </c>
      <c r="BI134" s="130">
        <f>IF($N$134="nulová",$J$134,0)</f>
        <v>0</v>
      </c>
      <c r="BJ134" s="89" t="s">
        <v>20</v>
      </c>
      <c r="BK134" s="130">
        <f>ROUND($I$134*$H$134,2)</f>
        <v>0</v>
      </c>
      <c r="BL134" s="89" t="s">
        <v>121</v>
      </c>
      <c r="BM134" s="89" t="s">
        <v>1124</v>
      </c>
    </row>
    <row r="135" spans="2:51" s="6" customFormat="1" ht="15.75" customHeight="1">
      <c r="B135" s="174"/>
      <c r="C135" s="175"/>
      <c r="D135" s="131" t="s">
        <v>512</v>
      </c>
      <c r="E135" s="176"/>
      <c r="F135" s="176" t="s">
        <v>1125</v>
      </c>
      <c r="G135" s="175"/>
      <c r="H135" s="177">
        <v>218.952</v>
      </c>
      <c r="J135" s="175"/>
      <c r="K135" s="175"/>
      <c r="L135" s="178"/>
      <c r="M135" s="179"/>
      <c r="N135" s="175"/>
      <c r="O135" s="175"/>
      <c r="P135" s="175"/>
      <c r="Q135" s="175"/>
      <c r="R135" s="175"/>
      <c r="S135" s="175"/>
      <c r="T135" s="180"/>
      <c r="AT135" s="181" t="s">
        <v>512</v>
      </c>
      <c r="AU135" s="181" t="s">
        <v>77</v>
      </c>
      <c r="AV135" s="181" t="s">
        <v>77</v>
      </c>
      <c r="AW135" s="181" t="s">
        <v>101</v>
      </c>
      <c r="AX135" s="181" t="s">
        <v>20</v>
      </c>
      <c r="AY135" s="181" t="s">
        <v>122</v>
      </c>
    </row>
    <row r="136" spans="2:65" s="6" customFormat="1" ht="15.75" customHeight="1">
      <c r="B136" s="23"/>
      <c r="C136" s="119" t="s">
        <v>165</v>
      </c>
      <c r="D136" s="119" t="s">
        <v>117</v>
      </c>
      <c r="E136" s="120" t="s">
        <v>554</v>
      </c>
      <c r="F136" s="121" t="s">
        <v>555</v>
      </c>
      <c r="G136" s="122" t="s">
        <v>490</v>
      </c>
      <c r="H136" s="123">
        <v>107.14</v>
      </c>
      <c r="I136" s="124"/>
      <c r="J136" s="125">
        <f>ROUND($I$136*$H$136,2)</f>
        <v>0</v>
      </c>
      <c r="K136" s="121" t="s">
        <v>491</v>
      </c>
      <c r="L136" s="43"/>
      <c r="M136" s="126"/>
      <c r="N136" s="127" t="s">
        <v>40</v>
      </c>
      <c r="O136" s="24"/>
      <c r="P136" s="24"/>
      <c r="Q136" s="128">
        <v>0</v>
      </c>
      <c r="R136" s="128">
        <f>$Q$136*$H$136</f>
        <v>0</v>
      </c>
      <c r="S136" s="128">
        <v>0</v>
      </c>
      <c r="T136" s="129">
        <f>$S$136*$H$136</f>
        <v>0</v>
      </c>
      <c r="AR136" s="89" t="s">
        <v>121</v>
      </c>
      <c r="AT136" s="89" t="s">
        <v>117</v>
      </c>
      <c r="AU136" s="89" t="s">
        <v>77</v>
      </c>
      <c r="AY136" s="6" t="s">
        <v>122</v>
      </c>
      <c r="BE136" s="130">
        <f>IF($N$136="základní",$J$136,0)</f>
        <v>0</v>
      </c>
      <c r="BF136" s="130">
        <f>IF($N$136="snížená",$J$136,0)</f>
        <v>0</v>
      </c>
      <c r="BG136" s="130">
        <f>IF($N$136="zákl. přenesená",$J$136,0)</f>
        <v>0</v>
      </c>
      <c r="BH136" s="130">
        <f>IF($N$136="sníž. přenesená",$J$136,0)</f>
        <v>0</v>
      </c>
      <c r="BI136" s="130">
        <f>IF($N$136="nulová",$J$136,0)</f>
        <v>0</v>
      </c>
      <c r="BJ136" s="89" t="s">
        <v>20</v>
      </c>
      <c r="BK136" s="130">
        <f>ROUND($I$136*$H$136,2)</f>
        <v>0</v>
      </c>
      <c r="BL136" s="89" t="s">
        <v>121</v>
      </c>
      <c r="BM136" s="89" t="s">
        <v>1126</v>
      </c>
    </row>
    <row r="137" spans="2:47" s="6" customFormat="1" ht="27" customHeight="1">
      <c r="B137" s="23"/>
      <c r="C137" s="24"/>
      <c r="D137" s="131" t="s">
        <v>123</v>
      </c>
      <c r="E137" s="24"/>
      <c r="F137" s="132" t="s">
        <v>557</v>
      </c>
      <c r="G137" s="24"/>
      <c r="H137" s="24"/>
      <c r="J137" s="24"/>
      <c r="K137" s="24"/>
      <c r="L137" s="43"/>
      <c r="M137" s="56"/>
      <c r="N137" s="24"/>
      <c r="O137" s="24"/>
      <c r="P137" s="24"/>
      <c r="Q137" s="24"/>
      <c r="R137" s="24"/>
      <c r="S137" s="24"/>
      <c r="T137" s="57"/>
      <c r="AT137" s="6" t="s">
        <v>123</v>
      </c>
      <c r="AU137" s="6" t="s">
        <v>77</v>
      </c>
    </row>
    <row r="138" spans="2:51" s="6" customFormat="1" ht="15.75" customHeight="1">
      <c r="B138" s="185"/>
      <c r="C138" s="186"/>
      <c r="D138" s="172" t="s">
        <v>512</v>
      </c>
      <c r="E138" s="186"/>
      <c r="F138" s="187" t="s">
        <v>1127</v>
      </c>
      <c r="G138" s="186"/>
      <c r="H138" s="186"/>
      <c r="J138" s="186"/>
      <c r="K138" s="186"/>
      <c r="L138" s="188"/>
      <c r="M138" s="189"/>
      <c r="N138" s="186"/>
      <c r="O138" s="186"/>
      <c r="P138" s="186"/>
      <c r="Q138" s="186"/>
      <c r="R138" s="186"/>
      <c r="S138" s="186"/>
      <c r="T138" s="190"/>
      <c r="AT138" s="191" t="s">
        <v>512</v>
      </c>
      <c r="AU138" s="191" t="s">
        <v>77</v>
      </c>
      <c r="AV138" s="191" t="s">
        <v>20</v>
      </c>
      <c r="AW138" s="191" t="s">
        <v>101</v>
      </c>
      <c r="AX138" s="191" t="s">
        <v>69</v>
      </c>
      <c r="AY138" s="191" t="s">
        <v>122</v>
      </c>
    </row>
    <row r="139" spans="2:51" s="6" customFormat="1" ht="15.75" customHeight="1">
      <c r="B139" s="174"/>
      <c r="C139" s="175"/>
      <c r="D139" s="172" t="s">
        <v>512</v>
      </c>
      <c r="E139" s="175"/>
      <c r="F139" s="176" t="s">
        <v>1128</v>
      </c>
      <c r="G139" s="175"/>
      <c r="H139" s="177">
        <v>107.14</v>
      </c>
      <c r="J139" s="175"/>
      <c r="K139" s="175"/>
      <c r="L139" s="178"/>
      <c r="M139" s="179"/>
      <c r="N139" s="175"/>
      <c r="O139" s="175"/>
      <c r="P139" s="175"/>
      <c r="Q139" s="175"/>
      <c r="R139" s="175"/>
      <c r="S139" s="175"/>
      <c r="T139" s="180"/>
      <c r="AT139" s="181" t="s">
        <v>512</v>
      </c>
      <c r="AU139" s="181" t="s">
        <v>77</v>
      </c>
      <c r="AV139" s="181" t="s">
        <v>77</v>
      </c>
      <c r="AW139" s="181" t="s">
        <v>101</v>
      </c>
      <c r="AX139" s="181" t="s">
        <v>20</v>
      </c>
      <c r="AY139" s="181" t="s">
        <v>122</v>
      </c>
    </row>
    <row r="140" spans="2:65" s="6" customFormat="1" ht="15.75" customHeight="1">
      <c r="B140" s="23"/>
      <c r="C140" s="119" t="s">
        <v>168</v>
      </c>
      <c r="D140" s="119" t="s">
        <v>117</v>
      </c>
      <c r="E140" s="120" t="s">
        <v>564</v>
      </c>
      <c r="F140" s="121" t="s">
        <v>565</v>
      </c>
      <c r="G140" s="122" t="s">
        <v>490</v>
      </c>
      <c r="H140" s="123">
        <v>88.738</v>
      </c>
      <c r="I140" s="124"/>
      <c r="J140" s="125">
        <f>ROUND($I$140*$H$140,2)</f>
        <v>0</v>
      </c>
      <c r="K140" s="121" t="s">
        <v>491</v>
      </c>
      <c r="L140" s="43"/>
      <c r="M140" s="126"/>
      <c r="N140" s="127" t="s">
        <v>40</v>
      </c>
      <c r="O140" s="24"/>
      <c r="P140" s="24"/>
      <c r="Q140" s="128">
        <v>0</v>
      </c>
      <c r="R140" s="128">
        <f>$Q$140*$H$140</f>
        <v>0</v>
      </c>
      <c r="S140" s="128">
        <v>0</v>
      </c>
      <c r="T140" s="129">
        <f>$S$140*$H$140</f>
        <v>0</v>
      </c>
      <c r="AR140" s="89" t="s">
        <v>121</v>
      </c>
      <c r="AT140" s="89" t="s">
        <v>117</v>
      </c>
      <c r="AU140" s="89" t="s">
        <v>77</v>
      </c>
      <c r="AY140" s="6" t="s">
        <v>122</v>
      </c>
      <c r="BE140" s="130">
        <f>IF($N$140="základní",$J$140,0)</f>
        <v>0</v>
      </c>
      <c r="BF140" s="130">
        <f>IF($N$140="snížená",$J$140,0)</f>
        <v>0</v>
      </c>
      <c r="BG140" s="130">
        <f>IF($N$140="zákl. přenesená",$J$140,0)</f>
        <v>0</v>
      </c>
      <c r="BH140" s="130">
        <f>IF($N$140="sníž. přenesená",$J$140,0)</f>
        <v>0</v>
      </c>
      <c r="BI140" s="130">
        <f>IF($N$140="nulová",$J$140,0)</f>
        <v>0</v>
      </c>
      <c r="BJ140" s="89" t="s">
        <v>20</v>
      </c>
      <c r="BK140" s="130">
        <f>ROUND($I$140*$H$140,2)</f>
        <v>0</v>
      </c>
      <c r="BL140" s="89" t="s">
        <v>121</v>
      </c>
      <c r="BM140" s="89" t="s">
        <v>1129</v>
      </c>
    </row>
    <row r="141" spans="2:47" s="6" customFormat="1" ht="27" customHeight="1">
      <c r="B141" s="23"/>
      <c r="C141" s="24"/>
      <c r="D141" s="131" t="s">
        <v>123</v>
      </c>
      <c r="E141" s="24"/>
      <c r="F141" s="132" t="s">
        <v>567</v>
      </c>
      <c r="G141" s="24"/>
      <c r="H141" s="24"/>
      <c r="J141" s="24"/>
      <c r="K141" s="24"/>
      <c r="L141" s="43"/>
      <c r="M141" s="56"/>
      <c r="N141" s="24"/>
      <c r="O141" s="24"/>
      <c r="P141" s="24"/>
      <c r="Q141" s="24"/>
      <c r="R141" s="24"/>
      <c r="S141" s="24"/>
      <c r="T141" s="57"/>
      <c r="AT141" s="6" t="s">
        <v>123</v>
      </c>
      <c r="AU141" s="6" t="s">
        <v>77</v>
      </c>
    </row>
    <row r="142" spans="2:51" s="6" customFormat="1" ht="15.75" customHeight="1">
      <c r="B142" s="174"/>
      <c r="C142" s="175"/>
      <c r="D142" s="172" t="s">
        <v>512</v>
      </c>
      <c r="E142" s="175"/>
      <c r="F142" s="176" t="s">
        <v>1130</v>
      </c>
      <c r="G142" s="175"/>
      <c r="H142" s="177">
        <v>88.7376</v>
      </c>
      <c r="J142" s="175"/>
      <c r="K142" s="175"/>
      <c r="L142" s="178"/>
      <c r="M142" s="179"/>
      <c r="N142" s="175"/>
      <c r="O142" s="175"/>
      <c r="P142" s="175"/>
      <c r="Q142" s="175"/>
      <c r="R142" s="175"/>
      <c r="S142" s="175"/>
      <c r="T142" s="180"/>
      <c r="AT142" s="181" t="s">
        <v>512</v>
      </c>
      <c r="AU142" s="181" t="s">
        <v>77</v>
      </c>
      <c r="AV142" s="181" t="s">
        <v>77</v>
      </c>
      <c r="AW142" s="181" t="s">
        <v>101</v>
      </c>
      <c r="AX142" s="181" t="s">
        <v>20</v>
      </c>
      <c r="AY142" s="181" t="s">
        <v>122</v>
      </c>
    </row>
    <row r="143" spans="2:65" s="6" customFormat="1" ht="15.75" customHeight="1">
      <c r="B143" s="23"/>
      <c r="C143" s="133" t="s">
        <v>171</v>
      </c>
      <c r="D143" s="133" t="s">
        <v>127</v>
      </c>
      <c r="E143" s="134" t="s">
        <v>1131</v>
      </c>
      <c r="F143" s="135" t="s">
        <v>1132</v>
      </c>
      <c r="G143" s="136" t="s">
        <v>550</v>
      </c>
      <c r="H143" s="137">
        <v>159.732</v>
      </c>
      <c r="I143" s="138"/>
      <c r="J143" s="139">
        <f>ROUND($I$143*$H$143,2)</f>
        <v>0</v>
      </c>
      <c r="K143" s="135" t="s">
        <v>491</v>
      </c>
      <c r="L143" s="140"/>
      <c r="M143" s="141"/>
      <c r="N143" s="142" t="s">
        <v>40</v>
      </c>
      <c r="O143" s="24"/>
      <c r="P143" s="24"/>
      <c r="Q143" s="128">
        <v>1</v>
      </c>
      <c r="R143" s="128">
        <f>$Q$143*$H$143</f>
        <v>159.732</v>
      </c>
      <c r="S143" s="128">
        <v>0</v>
      </c>
      <c r="T143" s="129">
        <f>$S$143*$H$143</f>
        <v>0</v>
      </c>
      <c r="AR143" s="89" t="s">
        <v>130</v>
      </c>
      <c r="AT143" s="89" t="s">
        <v>127</v>
      </c>
      <c r="AU143" s="89" t="s">
        <v>77</v>
      </c>
      <c r="AY143" s="6" t="s">
        <v>122</v>
      </c>
      <c r="BE143" s="130">
        <f>IF($N$143="základní",$J$143,0)</f>
        <v>0</v>
      </c>
      <c r="BF143" s="130">
        <f>IF($N$143="snížená",$J$143,0)</f>
        <v>0</v>
      </c>
      <c r="BG143" s="130">
        <f>IF($N$143="zákl. přenesená",$J$143,0)</f>
        <v>0</v>
      </c>
      <c r="BH143" s="130">
        <f>IF($N$143="sníž. přenesená",$J$143,0)</f>
        <v>0</v>
      </c>
      <c r="BI143" s="130">
        <f>IF($N$143="nulová",$J$143,0)</f>
        <v>0</v>
      </c>
      <c r="BJ143" s="89" t="s">
        <v>20</v>
      </c>
      <c r="BK143" s="130">
        <f>ROUND($I$143*$H$143,2)</f>
        <v>0</v>
      </c>
      <c r="BL143" s="89" t="s">
        <v>121</v>
      </c>
      <c r="BM143" s="89" t="s">
        <v>1133</v>
      </c>
    </row>
    <row r="144" spans="2:47" s="6" customFormat="1" ht="27" customHeight="1">
      <c r="B144" s="23"/>
      <c r="C144" s="24"/>
      <c r="D144" s="131" t="s">
        <v>123</v>
      </c>
      <c r="E144" s="24"/>
      <c r="F144" s="132" t="s">
        <v>1134</v>
      </c>
      <c r="G144" s="24"/>
      <c r="H144" s="24"/>
      <c r="J144" s="24"/>
      <c r="K144" s="24"/>
      <c r="L144" s="43"/>
      <c r="M144" s="56"/>
      <c r="N144" s="24"/>
      <c r="O144" s="24"/>
      <c r="P144" s="24"/>
      <c r="Q144" s="24"/>
      <c r="R144" s="24"/>
      <c r="S144" s="24"/>
      <c r="T144" s="57"/>
      <c r="AT144" s="6" t="s">
        <v>123</v>
      </c>
      <c r="AU144" s="6" t="s">
        <v>77</v>
      </c>
    </row>
    <row r="145" spans="2:51" s="6" customFormat="1" ht="15.75" customHeight="1">
      <c r="B145" s="185"/>
      <c r="C145" s="186"/>
      <c r="D145" s="172" t="s">
        <v>512</v>
      </c>
      <c r="E145" s="186"/>
      <c r="F145" s="187" t="s">
        <v>1135</v>
      </c>
      <c r="G145" s="186"/>
      <c r="H145" s="186"/>
      <c r="J145" s="186"/>
      <c r="K145" s="186"/>
      <c r="L145" s="188"/>
      <c r="M145" s="189"/>
      <c r="N145" s="186"/>
      <c r="O145" s="186"/>
      <c r="P145" s="186"/>
      <c r="Q145" s="186"/>
      <c r="R145" s="186"/>
      <c r="S145" s="186"/>
      <c r="T145" s="190"/>
      <c r="AT145" s="191" t="s">
        <v>512</v>
      </c>
      <c r="AU145" s="191" t="s">
        <v>77</v>
      </c>
      <c r="AV145" s="191" t="s">
        <v>20</v>
      </c>
      <c r="AW145" s="191" t="s">
        <v>101</v>
      </c>
      <c r="AX145" s="191" t="s">
        <v>69</v>
      </c>
      <c r="AY145" s="191" t="s">
        <v>122</v>
      </c>
    </row>
    <row r="146" spans="2:51" s="6" customFormat="1" ht="15.75" customHeight="1">
      <c r="B146" s="174"/>
      <c r="C146" s="175"/>
      <c r="D146" s="172" t="s">
        <v>512</v>
      </c>
      <c r="E146" s="175"/>
      <c r="F146" s="176" t="s">
        <v>1136</v>
      </c>
      <c r="G146" s="175"/>
      <c r="H146" s="177">
        <v>159.732</v>
      </c>
      <c r="J146" s="175"/>
      <c r="K146" s="175"/>
      <c r="L146" s="178"/>
      <c r="M146" s="179"/>
      <c r="N146" s="175"/>
      <c r="O146" s="175"/>
      <c r="P146" s="175"/>
      <c r="Q146" s="175"/>
      <c r="R146" s="175"/>
      <c r="S146" s="175"/>
      <c r="T146" s="180"/>
      <c r="AT146" s="181" t="s">
        <v>512</v>
      </c>
      <c r="AU146" s="181" t="s">
        <v>77</v>
      </c>
      <c r="AV146" s="181" t="s">
        <v>77</v>
      </c>
      <c r="AW146" s="181" t="s">
        <v>101</v>
      </c>
      <c r="AX146" s="181" t="s">
        <v>20</v>
      </c>
      <c r="AY146" s="181" t="s">
        <v>122</v>
      </c>
    </row>
    <row r="147" spans="2:63" s="159" customFormat="1" ht="30.75" customHeight="1">
      <c r="B147" s="160"/>
      <c r="C147" s="161"/>
      <c r="D147" s="161" t="s">
        <v>68</v>
      </c>
      <c r="E147" s="170" t="s">
        <v>121</v>
      </c>
      <c r="F147" s="170" t="s">
        <v>595</v>
      </c>
      <c r="G147" s="161"/>
      <c r="H147" s="161"/>
      <c r="J147" s="171">
        <f>$BK$147</f>
        <v>0</v>
      </c>
      <c r="K147" s="161"/>
      <c r="L147" s="164"/>
      <c r="M147" s="165"/>
      <c r="N147" s="161"/>
      <c r="O147" s="161"/>
      <c r="P147" s="166">
        <f>SUM($P$148:$P$158)</f>
        <v>0</v>
      </c>
      <c r="Q147" s="161"/>
      <c r="R147" s="166">
        <f>SUM($R$148:$R$158)</f>
        <v>28.090765100000006</v>
      </c>
      <c r="S147" s="161"/>
      <c r="T147" s="167">
        <f>SUM($T$148:$T$158)</f>
        <v>0</v>
      </c>
      <c r="AR147" s="168" t="s">
        <v>20</v>
      </c>
      <c r="AT147" s="168" t="s">
        <v>68</v>
      </c>
      <c r="AU147" s="168" t="s">
        <v>20</v>
      </c>
      <c r="AY147" s="168" t="s">
        <v>122</v>
      </c>
      <c r="BK147" s="169">
        <f>SUM($BK$148:$BK$158)</f>
        <v>0</v>
      </c>
    </row>
    <row r="148" spans="2:65" s="6" customFormat="1" ht="15.75" customHeight="1">
      <c r="B148" s="23"/>
      <c r="C148" s="119" t="s">
        <v>174</v>
      </c>
      <c r="D148" s="119" t="s">
        <v>117</v>
      </c>
      <c r="E148" s="120" t="s">
        <v>596</v>
      </c>
      <c r="F148" s="121" t="s">
        <v>597</v>
      </c>
      <c r="G148" s="122" t="s">
        <v>490</v>
      </c>
      <c r="H148" s="123">
        <v>14.63</v>
      </c>
      <c r="I148" s="124"/>
      <c r="J148" s="125">
        <f>ROUND($I$148*$H$148,2)</f>
        <v>0</v>
      </c>
      <c r="K148" s="121" t="s">
        <v>491</v>
      </c>
      <c r="L148" s="43"/>
      <c r="M148" s="126"/>
      <c r="N148" s="127" t="s">
        <v>40</v>
      </c>
      <c r="O148" s="24"/>
      <c r="P148" s="24"/>
      <c r="Q148" s="128">
        <v>1.89077</v>
      </c>
      <c r="R148" s="128">
        <f>$Q$148*$H$148</f>
        <v>27.661965100000003</v>
      </c>
      <c r="S148" s="128">
        <v>0</v>
      </c>
      <c r="T148" s="129">
        <f>$S$148*$H$148</f>
        <v>0</v>
      </c>
      <c r="AR148" s="89" t="s">
        <v>121</v>
      </c>
      <c r="AT148" s="89" t="s">
        <v>117</v>
      </c>
      <c r="AU148" s="89" t="s">
        <v>77</v>
      </c>
      <c r="AY148" s="6" t="s">
        <v>122</v>
      </c>
      <c r="BE148" s="130">
        <f>IF($N$148="základní",$J$148,0)</f>
        <v>0</v>
      </c>
      <c r="BF148" s="130">
        <f>IF($N$148="snížená",$J$148,0)</f>
        <v>0</v>
      </c>
      <c r="BG148" s="130">
        <f>IF($N$148="zákl. přenesená",$J$148,0)</f>
        <v>0</v>
      </c>
      <c r="BH148" s="130">
        <f>IF($N$148="sníž. přenesená",$J$148,0)</f>
        <v>0</v>
      </c>
      <c r="BI148" s="130">
        <f>IF($N$148="nulová",$J$148,0)</f>
        <v>0</v>
      </c>
      <c r="BJ148" s="89" t="s">
        <v>20</v>
      </c>
      <c r="BK148" s="130">
        <f>ROUND($I$148*$H$148,2)</f>
        <v>0</v>
      </c>
      <c r="BL148" s="89" t="s">
        <v>121</v>
      </c>
      <c r="BM148" s="89" t="s">
        <v>1137</v>
      </c>
    </row>
    <row r="149" spans="2:47" s="6" customFormat="1" ht="16.5" customHeight="1">
      <c r="B149" s="23"/>
      <c r="C149" s="24"/>
      <c r="D149" s="131" t="s">
        <v>123</v>
      </c>
      <c r="E149" s="24"/>
      <c r="F149" s="132" t="s">
        <v>1138</v>
      </c>
      <c r="G149" s="24"/>
      <c r="H149" s="24"/>
      <c r="J149" s="24"/>
      <c r="K149" s="24"/>
      <c r="L149" s="43"/>
      <c r="M149" s="56"/>
      <c r="N149" s="24"/>
      <c r="O149" s="24"/>
      <c r="P149" s="24"/>
      <c r="Q149" s="24"/>
      <c r="R149" s="24"/>
      <c r="S149" s="24"/>
      <c r="T149" s="57"/>
      <c r="AT149" s="6" t="s">
        <v>123</v>
      </c>
      <c r="AU149" s="6" t="s">
        <v>77</v>
      </c>
    </row>
    <row r="150" spans="2:51" s="6" customFormat="1" ht="15.75" customHeight="1">
      <c r="B150" s="174"/>
      <c r="C150" s="175"/>
      <c r="D150" s="172" t="s">
        <v>512</v>
      </c>
      <c r="E150" s="175"/>
      <c r="F150" s="176" t="s">
        <v>1139</v>
      </c>
      <c r="G150" s="175"/>
      <c r="H150" s="177">
        <v>14.63</v>
      </c>
      <c r="J150" s="175"/>
      <c r="K150" s="175"/>
      <c r="L150" s="178"/>
      <c r="M150" s="179"/>
      <c r="N150" s="175"/>
      <c r="O150" s="175"/>
      <c r="P150" s="175"/>
      <c r="Q150" s="175"/>
      <c r="R150" s="175"/>
      <c r="S150" s="175"/>
      <c r="T150" s="180"/>
      <c r="AT150" s="181" t="s">
        <v>512</v>
      </c>
      <c r="AU150" s="181" t="s">
        <v>77</v>
      </c>
      <c r="AV150" s="181" t="s">
        <v>77</v>
      </c>
      <c r="AW150" s="181" t="s">
        <v>101</v>
      </c>
      <c r="AX150" s="181" t="s">
        <v>20</v>
      </c>
      <c r="AY150" s="181" t="s">
        <v>122</v>
      </c>
    </row>
    <row r="151" spans="2:65" s="6" customFormat="1" ht="15.75" customHeight="1">
      <c r="B151" s="23"/>
      <c r="C151" s="119" t="s">
        <v>177</v>
      </c>
      <c r="D151" s="119" t="s">
        <v>117</v>
      </c>
      <c r="E151" s="120" t="s">
        <v>1140</v>
      </c>
      <c r="F151" s="121" t="s">
        <v>1141</v>
      </c>
      <c r="G151" s="122" t="s">
        <v>653</v>
      </c>
      <c r="H151" s="123">
        <v>8</v>
      </c>
      <c r="I151" s="124"/>
      <c r="J151" s="125">
        <f>ROUND($I$151*$H$151,2)</f>
        <v>0</v>
      </c>
      <c r="K151" s="121" t="s">
        <v>491</v>
      </c>
      <c r="L151" s="43"/>
      <c r="M151" s="126"/>
      <c r="N151" s="127" t="s">
        <v>40</v>
      </c>
      <c r="O151" s="24"/>
      <c r="P151" s="24"/>
      <c r="Q151" s="128">
        <v>0.0066</v>
      </c>
      <c r="R151" s="128">
        <f>$Q$151*$H$151</f>
        <v>0.0528</v>
      </c>
      <c r="S151" s="128">
        <v>0</v>
      </c>
      <c r="T151" s="129">
        <f>$S$151*$H$151</f>
        <v>0</v>
      </c>
      <c r="AR151" s="89" t="s">
        <v>121</v>
      </c>
      <c r="AT151" s="89" t="s">
        <v>117</v>
      </c>
      <c r="AU151" s="89" t="s">
        <v>77</v>
      </c>
      <c r="AY151" s="6" t="s">
        <v>122</v>
      </c>
      <c r="BE151" s="130">
        <f>IF($N$151="základní",$J$151,0)</f>
        <v>0</v>
      </c>
      <c r="BF151" s="130">
        <f>IF($N$151="snížená",$J$151,0)</f>
        <v>0</v>
      </c>
      <c r="BG151" s="130">
        <f>IF($N$151="zákl. přenesená",$J$151,0)</f>
        <v>0</v>
      </c>
      <c r="BH151" s="130">
        <f>IF($N$151="sníž. přenesená",$J$151,0)</f>
        <v>0</v>
      </c>
      <c r="BI151" s="130">
        <f>IF($N$151="nulová",$J$151,0)</f>
        <v>0</v>
      </c>
      <c r="BJ151" s="89" t="s">
        <v>20</v>
      </c>
      <c r="BK151" s="130">
        <f>ROUND($I$151*$H$151,2)</f>
        <v>0</v>
      </c>
      <c r="BL151" s="89" t="s">
        <v>121</v>
      </c>
      <c r="BM151" s="89" t="s">
        <v>1142</v>
      </c>
    </row>
    <row r="152" spans="2:47" s="6" customFormat="1" ht="16.5" customHeight="1">
      <c r="B152" s="23"/>
      <c r="C152" s="24"/>
      <c r="D152" s="131" t="s">
        <v>123</v>
      </c>
      <c r="E152" s="24"/>
      <c r="F152" s="132" t="s">
        <v>1143</v>
      </c>
      <c r="G152" s="24"/>
      <c r="H152" s="24"/>
      <c r="J152" s="24"/>
      <c r="K152" s="24"/>
      <c r="L152" s="43"/>
      <c r="M152" s="56"/>
      <c r="N152" s="24"/>
      <c r="O152" s="24"/>
      <c r="P152" s="24"/>
      <c r="Q152" s="24"/>
      <c r="R152" s="24"/>
      <c r="S152" s="24"/>
      <c r="T152" s="57"/>
      <c r="AT152" s="6" t="s">
        <v>123</v>
      </c>
      <c r="AU152" s="6" t="s">
        <v>77</v>
      </c>
    </row>
    <row r="153" spans="2:51" s="6" customFormat="1" ht="15.75" customHeight="1">
      <c r="B153" s="185"/>
      <c r="C153" s="186"/>
      <c r="D153" s="172" t="s">
        <v>512</v>
      </c>
      <c r="E153" s="186"/>
      <c r="F153" s="187" t="s">
        <v>1144</v>
      </c>
      <c r="G153" s="186"/>
      <c r="H153" s="186"/>
      <c r="J153" s="186"/>
      <c r="K153" s="186"/>
      <c r="L153" s="188"/>
      <c r="M153" s="189"/>
      <c r="N153" s="186"/>
      <c r="O153" s="186"/>
      <c r="P153" s="186"/>
      <c r="Q153" s="186"/>
      <c r="R153" s="186"/>
      <c r="S153" s="186"/>
      <c r="T153" s="190"/>
      <c r="AT153" s="191" t="s">
        <v>512</v>
      </c>
      <c r="AU153" s="191" t="s">
        <v>77</v>
      </c>
      <c r="AV153" s="191" t="s">
        <v>20</v>
      </c>
      <c r="AW153" s="191" t="s">
        <v>101</v>
      </c>
      <c r="AX153" s="191" t="s">
        <v>69</v>
      </c>
      <c r="AY153" s="191" t="s">
        <v>122</v>
      </c>
    </row>
    <row r="154" spans="2:51" s="6" customFormat="1" ht="15.75" customHeight="1">
      <c r="B154" s="174"/>
      <c r="C154" s="175"/>
      <c r="D154" s="172" t="s">
        <v>512</v>
      </c>
      <c r="E154" s="175"/>
      <c r="F154" s="176" t="s">
        <v>1145</v>
      </c>
      <c r="G154" s="175"/>
      <c r="H154" s="177">
        <v>8</v>
      </c>
      <c r="J154" s="175"/>
      <c r="K154" s="175"/>
      <c r="L154" s="178"/>
      <c r="M154" s="179"/>
      <c r="N154" s="175"/>
      <c r="O154" s="175"/>
      <c r="P154" s="175"/>
      <c r="Q154" s="175"/>
      <c r="R154" s="175"/>
      <c r="S154" s="175"/>
      <c r="T154" s="180"/>
      <c r="AT154" s="181" t="s">
        <v>512</v>
      </c>
      <c r="AU154" s="181" t="s">
        <v>77</v>
      </c>
      <c r="AV154" s="181" t="s">
        <v>77</v>
      </c>
      <c r="AW154" s="181" t="s">
        <v>101</v>
      </c>
      <c r="AX154" s="181" t="s">
        <v>20</v>
      </c>
      <c r="AY154" s="181" t="s">
        <v>122</v>
      </c>
    </row>
    <row r="155" spans="2:65" s="6" customFormat="1" ht="15.75" customHeight="1">
      <c r="B155" s="23"/>
      <c r="C155" s="133" t="s">
        <v>6</v>
      </c>
      <c r="D155" s="133" t="s">
        <v>127</v>
      </c>
      <c r="E155" s="134" t="s">
        <v>1146</v>
      </c>
      <c r="F155" s="135" t="s">
        <v>1147</v>
      </c>
      <c r="G155" s="136" t="s">
        <v>653</v>
      </c>
      <c r="H155" s="137">
        <v>4</v>
      </c>
      <c r="I155" s="138"/>
      <c r="J155" s="139">
        <f>ROUND($I$155*$H$155,2)</f>
        <v>0</v>
      </c>
      <c r="K155" s="135" t="s">
        <v>491</v>
      </c>
      <c r="L155" s="140"/>
      <c r="M155" s="141"/>
      <c r="N155" s="142" t="s">
        <v>40</v>
      </c>
      <c r="O155" s="24"/>
      <c r="P155" s="24"/>
      <c r="Q155" s="128">
        <v>0.04</v>
      </c>
      <c r="R155" s="128">
        <f>$Q$155*$H$155</f>
        <v>0.16</v>
      </c>
      <c r="S155" s="128">
        <v>0</v>
      </c>
      <c r="T155" s="129">
        <f>$S$155*$H$155</f>
        <v>0</v>
      </c>
      <c r="AR155" s="89" t="s">
        <v>130</v>
      </c>
      <c r="AT155" s="89" t="s">
        <v>127</v>
      </c>
      <c r="AU155" s="89" t="s">
        <v>77</v>
      </c>
      <c r="AY155" s="6" t="s">
        <v>122</v>
      </c>
      <c r="BE155" s="130">
        <f>IF($N$155="základní",$J$155,0)</f>
        <v>0</v>
      </c>
      <c r="BF155" s="130">
        <f>IF($N$155="snížená",$J$155,0)</f>
        <v>0</v>
      </c>
      <c r="BG155" s="130">
        <f>IF($N$155="zákl. přenesená",$J$155,0)</f>
        <v>0</v>
      </c>
      <c r="BH155" s="130">
        <f>IF($N$155="sníž. přenesená",$J$155,0)</f>
        <v>0</v>
      </c>
      <c r="BI155" s="130">
        <f>IF($N$155="nulová",$J$155,0)</f>
        <v>0</v>
      </c>
      <c r="BJ155" s="89" t="s">
        <v>20</v>
      </c>
      <c r="BK155" s="130">
        <f>ROUND($I$155*$H$155,2)</f>
        <v>0</v>
      </c>
      <c r="BL155" s="89" t="s">
        <v>121</v>
      </c>
      <c r="BM155" s="89" t="s">
        <v>1148</v>
      </c>
    </row>
    <row r="156" spans="2:47" s="6" customFormat="1" ht="27" customHeight="1">
      <c r="B156" s="23"/>
      <c r="C156" s="24"/>
      <c r="D156" s="131" t="s">
        <v>123</v>
      </c>
      <c r="E156" s="24"/>
      <c r="F156" s="132" t="s">
        <v>1149</v>
      </c>
      <c r="G156" s="24"/>
      <c r="H156" s="24"/>
      <c r="J156" s="24"/>
      <c r="K156" s="24"/>
      <c r="L156" s="43"/>
      <c r="M156" s="56"/>
      <c r="N156" s="24"/>
      <c r="O156" s="24"/>
      <c r="P156" s="24"/>
      <c r="Q156" s="24"/>
      <c r="R156" s="24"/>
      <c r="S156" s="24"/>
      <c r="T156" s="57"/>
      <c r="AT156" s="6" t="s">
        <v>123</v>
      </c>
      <c r="AU156" s="6" t="s">
        <v>77</v>
      </c>
    </row>
    <row r="157" spans="2:65" s="6" customFormat="1" ht="15.75" customHeight="1">
      <c r="B157" s="23"/>
      <c r="C157" s="133" t="s">
        <v>181</v>
      </c>
      <c r="D157" s="133" t="s">
        <v>127</v>
      </c>
      <c r="E157" s="134" t="s">
        <v>1150</v>
      </c>
      <c r="F157" s="135" t="s">
        <v>1151</v>
      </c>
      <c r="G157" s="136" t="s">
        <v>653</v>
      </c>
      <c r="H157" s="137">
        <v>4</v>
      </c>
      <c r="I157" s="138"/>
      <c r="J157" s="139">
        <f>ROUND($I$157*$H$157,2)</f>
        <v>0</v>
      </c>
      <c r="K157" s="135" t="s">
        <v>491</v>
      </c>
      <c r="L157" s="140"/>
      <c r="M157" s="141"/>
      <c r="N157" s="142" t="s">
        <v>40</v>
      </c>
      <c r="O157" s="24"/>
      <c r="P157" s="24"/>
      <c r="Q157" s="128">
        <v>0.054</v>
      </c>
      <c r="R157" s="128">
        <f>$Q$157*$H$157</f>
        <v>0.216</v>
      </c>
      <c r="S157" s="128">
        <v>0</v>
      </c>
      <c r="T157" s="129">
        <f>$S$157*$H$157</f>
        <v>0</v>
      </c>
      <c r="AR157" s="89" t="s">
        <v>130</v>
      </c>
      <c r="AT157" s="89" t="s">
        <v>127</v>
      </c>
      <c r="AU157" s="89" t="s">
        <v>77</v>
      </c>
      <c r="AY157" s="6" t="s">
        <v>122</v>
      </c>
      <c r="BE157" s="130">
        <f>IF($N$157="základní",$J$157,0)</f>
        <v>0</v>
      </c>
      <c r="BF157" s="130">
        <f>IF($N$157="snížená",$J$157,0)</f>
        <v>0</v>
      </c>
      <c r="BG157" s="130">
        <f>IF($N$157="zákl. přenesená",$J$157,0)</f>
        <v>0</v>
      </c>
      <c r="BH157" s="130">
        <f>IF($N$157="sníž. přenesená",$J$157,0)</f>
        <v>0</v>
      </c>
      <c r="BI157" s="130">
        <f>IF($N$157="nulová",$J$157,0)</f>
        <v>0</v>
      </c>
      <c r="BJ157" s="89" t="s">
        <v>20</v>
      </c>
      <c r="BK157" s="130">
        <f>ROUND($I$157*$H$157,2)</f>
        <v>0</v>
      </c>
      <c r="BL157" s="89" t="s">
        <v>121</v>
      </c>
      <c r="BM157" s="89" t="s">
        <v>1152</v>
      </c>
    </row>
    <row r="158" spans="2:47" s="6" customFormat="1" ht="27" customHeight="1">
      <c r="B158" s="23"/>
      <c r="C158" s="24"/>
      <c r="D158" s="131" t="s">
        <v>123</v>
      </c>
      <c r="E158" s="24"/>
      <c r="F158" s="132" t="s">
        <v>1153</v>
      </c>
      <c r="G158" s="24"/>
      <c r="H158" s="24"/>
      <c r="J158" s="24"/>
      <c r="K158" s="24"/>
      <c r="L158" s="43"/>
      <c r="M158" s="56"/>
      <c r="N158" s="24"/>
      <c r="O158" s="24"/>
      <c r="P158" s="24"/>
      <c r="Q158" s="24"/>
      <c r="R158" s="24"/>
      <c r="S158" s="24"/>
      <c r="T158" s="57"/>
      <c r="AT158" s="6" t="s">
        <v>123</v>
      </c>
      <c r="AU158" s="6" t="s">
        <v>77</v>
      </c>
    </row>
    <row r="159" spans="2:63" s="159" customFormat="1" ht="30.75" customHeight="1">
      <c r="B159" s="160"/>
      <c r="C159" s="161"/>
      <c r="D159" s="161" t="s">
        <v>68</v>
      </c>
      <c r="E159" s="170" t="s">
        <v>130</v>
      </c>
      <c r="F159" s="170" t="s">
        <v>639</v>
      </c>
      <c r="G159" s="161"/>
      <c r="H159" s="161"/>
      <c r="J159" s="171">
        <f>$BK$159</f>
        <v>0</v>
      </c>
      <c r="K159" s="161"/>
      <c r="L159" s="164"/>
      <c r="M159" s="165"/>
      <c r="N159" s="161"/>
      <c r="O159" s="161"/>
      <c r="P159" s="166">
        <f>SUM($P$160:$P$198)</f>
        <v>0</v>
      </c>
      <c r="Q159" s="161"/>
      <c r="R159" s="166">
        <f>SUM($R$160:$R$198)</f>
        <v>26.727925000000003</v>
      </c>
      <c r="S159" s="161"/>
      <c r="T159" s="167">
        <f>SUM($T$160:$T$198)</f>
        <v>0</v>
      </c>
      <c r="AR159" s="168" t="s">
        <v>20</v>
      </c>
      <c r="AT159" s="168" t="s">
        <v>68</v>
      </c>
      <c r="AU159" s="168" t="s">
        <v>20</v>
      </c>
      <c r="AY159" s="168" t="s">
        <v>122</v>
      </c>
      <c r="BK159" s="169">
        <f>SUM($BK$160:$BK$198)</f>
        <v>0</v>
      </c>
    </row>
    <row r="160" spans="2:65" s="6" customFormat="1" ht="15.75" customHeight="1">
      <c r="B160" s="23"/>
      <c r="C160" s="119" t="s">
        <v>184</v>
      </c>
      <c r="D160" s="119" t="s">
        <v>117</v>
      </c>
      <c r="E160" s="120" t="s">
        <v>1154</v>
      </c>
      <c r="F160" s="121" t="s">
        <v>1155</v>
      </c>
      <c r="G160" s="122" t="s">
        <v>653</v>
      </c>
      <c r="H160" s="123">
        <v>9</v>
      </c>
      <c r="I160" s="124"/>
      <c r="J160" s="125">
        <f>ROUND($I$160*$H$160,2)</f>
        <v>0</v>
      </c>
      <c r="K160" s="121" t="s">
        <v>491</v>
      </c>
      <c r="L160" s="43"/>
      <c r="M160" s="126"/>
      <c r="N160" s="127" t="s">
        <v>40</v>
      </c>
      <c r="O160" s="24"/>
      <c r="P160" s="24"/>
      <c r="Q160" s="128">
        <v>0.06313</v>
      </c>
      <c r="R160" s="128">
        <f>$Q$160*$H$160</f>
        <v>0.5681700000000001</v>
      </c>
      <c r="S160" s="128">
        <v>0</v>
      </c>
      <c r="T160" s="129">
        <f>$S$160*$H$160</f>
        <v>0</v>
      </c>
      <c r="AR160" s="89" t="s">
        <v>121</v>
      </c>
      <c r="AT160" s="89" t="s">
        <v>117</v>
      </c>
      <c r="AU160" s="89" t="s">
        <v>77</v>
      </c>
      <c r="AY160" s="6" t="s">
        <v>122</v>
      </c>
      <c r="BE160" s="130">
        <f>IF($N$160="základní",$J$160,0)</f>
        <v>0</v>
      </c>
      <c r="BF160" s="130">
        <f>IF($N$160="snížená",$J$160,0)</f>
        <v>0</v>
      </c>
      <c r="BG160" s="130">
        <f>IF($N$160="zákl. přenesená",$J$160,0)</f>
        <v>0</v>
      </c>
      <c r="BH160" s="130">
        <f>IF($N$160="sníž. přenesená",$J$160,0)</f>
        <v>0</v>
      </c>
      <c r="BI160" s="130">
        <f>IF($N$160="nulová",$J$160,0)</f>
        <v>0</v>
      </c>
      <c r="BJ160" s="89" t="s">
        <v>20</v>
      </c>
      <c r="BK160" s="130">
        <f>ROUND($I$160*$H$160,2)</f>
        <v>0</v>
      </c>
      <c r="BL160" s="89" t="s">
        <v>121</v>
      </c>
      <c r="BM160" s="89" t="s">
        <v>1156</v>
      </c>
    </row>
    <row r="161" spans="2:47" s="6" customFormat="1" ht="27" customHeight="1">
      <c r="B161" s="23"/>
      <c r="C161" s="24"/>
      <c r="D161" s="131" t="s">
        <v>123</v>
      </c>
      <c r="E161" s="24"/>
      <c r="F161" s="132" t="s">
        <v>1157</v>
      </c>
      <c r="G161" s="24"/>
      <c r="H161" s="24"/>
      <c r="J161" s="24"/>
      <c r="K161" s="24"/>
      <c r="L161" s="43"/>
      <c r="M161" s="56"/>
      <c r="N161" s="24"/>
      <c r="O161" s="24"/>
      <c r="P161" s="24"/>
      <c r="Q161" s="24"/>
      <c r="R161" s="24"/>
      <c r="S161" s="24"/>
      <c r="T161" s="57"/>
      <c r="AT161" s="6" t="s">
        <v>123</v>
      </c>
      <c r="AU161" s="6" t="s">
        <v>77</v>
      </c>
    </row>
    <row r="162" spans="2:65" s="6" customFormat="1" ht="15.75" customHeight="1">
      <c r="B162" s="23"/>
      <c r="C162" s="119" t="s">
        <v>187</v>
      </c>
      <c r="D162" s="119" t="s">
        <v>117</v>
      </c>
      <c r="E162" s="120" t="s">
        <v>1158</v>
      </c>
      <c r="F162" s="121" t="s">
        <v>1159</v>
      </c>
      <c r="G162" s="122" t="s">
        <v>592</v>
      </c>
      <c r="H162" s="123">
        <v>130</v>
      </c>
      <c r="I162" s="124"/>
      <c r="J162" s="125">
        <f>ROUND($I$162*$H$162,2)</f>
        <v>0</v>
      </c>
      <c r="K162" s="121" t="s">
        <v>491</v>
      </c>
      <c r="L162" s="43"/>
      <c r="M162" s="126"/>
      <c r="N162" s="127" t="s">
        <v>40</v>
      </c>
      <c r="O162" s="24"/>
      <c r="P162" s="24"/>
      <c r="Q162" s="128">
        <v>8E-05</v>
      </c>
      <c r="R162" s="128">
        <f>$Q$162*$H$162</f>
        <v>0.010400000000000001</v>
      </c>
      <c r="S162" s="128">
        <v>0</v>
      </c>
      <c r="T162" s="129">
        <f>$S$162*$H$162</f>
        <v>0</v>
      </c>
      <c r="AR162" s="89" t="s">
        <v>121</v>
      </c>
      <c r="AT162" s="89" t="s">
        <v>117</v>
      </c>
      <c r="AU162" s="89" t="s">
        <v>77</v>
      </c>
      <c r="AY162" s="6" t="s">
        <v>122</v>
      </c>
      <c r="BE162" s="130">
        <f>IF($N$162="základní",$J$162,0)</f>
        <v>0</v>
      </c>
      <c r="BF162" s="130">
        <f>IF($N$162="snížená",$J$162,0)</f>
        <v>0</v>
      </c>
      <c r="BG162" s="130">
        <f>IF($N$162="zákl. přenesená",$J$162,0)</f>
        <v>0</v>
      </c>
      <c r="BH162" s="130">
        <f>IF($N$162="sníž. přenesená",$J$162,0)</f>
        <v>0</v>
      </c>
      <c r="BI162" s="130">
        <f>IF($N$162="nulová",$J$162,0)</f>
        <v>0</v>
      </c>
      <c r="BJ162" s="89" t="s">
        <v>20</v>
      </c>
      <c r="BK162" s="130">
        <f>ROUND($I$162*$H$162,2)</f>
        <v>0</v>
      </c>
      <c r="BL162" s="89" t="s">
        <v>121</v>
      </c>
      <c r="BM162" s="89" t="s">
        <v>1160</v>
      </c>
    </row>
    <row r="163" spans="2:47" s="6" customFormat="1" ht="16.5" customHeight="1">
      <c r="B163" s="23"/>
      <c r="C163" s="24"/>
      <c r="D163" s="131" t="s">
        <v>123</v>
      </c>
      <c r="E163" s="24"/>
      <c r="F163" s="132" t="s">
        <v>1161</v>
      </c>
      <c r="G163" s="24"/>
      <c r="H163" s="24"/>
      <c r="J163" s="24"/>
      <c r="K163" s="24"/>
      <c r="L163" s="43"/>
      <c r="M163" s="56"/>
      <c r="N163" s="24"/>
      <c r="O163" s="24"/>
      <c r="P163" s="24"/>
      <c r="Q163" s="24"/>
      <c r="R163" s="24"/>
      <c r="S163" s="24"/>
      <c r="T163" s="57"/>
      <c r="AT163" s="6" t="s">
        <v>123</v>
      </c>
      <c r="AU163" s="6" t="s">
        <v>77</v>
      </c>
    </row>
    <row r="164" spans="2:65" s="6" customFormat="1" ht="15.75" customHeight="1">
      <c r="B164" s="23"/>
      <c r="C164" s="133" t="s">
        <v>190</v>
      </c>
      <c r="D164" s="133" t="s">
        <v>127</v>
      </c>
      <c r="E164" s="134" t="s">
        <v>1162</v>
      </c>
      <c r="F164" s="135" t="s">
        <v>1163</v>
      </c>
      <c r="G164" s="136" t="s">
        <v>592</v>
      </c>
      <c r="H164" s="137">
        <v>127.89</v>
      </c>
      <c r="I164" s="138"/>
      <c r="J164" s="139">
        <f>ROUND($I$164*$H$164,2)</f>
        <v>0</v>
      </c>
      <c r="K164" s="135" t="s">
        <v>491</v>
      </c>
      <c r="L164" s="140"/>
      <c r="M164" s="141"/>
      <c r="N164" s="142" t="s">
        <v>40</v>
      </c>
      <c r="O164" s="24"/>
      <c r="P164" s="24"/>
      <c r="Q164" s="128">
        <v>0.1</v>
      </c>
      <c r="R164" s="128">
        <f>$Q$164*$H$164</f>
        <v>12.789000000000001</v>
      </c>
      <c r="S164" s="128">
        <v>0</v>
      </c>
      <c r="T164" s="129">
        <f>$S$164*$H$164</f>
        <v>0</v>
      </c>
      <c r="AR164" s="89" t="s">
        <v>130</v>
      </c>
      <c r="AT164" s="89" t="s">
        <v>127</v>
      </c>
      <c r="AU164" s="89" t="s">
        <v>77</v>
      </c>
      <c r="AY164" s="6" t="s">
        <v>122</v>
      </c>
      <c r="BE164" s="130">
        <f>IF($N$164="základní",$J$164,0)</f>
        <v>0</v>
      </c>
      <c r="BF164" s="130">
        <f>IF($N$164="snížená",$J$164,0)</f>
        <v>0</v>
      </c>
      <c r="BG164" s="130">
        <f>IF($N$164="zákl. přenesená",$J$164,0)</f>
        <v>0</v>
      </c>
      <c r="BH164" s="130">
        <f>IF($N$164="sníž. přenesená",$J$164,0)</f>
        <v>0</v>
      </c>
      <c r="BI164" s="130">
        <f>IF($N$164="nulová",$J$164,0)</f>
        <v>0</v>
      </c>
      <c r="BJ164" s="89" t="s">
        <v>20</v>
      </c>
      <c r="BK164" s="130">
        <f>ROUND($I$164*$H$164,2)</f>
        <v>0</v>
      </c>
      <c r="BL164" s="89" t="s">
        <v>121</v>
      </c>
      <c r="BM164" s="89" t="s">
        <v>1164</v>
      </c>
    </row>
    <row r="165" spans="2:47" s="6" customFormat="1" ht="27" customHeight="1">
      <c r="B165" s="23"/>
      <c r="C165" s="24"/>
      <c r="D165" s="131" t="s">
        <v>123</v>
      </c>
      <c r="E165" s="24"/>
      <c r="F165" s="132" t="s">
        <v>1165</v>
      </c>
      <c r="G165" s="24"/>
      <c r="H165" s="24"/>
      <c r="J165" s="24"/>
      <c r="K165" s="24"/>
      <c r="L165" s="43"/>
      <c r="M165" s="56"/>
      <c r="N165" s="24"/>
      <c r="O165" s="24"/>
      <c r="P165" s="24"/>
      <c r="Q165" s="24"/>
      <c r="R165" s="24"/>
      <c r="S165" s="24"/>
      <c r="T165" s="57"/>
      <c r="AT165" s="6" t="s">
        <v>123</v>
      </c>
      <c r="AU165" s="6" t="s">
        <v>77</v>
      </c>
    </row>
    <row r="166" spans="2:51" s="6" customFormat="1" ht="15.75" customHeight="1">
      <c r="B166" s="174"/>
      <c r="C166" s="175"/>
      <c r="D166" s="172" t="s">
        <v>512</v>
      </c>
      <c r="E166" s="175"/>
      <c r="F166" s="176" t="s">
        <v>1166</v>
      </c>
      <c r="G166" s="175"/>
      <c r="H166" s="177">
        <v>127.89</v>
      </c>
      <c r="J166" s="175"/>
      <c r="K166" s="175"/>
      <c r="L166" s="178"/>
      <c r="M166" s="179"/>
      <c r="N166" s="175"/>
      <c r="O166" s="175"/>
      <c r="P166" s="175"/>
      <c r="Q166" s="175"/>
      <c r="R166" s="175"/>
      <c r="S166" s="175"/>
      <c r="T166" s="180"/>
      <c r="AT166" s="181" t="s">
        <v>512</v>
      </c>
      <c r="AU166" s="181" t="s">
        <v>77</v>
      </c>
      <c r="AV166" s="181" t="s">
        <v>77</v>
      </c>
      <c r="AW166" s="181" t="s">
        <v>69</v>
      </c>
      <c r="AX166" s="181" t="s">
        <v>20</v>
      </c>
      <c r="AY166" s="181" t="s">
        <v>122</v>
      </c>
    </row>
    <row r="167" spans="2:65" s="6" customFormat="1" ht="15.75" customHeight="1">
      <c r="B167" s="23"/>
      <c r="C167" s="133" t="s">
        <v>193</v>
      </c>
      <c r="D167" s="133" t="s">
        <v>127</v>
      </c>
      <c r="E167" s="134" t="s">
        <v>1167</v>
      </c>
      <c r="F167" s="135" t="s">
        <v>1168</v>
      </c>
      <c r="G167" s="136" t="s">
        <v>653</v>
      </c>
      <c r="H167" s="137">
        <v>6.09</v>
      </c>
      <c r="I167" s="138"/>
      <c r="J167" s="139">
        <f>ROUND($I$167*$H$167,2)</f>
        <v>0</v>
      </c>
      <c r="K167" s="135" t="s">
        <v>491</v>
      </c>
      <c r="L167" s="140"/>
      <c r="M167" s="141"/>
      <c r="N167" s="142" t="s">
        <v>40</v>
      </c>
      <c r="O167" s="24"/>
      <c r="P167" s="24"/>
      <c r="Q167" s="128">
        <v>0.031</v>
      </c>
      <c r="R167" s="128">
        <f>$Q$167*$H$167</f>
        <v>0.18878999999999999</v>
      </c>
      <c r="S167" s="128">
        <v>0</v>
      </c>
      <c r="T167" s="129">
        <f>$S$167*$H$167</f>
        <v>0</v>
      </c>
      <c r="AR167" s="89" t="s">
        <v>130</v>
      </c>
      <c r="AT167" s="89" t="s">
        <v>127</v>
      </c>
      <c r="AU167" s="89" t="s">
        <v>77</v>
      </c>
      <c r="AY167" s="6" t="s">
        <v>122</v>
      </c>
      <c r="BE167" s="130">
        <f>IF($N$167="základní",$J$167,0)</f>
        <v>0</v>
      </c>
      <c r="BF167" s="130">
        <f>IF($N$167="snížená",$J$167,0)</f>
        <v>0</v>
      </c>
      <c r="BG167" s="130">
        <f>IF($N$167="zákl. přenesená",$J$167,0)</f>
        <v>0</v>
      </c>
      <c r="BH167" s="130">
        <f>IF($N$167="sníž. přenesená",$J$167,0)</f>
        <v>0</v>
      </c>
      <c r="BI167" s="130">
        <f>IF($N$167="nulová",$J$167,0)</f>
        <v>0</v>
      </c>
      <c r="BJ167" s="89" t="s">
        <v>20</v>
      </c>
      <c r="BK167" s="130">
        <f>ROUND($I$167*$H$167,2)</f>
        <v>0</v>
      </c>
      <c r="BL167" s="89" t="s">
        <v>121</v>
      </c>
      <c r="BM167" s="89" t="s">
        <v>1169</v>
      </c>
    </row>
    <row r="168" spans="2:47" s="6" customFormat="1" ht="27" customHeight="1">
      <c r="B168" s="23"/>
      <c r="C168" s="24"/>
      <c r="D168" s="131" t="s">
        <v>123</v>
      </c>
      <c r="E168" s="24"/>
      <c r="F168" s="132" t="s">
        <v>1170</v>
      </c>
      <c r="G168" s="24"/>
      <c r="H168" s="24"/>
      <c r="J168" s="24"/>
      <c r="K168" s="24"/>
      <c r="L168" s="43"/>
      <c r="M168" s="56"/>
      <c r="N168" s="24"/>
      <c r="O168" s="24"/>
      <c r="P168" s="24"/>
      <c r="Q168" s="24"/>
      <c r="R168" s="24"/>
      <c r="S168" s="24"/>
      <c r="T168" s="57"/>
      <c r="AT168" s="6" t="s">
        <v>123</v>
      </c>
      <c r="AU168" s="6" t="s">
        <v>77</v>
      </c>
    </row>
    <row r="169" spans="2:51" s="6" customFormat="1" ht="15.75" customHeight="1">
      <c r="B169" s="174"/>
      <c r="C169" s="175"/>
      <c r="D169" s="172" t="s">
        <v>512</v>
      </c>
      <c r="E169" s="175"/>
      <c r="F169" s="176" t="s">
        <v>1171</v>
      </c>
      <c r="G169" s="175"/>
      <c r="H169" s="177">
        <v>6.09</v>
      </c>
      <c r="J169" s="175"/>
      <c r="K169" s="175"/>
      <c r="L169" s="178"/>
      <c r="M169" s="179"/>
      <c r="N169" s="175"/>
      <c r="O169" s="175"/>
      <c r="P169" s="175"/>
      <c r="Q169" s="175"/>
      <c r="R169" s="175"/>
      <c r="S169" s="175"/>
      <c r="T169" s="180"/>
      <c r="AT169" s="181" t="s">
        <v>512</v>
      </c>
      <c r="AU169" s="181" t="s">
        <v>77</v>
      </c>
      <c r="AV169" s="181" t="s">
        <v>77</v>
      </c>
      <c r="AW169" s="181" t="s">
        <v>69</v>
      </c>
      <c r="AX169" s="181" t="s">
        <v>20</v>
      </c>
      <c r="AY169" s="181" t="s">
        <v>122</v>
      </c>
    </row>
    <row r="170" spans="2:65" s="6" customFormat="1" ht="15.75" customHeight="1">
      <c r="B170" s="23"/>
      <c r="C170" s="133" t="s">
        <v>195</v>
      </c>
      <c r="D170" s="133" t="s">
        <v>127</v>
      </c>
      <c r="E170" s="134" t="s">
        <v>1172</v>
      </c>
      <c r="F170" s="135" t="s">
        <v>1173</v>
      </c>
      <c r="G170" s="136" t="s">
        <v>653</v>
      </c>
      <c r="H170" s="137">
        <v>9.135</v>
      </c>
      <c r="I170" s="138"/>
      <c r="J170" s="139">
        <f>ROUND($I$170*$H$170,2)</f>
        <v>0</v>
      </c>
      <c r="K170" s="135" t="s">
        <v>491</v>
      </c>
      <c r="L170" s="140"/>
      <c r="M170" s="141"/>
      <c r="N170" s="142" t="s">
        <v>40</v>
      </c>
      <c r="O170" s="24"/>
      <c r="P170" s="24"/>
      <c r="Q170" s="128">
        <v>0.073</v>
      </c>
      <c r="R170" s="128">
        <f>$Q$170*$H$170</f>
        <v>0.666855</v>
      </c>
      <c r="S170" s="128">
        <v>0</v>
      </c>
      <c r="T170" s="129">
        <f>$S$170*$H$170</f>
        <v>0</v>
      </c>
      <c r="AR170" s="89" t="s">
        <v>130</v>
      </c>
      <c r="AT170" s="89" t="s">
        <v>127</v>
      </c>
      <c r="AU170" s="89" t="s">
        <v>77</v>
      </c>
      <c r="AY170" s="6" t="s">
        <v>122</v>
      </c>
      <c r="BE170" s="130">
        <f>IF($N$170="základní",$J$170,0)</f>
        <v>0</v>
      </c>
      <c r="BF170" s="130">
        <f>IF($N$170="snížená",$J$170,0)</f>
        <v>0</v>
      </c>
      <c r="BG170" s="130">
        <f>IF($N$170="zákl. přenesená",$J$170,0)</f>
        <v>0</v>
      </c>
      <c r="BH170" s="130">
        <f>IF($N$170="sníž. přenesená",$J$170,0)</f>
        <v>0</v>
      </c>
      <c r="BI170" s="130">
        <f>IF($N$170="nulová",$J$170,0)</f>
        <v>0</v>
      </c>
      <c r="BJ170" s="89" t="s">
        <v>20</v>
      </c>
      <c r="BK170" s="130">
        <f>ROUND($I$170*$H$170,2)</f>
        <v>0</v>
      </c>
      <c r="BL170" s="89" t="s">
        <v>121</v>
      </c>
      <c r="BM170" s="89" t="s">
        <v>1174</v>
      </c>
    </row>
    <row r="171" spans="2:47" s="6" customFormat="1" ht="27" customHeight="1">
      <c r="B171" s="23"/>
      <c r="C171" s="24"/>
      <c r="D171" s="131" t="s">
        <v>123</v>
      </c>
      <c r="E171" s="24"/>
      <c r="F171" s="132" t="s">
        <v>1175</v>
      </c>
      <c r="G171" s="24"/>
      <c r="H171" s="24"/>
      <c r="J171" s="24"/>
      <c r="K171" s="24"/>
      <c r="L171" s="43"/>
      <c r="M171" s="56"/>
      <c r="N171" s="24"/>
      <c r="O171" s="24"/>
      <c r="P171" s="24"/>
      <c r="Q171" s="24"/>
      <c r="R171" s="24"/>
      <c r="S171" s="24"/>
      <c r="T171" s="57"/>
      <c r="AT171" s="6" t="s">
        <v>123</v>
      </c>
      <c r="AU171" s="6" t="s">
        <v>77</v>
      </c>
    </row>
    <row r="172" spans="2:51" s="6" customFormat="1" ht="15.75" customHeight="1">
      <c r="B172" s="174"/>
      <c r="C172" s="175"/>
      <c r="D172" s="172" t="s">
        <v>512</v>
      </c>
      <c r="E172" s="175"/>
      <c r="F172" s="176" t="s">
        <v>1176</v>
      </c>
      <c r="G172" s="175"/>
      <c r="H172" s="177">
        <v>9.135</v>
      </c>
      <c r="J172" s="175"/>
      <c r="K172" s="175"/>
      <c r="L172" s="178"/>
      <c r="M172" s="179"/>
      <c r="N172" s="175"/>
      <c r="O172" s="175"/>
      <c r="P172" s="175"/>
      <c r="Q172" s="175"/>
      <c r="R172" s="175"/>
      <c r="S172" s="175"/>
      <c r="T172" s="180"/>
      <c r="AT172" s="181" t="s">
        <v>512</v>
      </c>
      <c r="AU172" s="181" t="s">
        <v>77</v>
      </c>
      <c r="AV172" s="181" t="s">
        <v>77</v>
      </c>
      <c r="AW172" s="181" t="s">
        <v>69</v>
      </c>
      <c r="AX172" s="181" t="s">
        <v>20</v>
      </c>
      <c r="AY172" s="181" t="s">
        <v>122</v>
      </c>
    </row>
    <row r="173" spans="2:65" s="6" customFormat="1" ht="15.75" customHeight="1">
      <c r="B173" s="23"/>
      <c r="C173" s="119" t="s">
        <v>198</v>
      </c>
      <c r="D173" s="119" t="s">
        <v>117</v>
      </c>
      <c r="E173" s="120" t="s">
        <v>1177</v>
      </c>
      <c r="F173" s="121" t="s">
        <v>1178</v>
      </c>
      <c r="G173" s="122" t="s">
        <v>653</v>
      </c>
      <c r="H173" s="123">
        <v>9</v>
      </c>
      <c r="I173" s="124"/>
      <c r="J173" s="125">
        <f>ROUND($I$173*$H$173,2)</f>
        <v>0</v>
      </c>
      <c r="K173" s="121" t="s">
        <v>491</v>
      </c>
      <c r="L173" s="43"/>
      <c r="M173" s="126"/>
      <c r="N173" s="127" t="s">
        <v>40</v>
      </c>
      <c r="O173" s="24"/>
      <c r="P173" s="24"/>
      <c r="Q173" s="128">
        <v>0.00016</v>
      </c>
      <c r="R173" s="128">
        <f>$Q$173*$H$173</f>
        <v>0.00144</v>
      </c>
      <c r="S173" s="128">
        <v>0</v>
      </c>
      <c r="T173" s="129">
        <f>$S$173*$H$173</f>
        <v>0</v>
      </c>
      <c r="AR173" s="89" t="s">
        <v>121</v>
      </c>
      <c r="AT173" s="89" t="s">
        <v>117</v>
      </c>
      <c r="AU173" s="89" t="s">
        <v>77</v>
      </c>
      <c r="AY173" s="6" t="s">
        <v>122</v>
      </c>
      <c r="BE173" s="130">
        <f>IF($N$173="základní",$J$173,0)</f>
        <v>0</v>
      </c>
      <c r="BF173" s="130">
        <f>IF($N$173="snížená",$J$173,0)</f>
        <v>0</v>
      </c>
      <c r="BG173" s="130">
        <f>IF($N$173="zákl. přenesená",$J$173,0)</f>
        <v>0</v>
      </c>
      <c r="BH173" s="130">
        <f>IF($N$173="sníž. přenesená",$J$173,0)</f>
        <v>0</v>
      </c>
      <c r="BI173" s="130">
        <f>IF($N$173="nulová",$J$173,0)</f>
        <v>0</v>
      </c>
      <c r="BJ173" s="89" t="s">
        <v>20</v>
      </c>
      <c r="BK173" s="130">
        <f>ROUND($I$173*$H$173,2)</f>
        <v>0</v>
      </c>
      <c r="BL173" s="89" t="s">
        <v>121</v>
      </c>
      <c r="BM173" s="89" t="s">
        <v>1179</v>
      </c>
    </row>
    <row r="174" spans="2:47" s="6" customFormat="1" ht="27" customHeight="1">
      <c r="B174" s="23"/>
      <c r="C174" s="24"/>
      <c r="D174" s="131" t="s">
        <v>123</v>
      </c>
      <c r="E174" s="24"/>
      <c r="F174" s="132" t="s">
        <v>1180</v>
      </c>
      <c r="G174" s="24"/>
      <c r="H174" s="24"/>
      <c r="J174" s="24"/>
      <c r="K174" s="24"/>
      <c r="L174" s="43"/>
      <c r="M174" s="56"/>
      <c r="N174" s="24"/>
      <c r="O174" s="24"/>
      <c r="P174" s="24"/>
      <c r="Q174" s="24"/>
      <c r="R174" s="24"/>
      <c r="S174" s="24"/>
      <c r="T174" s="57"/>
      <c r="AT174" s="6" t="s">
        <v>123</v>
      </c>
      <c r="AU174" s="6" t="s">
        <v>77</v>
      </c>
    </row>
    <row r="175" spans="2:65" s="6" customFormat="1" ht="15.75" customHeight="1">
      <c r="B175" s="23"/>
      <c r="C175" s="119" t="s">
        <v>201</v>
      </c>
      <c r="D175" s="119" t="s">
        <v>117</v>
      </c>
      <c r="E175" s="120" t="s">
        <v>1181</v>
      </c>
      <c r="F175" s="121" t="s">
        <v>1182</v>
      </c>
      <c r="G175" s="122" t="s">
        <v>653</v>
      </c>
      <c r="H175" s="123">
        <v>18</v>
      </c>
      <c r="I175" s="124"/>
      <c r="J175" s="125">
        <f>ROUND($I$175*$H$175,2)</f>
        <v>0</v>
      </c>
      <c r="K175" s="121" t="s">
        <v>491</v>
      </c>
      <c r="L175" s="43"/>
      <c r="M175" s="126"/>
      <c r="N175" s="127" t="s">
        <v>40</v>
      </c>
      <c r="O175" s="24"/>
      <c r="P175" s="24"/>
      <c r="Q175" s="128">
        <v>1E-05</v>
      </c>
      <c r="R175" s="128">
        <f>$Q$175*$H$175</f>
        <v>0.00018</v>
      </c>
      <c r="S175" s="128">
        <v>0</v>
      </c>
      <c r="T175" s="129">
        <f>$S$175*$H$175</f>
        <v>0</v>
      </c>
      <c r="AR175" s="89" t="s">
        <v>121</v>
      </c>
      <c r="AT175" s="89" t="s">
        <v>117</v>
      </c>
      <c r="AU175" s="89" t="s">
        <v>77</v>
      </c>
      <c r="AY175" s="6" t="s">
        <v>122</v>
      </c>
      <c r="BE175" s="130">
        <f>IF($N$175="základní",$J$175,0)</f>
        <v>0</v>
      </c>
      <c r="BF175" s="130">
        <f>IF($N$175="snížená",$J$175,0)</f>
        <v>0</v>
      </c>
      <c r="BG175" s="130">
        <f>IF($N$175="zákl. přenesená",$J$175,0)</f>
        <v>0</v>
      </c>
      <c r="BH175" s="130">
        <f>IF($N$175="sníž. přenesená",$J$175,0)</f>
        <v>0</v>
      </c>
      <c r="BI175" s="130">
        <f>IF($N$175="nulová",$J$175,0)</f>
        <v>0</v>
      </c>
      <c r="BJ175" s="89" t="s">
        <v>20</v>
      </c>
      <c r="BK175" s="130">
        <f>ROUND($I$175*$H$175,2)</f>
        <v>0</v>
      </c>
      <c r="BL175" s="89" t="s">
        <v>121</v>
      </c>
      <c r="BM175" s="89" t="s">
        <v>1183</v>
      </c>
    </row>
    <row r="176" spans="2:47" s="6" customFormat="1" ht="27" customHeight="1">
      <c r="B176" s="23"/>
      <c r="C176" s="24"/>
      <c r="D176" s="131" t="s">
        <v>123</v>
      </c>
      <c r="E176" s="24"/>
      <c r="F176" s="132" t="s">
        <v>1184</v>
      </c>
      <c r="G176" s="24"/>
      <c r="H176" s="24"/>
      <c r="J176" s="24"/>
      <c r="K176" s="24"/>
      <c r="L176" s="43"/>
      <c r="M176" s="56"/>
      <c r="N176" s="24"/>
      <c r="O176" s="24"/>
      <c r="P176" s="24"/>
      <c r="Q176" s="24"/>
      <c r="R176" s="24"/>
      <c r="S176" s="24"/>
      <c r="T176" s="57"/>
      <c r="AT176" s="6" t="s">
        <v>123</v>
      </c>
      <c r="AU176" s="6" t="s">
        <v>77</v>
      </c>
    </row>
    <row r="177" spans="2:65" s="6" customFormat="1" ht="15.75" customHeight="1">
      <c r="B177" s="23"/>
      <c r="C177" s="133" t="s">
        <v>204</v>
      </c>
      <c r="D177" s="133" t="s">
        <v>127</v>
      </c>
      <c r="E177" s="134" t="s">
        <v>1185</v>
      </c>
      <c r="F177" s="135" t="s">
        <v>1186</v>
      </c>
      <c r="G177" s="136" t="s">
        <v>653</v>
      </c>
      <c r="H177" s="137">
        <v>9</v>
      </c>
      <c r="I177" s="138"/>
      <c r="J177" s="139">
        <f>ROUND($I$177*$H$177,2)</f>
        <v>0</v>
      </c>
      <c r="K177" s="135" t="s">
        <v>491</v>
      </c>
      <c r="L177" s="140"/>
      <c r="M177" s="141"/>
      <c r="N177" s="142" t="s">
        <v>40</v>
      </c>
      <c r="O177" s="24"/>
      <c r="P177" s="24"/>
      <c r="Q177" s="128">
        <v>0.00165</v>
      </c>
      <c r="R177" s="128">
        <f>$Q$177*$H$177</f>
        <v>0.01485</v>
      </c>
      <c r="S177" s="128">
        <v>0</v>
      </c>
      <c r="T177" s="129">
        <f>$S$177*$H$177</f>
        <v>0</v>
      </c>
      <c r="AR177" s="89" t="s">
        <v>130</v>
      </c>
      <c r="AT177" s="89" t="s">
        <v>127</v>
      </c>
      <c r="AU177" s="89" t="s">
        <v>77</v>
      </c>
      <c r="AY177" s="6" t="s">
        <v>122</v>
      </c>
      <c r="BE177" s="130">
        <f>IF($N$177="základní",$J$177,0)</f>
        <v>0</v>
      </c>
      <c r="BF177" s="130">
        <f>IF($N$177="snížená",$J$177,0)</f>
        <v>0</v>
      </c>
      <c r="BG177" s="130">
        <f>IF($N$177="zákl. přenesená",$J$177,0)</f>
        <v>0</v>
      </c>
      <c r="BH177" s="130">
        <f>IF($N$177="sníž. přenesená",$J$177,0)</f>
        <v>0</v>
      </c>
      <c r="BI177" s="130">
        <f>IF($N$177="nulová",$J$177,0)</f>
        <v>0</v>
      </c>
      <c r="BJ177" s="89" t="s">
        <v>20</v>
      </c>
      <c r="BK177" s="130">
        <f>ROUND($I$177*$H$177,2)</f>
        <v>0</v>
      </c>
      <c r="BL177" s="89" t="s">
        <v>121</v>
      </c>
      <c r="BM177" s="89" t="s">
        <v>1187</v>
      </c>
    </row>
    <row r="178" spans="2:47" s="6" customFormat="1" ht="16.5" customHeight="1">
      <c r="B178" s="23"/>
      <c r="C178" s="24"/>
      <c r="D178" s="131" t="s">
        <v>123</v>
      </c>
      <c r="E178" s="24"/>
      <c r="F178" s="132" t="s">
        <v>1188</v>
      </c>
      <c r="G178" s="24"/>
      <c r="H178" s="24"/>
      <c r="J178" s="24"/>
      <c r="K178" s="24"/>
      <c r="L178" s="43"/>
      <c r="M178" s="56"/>
      <c r="N178" s="24"/>
      <c r="O178" s="24"/>
      <c r="P178" s="24"/>
      <c r="Q178" s="24"/>
      <c r="R178" s="24"/>
      <c r="S178" s="24"/>
      <c r="T178" s="57"/>
      <c r="AT178" s="6" t="s">
        <v>123</v>
      </c>
      <c r="AU178" s="6" t="s">
        <v>77</v>
      </c>
    </row>
    <row r="179" spans="2:65" s="6" customFormat="1" ht="15.75" customHeight="1">
      <c r="B179" s="23"/>
      <c r="C179" s="133" t="s">
        <v>207</v>
      </c>
      <c r="D179" s="133" t="s">
        <v>127</v>
      </c>
      <c r="E179" s="134" t="s">
        <v>1189</v>
      </c>
      <c r="F179" s="135" t="s">
        <v>1190</v>
      </c>
      <c r="G179" s="136" t="s">
        <v>653</v>
      </c>
      <c r="H179" s="137">
        <v>9</v>
      </c>
      <c r="I179" s="138"/>
      <c r="J179" s="139">
        <f>ROUND($I$179*$H$179,2)</f>
        <v>0</v>
      </c>
      <c r="K179" s="135" t="s">
        <v>491</v>
      </c>
      <c r="L179" s="140"/>
      <c r="M179" s="141"/>
      <c r="N179" s="142" t="s">
        <v>40</v>
      </c>
      <c r="O179" s="24"/>
      <c r="P179" s="24"/>
      <c r="Q179" s="128">
        <v>5E-05</v>
      </c>
      <c r="R179" s="128">
        <f>$Q$179*$H$179</f>
        <v>0.00045000000000000004</v>
      </c>
      <c r="S179" s="128">
        <v>0</v>
      </c>
      <c r="T179" s="129">
        <f>$S$179*$H$179</f>
        <v>0</v>
      </c>
      <c r="AR179" s="89" t="s">
        <v>130</v>
      </c>
      <c r="AT179" s="89" t="s">
        <v>127</v>
      </c>
      <c r="AU179" s="89" t="s">
        <v>77</v>
      </c>
      <c r="AY179" s="6" t="s">
        <v>122</v>
      </c>
      <c r="BE179" s="130">
        <f>IF($N$179="základní",$J$179,0)</f>
        <v>0</v>
      </c>
      <c r="BF179" s="130">
        <f>IF($N$179="snížená",$J$179,0)</f>
        <v>0</v>
      </c>
      <c r="BG179" s="130">
        <f>IF($N$179="zákl. přenesená",$J$179,0)</f>
        <v>0</v>
      </c>
      <c r="BH179" s="130">
        <f>IF($N$179="sníž. přenesená",$J$179,0)</f>
        <v>0</v>
      </c>
      <c r="BI179" s="130">
        <f>IF($N$179="nulová",$J$179,0)</f>
        <v>0</v>
      </c>
      <c r="BJ179" s="89" t="s">
        <v>20</v>
      </c>
      <c r="BK179" s="130">
        <f>ROUND($I$179*$H$179,2)</f>
        <v>0</v>
      </c>
      <c r="BL179" s="89" t="s">
        <v>121</v>
      </c>
      <c r="BM179" s="89" t="s">
        <v>1191</v>
      </c>
    </row>
    <row r="180" spans="2:47" s="6" customFormat="1" ht="16.5" customHeight="1">
      <c r="B180" s="23"/>
      <c r="C180" s="24"/>
      <c r="D180" s="131" t="s">
        <v>123</v>
      </c>
      <c r="E180" s="24"/>
      <c r="F180" s="132" t="s">
        <v>1192</v>
      </c>
      <c r="G180" s="24"/>
      <c r="H180" s="24"/>
      <c r="J180" s="24"/>
      <c r="K180" s="24"/>
      <c r="L180" s="43"/>
      <c r="M180" s="56"/>
      <c r="N180" s="24"/>
      <c r="O180" s="24"/>
      <c r="P180" s="24"/>
      <c r="Q180" s="24"/>
      <c r="R180" s="24"/>
      <c r="S180" s="24"/>
      <c r="T180" s="57"/>
      <c r="AT180" s="6" t="s">
        <v>123</v>
      </c>
      <c r="AU180" s="6" t="s">
        <v>77</v>
      </c>
    </row>
    <row r="181" spans="2:65" s="6" customFormat="1" ht="15.75" customHeight="1">
      <c r="B181" s="23"/>
      <c r="C181" s="133" t="s">
        <v>210</v>
      </c>
      <c r="D181" s="133" t="s">
        <v>127</v>
      </c>
      <c r="E181" s="134" t="s">
        <v>1193</v>
      </c>
      <c r="F181" s="135" t="s">
        <v>1194</v>
      </c>
      <c r="G181" s="136" t="s">
        <v>653</v>
      </c>
      <c r="H181" s="137">
        <v>9</v>
      </c>
      <c r="I181" s="138"/>
      <c r="J181" s="139">
        <f>ROUND($I$181*$H$181,2)</f>
        <v>0</v>
      </c>
      <c r="K181" s="135" t="s">
        <v>491</v>
      </c>
      <c r="L181" s="140"/>
      <c r="M181" s="141"/>
      <c r="N181" s="142" t="s">
        <v>40</v>
      </c>
      <c r="O181" s="24"/>
      <c r="P181" s="24"/>
      <c r="Q181" s="128">
        <v>0.00081</v>
      </c>
      <c r="R181" s="128">
        <f>$Q$181*$H$181</f>
        <v>0.00729</v>
      </c>
      <c r="S181" s="128">
        <v>0</v>
      </c>
      <c r="T181" s="129">
        <f>$S$181*$H$181</f>
        <v>0</v>
      </c>
      <c r="AR181" s="89" t="s">
        <v>130</v>
      </c>
      <c r="AT181" s="89" t="s">
        <v>127</v>
      </c>
      <c r="AU181" s="89" t="s">
        <v>77</v>
      </c>
      <c r="AY181" s="6" t="s">
        <v>122</v>
      </c>
      <c r="BE181" s="130">
        <f>IF($N$181="základní",$J$181,0)</f>
        <v>0</v>
      </c>
      <c r="BF181" s="130">
        <f>IF($N$181="snížená",$J$181,0)</f>
        <v>0</v>
      </c>
      <c r="BG181" s="130">
        <f>IF($N$181="zákl. přenesená",$J$181,0)</f>
        <v>0</v>
      </c>
      <c r="BH181" s="130">
        <f>IF($N$181="sníž. přenesená",$J$181,0)</f>
        <v>0</v>
      </c>
      <c r="BI181" s="130">
        <f>IF($N$181="nulová",$J$181,0)</f>
        <v>0</v>
      </c>
      <c r="BJ181" s="89" t="s">
        <v>20</v>
      </c>
      <c r="BK181" s="130">
        <f>ROUND($I$181*$H$181,2)</f>
        <v>0</v>
      </c>
      <c r="BL181" s="89" t="s">
        <v>121</v>
      </c>
      <c r="BM181" s="89" t="s">
        <v>1195</v>
      </c>
    </row>
    <row r="182" spans="2:47" s="6" customFormat="1" ht="16.5" customHeight="1">
      <c r="B182" s="23"/>
      <c r="C182" s="24"/>
      <c r="D182" s="131" t="s">
        <v>123</v>
      </c>
      <c r="E182" s="24"/>
      <c r="F182" s="132" t="s">
        <v>1196</v>
      </c>
      <c r="G182" s="24"/>
      <c r="H182" s="24"/>
      <c r="J182" s="24"/>
      <c r="K182" s="24"/>
      <c r="L182" s="43"/>
      <c r="M182" s="56"/>
      <c r="N182" s="24"/>
      <c r="O182" s="24"/>
      <c r="P182" s="24"/>
      <c r="Q182" s="24"/>
      <c r="R182" s="24"/>
      <c r="S182" s="24"/>
      <c r="T182" s="57"/>
      <c r="AT182" s="6" t="s">
        <v>123</v>
      </c>
      <c r="AU182" s="6" t="s">
        <v>77</v>
      </c>
    </row>
    <row r="183" spans="2:65" s="6" customFormat="1" ht="15.75" customHeight="1">
      <c r="B183" s="23"/>
      <c r="C183" s="119" t="s">
        <v>213</v>
      </c>
      <c r="D183" s="119" t="s">
        <v>117</v>
      </c>
      <c r="E183" s="120" t="s">
        <v>1197</v>
      </c>
      <c r="F183" s="121" t="s">
        <v>1198</v>
      </c>
      <c r="G183" s="122" t="s">
        <v>653</v>
      </c>
      <c r="H183" s="123">
        <v>6</v>
      </c>
      <c r="I183" s="124"/>
      <c r="J183" s="125">
        <f>ROUND($I$183*$H$183,2)</f>
        <v>0</v>
      </c>
      <c r="K183" s="121" t="s">
        <v>491</v>
      </c>
      <c r="L183" s="43"/>
      <c r="M183" s="126"/>
      <c r="N183" s="127" t="s">
        <v>40</v>
      </c>
      <c r="O183" s="24"/>
      <c r="P183" s="24"/>
      <c r="Q183" s="128">
        <v>0.46005</v>
      </c>
      <c r="R183" s="128">
        <f>$Q$183*$H$183</f>
        <v>2.7603</v>
      </c>
      <c r="S183" s="128">
        <v>0</v>
      </c>
      <c r="T183" s="129">
        <f>$S$183*$H$183</f>
        <v>0</v>
      </c>
      <c r="AR183" s="89" t="s">
        <v>121</v>
      </c>
      <c r="AT183" s="89" t="s">
        <v>117</v>
      </c>
      <c r="AU183" s="89" t="s">
        <v>77</v>
      </c>
      <c r="AY183" s="6" t="s">
        <v>122</v>
      </c>
      <c r="BE183" s="130">
        <f>IF($N$183="základní",$J$183,0)</f>
        <v>0</v>
      </c>
      <c r="BF183" s="130">
        <f>IF($N$183="snížená",$J$183,0)</f>
        <v>0</v>
      </c>
      <c r="BG183" s="130">
        <f>IF($N$183="zákl. přenesená",$J$183,0)</f>
        <v>0</v>
      </c>
      <c r="BH183" s="130">
        <f>IF($N$183="sníž. přenesená",$J$183,0)</f>
        <v>0</v>
      </c>
      <c r="BI183" s="130">
        <f>IF($N$183="nulová",$J$183,0)</f>
        <v>0</v>
      </c>
      <c r="BJ183" s="89" t="s">
        <v>20</v>
      </c>
      <c r="BK183" s="130">
        <f>ROUND($I$183*$H$183,2)</f>
        <v>0</v>
      </c>
      <c r="BL183" s="89" t="s">
        <v>121</v>
      </c>
      <c r="BM183" s="89" t="s">
        <v>1199</v>
      </c>
    </row>
    <row r="184" spans="2:47" s="6" customFormat="1" ht="16.5" customHeight="1">
      <c r="B184" s="23"/>
      <c r="C184" s="24"/>
      <c r="D184" s="131" t="s">
        <v>123</v>
      </c>
      <c r="E184" s="24"/>
      <c r="F184" s="132" t="s">
        <v>1200</v>
      </c>
      <c r="G184" s="24"/>
      <c r="H184" s="24"/>
      <c r="J184" s="24"/>
      <c r="K184" s="24"/>
      <c r="L184" s="43"/>
      <c r="M184" s="56"/>
      <c r="N184" s="24"/>
      <c r="O184" s="24"/>
      <c r="P184" s="24"/>
      <c r="Q184" s="24"/>
      <c r="R184" s="24"/>
      <c r="S184" s="24"/>
      <c r="T184" s="57"/>
      <c r="AT184" s="6" t="s">
        <v>123</v>
      </c>
      <c r="AU184" s="6" t="s">
        <v>77</v>
      </c>
    </row>
    <row r="185" spans="2:65" s="6" customFormat="1" ht="15.75" customHeight="1">
      <c r="B185" s="23"/>
      <c r="C185" s="119" t="s">
        <v>216</v>
      </c>
      <c r="D185" s="119" t="s">
        <v>117</v>
      </c>
      <c r="E185" s="120" t="s">
        <v>1201</v>
      </c>
      <c r="F185" s="121" t="s">
        <v>1202</v>
      </c>
      <c r="G185" s="122" t="s">
        <v>592</v>
      </c>
      <c r="H185" s="123">
        <v>130</v>
      </c>
      <c r="I185" s="124"/>
      <c r="J185" s="125">
        <f>ROUND($I$185*$H$185,2)</f>
        <v>0</v>
      </c>
      <c r="K185" s="121" t="s">
        <v>491</v>
      </c>
      <c r="L185" s="43"/>
      <c r="M185" s="126"/>
      <c r="N185" s="127" t="s">
        <v>40</v>
      </c>
      <c r="O185" s="24"/>
      <c r="P185" s="24"/>
      <c r="Q185" s="128">
        <v>0</v>
      </c>
      <c r="R185" s="128">
        <f>$Q$185*$H$185</f>
        <v>0</v>
      </c>
      <c r="S185" s="128">
        <v>0</v>
      </c>
      <c r="T185" s="129">
        <f>$S$185*$H$185</f>
        <v>0</v>
      </c>
      <c r="AR185" s="89" t="s">
        <v>121</v>
      </c>
      <c r="AT185" s="89" t="s">
        <v>117</v>
      </c>
      <c r="AU185" s="89" t="s">
        <v>77</v>
      </c>
      <c r="AY185" s="6" t="s">
        <v>122</v>
      </c>
      <c r="BE185" s="130">
        <f>IF($N$185="základní",$J$185,0)</f>
        <v>0</v>
      </c>
      <c r="BF185" s="130">
        <f>IF($N$185="snížená",$J$185,0)</f>
        <v>0</v>
      </c>
      <c r="BG185" s="130">
        <f>IF($N$185="zákl. přenesená",$J$185,0)</f>
        <v>0</v>
      </c>
      <c r="BH185" s="130">
        <f>IF($N$185="sníž. přenesená",$J$185,0)</f>
        <v>0</v>
      </c>
      <c r="BI185" s="130">
        <f>IF($N$185="nulová",$J$185,0)</f>
        <v>0</v>
      </c>
      <c r="BJ185" s="89" t="s">
        <v>20</v>
      </c>
      <c r="BK185" s="130">
        <f>ROUND($I$185*$H$185,2)</f>
        <v>0</v>
      </c>
      <c r="BL185" s="89" t="s">
        <v>121</v>
      </c>
      <c r="BM185" s="89" t="s">
        <v>1203</v>
      </c>
    </row>
    <row r="186" spans="2:47" s="6" customFormat="1" ht="16.5" customHeight="1">
      <c r="B186" s="23"/>
      <c r="C186" s="24"/>
      <c r="D186" s="131" t="s">
        <v>123</v>
      </c>
      <c r="E186" s="24"/>
      <c r="F186" s="132" t="s">
        <v>1204</v>
      </c>
      <c r="G186" s="24"/>
      <c r="H186" s="24"/>
      <c r="J186" s="24"/>
      <c r="K186" s="24"/>
      <c r="L186" s="43"/>
      <c r="M186" s="56"/>
      <c r="N186" s="24"/>
      <c r="O186" s="24"/>
      <c r="P186" s="24"/>
      <c r="Q186" s="24"/>
      <c r="R186" s="24"/>
      <c r="S186" s="24"/>
      <c r="T186" s="57"/>
      <c r="AT186" s="6" t="s">
        <v>123</v>
      </c>
      <c r="AU186" s="6" t="s">
        <v>77</v>
      </c>
    </row>
    <row r="187" spans="2:65" s="6" customFormat="1" ht="15.75" customHeight="1">
      <c r="B187" s="23"/>
      <c r="C187" s="119" t="s">
        <v>219</v>
      </c>
      <c r="D187" s="119" t="s">
        <v>117</v>
      </c>
      <c r="E187" s="120" t="s">
        <v>1205</v>
      </c>
      <c r="F187" s="121" t="s">
        <v>1206</v>
      </c>
      <c r="G187" s="122" t="s">
        <v>653</v>
      </c>
      <c r="H187" s="123">
        <v>4</v>
      </c>
      <c r="I187" s="124"/>
      <c r="J187" s="125">
        <f>ROUND($I$187*$H$187,2)</f>
        <v>0</v>
      </c>
      <c r="K187" s="121" t="s">
        <v>491</v>
      </c>
      <c r="L187" s="43"/>
      <c r="M187" s="126"/>
      <c r="N187" s="127" t="s">
        <v>40</v>
      </c>
      <c r="O187" s="24"/>
      <c r="P187" s="24"/>
      <c r="Q187" s="128">
        <v>1.69578</v>
      </c>
      <c r="R187" s="128">
        <f>$Q$187*$H$187</f>
        <v>6.78312</v>
      </c>
      <c r="S187" s="128">
        <v>0</v>
      </c>
      <c r="T187" s="129">
        <f>$S$187*$H$187</f>
        <v>0</v>
      </c>
      <c r="AR187" s="89" t="s">
        <v>121</v>
      </c>
      <c r="AT187" s="89" t="s">
        <v>117</v>
      </c>
      <c r="AU187" s="89" t="s">
        <v>77</v>
      </c>
      <c r="AY187" s="6" t="s">
        <v>122</v>
      </c>
      <c r="BE187" s="130">
        <f>IF($N$187="základní",$J$187,0)</f>
        <v>0</v>
      </c>
      <c r="BF187" s="130">
        <f>IF($N$187="snížená",$J$187,0)</f>
        <v>0</v>
      </c>
      <c r="BG187" s="130">
        <f>IF($N$187="zákl. přenesená",$J$187,0)</f>
        <v>0</v>
      </c>
      <c r="BH187" s="130">
        <f>IF($N$187="sníž. přenesená",$J$187,0)</f>
        <v>0</v>
      </c>
      <c r="BI187" s="130">
        <f>IF($N$187="nulová",$J$187,0)</f>
        <v>0</v>
      </c>
      <c r="BJ187" s="89" t="s">
        <v>20</v>
      </c>
      <c r="BK187" s="130">
        <f>ROUND($I$187*$H$187,2)</f>
        <v>0</v>
      </c>
      <c r="BL187" s="89" t="s">
        <v>121</v>
      </c>
      <c r="BM187" s="89" t="s">
        <v>1207</v>
      </c>
    </row>
    <row r="188" spans="2:47" s="6" customFormat="1" ht="27" customHeight="1">
      <c r="B188" s="23"/>
      <c r="C188" s="24"/>
      <c r="D188" s="131" t="s">
        <v>123</v>
      </c>
      <c r="E188" s="24"/>
      <c r="F188" s="132" t="s">
        <v>1208</v>
      </c>
      <c r="G188" s="24"/>
      <c r="H188" s="24"/>
      <c r="J188" s="24"/>
      <c r="K188" s="24"/>
      <c r="L188" s="43"/>
      <c r="M188" s="56"/>
      <c r="N188" s="24"/>
      <c r="O188" s="24"/>
      <c r="P188" s="24"/>
      <c r="Q188" s="24"/>
      <c r="R188" s="24"/>
      <c r="S188" s="24"/>
      <c r="T188" s="57"/>
      <c r="AT188" s="6" t="s">
        <v>123</v>
      </c>
      <c r="AU188" s="6" t="s">
        <v>77</v>
      </c>
    </row>
    <row r="189" spans="2:65" s="6" customFormat="1" ht="15.75" customHeight="1">
      <c r="B189" s="23"/>
      <c r="C189" s="133" t="s">
        <v>222</v>
      </c>
      <c r="D189" s="133" t="s">
        <v>127</v>
      </c>
      <c r="E189" s="134" t="s">
        <v>1209</v>
      </c>
      <c r="F189" s="135" t="s">
        <v>1210</v>
      </c>
      <c r="G189" s="136" t="s">
        <v>653</v>
      </c>
      <c r="H189" s="137">
        <v>3</v>
      </c>
      <c r="I189" s="138"/>
      <c r="J189" s="139">
        <f>ROUND($I$189*$H$189,2)</f>
        <v>0</v>
      </c>
      <c r="K189" s="135" t="s">
        <v>491</v>
      </c>
      <c r="L189" s="140"/>
      <c r="M189" s="141"/>
      <c r="N189" s="142" t="s">
        <v>40</v>
      </c>
      <c r="O189" s="24"/>
      <c r="P189" s="24"/>
      <c r="Q189" s="128">
        <v>0.185</v>
      </c>
      <c r="R189" s="128">
        <f>$Q$189*$H$189</f>
        <v>0.5549999999999999</v>
      </c>
      <c r="S189" s="128">
        <v>0</v>
      </c>
      <c r="T189" s="129">
        <f>$S$189*$H$189</f>
        <v>0</v>
      </c>
      <c r="AR189" s="89" t="s">
        <v>130</v>
      </c>
      <c r="AT189" s="89" t="s">
        <v>127</v>
      </c>
      <c r="AU189" s="89" t="s">
        <v>77</v>
      </c>
      <c r="AY189" s="6" t="s">
        <v>122</v>
      </c>
      <c r="BE189" s="130">
        <f>IF($N$189="základní",$J$189,0)</f>
        <v>0</v>
      </c>
      <c r="BF189" s="130">
        <f>IF($N$189="snížená",$J$189,0)</f>
        <v>0</v>
      </c>
      <c r="BG189" s="130">
        <f>IF($N$189="zákl. přenesená",$J$189,0)</f>
        <v>0</v>
      </c>
      <c r="BH189" s="130">
        <f>IF($N$189="sníž. přenesená",$J$189,0)</f>
        <v>0</v>
      </c>
      <c r="BI189" s="130">
        <f>IF($N$189="nulová",$J$189,0)</f>
        <v>0</v>
      </c>
      <c r="BJ189" s="89" t="s">
        <v>20</v>
      </c>
      <c r="BK189" s="130">
        <f>ROUND($I$189*$H$189,2)</f>
        <v>0</v>
      </c>
      <c r="BL189" s="89" t="s">
        <v>121</v>
      </c>
      <c r="BM189" s="89" t="s">
        <v>1211</v>
      </c>
    </row>
    <row r="190" spans="2:47" s="6" customFormat="1" ht="27" customHeight="1">
      <c r="B190" s="23"/>
      <c r="C190" s="24"/>
      <c r="D190" s="131" t="s">
        <v>123</v>
      </c>
      <c r="E190" s="24"/>
      <c r="F190" s="132" t="s">
        <v>1212</v>
      </c>
      <c r="G190" s="24"/>
      <c r="H190" s="24"/>
      <c r="J190" s="24"/>
      <c r="K190" s="24"/>
      <c r="L190" s="43"/>
      <c r="M190" s="56"/>
      <c r="N190" s="24"/>
      <c r="O190" s="24"/>
      <c r="P190" s="24"/>
      <c r="Q190" s="24"/>
      <c r="R190" s="24"/>
      <c r="S190" s="24"/>
      <c r="T190" s="57"/>
      <c r="AT190" s="6" t="s">
        <v>123</v>
      </c>
      <c r="AU190" s="6" t="s">
        <v>77</v>
      </c>
    </row>
    <row r="191" spans="2:65" s="6" customFormat="1" ht="15.75" customHeight="1">
      <c r="B191" s="23"/>
      <c r="C191" s="133" t="s">
        <v>225</v>
      </c>
      <c r="D191" s="133" t="s">
        <v>127</v>
      </c>
      <c r="E191" s="134" t="s">
        <v>1213</v>
      </c>
      <c r="F191" s="135" t="s">
        <v>1214</v>
      </c>
      <c r="G191" s="136" t="s">
        <v>653</v>
      </c>
      <c r="H191" s="137">
        <v>2</v>
      </c>
      <c r="I191" s="138"/>
      <c r="J191" s="139">
        <f>ROUND($I$191*$H$191,2)</f>
        <v>0</v>
      </c>
      <c r="K191" s="135" t="s">
        <v>491</v>
      </c>
      <c r="L191" s="140"/>
      <c r="M191" s="141"/>
      <c r="N191" s="142" t="s">
        <v>40</v>
      </c>
      <c r="O191" s="24"/>
      <c r="P191" s="24"/>
      <c r="Q191" s="128">
        <v>0.396</v>
      </c>
      <c r="R191" s="128">
        <f>$Q$191*$H$191</f>
        <v>0.792</v>
      </c>
      <c r="S191" s="128">
        <v>0</v>
      </c>
      <c r="T191" s="129">
        <f>$S$191*$H$191</f>
        <v>0</v>
      </c>
      <c r="AR191" s="89" t="s">
        <v>130</v>
      </c>
      <c r="AT191" s="89" t="s">
        <v>127</v>
      </c>
      <c r="AU191" s="89" t="s">
        <v>77</v>
      </c>
      <c r="AY191" s="6" t="s">
        <v>122</v>
      </c>
      <c r="BE191" s="130">
        <f>IF($N$191="základní",$J$191,0)</f>
        <v>0</v>
      </c>
      <c r="BF191" s="130">
        <f>IF($N$191="snížená",$J$191,0)</f>
        <v>0</v>
      </c>
      <c r="BG191" s="130">
        <f>IF($N$191="zákl. přenesená",$J$191,0)</f>
        <v>0</v>
      </c>
      <c r="BH191" s="130">
        <f>IF($N$191="sníž. přenesená",$J$191,0)</f>
        <v>0</v>
      </c>
      <c r="BI191" s="130">
        <f>IF($N$191="nulová",$J$191,0)</f>
        <v>0</v>
      </c>
      <c r="BJ191" s="89" t="s">
        <v>20</v>
      </c>
      <c r="BK191" s="130">
        <f>ROUND($I$191*$H$191,2)</f>
        <v>0</v>
      </c>
      <c r="BL191" s="89" t="s">
        <v>121</v>
      </c>
      <c r="BM191" s="89" t="s">
        <v>1215</v>
      </c>
    </row>
    <row r="192" spans="2:47" s="6" customFormat="1" ht="27" customHeight="1">
      <c r="B192" s="23"/>
      <c r="C192" s="24"/>
      <c r="D192" s="131" t="s">
        <v>123</v>
      </c>
      <c r="E192" s="24"/>
      <c r="F192" s="132" t="s">
        <v>1216</v>
      </c>
      <c r="G192" s="24"/>
      <c r="H192" s="24"/>
      <c r="J192" s="24"/>
      <c r="K192" s="24"/>
      <c r="L192" s="43"/>
      <c r="M192" s="56"/>
      <c r="N192" s="24"/>
      <c r="O192" s="24"/>
      <c r="P192" s="24"/>
      <c r="Q192" s="24"/>
      <c r="R192" s="24"/>
      <c r="S192" s="24"/>
      <c r="T192" s="57"/>
      <c r="AT192" s="6" t="s">
        <v>123</v>
      </c>
      <c r="AU192" s="6" t="s">
        <v>77</v>
      </c>
    </row>
    <row r="193" spans="2:65" s="6" customFormat="1" ht="15.75" customHeight="1">
      <c r="B193" s="23"/>
      <c r="C193" s="133" t="s">
        <v>228</v>
      </c>
      <c r="D193" s="133" t="s">
        <v>127</v>
      </c>
      <c r="E193" s="134" t="s">
        <v>1217</v>
      </c>
      <c r="F193" s="135" t="s">
        <v>1218</v>
      </c>
      <c r="G193" s="136" t="s">
        <v>653</v>
      </c>
      <c r="H193" s="137">
        <v>2</v>
      </c>
      <c r="I193" s="138"/>
      <c r="J193" s="139">
        <f>ROUND($I$193*$H$193,2)</f>
        <v>0</v>
      </c>
      <c r="K193" s="135" t="s">
        <v>491</v>
      </c>
      <c r="L193" s="140"/>
      <c r="M193" s="141"/>
      <c r="N193" s="142" t="s">
        <v>40</v>
      </c>
      <c r="O193" s="24"/>
      <c r="P193" s="24"/>
      <c r="Q193" s="128">
        <v>0.393</v>
      </c>
      <c r="R193" s="128">
        <f>$Q$193*$H$193</f>
        <v>0.786</v>
      </c>
      <c r="S193" s="128">
        <v>0</v>
      </c>
      <c r="T193" s="129">
        <f>$S$193*$H$193</f>
        <v>0</v>
      </c>
      <c r="AR193" s="89" t="s">
        <v>130</v>
      </c>
      <c r="AT193" s="89" t="s">
        <v>127</v>
      </c>
      <c r="AU193" s="89" t="s">
        <v>77</v>
      </c>
      <c r="AY193" s="6" t="s">
        <v>122</v>
      </c>
      <c r="BE193" s="130">
        <f>IF($N$193="základní",$J$193,0)</f>
        <v>0</v>
      </c>
      <c r="BF193" s="130">
        <f>IF($N$193="snížená",$J$193,0)</f>
        <v>0</v>
      </c>
      <c r="BG193" s="130">
        <f>IF($N$193="zákl. přenesená",$J$193,0)</f>
        <v>0</v>
      </c>
      <c r="BH193" s="130">
        <f>IF($N$193="sníž. přenesená",$J$193,0)</f>
        <v>0</v>
      </c>
      <c r="BI193" s="130">
        <f>IF($N$193="nulová",$J$193,0)</f>
        <v>0</v>
      </c>
      <c r="BJ193" s="89" t="s">
        <v>20</v>
      </c>
      <c r="BK193" s="130">
        <f>ROUND($I$193*$H$193,2)</f>
        <v>0</v>
      </c>
      <c r="BL193" s="89" t="s">
        <v>121</v>
      </c>
      <c r="BM193" s="89" t="s">
        <v>1219</v>
      </c>
    </row>
    <row r="194" spans="2:47" s="6" customFormat="1" ht="27" customHeight="1">
      <c r="B194" s="23"/>
      <c r="C194" s="24"/>
      <c r="D194" s="131" t="s">
        <v>123</v>
      </c>
      <c r="E194" s="24"/>
      <c r="F194" s="132" t="s">
        <v>1220</v>
      </c>
      <c r="G194" s="24"/>
      <c r="H194" s="24"/>
      <c r="J194" s="24"/>
      <c r="K194" s="24"/>
      <c r="L194" s="43"/>
      <c r="M194" s="56"/>
      <c r="N194" s="24"/>
      <c r="O194" s="24"/>
      <c r="P194" s="24"/>
      <c r="Q194" s="24"/>
      <c r="R194" s="24"/>
      <c r="S194" s="24"/>
      <c r="T194" s="57"/>
      <c r="AT194" s="6" t="s">
        <v>123</v>
      </c>
      <c r="AU194" s="6" t="s">
        <v>77</v>
      </c>
    </row>
    <row r="195" spans="2:65" s="6" customFormat="1" ht="15.75" customHeight="1">
      <c r="B195" s="23"/>
      <c r="C195" s="119" t="s">
        <v>231</v>
      </c>
      <c r="D195" s="119" t="s">
        <v>117</v>
      </c>
      <c r="E195" s="120" t="s">
        <v>1221</v>
      </c>
      <c r="F195" s="121" t="s">
        <v>1222</v>
      </c>
      <c r="G195" s="122" t="s">
        <v>653</v>
      </c>
      <c r="H195" s="123">
        <v>4</v>
      </c>
      <c r="I195" s="124"/>
      <c r="J195" s="125">
        <f>ROUND($I$195*$H$195,2)</f>
        <v>0</v>
      </c>
      <c r="K195" s="121" t="s">
        <v>491</v>
      </c>
      <c r="L195" s="43"/>
      <c r="M195" s="126"/>
      <c r="N195" s="127" t="s">
        <v>40</v>
      </c>
      <c r="O195" s="24"/>
      <c r="P195" s="24"/>
      <c r="Q195" s="128">
        <v>0.00702</v>
      </c>
      <c r="R195" s="128">
        <f>$Q$195*$H$195</f>
        <v>0.02808</v>
      </c>
      <c r="S195" s="128">
        <v>0</v>
      </c>
      <c r="T195" s="129">
        <f>$S$195*$H$195</f>
        <v>0</v>
      </c>
      <c r="AR195" s="89" t="s">
        <v>121</v>
      </c>
      <c r="AT195" s="89" t="s">
        <v>117</v>
      </c>
      <c r="AU195" s="89" t="s">
        <v>77</v>
      </c>
      <c r="AY195" s="6" t="s">
        <v>122</v>
      </c>
      <c r="BE195" s="130">
        <f>IF($N$195="základní",$J$195,0)</f>
        <v>0</v>
      </c>
      <c r="BF195" s="130">
        <f>IF($N$195="snížená",$J$195,0)</f>
        <v>0</v>
      </c>
      <c r="BG195" s="130">
        <f>IF($N$195="zákl. přenesená",$J$195,0)</f>
        <v>0</v>
      </c>
      <c r="BH195" s="130">
        <f>IF($N$195="sníž. přenesená",$J$195,0)</f>
        <v>0</v>
      </c>
      <c r="BI195" s="130">
        <f>IF($N$195="nulová",$J$195,0)</f>
        <v>0</v>
      </c>
      <c r="BJ195" s="89" t="s">
        <v>20</v>
      </c>
      <c r="BK195" s="130">
        <f>ROUND($I$195*$H$195,2)</f>
        <v>0</v>
      </c>
      <c r="BL195" s="89" t="s">
        <v>121</v>
      </c>
      <c r="BM195" s="89" t="s">
        <v>1223</v>
      </c>
    </row>
    <row r="196" spans="2:47" s="6" customFormat="1" ht="16.5" customHeight="1">
      <c r="B196" s="23"/>
      <c r="C196" s="24"/>
      <c r="D196" s="131" t="s">
        <v>123</v>
      </c>
      <c r="E196" s="24"/>
      <c r="F196" s="132" t="s">
        <v>1224</v>
      </c>
      <c r="G196" s="24"/>
      <c r="H196" s="24"/>
      <c r="J196" s="24"/>
      <c r="K196" s="24"/>
      <c r="L196" s="43"/>
      <c r="M196" s="56"/>
      <c r="N196" s="24"/>
      <c r="O196" s="24"/>
      <c r="P196" s="24"/>
      <c r="Q196" s="24"/>
      <c r="R196" s="24"/>
      <c r="S196" s="24"/>
      <c r="T196" s="57"/>
      <c r="AT196" s="6" t="s">
        <v>123</v>
      </c>
      <c r="AU196" s="6" t="s">
        <v>77</v>
      </c>
    </row>
    <row r="197" spans="2:65" s="6" customFormat="1" ht="15.75" customHeight="1">
      <c r="B197" s="23"/>
      <c r="C197" s="133" t="s">
        <v>234</v>
      </c>
      <c r="D197" s="133" t="s">
        <v>127</v>
      </c>
      <c r="E197" s="134" t="s">
        <v>1225</v>
      </c>
      <c r="F197" s="135" t="s">
        <v>1226</v>
      </c>
      <c r="G197" s="136" t="s">
        <v>653</v>
      </c>
      <c r="H197" s="137">
        <v>4</v>
      </c>
      <c r="I197" s="138"/>
      <c r="J197" s="139">
        <f>ROUND($I$197*$H$197,2)</f>
        <v>0</v>
      </c>
      <c r="K197" s="135" t="s">
        <v>491</v>
      </c>
      <c r="L197" s="140"/>
      <c r="M197" s="141"/>
      <c r="N197" s="142" t="s">
        <v>40</v>
      </c>
      <c r="O197" s="24"/>
      <c r="P197" s="24"/>
      <c r="Q197" s="128">
        <v>0.194</v>
      </c>
      <c r="R197" s="128">
        <f>$Q$197*$H$197</f>
        <v>0.776</v>
      </c>
      <c r="S197" s="128">
        <v>0</v>
      </c>
      <c r="T197" s="129">
        <f>$S$197*$H$197</f>
        <v>0</v>
      </c>
      <c r="AR197" s="89" t="s">
        <v>130</v>
      </c>
      <c r="AT197" s="89" t="s">
        <v>127</v>
      </c>
      <c r="AU197" s="89" t="s">
        <v>77</v>
      </c>
      <c r="AY197" s="6" t="s">
        <v>122</v>
      </c>
      <c r="BE197" s="130">
        <f>IF($N$197="základní",$J$197,0)</f>
        <v>0</v>
      </c>
      <c r="BF197" s="130">
        <f>IF($N$197="snížená",$J$197,0)</f>
        <v>0</v>
      </c>
      <c r="BG197" s="130">
        <f>IF($N$197="zákl. přenesená",$J$197,0)</f>
        <v>0</v>
      </c>
      <c r="BH197" s="130">
        <f>IF($N$197="sníž. přenesená",$J$197,0)</f>
        <v>0</v>
      </c>
      <c r="BI197" s="130">
        <f>IF($N$197="nulová",$J$197,0)</f>
        <v>0</v>
      </c>
      <c r="BJ197" s="89" t="s">
        <v>20</v>
      </c>
      <c r="BK197" s="130">
        <f>ROUND($I$197*$H$197,2)</f>
        <v>0</v>
      </c>
      <c r="BL197" s="89" t="s">
        <v>121</v>
      </c>
      <c r="BM197" s="89" t="s">
        <v>1227</v>
      </c>
    </row>
    <row r="198" spans="2:47" s="6" customFormat="1" ht="27" customHeight="1">
      <c r="B198" s="23"/>
      <c r="C198" s="24"/>
      <c r="D198" s="131" t="s">
        <v>123</v>
      </c>
      <c r="E198" s="24"/>
      <c r="F198" s="132" t="s">
        <v>1228</v>
      </c>
      <c r="G198" s="24"/>
      <c r="H198" s="24"/>
      <c r="J198" s="24"/>
      <c r="K198" s="24"/>
      <c r="L198" s="43"/>
      <c r="M198" s="56"/>
      <c r="N198" s="24"/>
      <c r="O198" s="24"/>
      <c r="P198" s="24"/>
      <c r="Q198" s="24"/>
      <c r="R198" s="24"/>
      <c r="S198" s="24"/>
      <c r="T198" s="57"/>
      <c r="AT198" s="6" t="s">
        <v>123</v>
      </c>
      <c r="AU198" s="6" t="s">
        <v>77</v>
      </c>
    </row>
    <row r="199" spans="2:63" s="159" customFormat="1" ht="30.75" customHeight="1">
      <c r="B199" s="160"/>
      <c r="C199" s="161"/>
      <c r="D199" s="161" t="s">
        <v>68</v>
      </c>
      <c r="E199" s="170" t="s">
        <v>145</v>
      </c>
      <c r="F199" s="170" t="s">
        <v>705</v>
      </c>
      <c r="G199" s="161"/>
      <c r="H199" s="161"/>
      <c r="J199" s="171">
        <f>$BK$199</f>
        <v>0</v>
      </c>
      <c r="K199" s="161"/>
      <c r="L199" s="164"/>
      <c r="M199" s="165"/>
      <c r="N199" s="161"/>
      <c r="O199" s="161"/>
      <c r="P199" s="166">
        <f>$P$200</f>
        <v>0</v>
      </c>
      <c r="Q199" s="161"/>
      <c r="R199" s="166">
        <f>$R$200</f>
        <v>0</v>
      </c>
      <c r="S199" s="161"/>
      <c r="T199" s="167">
        <f>$T$200</f>
        <v>0</v>
      </c>
      <c r="AR199" s="168" t="s">
        <v>20</v>
      </c>
      <c r="AT199" s="168" t="s">
        <v>68</v>
      </c>
      <c r="AU199" s="168" t="s">
        <v>20</v>
      </c>
      <c r="AY199" s="168" t="s">
        <v>122</v>
      </c>
      <c r="BK199" s="169">
        <f>$BK$200</f>
        <v>0</v>
      </c>
    </row>
    <row r="200" spans="2:63" s="159" customFormat="1" ht="15.75" customHeight="1">
      <c r="B200" s="160"/>
      <c r="C200" s="161"/>
      <c r="D200" s="161" t="s">
        <v>68</v>
      </c>
      <c r="E200" s="170" t="s">
        <v>401</v>
      </c>
      <c r="F200" s="170" t="s">
        <v>773</v>
      </c>
      <c r="G200" s="161"/>
      <c r="H200" s="161"/>
      <c r="J200" s="171">
        <f>$BK$200</f>
        <v>0</v>
      </c>
      <c r="K200" s="161"/>
      <c r="L200" s="164"/>
      <c r="M200" s="165"/>
      <c r="N200" s="161"/>
      <c r="O200" s="161"/>
      <c r="P200" s="166">
        <f>SUM($P$201:$P$202)</f>
        <v>0</v>
      </c>
      <c r="Q200" s="161"/>
      <c r="R200" s="166">
        <f>SUM($R$201:$R$202)</f>
        <v>0</v>
      </c>
      <c r="S200" s="161"/>
      <c r="T200" s="167">
        <f>SUM($T$201:$T$202)</f>
        <v>0</v>
      </c>
      <c r="AR200" s="168" t="s">
        <v>20</v>
      </c>
      <c r="AT200" s="168" t="s">
        <v>68</v>
      </c>
      <c r="AU200" s="168" t="s">
        <v>77</v>
      </c>
      <c r="AY200" s="168" t="s">
        <v>122</v>
      </c>
      <c r="BK200" s="169">
        <f>SUM($BK$201:$BK$202)</f>
        <v>0</v>
      </c>
    </row>
    <row r="201" spans="2:65" s="6" customFormat="1" ht="15.75" customHeight="1">
      <c r="B201" s="23"/>
      <c r="C201" s="119" t="s">
        <v>236</v>
      </c>
      <c r="D201" s="119" t="s">
        <v>117</v>
      </c>
      <c r="E201" s="120" t="s">
        <v>1229</v>
      </c>
      <c r="F201" s="121" t="s">
        <v>1230</v>
      </c>
      <c r="G201" s="122" t="s">
        <v>550</v>
      </c>
      <c r="H201" s="123">
        <v>214.925</v>
      </c>
      <c r="I201" s="124"/>
      <c r="J201" s="125">
        <f>ROUND($I$201*$H$201,2)</f>
        <v>0</v>
      </c>
      <c r="K201" s="121" t="s">
        <v>491</v>
      </c>
      <c r="L201" s="43"/>
      <c r="M201" s="126"/>
      <c r="N201" s="127" t="s">
        <v>40</v>
      </c>
      <c r="O201" s="24"/>
      <c r="P201" s="24"/>
      <c r="Q201" s="128">
        <v>0</v>
      </c>
      <c r="R201" s="128">
        <f>$Q$201*$H$201</f>
        <v>0</v>
      </c>
      <c r="S201" s="128">
        <v>0</v>
      </c>
      <c r="T201" s="129">
        <f>$S$201*$H$201</f>
        <v>0</v>
      </c>
      <c r="AR201" s="89" t="s">
        <v>121</v>
      </c>
      <c r="AT201" s="89" t="s">
        <v>117</v>
      </c>
      <c r="AU201" s="89" t="s">
        <v>126</v>
      </c>
      <c r="AY201" s="6" t="s">
        <v>122</v>
      </c>
      <c r="BE201" s="130">
        <f>IF($N$201="základní",$J$201,0)</f>
        <v>0</v>
      </c>
      <c r="BF201" s="130">
        <f>IF($N$201="snížená",$J$201,0)</f>
        <v>0</v>
      </c>
      <c r="BG201" s="130">
        <f>IF($N$201="zákl. přenesená",$J$201,0)</f>
        <v>0</v>
      </c>
      <c r="BH201" s="130">
        <f>IF($N$201="sníž. přenesená",$J$201,0)</f>
        <v>0</v>
      </c>
      <c r="BI201" s="130">
        <f>IF($N$201="nulová",$J$201,0)</f>
        <v>0</v>
      </c>
      <c r="BJ201" s="89" t="s">
        <v>20</v>
      </c>
      <c r="BK201" s="130">
        <f>ROUND($I$201*$H$201,2)</f>
        <v>0</v>
      </c>
      <c r="BL201" s="89" t="s">
        <v>121</v>
      </c>
      <c r="BM201" s="89" t="s">
        <v>1231</v>
      </c>
    </row>
    <row r="202" spans="2:47" s="6" customFormat="1" ht="27" customHeight="1">
      <c r="B202" s="23"/>
      <c r="C202" s="24"/>
      <c r="D202" s="131" t="s">
        <v>123</v>
      </c>
      <c r="E202" s="24"/>
      <c r="F202" s="132" t="s">
        <v>1232</v>
      </c>
      <c r="G202" s="24"/>
      <c r="H202" s="24"/>
      <c r="J202" s="24"/>
      <c r="K202" s="24"/>
      <c r="L202" s="43"/>
      <c r="M202" s="143"/>
      <c r="N202" s="144"/>
      <c r="O202" s="144"/>
      <c r="P202" s="144"/>
      <c r="Q202" s="144"/>
      <c r="R202" s="144"/>
      <c r="S202" s="144"/>
      <c r="T202" s="145"/>
      <c r="AT202" s="6" t="s">
        <v>123</v>
      </c>
      <c r="AU202" s="6" t="s">
        <v>126</v>
      </c>
    </row>
    <row r="203" spans="2:12" s="6" customFormat="1" ht="7.5" customHeight="1">
      <c r="B203" s="38"/>
      <c r="C203" s="39"/>
      <c r="D203" s="39"/>
      <c r="E203" s="39"/>
      <c r="F203" s="39"/>
      <c r="G203" s="39"/>
      <c r="H203" s="39"/>
      <c r="I203" s="101"/>
      <c r="J203" s="39"/>
      <c r="K203" s="39"/>
      <c r="L203" s="43"/>
    </row>
    <row r="330" s="2" customFormat="1" ht="14.25" customHeight="1"/>
  </sheetData>
  <sheetProtection password="CC35" sheet="1" objects="1" scenarios="1" formatColumns="0" formatRows="0" sort="0" autoFilter="0"/>
  <autoFilter ref="C81:K81"/>
  <mergeCells count="9">
    <mergeCell ref="E74:H74"/>
    <mergeCell ref="G1:H1"/>
    <mergeCell ref="L2:V2"/>
    <mergeCell ref="E7:H7"/>
    <mergeCell ref="E9:H9"/>
    <mergeCell ref="E24:H24"/>
    <mergeCell ref="E45:H45"/>
    <mergeCell ref="E47:H47"/>
    <mergeCell ref="E72:H72"/>
  </mergeCells>
  <hyperlinks>
    <hyperlink ref="F1:G1" location="C2" tooltip="Krycí list soupisu" display="1) Krycí list soupisu"/>
    <hyperlink ref="G1:H1" location="C54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42"/>
      <c r="C1" s="242"/>
      <c r="D1" s="241" t="s">
        <v>1</v>
      </c>
      <c r="E1" s="242"/>
      <c r="F1" s="243" t="s">
        <v>1280</v>
      </c>
      <c r="G1" s="248" t="s">
        <v>1281</v>
      </c>
      <c r="H1" s="248"/>
      <c r="I1" s="242"/>
      <c r="J1" s="243" t="s">
        <v>1282</v>
      </c>
      <c r="K1" s="241" t="s">
        <v>93</v>
      </c>
      <c r="L1" s="243" t="s">
        <v>1283</v>
      </c>
      <c r="M1" s="243"/>
      <c r="N1" s="243"/>
      <c r="O1" s="243"/>
      <c r="P1" s="243"/>
      <c r="Q1" s="243"/>
      <c r="R1" s="243"/>
      <c r="S1" s="243"/>
      <c r="T1" s="243"/>
      <c r="U1" s="239"/>
      <c r="V1" s="23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36"/>
      <c r="M2" s="201"/>
      <c r="N2" s="201"/>
      <c r="O2" s="201"/>
      <c r="P2" s="201"/>
      <c r="Q2" s="201"/>
      <c r="R2" s="201"/>
      <c r="S2" s="201"/>
      <c r="T2" s="201"/>
      <c r="U2" s="201"/>
      <c r="V2" s="201"/>
      <c r="AT2" s="2" t="s">
        <v>92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77</v>
      </c>
    </row>
    <row r="4" spans="2:46" s="2" customFormat="1" ht="37.5" customHeight="1">
      <c r="B4" s="10"/>
      <c r="C4" s="11"/>
      <c r="D4" s="12" t="s">
        <v>94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37" t="str">
        <f>'Rekapitulace stavby'!$K$6</f>
        <v>NÝRSKO - CHODSKÁ ULICE</v>
      </c>
      <c r="F7" s="205"/>
      <c r="G7" s="205"/>
      <c r="H7" s="205"/>
      <c r="J7" s="11"/>
      <c r="K7" s="13"/>
    </row>
    <row r="8" spans="2:11" s="6" customFormat="1" ht="15.75" customHeight="1">
      <c r="B8" s="23"/>
      <c r="C8" s="24"/>
      <c r="D8" s="19" t="s">
        <v>95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20" t="s">
        <v>1233</v>
      </c>
      <c r="F9" s="212"/>
      <c r="G9" s="212"/>
      <c r="H9" s="212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/>
      <c r="G11" s="24"/>
      <c r="H11" s="24"/>
      <c r="I11" s="88" t="s">
        <v>19</v>
      </c>
      <c r="J11" s="17"/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22</v>
      </c>
      <c r="G12" s="24"/>
      <c r="H12" s="24"/>
      <c r="I12" s="88" t="s">
        <v>23</v>
      </c>
      <c r="J12" s="52" t="str">
        <f>'Rekapitulace stavby'!$AN$8</f>
        <v>01.01.2000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27</v>
      </c>
      <c r="E14" s="24"/>
      <c r="F14" s="24"/>
      <c r="G14" s="24"/>
      <c r="H14" s="24"/>
      <c r="I14" s="88" t="s">
        <v>28</v>
      </c>
      <c r="J14" s="17">
        <f>IF('Rekapitulace stavby'!$AN$10="","",'Rekapitulace stavby'!$AN$10)</f>
      </c>
      <c r="K14" s="27"/>
    </row>
    <row r="15" spans="2:11" s="6" customFormat="1" ht="18.75" customHeight="1">
      <c r="B15" s="23"/>
      <c r="C15" s="24"/>
      <c r="D15" s="24"/>
      <c r="E15" s="17" t="str">
        <f>IF('Rekapitulace stavby'!$E$11="","",'Rekapitulace stavby'!$E$11)</f>
        <v> </v>
      </c>
      <c r="F15" s="24"/>
      <c r="G15" s="24"/>
      <c r="H15" s="24"/>
      <c r="I15" s="88" t="s">
        <v>29</v>
      </c>
      <c r="J15" s="17">
        <f>IF('Rekapitulace stavby'!$AN$11="","",'Rekapitulace stavby'!$AN$11)</f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30</v>
      </c>
      <c r="E17" s="24"/>
      <c r="F17" s="24"/>
      <c r="G17" s="24"/>
      <c r="H17" s="24"/>
      <c r="I17" s="88" t="s">
        <v>28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29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32</v>
      </c>
      <c r="E20" s="24"/>
      <c r="F20" s="24"/>
      <c r="G20" s="24"/>
      <c r="H20" s="24"/>
      <c r="I20" s="88" t="s">
        <v>28</v>
      </c>
      <c r="J20" s="17">
        <f>IF('Rekapitulace stavby'!$AN$16="","",'Rekapitulace stavby'!$AN$16)</f>
      </c>
      <c r="K20" s="27"/>
    </row>
    <row r="21" spans="2:11" s="6" customFormat="1" ht="18.75" customHeight="1">
      <c r="B21" s="23"/>
      <c r="C21" s="24"/>
      <c r="D21" s="24"/>
      <c r="E21" s="17" t="str">
        <f>IF('Rekapitulace stavby'!$E$17="","",'Rekapitulace stavby'!$E$17)</f>
        <v> </v>
      </c>
      <c r="F21" s="24"/>
      <c r="G21" s="24"/>
      <c r="H21" s="24"/>
      <c r="I21" s="88" t="s">
        <v>29</v>
      </c>
      <c r="J21" s="17">
        <f>IF('Rekapitulace stavby'!$AN$17="","",'Rekapitulace stavby'!$AN$17)</f>
      </c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34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208"/>
      <c r="F24" s="238"/>
      <c r="G24" s="238"/>
      <c r="H24" s="238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35</v>
      </c>
      <c r="E27" s="24"/>
      <c r="F27" s="24"/>
      <c r="G27" s="24"/>
      <c r="H27" s="24"/>
      <c r="J27" s="67">
        <f>ROUND($J$78,2)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37</v>
      </c>
      <c r="G29" s="24"/>
      <c r="H29" s="24"/>
      <c r="I29" s="95" t="s">
        <v>36</v>
      </c>
      <c r="J29" s="28" t="s">
        <v>38</v>
      </c>
      <c r="K29" s="27"/>
    </row>
    <row r="30" spans="2:11" s="6" customFormat="1" ht="15" customHeight="1">
      <c r="B30" s="23"/>
      <c r="C30" s="24"/>
      <c r="D30" s="30" t="s">
        <v>39</v>
      </c>
      <c r="E30" s="30" t="s">
        <v>40</v>
      </c>
      <c r="F30" s="96">
        <f>ROUND(SUM($BE$78:$BE$98),2)</f>
        <v>0</v>
      </c>
      <c r="G30" s="24"/>
      <c r="H30" s="24"/>
      <c r="I30" s="97">
        <v>0.21</v>
      </c>
      <c r="J30" s="96">
        <f>ROUND(SUM($BE$78:$BE$98)*$I$30,2)</f>
        <v>0</v>
      </c>
      <c r="K30" s="27"/>
    </row>
    <row r="31" spans="2:11" s="6" customFormat="1" ht="15" customHeight="1">
      <c r="B31" s="23"/>
      <c r="C31" s="24"/>
      <c r="D31" s="24"/>
      <c r="E31" s="30" t="s">
        <v>41</v>
      </c>
      <c r="F31" s="96">
        <f>ROUND(SUM($BF$78:$BF$98),2)</f>
        <v>0</v>
      </c>
      <c r="G31" s="24"/>
      <c r="H31" s="24"/>
      <c r="I31" s="97">
        <v>0.15</v>
      </c>
      <c r="J31" s="96">
        <f>ROUND(SUM($BF$78:$BF$98)*$I$31,2)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42</v>
      </c>
      <c r="F32" s="96">
        <f>ROUND(SUM($BG$78:$BG$98),2)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43</v>
      </c>
      <c r="F33" s="96">
        <f>ROUND(SUM($BH$78:$BH$98),2)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44</v>
      </c>
      <c r="F34" s="96">
        <f>ROUND(SUM($BI$78:$BI$98),2)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45</v>
      </c>
      <c r="E36" s="34"/>
      <c r="F36" s="34"/>
      <c r="G36" s="98" t="s">
        <v>46</v>
      </c>
      <c r="H36" s="35" t="s">
        <v>47</v>
      </c>
      <c r="I36" s="99"/>
      <c r="J36" s="36">
        <f>ROUND(SUM($J$27:$J$34),2)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97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15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37" t="str">
        <f>$E$7</f>
        <v>NÝRSKO - CHODSKÁ ULICE</v>
      </c>
      <c r="F45" s="212"/>
      <c r="G45" s="212"/>
      <c r="H45" s="212"/>
      <c r="J45" s="24"/>
      <c r="K45" s="27"/>
    </row>
    <row r="46" spans="2:11" s="6" customFormat="1" ht="15" customHeight="1">
      <c r="B46" s="23"/>
      <c r="C46" s="19" t="s">
        <v>95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20" t="str">
        <f>$E$9</f>
        <v>3709 - VŠEOBECNÉ POLOŽKY STAVBY </v>
      </c>
      <c r="F47" s="212"/>
      <c r="G47" s="212"/>
      <c r="H47" s="212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 </v>
      </c>
      <c r="G49" s="24"/>
      <c r="H49" s="24"/>
      <c r="I49" s="88" t="s">
        <v>23</v>
      </c>
      <c r="J49" s="52" t="str">
        <f>IF($J$12="","",$J$12)</f>
        <v>01.01.2000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27</v>
      </c>
      <c r="D51" s="24"/>
      <c r="E51" s="24"/>
      <c r="F51" s="17" t="str">
        <f>$E$15</f>
        <v> </v>
      </c>
      <c r="G51" s="24"/>
      <c r="H51" s="24"/>
      <c r="I51" s="88" t="s">
        <v>32</v>
      </c>
      <c r="J51" s="17" t="str">
        <f>$E$21</f>
        <v> </v>
      </c>
      <c r="K51" s="27"/>
    </row>
    <row r="52" spans="2:11" s="6" customFormat="1" ht="15" customHeight="1">
      <c r="B52" s="23"/>
      <c r="C52" s="19" t="s">
        <v>30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98</v>
      </c>
      <c r="D54" s="32"/>
      <c r="E54" s="32"/>
      <c r="F54" s="32"/>
      <c r="G54" s="32"/>
      <c r="H54" s="32"/>
      <c r="I54" s="106"/>
      <c r="J54" s="107" t="s">
        <v>99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100</v>
      </c>
      <c r="D56" s="24"/>
      <c r="E56" s="24"/>
      <c r="F56" s="24"/>
      <c r="G56" s="24"/>
      <c r="H56" s="24"/>
      <c r="J56" s="67">
        <f>ROUND($J$78,2)</f>
        <v>0</v>
      </c>
      <c r="K56" s="27"/>
      <c r="AU56" s="6" t="s">
        <v>101</v>
      </c>
    </row>
    <row r="57" spans="2:11" s="73" customFormat="1" ht="25.5" customHeight="1">
      <c r="B57" s="146"/>
      <c r="C57" s="147"/>
      <c r="D57" s="148" t="s">
        <v>1234</v>
      </c>
      <c r="E57" s="148"/>
      <c r="F57" s="148"/>
      <c r="G57" s="148"/>
      <c r="H57" s="148"/>
      <c r="I57" s="149"/>
      <c r="J57" s="150">
        <f>ROUND($J$79,2)</f>
        <v>0</v>
      </c>
      <c r="K57" s="151"/>
    </row>
    <row r="58" spans="2:11" s="152" customFormat="1" ht="21" customHeight="1">
      <c r="B58" s="153"/>
      <c r="C58" s="154"/>
      <c r="D58" s="155" t="s">
        <v>1235</v>
      </c>
      <c r="E58" s="155"/>
      <c r="F58" s="155"/>
      <c r="G58" s="155"/>
      <c r="H58" s="155"/>
      <c r="I58" s="156"/>
      <c r="J58" s="157">
        <f>ROUND($J$80,2)</f>
        <v>0</v>
      </c>
      <c r="K58" s="158"/>
    </row>
    <row r="59" spans="2:11" s="6" customFormat="1" ht="22.5" customHeight="1">
      <c r="B59" s="23"/>
      <c r="C59" s="24"/>
      <c r="D59" s="24"/>
      <c r="E59" s="24"/>
      <c r="F59" s="24"/>
      <c r="G59" s="24"/>
      <c r="H59" s="24"/>
      <c r="J59" s="24"/>
      <c r="K59" s="27"/>
    </row>
    <row r="60" spans="2:11" s="6" customFormat="1" ht="7.5" customHeight="1">
      <c r="B60" s="38"/>
      <c r="C60" s="39"/>
      <c r="D60" s="39"/>
      <c r="E60" s="39"/>
      <c r="F60" s="39"/>
      <c r="G60" s="39"/>
      <c r="H60" s="39"/>
      <c r="I60" s="101"/>
      <c r="J60" s="39"/>
      <c r="K60" s="40"/>
    </row>
    <row r="64" spans="2:12" s="6" customFormat="1" ht="7.5" customHeight="1">
      <c r="B64" s="41"/>
      <c r="C64" s="42"/>
      <c r="D64" s="42"/>
      <c r="E64" s="42"/>
      <c r="F64" s="42"/>
      <c r="G64" s="42"/>
      <c r="H64" s="42"/>
      <c r="I64" s="103"/>
      <c r="J64" s="42"/>
      <c r="K64" s="42"/>
      <c r="L64" s="43"/>
    </row>
    <row r="65" spans="2:12" s="6" customFormat="1" ht="37.5" customHeight="1">
      <c r="B65" s="23"/>
      <c r="C65" s="12" t="s">
        <v>102</v>
      </c>
      <c r="D65" s="24"/>
      <c r="E65" s="24"/>
      <c r="F65" s="24"/>
      <c r="G65" s="24"/>
      <c r="H65" s="24"/>
      <c r="J65" s="24"/>
      <c r="K65" s="24"/>
      <c r="L65" s="43"/>
    </row>
    <row r="66" spans="2:12" s="6" customFormat="1" ht="7.5" customHeight="1">
      <c r="B66" s="23"/>
      <c r="C66" s="24"/>
      <c r="D66" s="24"/>
      <c r="E66" s="24"/>
      <c r="F66" s="24"/>
      <c r="G66" s="24"/>
      <c r="H66" s="24"/>
      <c r="J66" s="24"/>
      <c r="K66" s="24"/>
      <c r="L66" s="43"/>
    </row>
    <row r="67" spans="2:12" s="6" customFormat="1" ht="15" customHeight="1">
      <c r="B67" s="23"/>
      <c r="C67" s="19" t="s">
        <v>15</v>
      </c>
      <c r="D67" s="24"/>
      <c r="E67" s="24"/>
      <c r="F67" s="24"/>
      <c r="G67" s="24"/>
      <c r="H67" s="24"/>
      <c r="J67" s="24"/>
      <c r="K67" s="24"/>
      <c r="L67" s="43"/>
    </row>
    <row r="68" spans="2:12" s="6" customFormat="1" ht="16.5" customHeight="1">
      <c r="B68" s="23"/>
      <c r="C68" s="24"/>
      <c r="D68" s="24"/>
      <c r="E68" s="237" t="str">
        <f>$E$7</f>
        <v>NÝRSKO - CHODSKÁ ULICE</v>
      </c>
      <c r="F68" s="212"/>
      <c r="G68" s="212"/>
      <c r="H68" s="212"/>
      <c r="J68" s="24"/>
      <c r="K68" s="24"/>
      <c r="L68" s="43"/>
    </row>
    <row r="69" spans="2:12" s="6" customFormat="1" ht="15" customHeight="1">
      <c r="B69" s="23"/>
      <c r="C69" s="19" t="s">
        <v>95</v>
      </c>
      <c r="D69" s="24"/>
      <c r="E69" s="24"/>
      <c r="F69" s="24"/>
      <c r="G69" s="24"/>
      <c r="H69" s="24"/>
      <c r="J69" s="24"/>
      <c r="K69" s="24"/>
      <c r="L69" s="43"/>
    </row>
    <row r="70" spans="2:12" s="6" customFormat="1" ht="19.5" customHeight="1">
      <c r="B70" s="23"/>
      <c r="C70" s="24"/>
      <c r="D70" s="24"/>
      <c r="E70" s="220" t="str">
        <f>$E$9</f>
        <v>3709 - VŠEOBECNÉ POLOŽKY STAVBY </v>
      </c>
      <c r="F70" s="212"/>
      <c r="G70" s="212"/>
      <c r="H70" s="212"/>
      <c r="J70" s="24"/>
      <c r="K70" s="24"/>
      <c r="L70" s="43"/>
    </row>
    <row r="71" spans="2:12" s="6" customFormat="1" ht="7.5" customHeight="1">
      <c r="B71" s="23"/>
      <c r="C71" s="24"/>
      <c r="D71" s="24"/>
      <c r="E71" s="24"/>
      <c r="F71" s="24"/>
      <c r="G71" s="24"/>
      <c r="H71" s="24"/>
      <c r="J71" s="24"/>
      <c r="K71" s="24"/>
      <c r="L71" s="43"/>
    </row>
    <row r="72" spans="2:12" s="6" customFormat="1" ht="18.75" customHeight="1">
      <c r="B72" s="23"/>
      <c r="C72" s="19" t="s">
        <v>21</v>
      </c>
      <c r="D72" s="24"/>
      <c r="E72" s="24"/>
      <c r="F72" s="17" t="str">
        <f>$F$12</f>
        <v> </v>
      </c>
      <c r="G72" s="24"/>
      <c r="H72" s="24"/>
      <c r="I72" s="88" t="s">
        <v>23</v>
      </c>
      <c r="J72" s="52" t="str">
        <f>IF($J$12="","",$J$12)</f>
        <v>01.01.2000</v>
      </c>
      <c r="K72" s="24"/>
      <c r="L72" s="43"/>
    </row>
    <row r="73" spans="2:12" s="6" customFormat="1" ht="7.5" customHeight="1">
      <c r="B73" s="23"/>
      <c r="C73" s="24"/>
      <c r="D73" s="24"/>
      <c r="E73" s="24"/>
      <c r="F73" s="24"/>
      <c r="G73" s="24"/>
      <c r="H73" s="24"/>
      <c r="J73" s="24"/>
      <c r="K73" s="24"/>
      <c r="L73" s="43"/>
    </row>
    <row r="74" spans="2:12" s="6" customFormat="1" ht="15.75" customHeight="1">
      <c r="B74" s="23"/>
      <c r="C74" s="19" t="s">
        <v>27</v>
      </c>
      <c r="D74" s="24"/>
      <c r="E74" s="24"/>
      <c r="F74" s="17" t="str">
        <f>$E$15</f>
        <v> </v>
      </c>
      <c r="G74" s="24"/>
      <c r="H74" s="24"/>
      <c r="I74" s="88" t="s">
        <v>32</v>
      </c>
      <c r="J74" s="17" t="str">
        <f>$E$21</f>
        <v> </v>
      </c>
      <c r="K74" s="24"/>
      <c r="L74" s="43"/>
    </row>
    <row r="75" spans="2:12" s="6" customFormat="1" ht="15" customHeight="1">
      <c r="B75" s="23"/>
      <c r="C75" s="19" t="s">
        <v>30</v>
      </c>
      <c r="D75" s="24"/>
      <c r="E75" s="24"/>
      <c r="F75" s="17">
        <f>IF($E$18="","",$E$18)</f>
      </c>
      <c r="G75" s="24"/>
      <c r="H75" s="24"/>
      <c r="J75" s="24"/>
      <c r="K75" s="24"/>
      <c r="L75" s="43"/>
    </row>
    <row r="76" spans="2:12" s="6" customFormat="1" ht="11.25" customHeight="1">
      <c r="B76" s="23"/>
      <c r="C76" s="24"/>
      <c r="D76" s="24"/>
      <c r="E76" s="24"/>
      <c r="F76" s="24"/>
      <c r="G76" s="24"/>
      <c r="H76" s="24"/>
      <c r="J76" s="24"/>
      <c r="K76" s="24"/>
      <c r="L76" s="43"/>
    </row>
    <row r="77" spans="2:20" s="108" customFormat="1" ht="30" customHeight="1">
      <c r="B77" s="109"/>
      <c r="C77" s="110" t="s">
        <v>103</v>
      </c>
      <c r="D77" s="111" t="s">
        <v>54</v>
      </c>
      <c r="E77" s="111" t="s">
        <v>50</v>
      </c>
      <c r="F77" s="111" t="s">
        <v>104</v>
      </c>
      <c r="G77" s="111" t="s">
        <v>105</v>
      </c>
      <c r="H77" s="111" t="s">
        <v>106</v>
      </c>
      <c r="I77" s="112" t="s">
        <v>107</v>
      </c>
      <c r="J77" s="111" t="s">
        <v>108</v>
      </c>
      <c r="K77" s="113" t="s">
        <v>109</v>
      </c>
      <c r="L77" s="114"/>
      <c r="M77" s="59" t="s">
        <v>110</v>
      </c>
      <c r="N77" s="60" t="s">
        <v>39</v>
      </c>
      <c r="O77" s="60" t="s">
        <v>111</v>
      </c>
      <c r="P77" s="60" t="s">
        <v>112</v>
      </c>
      <c r="Q77" s="60" t="s">
        <v>113</v>
      </c>
      <c r="R77" s="60" t="s">
        <v>114</v>
      </c>
      <c r="S77" s="60" t="s">
        <v>115</v>
      </c>
      <c r="T77" s="61" t="s">
        <v>116</v>
      </c>
    </row>
    <row r="78" spans="2:63" s="6" customFormat="1" ht="30" customHeight="1">
      <c r="B78" s="23"/>
      <c r="C78" s="66" t="s">
        <v>100</v>
      </c>
      <c r="D78" s="24"/>
      <c r="E78" s="24"/>
      <c r="F78" s="24"/>
      <c r="G78" s="24"/>
      <c r="H78" s="24"/>
      <c r="J78" s="115">
        <f>$BK$78</f>
        <v>0</v>
      </c>
      <c r="K78" s="24"/>
      <c r="L78" s="43"/>
      <c r="M78" s="63"/>
      <c r="N78" s="64"/>
      <c r="O78" s="64"/>
      <c r="P78" s="116">
        <f>$P$79</f>
        <v>0</v>
      </c>
      <c r="Q78" s="64"/>
      <c r="R78" s="116">
        <f>$R$79</f>
        <v>0</v>
      </c>
      <c r="S78" s="64"/>
      <c r="T78" s="117">
        <f>$T$79</f>
        <v>0</v>
      </c>
      <c r="AT78" s="6" t="s">
        <v>68</v>
      </c>
      <c r="AU78" s="6" t="s">
        <v>101</v>
      </c>
      <c r="BK78" s="118">
        <f>$BK$79</f>
        <v>0</v>
      </c>
    </row>
    <row r="79" spans="2:63" s="159" customFormat="1" ht="37.5" customHeight="1">
      <c r="B79" s="160"/>
      <c r="C79" s="161"/>
      <c r="D79" s="161" t="s">
        <v>68</v>
      </c>
      <c r="E79" s="162" t="s">
        <v>1236</v>
      </c>
      <c r="F79" s="162" t="s">
        <v>1237</v>
      </c>
      <c r="G79" s="161"/>
      <c r="H79" s="161"/>
      <c r="J79" s="163">
        <f>$BK$79</f>
        <v>0</v>
      </c>
      <c r="K79" s="161"/>
      <c r="L79" s="164"/>
      <c r="M79" s="165"/>
      <c r="N79" s="161"/>
      <c r="O79" s="161"/>
      <c r="P79" s="166">
        <f>$P$80</f>
        <v>0</v>
      </c>
      <c r="Q79" s="161"/>
      <c r="R79" s="166">
        <f>$R$80</f>
        <v>0</v>
      </c>
      <c r="S79" s="161"/>
      <c r="T79" s="167">
        <f>$T$80</f>
        <v>0</v>
      </c>
      <c r="AR79" s="168" t="s">
        <v>133</v>
      </c>
      <c r="AT79" s="168" t="s">
        <v>68</v>
      </c>
      <c r="AU79" s="168" t="s">
        <v>69</v>
      </c>
      <c r="AY79" s="168" t="s">
        <v>122</v>
      </c>
      <c r="BK79" s="169">
        <f>$BK$80</f>
        <v>0</v>
      </c>
    </row>
    <row r="80" spans="2:63" s="159" customFormat="1" ht="21" customHeight="1">
      <c r="B80" s="160"/>
      <c r="C80" s="161"/>
      <c r="D80" s="161" t="s">
        <v>68</v>
      </c>
      <c r="E80" s="170" t="s">
        <v>69</v>
      </c>
      <c r="F80" s="170" t="s">
        <v>1237</v>
      </c>
      <c r="G80" s="161"/>
      <c r="H80" s="161"/>
      <c r="J80" s="171">
        <f>$BK$80</f>
        <v>0</v>
      </c>
      <c r="K80" s="161"/>
      <c r="L80" s="164"/>
      <c r="M80" s="165"/>
      <c r="N80" s="161"/>
      <c r="O80" s="161"/>
      <c r="P80" s="166">
        <f>SUM($P$81:$P$98)</f>
        <v>0</v>
      </c>
      <c r="Q80" s="161"/>
      <c r="R80" s="166">
        <f>SUM($R$81:$R$98)</f>
        <v>0</v>
      </c>
      <c r="S80" s="161"/>
      <c r="T80" s="167">
        <f>SUM($T$81:$T$98)</f>
        <v>0</v>
      </c>
      <c r="AR80" s="168" t="s">
        <v>133</v>
      </c>
      <c r="AT80" s="168" t="s">
        <v>68</v>
      </c>
      <c r="AU80" s="168" t="s">
        <v>20</v>
      </c>
      <c r="AY80" s="168" t="s">
        <v>122</v>
      </c>
      <c r="BK80" s="169">
        <f>SUM($BK$81:$BK$98)</f>
        <v>0</v>
      </c>
    </row>
    <row r="81" spans="2:65" s="6" customFormat="1" ht="15.75" customHeight="1">
      <c r="B81" s="23"/>
      <c r="C81" s="119" t="s">
        <v>20</v>
      </c>
      <c r="D81" s="119" t="s">
        <v>117</v>
      </c>
      <c r="E81" s="120" t="s">
        <v>1238</v>
      </c>
      <c r="F81" s="121" t="s">
        <v>1239</v>
      </c>
      <c r="G81" s="122" t="s">
        <v>1240</v>
      </c>
      <c r="H81" s="123">
        <v>1</v>
      </c>
      <c r="I81" s="124"/>
      <c r="J81" s="125">
        <f>ROUND($I$81*$H$81,2)</f>
        <v>0</v>
      </c>
      <c r="K81" s="121" t="s">
        <v>491</v>
      </c>
      <c r="L81" s="43"/>
      <c r="M81" s="126"/>
      <c r="N81" s="127" t="s">
        <v>40</v>
      </c>
      <c r="O81" s="24"/>
      <c r="P81" s="24"/>
      <c r="Q81" s="128">
        <v>0</v>
      </c>
      <c r="R81" s="128">
        <f>$Q$81*$H$81</f>
        <v>0</v>
      </c>
      <c r="S81" s="128">
        <v>0</v>
      </c>
      <c r="T81" s="129">
        <f>$S$81*$H$81</f>
        <v>0</v>
      </c>
      <c r="AR81" s="89" t="s">
        <v>1241</v>
      </c>
      <c r="AT81" s="89" t="s">
        <v>117</v>
      </c>
      <c r="AU81" s="89" t="s">
        <v>77</v>
      </c>
      <c r="AY81" s="6" t="s">
        <v>122</v>
      </c>
      <c r="BE81" s="130">
        <f>IF($N$81="základní",$J$81,0)</f>
        <v>0</v>
      </c>
      <c r="BF81" s="130">
        <f>IF($N$81="snížená",$J$81,0)</f>
        <v>0</v>
      </c>
      <c r="BG81" s="130">
        <f>IF($N$81="zákl. přenesená",$J$81,0)</f>
        <v>0</v>
      </c>
      <c r="BH81" s="130">
        <f>IF($N$81="sníž. přenesená",$J$81,0)</f>
        <v>0</v>
      </c>
      <c r="BI81" s="130">
        <f>IF($N$81="nulová",$J$81,0)</f>
        <v>0</v>
      </c>
      <c r="BJ81" s="89" t="s">
        <v>20</v>
      </c>
      <c r="BK81" s="130">
        <f>ROUND($I$81*$H$81,2)</f>
        <v>0</v>
      </c>
      <c r="BL81" s="89" t="s">
        <v>1241</v>
      </c>
      <c r="BM81" s="89" t="s">
        <v>1242</v>
      </c>
    </row>
    <row r="82" spans="2:47" s="6" customFormat="1" ht="16.5" customHeight="1">
      <c r="B82" s="23"/>
      <c r="C82" s="24"/>
      <c r="D82" s="131" t="s">
        <v>123</v>
      </c>
      <c r="E82" s="24"/>
      <c r="F82" s="132" t="s">
        <v>1243</v>
      </c>
      <c r="G82" s="24"/>
      <c r="H82" s="24"/>
      <c r="J82" s="24"/>
      <c r="K82" s="24"/>
      <c r="L82" s="43"/>
      <c r="M82" s="56"/>
      <c r="N82" s="24"/>
      <c r="O82" s="24"/>
      <c r="P82" s="24"/>
      <c r="Q82" s="24"/>
      <c r="R82" s="24"/>
      <c r="S82" s="24"/>
      <c r="T82" s="57"/>
      <c r="AT82" s="6" t="s">
        <v>123</v>
      </c>
      <c r="AU82" s="6" t="s">
        <v>77</v>
      </c>
    </row>
    <row r="83" spans="2:65" s="6" customFormat="1" ht="15.75" customHeight="1">
      <c r="B83" s="23"/>
      <c r="C83" s="119" t="s">
        <v>77</v>
      </c>
      <c r="D83" s="119" t="s">
        <v>117</v>
      </c>
      <c r="E83" s="120" t="s">
        <v>1244</v>
      </c>
      <c r="F83" s="121" t="s">
        <v>1245</v>
      </c>
      <c r="G83" s="122" t="s">
        <v>1240</v>
      </c>
      <c r="H83" s="123">
        <v>1</v>
      </c>
      <c r="I83" s="124"/>
      <c r="J83" s="125">
        <f>ROUND($I$83*$H$83,2)</f>
        <v>0</v>
      </c>
      <c r="K83" s="121" t="s">
        <v>491</v>
      </c>
      <c r="L83" s="43"/>
      <c r="M83" s="126"/>
      <c r="N83" s="127" t="s">
        <v>40</v>
      </c>
      <c r="O83" s="24"/>
      <c r="P83" s="24"/>
      <c r="Q83" s="128">
        <v>0</v>
      </c>
      <c r="R83" s="128">
        <f>$Q$83*$H$83</f>
        <v>0</v>
      </c>
      <c r="S83" s="128">
        <v>0</v>
      </c>
      <c r="T83" s="129">
        <f>$S$83*$H$83</f>
        <v>0</v>
      </c>
      <c r="AR83" s="89" t="s">
        <v>1241</v>
      </c>
      <c r="AT83" s="89" t="s">
        <v>117</v>
      </c>
      <c r="AU83" s="89" t="s">
        <v>77</v>
      </c>
      <c r="AY83" s="6" t="s">
        <v>122</v>
      </c>
      <c r="BE83" s="130">
        <f>IF($N$83="základní",$J$83,0)</f>
        <v>0</v>
      </c>
      <c r="BF83" s="130">
        <f>IF($N$83="snížená",$J$83,0)</f>
        <v>0</v>
      </c>
      <c r="BG83" s="130">
        <f>IF($N$83="zákl. přenesená",$J$83,0)</f>
        <v>0</v>
      </c>
      <c r="BH83" s="130">
        <f>IF($N$83="sníž. přenesená",$J$83,0)</f>
        <v>0</v>
      </c>
      <c r="BI83" s="130">
        <f>IF($N$83="nulová",$J$83,0)</f>
        <v>0</v>
      </c>
      <c r="BJ83" s="89" t="s">
        <v>20</v>
      </c>
      <c r="BK83" s="130">
        <f>ROUND($I$83*$H$83,2)</f>
        <v>0</v>
      </c>
      <c r="BL83" s="89" t="s">
        <v>1241</v>
      </c>
      <c r="BM83" s="89" t="s">
        <v>1246</v>
      </c>
    </row>
    <row r="84" spans="2:47" s="6" customFormat="1" ht="16.5" customHeight="1">
      <c r="B84" s="23"/>
      <c r="C84" s="24"/>
      <c r="D84" s="131" t="s">
        <v>123</v>
      </c>
      <c r="E84" s="24"/>
      <c r="F84" s="132" t="s">
        <v>1247</v>
      </c>
      <c r="G84" s="24"/>
      <c r="H84" s="24"/>
      <c r="J84" s="24"/>
      <c r="K84" s="24"/>
      <c r="L84" s="43"/>
      <c r="M84" s="56"/>
      <c r="N84" s="24"/>
      <c r="O84" s="24"/>
      <c r="P84" s="24"/>
      <c r="Q84" s="24"/>
      <c r="R84" s="24"/>
      <c r="S84" s="24"/>
      <c r="T84" s="57"/>
      <c r="AT84" s="6" t="s">
        <v>123</v>
      </c>
      <c r="AU84" s="6" t="s">
        <v>77</v>
      </c>
    </row>
    <row r="85" spans="2:65" s="6" customFormat="1" ht="15.75" customHeight="1">
      <c r="B85" s="23"/>
      <c r="C85" s="119" t="s">
        <v>126</v>
      </c>
      <c r="D85" s="119" t="s">
        <v>117</v>
      </c>
      <c r="E85" s="120" t="s">
        <v>1248</v>
      </c>
      <c r="F85" s="121" t="s">
        <v>1249</v>
      </c>
      <c r="G85" s="122" t="s">
        <v>1240</v>
      </c>
      <c r="H85" s="123">
        <v>1</v>
      </c>
      <c r="I85" s="124"/>
      <c r="J85" s="125">
        <f>ROUND($I$85*$H$85,2)</f>
        <v>0</v>
      </c>
      <c r="K85" s="121" t="s">
        <v>491</v>
      </c>
      <c r="L85" s="43"/>
      <c r="M85" s="126"/>
      <c r="N85" s="127" t="s">
        <v>40</v>
      </c>
      <c r="O85" s="24"/>
      <c r="P85" s="24"/>
      <c r="Q85" s="128">
        <v>0</v>
      </c>
      <c r="R85" s="128">
        <f>$Q$85*$H$85</f>
        <v>0</v>
      </c>
      <c r="S85" s="128">
        <v>0</v>
      </c>
      <c r="T85" s="129">
        <f>$S$85*$H$85</f>
        <v>0</v>
      </c>
      <c r="AR85" s="89" t="s">
        <v>1241</v>
      </c>
      <c r="AT85" s="89" t="s">
        <v>117</v>
      </c>
      <c r="AU85" s="89" t="s">
        <v>77</v>
      </c>
      <c r="AY85" s="6" t="s">
        <v>122</v>
      </c>
      <c r="BE85" s="130">
        <f>IF($N$85="základní",$J$85,0)</f>
        <v>0</v>
      </c>
      <c r="BF85" s="130">
        <f>IF($N$85="snížená",$J$85,0)</f>
        <v>0</v>
      </c>
      <c r="BG85" s="130">
        <f>IF($N$85="zákl. přenesená",$J$85,0)</f>
        <v>0</v>
      </c>
      <c r="BH85" s="130">
        <f>IF($N$85="sníž. přenesená",$J$85,0)</f>
        <v>0</v>
      </c>
      <c r="BI85" s="130">
        <f>IF($N$85="nulová",$J$85,0)</f>
        <v>0</v>
      </c>
      <c r="BJ85" s="89" t="s">
        <v>20</v>
      </c>
      <c r="BK85" s="130">
        <f>ROUND($I$85*$H$85,2)</f>
        <v>0</v>
      </c>
      <c r="BL85" s="89" t="s">
        <v>1241</v>
      </c>
      <c r="BM85" s="89" t="s">
        <v>1250</v>
      </c>
    </row>
    <row r="86" spans="2:47" s="6" customFormat="1" ht="16.5" customHeight="1">
      <c r="B86" s="23"/>
      <c r="C86" s="24"/>
      <c r="D86" s="131" t="s">
        <v>123</v>
      </c>
      <c r="E86" s="24"/>
      <c r="F86" s="132" t="s">
        <v>1251</v>
      </c>
      <c r="G86" s="24"/>
      <c r="H86" s="24"/>
      <c r="J86" s="24"/>
      <c r="K86" s="24"/>
      <c r="L86" s="43"/>
      <c r="M86" s="56"/>
      <c r="N86" s="24"/>
      <c r="O86" s="24"/>
      <c r="P86" s="24"/>
      <c r="Q86" s="24"/>
      <c r="R86" s="24"/>
      <c r="S86" s="24"/>
      <c r="T86" s="57"/>
      <c r="AT86" s="6" t="s">
        <v>123</v>
      </c>
      <c r="AU86" s="6" t="s">
        <v>77</v>
      </c>
    </row>
    <row r="87" spans="2:65" s="6" customFormat="1" ht="15.75" customHeight="1">
      <c r="B87" s="23"/>
      <c r="C87" s="119" t="s">
        <v>121</v>
      </c>
      <c r="D87" s="119" t="s">
        <v>117</v>
      </c>
      <c r="E87" s="120" t="s">
        <v>1252</v>
      </c>
      <c r="F87" s="121" t="s">
        <v>1253</v>
      </c>
      <c r="G87" s="122" t="s">
        <v>1240</v>
      </c>
      <c r="H87" s="123">
        <v>1</v>
      </c>
      <c r="I87" s="124"/>
      <c r="J87" s="125">
        <f>ROUND($I$87*$H$87,2)</f>
        <v>0</v>
      </c>
      <c r="K87" s="121" t="s">
        <v>491</v>
      </c>
      <c r="L87" s="43"/>
      <c r="M87" s="126"/>
      <c r="N87" s="127" t="s">
        <v>40</v>
      </c>
      <c r="O87" s="24"/>
      <c r="P87" s="24"/>
      <c r="Q87" s="128">
        <v>0</v>
      </c>
      <c r="R87" s="128">
        <f>$Q$87*$H$87</f>
        <v>0</v>
      </c>
      <c r="S87" s="128">
        <v>0</v>
      </c>
      <c r="T87" s="129">
        <f>$S$87*$H$87</f>
        <v>0</v>
      </c>
      <c r="AR87" s="89" t="s">
        <v>1241</v>
      </c>
      <c r="AT87" s="89" t="s">
        <v>117</v>
      </c>
      <c r="AU87" s="89" t="s">
        <v>77</v>
      </c>
      <c r="AY87" s="6" t="s">
        <v>122</v>
      </c>
      <c r="BE87" s="130">
        <f>IF($N$87="základní",$J$87,0)</f>
        <v>0</v>
      </c>
      <c r="BF87" s="130">
        <f>IF($N$87="snížená",$J$87,0)</f>
        <v>0</v>
      </c>
      <c r="BG87" s="130">
        <f>IF($N$87="zákl. přenesená",$J$87,0)</f>
        <v>0</v>
      </c>
      <c r="BH87" s="130">
        <f>IF($N$87="sníž. přenesená",$J$87,0)</f>
        <v>0</v>
      </c>
      <c r="BI87" s="130">
        <f>IF($N$87="nulová",$J$87,0)</f>
        <v>0</v>
      </c>
      <c r="BJ87" s="89" t="s">
        <v>20</v>
      </c>
      <c r="BK87" s="130">
        <f>ROUND($I$87*$H$87,2)</f>
        <v>0</v>
      </c>
      <c r="BL87" s="89" t="s">
        <v>1241</v>
      </c>
      <c r="BM87" s="89" t="s">
        <v>1254</v>
      </c>
    </row>
    <row r="88" spans="2:47" s="6" customFormat="1" ht="27" customHeight="1">
      <c r="B88" s="23"/>
      <c r="C88" s="24"/>
      <c r="D88" s="131" t="s">
        <v>123</v>
      </c>
      <c r="E88" s="24"/>
      <c r="F88" s="132" t="s">
        <v>1255</v>
      </c>
      <c r="G88" s="24"/>
      <c r="H88" s="24"/>
      <c r="J88" s="24"/>
      <c r="K88" s="24"/>
      <c r="L88" s="43"/>
      <c r="M88" s="56"/>
      <c r="N88" s="24"/>
      <c r="O88" s="24"/>
      <c r="P88" s="24"/>
      <c r="Q88" s="24"/>
      <c r="R88" s="24"/>
      <c r="S88" s="24"/>
      <c r="T88" s="57"/>
      <c r="AT88" s="6" t="s">
        <v>123</v>
      </c>
      <c r="AU88" s="6" t="s">
        <v>77</v>
      </c>
    </row>
    <row r="89" spans="2:65" s="6" customFormat="1" ht="15.75" customHeight="1">
      <c r="B89" s="23"/>
      <c r="C89" s="119" t="s">
        <v>133</v>
      </c>
      <c r="D89" s="119" t="s">
        <v>117</v>
      </c>
      <c r="E89" s="120" t="s">
        <v>1256</v>
      </c>
      <c r="F89" s="121" t="s">
        <v>1257</v>
      </c>
      <c r="G89" s="122" t="s">
        <v>1240</v>
      </c>
      <c r="H89" s="123">
        <v>1</v>
      </c>
      <c r="I89" s="124"/>
      <c r="J89" s="125">
        <f>ROUND($I$89*$H$89,2)</f>
        <v>0</v>
      </c>
      <c r="K89" s="121" t="s">
        <v>491</v>
      </c>
      <c r="L89" s="43"/>
      <c r="M89" s="126"/>
      <c r="N89" s="127" t="s">
        <v>40</v>
      </c>
      <c r="O89" s="24"/>
      <c r="P89" s="24"/>
      <c r="Q89" s="128">
        <v>0</v>
      </c>
      <c r="R89" s="128">
        <f>$Q$89*$H$89</f>
        <v>0</v>
      </c>
      <c r="S89" s="128">
        <v>0</v>
      </c>
      <c r="T89" s="129">
        <f>$S$89*$H$89</f>
        <v>0</v>
      </c>
      <c r="AR89" s="89" t="s">
        <v>1241</v>
      </c>
      <c r="AT89" s="89" t="s">
        <v>117</v>
      </c>
      <c r="AU89" s="89" t="s">
        <v>77</v>
      </c>
      <c r="AY89" s="6" t="s">
        <v>122</v>
      </c>
      <c r="BE89" s="130">
        <f>IF($N$89="základní",$J$89,0)</f>
        <v>0</v>
      </c>
      <c r="BF89" s="130">
        <f>IF($N$89="snížená",$J$89,0)</f>
        <v>0</v>
      </c>
      <c r="BG89" s="130">
        <f>IF($N$89="zákl. přenesená",$J$89,0)</f>
        <v>0</v>
      </c>
      <c r="BH89" s="130">
        <f>IF($N$89="sníž. přenesená",$J$89,0)</f>
        <v>0</v>
      </c>
      <c r="BI89" s="130">
        <f>IF($N$89="nulová",$J$89,0)</f>
        <v>0</v>
      </c>
      <c r="BJ89" s="89" t="s">
        <v>20</v>
      </c>
      <c r="BK89" s="130">
        <f>ROUND($I$89*$H$89,2)</f>
        <v>0</v>
      </c>
      <c r="BL89" s="89" t="s">
        <v>1241</v>
      </c>
      <c r="BM89" s="89" t="s">
        <v>1258</v>
      </c>
    </row>
    <row r="90" spans="2:47" s="6" customFormat="1" ht="50.25" customHeight="1">
      <c r="B90" s="23"/>
      <c r="C90" s="24"/>
      <c r="D90" s="131" t="s">
        <v>123</v>
      </c>
      <c r="E90" s="24"/>
      <c r="F90" s="132" t="s">
        <v>1259</v>
      </c>
      <c r="G90" s="24"/>
      <c r="H90" s="24"/>
      <c r="J90" s="24"/>
      <c r="K90" s="24"/>
      <c r="L90" s="43"/>
      <c r="M90" s="56"/>
      <c r="N90" s="24"/>
      <c r="O90" s="24"/>
      <c r="P90" s="24"/>
      <c r="Q90" s="24"/>
      <c r="R90" s="24"/>
      <c r="S90" s="24"/>
      <c r="T90" s="57"/>
      <c r="AT90" s="6" t="s">
        <v>123</v>
      </c>
      <c r="AU90" s="6" t="s">
        <v>77</v>
      </c>
    </row>
    <row r="91" spans="2:65" s="6" customFormat="1" ht="15.75" customHeight="1">
      <c r="B91" s="23"/>
      <c r="C91" s="119" t="s">
        <v>154</v>
      </c>
      <c r="D91" s="119" t="s">
        <v>117</v>
      </c>
      <c r="E91" s="120" t="s">
        <v>1260</v>
      </c>
      <c r="F91" s="121" t="s">
        <v>1261</v>
      </c>
      <c r="G91" s="122" t="s">
        <v>1240</v>
      </c>
      <c r="H91" s="123">
        <v>1</v>
      </c>
      <c r="I91" s="124"/>
      <c r="J91" s="125">
        <f>ROUND($I$91*$H$91,2)</f>
        <v>0</v>
      </c>
      <c r="K91" s="121" t="s">
        <v>483</v>
      </c>
      <c r="L91" s="43"/>
      <c r="M91" s="126"/>
      <c r="N91" s="127" t="s">
        <v>40</v>
      </c>
      <c r="O91" s="24"/>
      <c r="P91" s="24"/>
      <c r="Q91" s="128">
        <v>0</v>
      </c>
      <c r="R91" s="128">
        <f>$Q$91*$H$91</f>
        <v>0</v>
      </c>
      <c r="S91" s="128">
        <v>0</v>
      </c>
      <c r="T91" s="129">
        <f>$S$91*$H$91</f>
        <v>0</v>
      </c>
      <c r="AR91" s="89" t="s">
        <v>1241</v>
      </c>
      <c r="AT91" s="89" t="s">
        <v>117</v>
      </c>
      <c r="AU91" s="89" t="s">
        <v>77</v>
      </c>
      <c r="AY91" s="6" t="s">
        <v>122</v>
      </c>
      <c r="BE91" s="130">
        <f>IF($N$91="základní",$J$91,0)</f>
        <v>0</v>
      </c>
      <c r="BF91" s="130">
        <f>IF($N$91="snížená",$J$91,0)</f>
        <v>0</v>
      </c>
      <c r="BG91" s="130">
        <f>IF($N$91="zákl. přenesená",$J$91,0)</f>
        <v>0</v>
      </c>
      <c r="BH91" s="130">
        <f>IF($N$91="sníž. přenesená",$J$91,0)</f>
        <v>0</v>
      </c>
      <c r="BI91" s="130">
        <f>IF($N$91="nulová",$J$91,0)</f>
        <v>0</v>
      </c>
      <c r="BJ91" s="89" t="s">
        <v>20</v>
      </c>
      <c r="BK91" s="130">
        <f>ROUND($I$91*$H$91,2)</f>
        <v>0</v>
      </c>
      <c r="BL91" s="89" t="s">
        <v>1241</v>
      </c>
      <c r="BM91" s="89" t="s">
        <v>1262</v>
      </c>
    </row>
    <row r="92" spans="2:47" s="6" customFormat="1" ht="16.5" customHeight="1">
      <c r="B92" s="23"/>
      <c r="C92" s="24"/>
      <c r="D92" s="131" t="s">
        <v>123</v>
      </c>
      <c r="E92" s="24"/>
      <c r="F92" s="132" t="s">
        <v>1263</v>
      </c>
      <c r="G92" s="24"/>
      <c r="H92" s="24"/>
      <c r="J92" s="24"/>
      <c r="K92" s="24"/>
      <c r="L92" s="43"/>
      <c r="M92" s="56"/>
      <c r="N92" s="24"/>
      <c r="O92" s="24"/>
      <c r="P92" s="24"/>
      <c r="Q92" s="24"/>
      <c r="R92" s="24"/>
      <c r="S92" s="24"/>
      <c r="T92" s="57"/>
      <c r="AT92" s="6" t="s">
        <v>123</v>
      </c>
      <c r="AU92" s="6" t="s">
        <v>77</v>
      </c>
    </row>
    <row r="93" spans="2:65" s="6" customFormat="1" ht="15.75" customHeight="1">
      <c r="B93" s="23"/>
      <c r="C93" s="119" t="s">
        <v>25</v>
      </c>
      <c r="D93" s="119" t="s">
        <v>117</v>
      </c>
      <c r="E93" s="120" t="s">
        <v>1264</v>
      </c>
      <c r="F93" s="121" t="s">
        <v>1265</v>
      </c>
      <c r="G93" s="122" t="s">
        <v>1240</v>
      </c>
      <c r="H93" s="123">
        <v>1</v>
      </c>
      <c r="I93" s="124"/>
      <c r="J93" s="125">
        <f>ROUND($I$93*$H$93,2)</f>
        <v>0</v>
      </c>
      <c r="K93" s="121" t="s">
        <v>491</v>
      </c>
      <c r="L93" s="43"/>
      <c r="M93" s="126"/>
      <c r="N93" s="127" t="s">
        <v>40</v>
      </c>
      <c r="O93" s="24"/>
      <c r="P93" s="24"/>
      <c r="Q93" s="128">
        <v>0</v>
      </c>
      <c r="R93" s="128">
        <f>$Q$93*$H$93</f>
        <v>0</v>
      </c>
      <c r="S93" s="128">
        <v>0</v>
      </c>
      <c r="T93" s="129">
        <f>$S$93*$H$93</f>
        <v>0</v>
      </c>
      <c r="AR93" s="89" t="s">
        <v>1241</v>
      </c>
      <c r="AT93" s="89" t="s">
        <v>117</v>
      </c>
      <c r="AU93" s="89" t="s">
        <v>77</v>
      </c>
      <c r="AY93" s="6" t="s">
        <v>122</v>
      </c>
      <c r="BE93" s="130">
        <f>IF($N$93="základní",$J$93,0)</f>
        <v>0</v>
      </c>
      <c r="BF93" s="130">
        <f>IF($N$93="snížená",$J$93,0)</f>
        <v>0</v>
      </c>
      <c r="BG93" s="130">
        <f>IF($N$93="zákl. přenesená",$J$93,0)</f>
        <v>0</v>
      </c>
      <c r="BH93" s="130">
        <f>IF($N$93="sníž. přenesená",$J$93,0)</f>
        <v>0</v>
      </c>
      <c r="BI93" s="130">
        <f>IF($N$93="nulová",$J$93,0)</f>
        <v>0</v>
      </c>
      <c r="BJ93" s="89" t="s">
        <v>20</v>
      </c>
      <c r="BK93" s="130">
        <f>ROUND($I$93*$H$93,2)</f>
        <v>0</v>
      </c>
      <c r="BL93" s="89" t="s">
        <v>1241</v>
      </c>
      <c r="BM93" s="89" t="s">
        <v>1266</v>
      </c>
    </row>
    <row r="94" spans="2:47" s="6" customFormat="1" ht="27" customHeight="1">
      <c r="B94" s="23"/>
      <c r="C94" s="24"/>
      <c r="D94" s="131" t="s">
        <v>123</v>
      </c>
      <c r="E94" s="24"/>
      <c r="F94" s="132" t="s">
        <v>1267</v>
      </c>
      <c r="G94" s="24"/>
      <c r="H94" s="24"/>
      <c r="J94" s="24"/>
      <c r="K94" s="24"/>
      <c r="L94" s="43"/>
      <c r="M94" s="56"/>
      <c r="N94" s="24"/>
      <c r="O94" s="24"/>
      <c r="P94" s="24"/>
      <c r="Q94" s="24"/>
      <c r="R94" s="24"/>
      <c r="S94" s="24"/>
      <c r="T94" s="57"/>
      <c r="AT94" s="6" t="s">
        <v>123</v>
      </c>
      <c r="AU94" s="6" t="s">
        <v>77</v>
      </c>
    </row>
    <row r="95" spans="2:65" s="6" customFormat="1" ht="15.75" customHeight="1">
      <c r="B95" s="23"/>
      <c r="C95" s="119" t="s">
        <v>145</v>
      </c>
      <c r="D95" s="119" t="s">
        <v>117</v>
      </c>
      <c r="E95" s="120" t="s">
        <v>1268</v>
      </c>
      <c r="F95" s="121" t="s">
        <v>1269</v>
      </c>
      <c r="G95" s="122" t="s">
        <v>1240</v>
      </c>
      <c r="H95" s="123">
        <v>1</v>
      </c>
      <c r="I95" s="124"/>
      <c r="J95" s="125">
        <f>ROUND($I$95*$H$95,2)</f>
        <v>0</v>
      </c>
      <c r="K95" s="121" t="s">
        <v>491</v>
      </c>
      <c r="L95" s="43"/>
      <c r="M95" s="126"/>
      <c r="N95" s="127" t="s">
        <v>40</v>
      </c>
      <c r="O95" s="24"/>
      <c r="P95" s="24"/>
      <c r="Q95" s="128">
        <v>0</v>
      </c>
      <c r="R95" s="128">
        <f>$Q$95*$H$95</f>
        <v>0</v>
      </c>
      <c r="S95" s="128">
        <v>0</v>
      </c>
      <c r="T95" s="129">
        <f>$S$95*$H$95</f>
        <v>0</v>
      </c>
      <c r="AR95" s="89" t="s">
        <v>1241</v>
      </c>
      <c r="AT95" s="89" t="s">
        <v>117</v>
      </c>
      <c r="AU95" s="89" t="s">
        <v>77</v>
      </c>
      <c r="AY95" s="6" t="s">
        <v>122</v>
      </c>
      <c r="BE95" s="130">
        <f>IF($N$95="základní",$J$95,0)</f>
        <v>0</v>
      </c>
      <c r="BF95" s="130">
        <f>IF($N$95="snížená",$J$95,0)</f>
        <v>0</v>
      </c>
      <c r="BG95" s="130">
        <f>IF($N$95="zákl. přenesená",$J$95,0)</f>
        <v>0</v>
      </c>
      <c r="BH95" s="130">
        <f>IF($N$95="sníž. přenesená",$J$95,0)</f>
        <v>0</v>
      </c>
      <c r="BI95" s="130">
        <f>IF($N$95="nulová",$J$95,0)</f>
        <v>0</v>
      </c>
      <c r="BJ95" s="89" t="s">
        <v>20</v>
      </c>
      <c r="BK95" s="130">
        <f>ROUND($I$95*$H$95,2)</f>
        <v>0</v>
      </c>
      <c r="BL95" s="89" t="s">
        <v>1241</v>
      </c>
      <c r="BM95" s="89" t="s">
        <v>1270</v>
      </c>
    </row>
    <row r="96" spans="2:47" s="6" customFormat="1" ht="16.5" customHeight="1">
      <c r="B96" s="23"/>
      <c r="C96" s="24"/>
      <c r="D96" s="131" t="s">
        <v>123</v>
      </c>
      <c r="E96" s="24"/>
      <c r="F96" s="132" t="s">
        <v>1271</v>
      </c>
      <c r="G96" s="24"/>
      <c r="H96" s="24"/>
      <c r="J96" s="24"/>
      <c r="K96" s="24"/>
      <c r="L96" s="43"/>
      <c r="M96" s="56"/>
      <c r="N96" s="24"/>
      <c r="O96" s="24"/>
      <c r="P96" s="24"/>
      <c r="Q96" s="24"/>
      <c r="R96" s="24"/>
      <c r="S96" s="24"/>
      <c r="T96" s="57"/>
      <c r="AT96" s="6" t="s">
        <v>123</v>
      </c>
      <c r="AU96" s="6" t="s">
        <v>77</v>
      </c>
    </row>
    <row r="97" spans="2:65" s="6" customFormat="1" ht="15.75" customHeight="1">
      <c r="B97" s="23"/>
      <c r="C97" s="119" t="s">
        <v>130</v>
      </c>
      <c r="D97" s="119" t="s">
        <v>117</v>
      </c>
      <c r="E97" s="120" t="s">
        <v>1272</v>
      </c>
      <c r="F97" s="121" t="s">
        <v>1273</v>
      </c>
      <c r="G97" s="122" t="s">
        <v>1240</v>
      </c>
      <c r="H97" s="123">
        <v>1</v>
      </c>
      <c r="I97" s="124"/>
      <c r="J97" s="125">
        <f>ROUND($I$97*$H$97,2)</f>
        <v>0</v>
      </c>
      <c r="K97" s="121" t="s">
        <v>491</v>
      </c>
      <c r="L97" s="43"/>
      <c r="M97" s="126"/>
      <c r="N97" s="127" t="s">
        <v>40</v>
      </c>
      <c r="O97" s="24"/>
      <c r="P97" s="24"/>
      <c r="Q97" s="128">
        <v>0</v>
      </c>
      <c r="R97" s="128">
        <f>$Q$97*$H$97</f>
        <v>0</v>
      </c>
      <c r="S97" s="128">
        <v>0</v>
      </c>
      <c r="T97" s="129">
        <f>$S$97*$H$97</f>
        <v>0</v>
      </c>
      <c r="AR97" s="89" t="s">
        <v>1274</v>
      </c>
      <c r="AT97" s="89" t="s">
        <v>117</v>
      </c>
      <c r="AU97" s="89" t="s">
        <v>77</v>
      </c>
      <c r="AY97" s="6" t="s">
        <v>122</v>
      </c>
      <c r="BE97" s="130">
        <f>IF($N$97="základní",$J$97,0)</f>
        <v>0</v>
      </c>
      <c r="BF97" s="130">
        <f>IF($N$97="snížená",$J$97,0)</f>
        <v>0</v>
      </c>
      <c r="BG97" s="130">
        <f>IF($N$97="zákl. přenesená",$J$97,0)</f>
        <v>0</v>
      </c>
      <c r="BH97" s="130">
        <f>IF($N$97="sníž. přenesená",$J$97,0)</f>
        <v>0</v>
      </c>
      <c r="BI97" s="130">
        <f>IF($N$97="nulová",$J$97,0)</f>
        <v>0</v>
      </c>
      <c r="BJ97" s="89" t="s">
        <v>20</v>
      </c>
      <c r="BK97" s="130">
        <f>ROUND($I$97*$H$97,2)</f>
        <v>0</v>
      </c>
      <c r="BL97" s="89" t="s">
        <v>1274</v>
      </c>
      <c r="BM97" s="89" t="s">
        <v>1275</v>
      </c>
    </row>
    <row r="98" spans="2:47" s="6" customFormat="1" ht="50.25" customHeight="1">
      <c r="B98" s="23"/>
      <c r="C98" s="24"/>
      <c r="D98" s="131" t="s">
        <v>123</v>
      </c>
      <c r="E98" s="24"/>
      <c r="F98" s="132" t="s">
        <v>1276</v>
      </c>
      <c r="G98" s="24"/>
      <c r="H98" s="24"/>
      <c r="J98" s="24"/>
      <c r="K98" s="24"/>
      <c r="L98" s="43"/>
      <c r="M98" s="143"/>
      <c r="N98" s="144"/>
      <c r="O98" s="144"/>
      <c r="P98" s="144"/>
      <c r="Q98" s="144"/>
      <c r="R98" s="144"/>
      <c r="S98" s="144"/>
      <c r="T98" s="145"/>
      <c r="AT98" s="6" t="s">
        <v>123</v>
      </c>
      <c r="AU98" s="6" t="s">
        <v>77</v>
      </c>
    </row>
    <row r="99" spans="2:12" s="6" customFormat="1" ht="7.5" customHeight="1">
      <c r="B99" s="38"/>
      <c r="C99" s="39"/>
      <c r="D99" s="39"/>
      <c r="E99" s="39"/>
      <c r="F99" s="39"/>
      <c r="G99" s="39"/>
      <c r="H99" s="39"/>
      <c r="I99" s="101"/>
      <c r="J99" s="39"/>
      <c r="K99" s="39"/>
      <c r="L99" s="43"/>
    </row>
    <row r="330" s="2" customFormat="1" ht="14.25" customHeight="1"/>
  </sheetData>
  <sheetProtection password="CC35" sheet="1" objects="1" scenarios="1" formatColumns="0" formatRows="0" sort="0" autoFilter="0"/>
  <autoFilter ref="C77:K77"/>
  <mergeCells count="9">
    <mergeCell ref="E70:H70"/>
    <mergeCell ref="G1:H1"/>
    <mergeCell ref="L2:V2"/>
    <mergeCell ref="E7:H7"/>
    <mergeCell ref="E9:H9"/>
    <mergeCell ref="E24:H24"/>
    <mergeCell ref="E45:H45"/>
    <mergeCell ref="E47:H47"/>
    <mergeCell ref="E68:H68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49"/>
      <c r="C2" s="250"/>
      <c r="D2" s="250"/>
      <c r="E2" s="250"/>
      <c r="F2" s="250"/>
      <c r="G2" s="250"/>
      <c r="H2" s="250"/>
      <c r="I2" s="250"/>
      <c r="J2" s="250"/>
      <c r="K2" s="251"/>
    </row>
    <row r="3" spans="2:11" s="255" customFormat="1" ht="45" customHeight="1">
      <c r="B3" s="252"/>
      <c r="C3" s="253" t="s">
        <v>1284</v>
      </c>
      <c r="D3" s="253"/>
      <c r="E3" s="253"/>
      <c r="F3" s="253"/>
      <c r="G3" s="253"/>
      <c r="H3" s="253"/>
      <c r="I3" s="253"/>
      <c r="J3" s="253"/>
      <c r="K3" s="254"/>
    </row>
    <row r="4" spans="2:11" ht="25.5" customHeight="1">
      <c r="B4" s="256"/>
      <c r="C4" s="257" t="s">
        <v>1285</v>
      </c>
      <c r="D4" s="257"/>
      <c r="E4" s="257"/>
      <c r="F4" s="257"/>
      <c r="G4" s="257"/>
      <c r="H4" s="257"/>
      <c r="I4" s="257"/>
      <c r="J4" s="257"/>
      <c r="K4" s="258"/>
    </row>
    <row r="5" spans="2:11" ht="5.25" customHeight="1">
      <c r="B5" s="256"/>
      <c r="C5" s="259"/>
      <c r="D5" s="259"/>
      <c r="E5" s="259"/>
      <c r="F5" s="259"/>
      <c r="G5" s="259"/>
      <c r="H5" s="259"/>
      <c r="I5" s="259"/>
      <c r="J5" s="259"/>
      <c r="K5" s="258"/>
    </row>
    <row r="6" spans="2:11" ht="15" customHeight="1">
      <c r="B6" s="256"/>
      <c r="C6" s="260" t="s">
        <v>1286</v>
      </c>
      <c r="D6" s="260"/>
      <c r="E6" s="260"/>
      <c r="F6" s="260"/>
      <c r="G6" s="260"/>
      <c r="H6" s="260"/>
      <c r="I6" s="260"/>
      <c r="J6" s="260"/>
      <c r="K6" s="258"/>
    </row>
    <row r="7" spans="2:11" ht="15" customHeight="1">
      <c r="B7" s="261"/>
      <c r="C7" s="260" t="s">
        <v>1287</v>
      </c>
      <c r="D7" s="260"/>
      <c r="E7" s="260"/>
      <c r="F7" s="260"/>
      <c r="G7" s="260"/>
      <c r="H7" s="260"/>
      <c r="I7" s="260"/>
      <c r="J7" s="260"/>
      <c r="K7" s="258"/>
    </row>
    <row r="8" spans="2:11" ht="12.75" customHeight="1">
      <c r="B8" s="261"/>
      <c r="C8" s="262"/>
      <c r="D8" s="262"/>
      <c r="E8" s="262"/>
      <c r="F8" s="262"/>
      <c r="G8" s="262"/>
      <c r="H8" s="262"/>
      <c r="I8" s="262"/>
      <c r="J8" s="262"/>
      <c r="K8" s="258"/>
    </row>
    <row r="9" spans="2:11" ht="15" customHeight="1">
      <c r="B9" s="261"/>
      <c r="C9" s="260" t="s">
        <v>1288</v>
      </c>
      <c r="D9" s="260"/>
      <c r="E9" s="260"/>
      <c r="F9" s="260"/>
      <c r="G9" s="260"/>
      <c r="H9" s="260"/>
      <c r="I9" s="260"/>
      <c r="J9" s="260"/>
      <c r="K9" s="258"/>
    </row>
    <row r="10" spans="2:11" ht="15" customHeight="1">
      <c r="B10" s="261"/>
      <c r="C10" s="262"/>
      <c r="D10" s="260" t="s">
        <v>1289</v>
      </c>
      <c r="E10" s="260"/>
      <c r="F10" s="260"/>
      <c r="G10" s="260"/>
      <c r="H10" s="260"/>
      <c r="I10" s="260"/>
      <c r="J10" s="260"/>
      <c r="K10" s="258"/>
    </row>
    <row r="11" spans="2:11" ht="15" customHeight="1">
      <c r="B11" s="261"/>
      <c r="C11" s="263"/>
      <c r="D11" s="260" t="s">
        <v>1290</v>
      </c>
      <c r="E11" s="260"/>
      <c r="F11" s="260"/>
      <c r="G11" s="260"/>
      <c r="H11" s="260"/>
      <c r="I11" s="260"/>
      <c r="J11" s="260"/>
      <c r="K11" s="258"/>
    </row>
    <row r="12" spans="2:11" ht="12.75" customHeight="1">
      <c r="B12" s="261"/>
      <c r="C12" s="263"/>
      <c r="D12" s="263"/>
      <c r="E12" s="263"/>
      <c r="F12" s="263"/>
      <c r="G12" s="263"/>
      <c r="H12" s="263"/>
      <c r="I12" s="263"/>
      <c r="J12" s="263"/>
      <c r="K12" s="258"/>
    </row>
    <row r="13" spans="2:11" ht="15" customHeight="1">
      <c r="B13" s="261"/>
      <c r="C13" s="263"/>
      <c r="D13" s="260" t="s">
        <v>1291</v>
      </c>
      <c r="E13" s="260"/>
      <c r="F13" s="260"/>
      <c r="G13" s="260"/>
      <c r="H13" s="260"/>
      <c r="I13" s="260"/>
      <c r="J13" s="260"/>
      <c r="K13" s="258"/>
    </row>
    <row r="14" spans="2:11" ht="15" customHeight="1">
      <c r="B14" s="261"/>
      <c r="C14" s="263"/>
      <c r="D14" s="260" t="s">
        <v>1292</v>
      </c>
      <c r="E14" s="260"/>
      <c r="F14" s="260"/>
      <c r="G14" s="260"/>
      <c r="H14" s="260"/>
      <c r="I14" s="260"/>
      <c r="J14" s="260"/>
      <c r="K14" s="258"/>
    </row>
    <row r="15" spans="2:11" ht="15" customHeight="1">
      <c r="B15" s="261"/>
      <c r="C15" s="263"/>
      <c r="D15" s="260" t="s">
        <v>1293</v>
      </c>
      <c r="E15" s="260"/>
      <c r="F15" s="260"/>
      <c r="G15" s="260"/>
      <c r="H15" s="260"/>
      <c r="I15" s="260"/>
      <c r="J15" s="260"/>
      <c r="K15" s="258"/>
    </row>
    <row r="16" spans="2:11" ht="15" customHeight="1">
      <c r="B16" s="261"/>
      <c r="C16" s="263"/>
      <c r="D16" s="263"/>
      <c r="E16" s="264" t="s">
        <v>75</v>
      </c>
      <c r="F16" s="260" t="s">
        <v>1294</v>
      </c>
      <c r="G16" s="260"/>
      <c r="H16" s="260"/>
      <c r="I16" s="260"/>
      <c r="J16" s="260"/>
      <c r="K16" s="258"/>
    </row>
    <row r="17" spans="2:11" ht="15" customHeight="1">
      <c r="B17" s="261"/>
      <c r="C17" s="263"/>
      <c r="D17" s="263"/>
      <c r="E17" s="264" t="s">
        <v>1295</v>
      </c>
      <c r="F17" s="260" t="s">
        <v>1296</v>
      </c>
      <c r="G17" s="260"/>
      <c r="H17" s="260"/>
      <c r="I17" s="260"/>
      <c r="J17" s="260"/>
      <c r="K17" s="258"/>
    </row>
    <row r="18" spans="2:11" ht="15" customHeight="1">
      <c r="B18" s="261"/>
      <c r="C18" s="263"/>
      <c r="D18" s="263"/>
      <c r="E18" s="264" t="s">
        <v>1297</v>
      </c>
      <c r="F18" s="260" t="s">
        <v>1298</v>
      </c>
      <c r="G18" s="260"/>
      <c r="H18" s="260"/>
      <c r="I18" s="260"/>
      <c r="J18" s="260"/>
      <c r="K18" s="258"/>
    </row>
    <row r="19" spans="2:11" ht="15" customHeight="1">
      <c r="B19" s="261"/>
      <c r="C19" s="263"/>
      <c r="D19" s="263"/>
      <c r="E19" s="264" t="s">
        <v>1299</v>
      </c>
      <c r="F19" s="260" t="s">
        <v>1300</v>
      </c>
      <c r="G19" s="260"/>
      <c r="H19" s="260"/>
      <c r="I19" s="260"/>
      <c r="J19" s="260"/>
      <c r="K19" s="258"/>
    </row>
    <row r="20" spans="2:11" ht="15" customHeight="1">
      <c r="B20" s="261"/>
      <c r="C20" s="263"/>
      <c r="D20" s="263"/>
      <c r="E20" s="264" t="s">
        <v>1301</v>
      </c>
      <c r="F20" s="260" t="s">
        <v>1302</v>
      </c>
      <c r="G20" s="260"/>
      <c r="H20" s="260"/>
      <c r="I20" s="260"/>
      <c r="J20" s="260"/>
      <c r="K20" s="258"/>
    </row>
    <row r="21" spans="2:11" ht="15" customHeight="1">
      <c r="B21" s="261"/>
      <c r="C21" s="263"/>
      <c r="D21" s="263"/>
      <c r="E21" s="264" t="s">
        <v>1303</v>
      </c>
      <c r="F21" s="260" t="s">
        <v>1304</v>
      </c>
      <c r="G21" s="260"/>
      <c r="H21" s="260"/>
      <c r="I21" s="260"/>
      <c r="J21" s="260"/>
      <c r="K21" s="258"/>
    </row>
    <row r="22" spans="2:11" ht="12.75" customHeight="1">
      <c r="B22" s="261"/>
      <c r="C22" s="263"/>
      <c r="D22" s="263"/>
      <c r="E22" s="263"/>
      <c r="F22" s="263"/>
      <c r="G22" s="263"/>
      <c r="H22" s="263"/>
      <c r="I22" s="263"/>
      <c r="J22" s="263"/>
      <c r="K22" s="258"/>
    </row>
    <row r="23" spans="2:11" ht="15" customHeight="1">
      <c r="B23" s="261"/>
      <c r="C23" s="260" t="s">
        <v>1305</v>
      </c>
      <c r="D23" s="260"/>
      <c r="E23" s="260"/>
      <c r="F23" s="260"/>
      <c r="G23" s="260"/>
      <c r="H23" s="260"/>
      <c r="I23" s="260"/>
      <c r="J23" s="260"/>
      <c r="K23" s="258"/>
    </row>
    <row r="24" spans="2:11" ht="15" customHeight="1">
      <c r="B24" s="261"/>
      <c r="C24" s="260" t="s">
        <v>1306</v>
      </c>
      <c r="D24" s="260"/>
      <c r="E24" s="260"/>
      <c r="F24" s="260"/>
      <c r="G24" s="260"/>
      <c r="H24" s="260"/>
      <c r="I24" s="260"/>
      <c r="J24" s="260"/>
      <c r="K24" s="258"/>
    </row>
    <row r="25" spans="2:11" ht="15" customHeight="1">
      <c r="B25" s="261"/>
      <c r="C25" s="262"/>
      <c r="D25" s="260" t="s">
        <v>1307</v>
      </c>
      <c r="E25" s="260"/>
      <c r="F25" s="260"/>
      <c r="G25" s="260"/>
      <c r="H25" s="260"/>
      <c r="I25" s="260"/>
      <c r="J25" s="260"/>
      <c r="K25" s="258"/>
    </row>
    <row r="26" spans="2:11" ht="15" customHeight="1">
      <c r="B26" s="261"/>
      <c r="C26" s="263"/>
      <c r="D26" s="260" t="s">
        <v>1308</v>
      </c>
      <c r="E26" s="260"/>
      <c r="F26" s="260"/>
      <c r="G26" s="260"/>
      <c r="H26" s="260"/>
      <c r="I26" s="260"/>
      <c r="J26" s="260"/>
      <c r="K26" s="258"/>
    </row>
    <row r="27" spans="2:11" ht="12.75" customHeight="1">
      <c r="B27" s="261"/>
      <c r="C27" s="263"/>
      <c r="D27" s="263"/>
      <c r="E27" s="263"/>
      <c r="F27" s="263"/>
      <c r="G27" s="263"/>
      <c r="H27" s="263"/>
      <c r="I27" s="263"/>
      <c r="J27" s="263"/>
      <c r="K27" s="258"/>
    </row>
    <row r="28" spans="2:11" ht="15" customHeight="1">
      <c r="B28" s="261"/>
      <c r="C28" s="263"/>
      <c r="D28" s="260" t="s">
        <v>1309</v>
      </c>
      <c r="E28" s="260"/>
      <c r="F28" s="260"/>
      <c r="G28" s="260"/>
      <c r="H28" s="260"/>
      <c r="I28" s="260"/>
      <c r="J28" s="260"/>
      <c r="K28" s="258"/>
    </row>
    <row r="29" spans="2:11" ht="15" customHeight="1">
      <c r="B29" s="261"/>
      <c r="C29" s="263"/>
      <c r="D29" s="260" t="s">
        <v>1310</v>
      </c>
      <c r="E29" s="260"/>
      <c r="F29" s="260"/>
      <c r="G29" s="260"/>
      <c r="H29" s="260"/>
      <c r="I29" s="260"/>
      <c r="J29" s="260"/>
      <c r="K29" s="258"/>
    </row>
    <row r="30" spans="2:11" ht="12.75" customHeight="1">
      <c r="B30" s="261"/>
      <c r="C30" s="263"/>
      <c r="D30" s="263"/>
      <c r="E30" s="263"/>
      <c r="F30" s="263"/>
      <c r="G30" s="263"/>
      <c r="H30" s="263"/>
      <c r="I30" s="263"/>
      <c r="J30" s="263"/>
      <c r="K30" s="258"/>
    </row>
    <row r="31" spans="2:11" ht="15" customHeight="1">
      <c r="B31" s="261"/>
      <c r="C31" s="263"/>
      <c r="D31" s="260" t="s">
        <v>1311</v>
      </c>
      <c r="E31" s="260"/>
      <c r="F31" s="260"/>
      <c r="G31" s="260"/>
      <c r="H31" s="260"/>
      <c r="I31" s="260"/>
      <c r="J31" s="260"/>
      <c r="K31" s="258"/>
    </row>
    <row r="32" spans="2:11" ht="15" customHeight="1">
      <c r="B32" s="261"/>
      <c r="C32" s="263"/>
      <c r="D32" s="260" t="s">
        <v>1312</v>
      </c>
      <c r="E32" s="260"/>
      <c r="F32" s="260"/>
      <c r="G32" s="260"/>
      <c r="H32" s="260"/>
      <c r="I32" s="260"/>
      <c r="J32" s="260"/>
      <c r="K32" s="258"/>
    </row>
    <row r="33" spans="2:11" ht="15" customHeight="1">
      <c r="B33" s="261"/>
      <c r="C33" s="263"/>
      <c r="D33" s="260" t="s">
        <v>1313</v>
      </c>
      <c r="E33" s="260"/>
      <c r="F33" s="260"/>
      <c r="G33" s="260"/>
      <c r="H33" s="260"/>
      <c r="I33" s="260"/>
      <c r="J33" s="260"/>
      <c r="K33" s="258"/>
    </row>
    <row r="34" spans="2:11" ht="15" customHeight="1">
      <c r="B34" s="261"/>
      <c r="C34" s="263"/>
      <c r="D34" s="262"/>
      <c r="E34" s="265" t="s">
        <v>103</v>
      </c>
      <c r="F34" s="262"/>
      <c r="G34" s="260" t="s">
        <v>1314</v>
      </c>
      <c r="H34" s="260"/>
      <c r="I34" s="260"/>
      <c r="J34" s="260"/>
      <c r="K34" s="258"/>
    </row>
    <row r="35" spans="2:11" ht="30.75" customHeight="1">
      <c r="B35" s="261"/>
      <c r="C35" s="263"/>
      <c r="D35" s="262"/>
      <c r="E35" s="265" t="s">
        <v>1315</v>
      </c>
      <c r="F35" s="262"/>
      <c r="G35" s="260" t="s">
        <v>1316</v>
      </c>
      <c r="H35" s="260"/>
      <c r="I35" s="260"/>
      <c r="J35" s="260"/>
      <c r="K35" s="258"/>
    </row>
    <row r="36" spans="2:11" ht="15" customHeight="1">
      <c r="B36" s="261"/>
      <c r="C36" s="263"/>
      <c r="D36" s="262"/>
      <c r="E36" s="265" t="s">
        <v>50</v>
      </c>
      <c r="F36" s="262"/>
      <c r="G36" s="260" t="s">
        <v>1317</v>
      </c>
      <c r="H36" s="260"/>
      <c r="I36" s="260"/>
      <c r="J36" s="260"/>
      <c r="K36" s="258"/>
    </row>
    <row r="37" spans="2:11" ht="15" customHeight="1">
      <c r="B37" s="261"/>
      <c r="C37" s="263"/>
      <c r="D37" s="262"/>
      <c r="E37" s="265" t="s">
        <v>104</v>
      </c>
      <c r="F37" s="262"/>
      <c r="G37" s="260" t="s">
        <v>1318</v>
      </c>
      <c r="H37" s="260"/>
      <c r="I37" s="260"/>
      <c r="J37" s="260"/>
      <c r="K37" s="258"/>
    </row>
    <row r="38" spans="2:11" ht="15" customHeight="1">
      <c r="B38" s="261"/>
      <c r="C38" s="263"/>
      <c r="D38" s="262"/>
      <c r="E38" s="265" t="s">
        <v>105</v>
      </c>
      <c r="F38" s="262"/>
      <c r="G38" s="260" t="s">
        <v>1319</v>
      </c>
      <c r="H38" s="260"/>
      <c r="I38" s="260"/>
      <c r="J38" s="260"/>
      <c r="K38" s="258"/>
    </row>
    <row r="39" spans="2:11" ht="15" customHeight="1">
      <c r="B39" s="261"/>
      <c r="C39" s="263"/>
      <c r="D39" s="262"/>
      <c r="E39" s="265" t="s">
        <v>106</v>
      </c>
      <c r="F39" s="262"/>
      <c r="G39" s="260" t="s">
        <v>1320</v>
      </c>
      <c r="H39" s="260"/>
      <c r="I39" s="260"/>
      <c r="J39" s="260"/>
      <c r="K39" s="258"/>
    </row>
    <row r="40" spans="2:11" ht="15" customHeight="1">
      <c r="B40" s="261"/>
      <c r="C40" s="263"/>
      <c r="D40" s="262"/>
      <c r="E40" s="265" t="s">
        <v>1321</v>
      </c>
      <c r="F40" s="262"/>
      <c r="G40" s="260" t="s">
        <v>1322</v>
      </c>
      <c r="H40" s="260"/>
      <c r="I40" s="260"/>
      <c r="J40" s="260"/>
      <c r="K40" s="258"/>
    </row>
    <row r="41" spans="2:11" ht="15" customHeight="1">
      <c r="B41" s="261"/>
      <c r="C41" s="263"/>
      <c r="D41" s="262"/>
      <c r="E41" s="265"/>
      <c r="F41" s="262"/>
      <c r="G41" s="260" t="s">
        <v>1323</v>
      </c>
      <c r="H41" s="260"/>
      <c r="I41" s="260"/>
      <c r="J41" s="260"/>
      <c r="K41" s="258"/>
    </row>
    <row r="42" spans="2:11" ht="15" customHeight="1">
      <c r="B42" s="261"/>
      <c r="C42" s="263"/>
      <c r="D42" s="262"/>
      <c r="E42" s="265" t="s">
        <v>1324</v>
      </c>
      <c r="F42" s="262"/>
      <c r="G42" s="260" t="s">
        <v>1325</v>
      </c>
      <c r="H42" s="260"/>
      <c r="I42" s="260"/>
      <c r="J42" s="260"/>
      <c r="K42" s="258"/>
    </row>
    <row r="43" spans="2:11" ht="15" customHeight="1">
      <c r="B43" s="261"/>
      <c r="C43" s="263"/>
      <c r="D43" s="262"/>
      <c r="E43" s="265" t="s">
        <v>109</v>
      </c>
      <c r="F43" s="262"/>
      <c r="G43" s="260" t="s">
        <v>1326</v>
      </c>
      <c r="H43" s="260"/>
      <c r="I43" s="260"/>
      <c r="J43" s="260"/>
      <c r="K43" s="258"/>
    </row>
    <row r="44" spans="2:11" ht="12.75" customHeight="1">
      <c r="B44" s="261"/>
      <c r="C44" s="263"/>
      <c r="D44" s="262"/>
      <c r="E44" s="262"/>
      <c r="F44" s="262"/>
      <c r="G44" s="262"/>
      <c r="H44" s="262"/>
      <c r="I44" s="262"/>
      <c r="J44" s="262"/>
      <c r="K44" s="258"/>
    </row>
    <row r="45" spans="2:11" ht="15" customHeight="1">
      <c r="B45" s="261"/>
      <c r="C45" s="263"/>
      <c r="D45" s="260" t="s">
        <v>1327</v>
      </c>
      <c r="E45" s="260"/>
      <c r="F45" s="260"/>
      <c r="G45" s="260"/>
      <c r="H45" s="260"/>
      <c r="I45" s="260"/>
      <c r="J45" s="260"/>
      <c r="K45" s="258"/>
    </row>
    <row r="46" spans="2:11" ht="15" customHeight="1">
      <c r="B46" s="261"/>
      <c r="C46" s="263"/>
      <c r="D46" s="263"/>
      <c r="E46" s="260" t="s">
        <v>1328</v>
      </c>
      <c r="F46" s="260"/>
      <c r="G46" s="260"/>
      <c r="H46" s="260"/>
      <c r="I46" s="260"/>
      <c r="J46" s="260"/>
      <c r="K46" s="258"/>
    </row>
    <row r="47" spans="2:11" ht="15" customHeight="1">
      <c r="B47" s="261"/>
      <c r="C47" s="263"/>
      <c r="D47" s="263"/>
      <c r="E47" s="260" t="s">
        <v>1329</v>
      </c>
      <c r="F47" s="260"/>
      <c r="G47" s="260"/>
      <c r="H47" s="260"/>
      <c r="I47" s="260"/>
      <c r="J47" s="260"/>
      <c r="K47" s="258"/>
    </row>
    <row r="48" spans="2:11" ht="15" customHeight="1">
      <c r="B48" s="261"/>
      <c r="C48" s="263"/>
      <c r="D48" s="263"/>
      <c r="E48" s="260" t="s">
        <v>1330</v>
      </c>
      <c r="F48" s="260"/>
      <c r="G48" s="260"/>
      <c r="H48" s="260"/>
      <c r="I48" s="260"/>
      <c r="J48" s="260"/>
      <c r="K48" s="258"/>
    </row>
    <row r="49" spans="2:11" ht="15" customHeight="1">
      <c r="B49" s="261"/>
      <c r="C49" s="263"/>
      <c r="D49" s="260" t="s">
        <v>1331</v>
      </c>
      <c r="E49" s="260"/>
      <c r="F49" s="260"/>
      <c r="G49" s="260"/>
      <c r="H49" s="260"/>
      <c r="I49" s="260"/>
      <c r="J49" s="260"/>
      <c r="K49" s="258"/>
    </row>
    <row r="50" spans="2:11" ht="25.5" customHeight="1">
      <c r="B50" s="256"/>
      <c r="C50" s="257" t="s">
        <v>1332</v>
      </c>
      <c r="D50" s="257"/>
      <c r="E50" s="257"/>
      <c r="F50" s="257"/>
      <c r="G50" s="257"/>
      <c r="H50" s="257"/>
      <c r="I50" s="257"/>
      <c r="J50" s="257"/>
      <c r="K50" s="258"/>
    </row>
    <row r="51" spans="2:11" ht="5.25" customHeight="1">
      <c r="B51" s="256"/>
      <c r="C51" s="259"/>
      <c r="D51" s="259"/>
      <c r="E51" s="259"/>
      <c r="F51" s="259"/>
      <c r="G51" s="259"/>
      <c r="H51" s="259"/>
      <c r="I51" s="259"/>
      <c r="J51" s="259"/>
      <c r="K51" s="258"/>
    </row>
    <row r="52" spans="2:11" ht="15" customHeight="1">
      <c r="B52" s="256"/>
      <c r="C52" s="260" t="s">
        <v>1333</v>
      </c>
      <c r="D52" s="260"/>
      <c r="E52" s="260"/>
      <c r="F52" s="260"/>
      <c r="G52" s="260"/>
      <c r="H52" s="260"/>
      <c r="I52" s="260"/>
      <c r="J52" s="260"/>
      <c r="K52" s="258"/>
    </row>
    <row r="53" spans="2:11" ht="15" customHeight="1">
      <c r="B53" s="256"/>
      <c r="C53" s="260" t="s">
        <v>1334</v>
      </c>
      <c r="D53" s="260"/>
      <c r="E53" s="260"/>
      <c r="F53" s="260"/>
      <c r="G53" s="260"/>
      <c r="H53" s="260"/>
      <c r="I53" s="260"/>
      <c r="J53" s="260"/>
      <c r="K53" s="258"/>
    </row>
    <row r="54" spans="2:11" ht="12.75" customHeight="1">
      <c r="B54" s="256"/>
      <c r="C54" s="262"/>
      <c r="D54" s="262"/>
      <c r="E54" s="262"/>
      <c r="F54" s="262"/>
      <c r="G54" s="262"/>
      <c r="H54" s="262"/>
      <c r="I54" s="262"/>
      <c r="J54" s="262"/>
      <c r="K54" s="258"/>
    </row>
    <row r="55" spans="2:11" ht="15" customHeight="1">
      <c r="B55" s="256"/>
      <c r="C55" s="260" t="s">
        <v>1335</v>
      </c>
      <c r="D55" s="260"/>
      <c r="E55" s="260"/>
      <c r="F55" s="260"/>
      <c r="G55" s="260"/>
      <c r="H55" s="260"/>
      <c r="I55" s="260"/>
      <c r="J55" s="260"/>
      <c r="K55" s="258"/>
    </row>
    <row r="56" spans="2:11" ht="15" customHeight="1">
      <c r="B56" s="256"/>
      <c r="C56" s="263"/>
      <c r="D56" s="260" t="s">
        <v>1336</v>
      </c>
      <c r="E56" s="260"/>
      <c r="F56" s="260"/>
      <c r="G56" s="260"/>
      <c r="H56" s="260"/>
      <c r="I56" s="260"/>
      <c r="J56" s="260"/>
      <c r="K56" s="258"/>
    </row>
    <row r="57" spans="2:11" ht="15" customHeight="1">
      <c r="B57" s="256"/>
      <c r="C57" s="263"/>
      <c r="D57" s="260" t="s">
        <v>1337</v>
      </c>
      <c r="E57" s="260"/>
      <c r="F57" s="260"/>
      <c r="G57" s="260"/>
      <c r="H57" s="260"/>
      <c r="I57" s="260"/>
      <c r="J57" s="260"/>
      <c r="K57" s="258"/>
    </row>
    <row r="58" spans="2:11" ht="15" customHeight="1">
      <c r="B58" s="256"/>
      <c r="C58" s="263"/>
      <c r="D58" s="260" t="s">
        <v>1338</v>
      </c>
      <c r="E58" s="260"/>
      <c r="F58" s="260"/>
      <c r="G58" s="260"/>
      <c r="H58" s="260"/>
      <c r="I58" s="260"/>
      <c r="J58" s="260"/>
      <c r="K58" s="258"/>
    </row>
    <row r="59" spans="2:11" ht="15" customHeight="1">
      <c r="B59" s="256"/>
      <c r="C59" s="263"/>
      <c r="D59" s="260" t="s">
        <v>1339</v>
      </c>
      <c r="E59" s="260"/>
      <c r="F59" s="260"/>
      <c r="G59" s="260"/>
      <c r="H59" s="260"/>
      <c r="I59" s="260"/>
      <c r="J59" s="260"/>
      <c r="K59" s="258"/>
    </row>
    <row r="60" spans="2:11" ht="15" customHeight="1">
      <c r="B60" s="256"/>
      <c r="C60" s="263"/>
      <c r="D60" s="266" t="s">
        <v>1340</v>
      </c>
      <c r="E60" s="266"/>
      <c r="F60" s="266"/>
      <c r="G60" s="266"/>
      <c r="H60" s="266"/>
      <c r="I60" s="266"/>
      <c r="J60" s="266"/>
      <c r="K60" s="258"/>
    </row>
    <row r="61" spans="2:11" ht="15" customHeight="1">
      <c r="B61" s="256"/>
      <c r="C61" s="263"/>
      <c r="D61" s="260" t="s">
        <v>1341</v>
      </c>
      <c r="E61" s="260"/>
      <c r="F61" s="260"/>
      <c r="G61" s="260"/>
      <c r="H61" s="260"/>
      <c r="I61" s="260"/>
      <c r="J61" s="260"/>
      <c r="K61" s="258"/>
    </row>
    <row r="62" spans="2:11" ht="12.75" customHeight="1">
      <c r="B62" s="256"/>
      <c r="C62" s="263"/>
      <c r="D62" s="263"/>
      <c r="E62" s="267"/>
      <c r="F62" s="263"/>
      <c r="G62" s="263"/>
      <c r="H62" s="263"/>
      <c r="I62" s="263"/>
      <c r="J62" s="263"/>
      <c r="K62" s="258"/>
    </row>
    <row r="63" spans="2:11" ht="15" customHeight="1">
      <c r="B63" s="256"/>
      <c r="C63" s="263"/>
      <c r="D63" s="260" t="s">
        <v>1342</v>
      </c>
      <c r="E63" s="260"/>
      <c r="F63" s="260"/>
      <c r="G63" s="260"/>
      <c r="H63" s="260"/>
      <c r="I63" s="260"/>
      <c r="J63" s="260"/>
      <c r="K63" s="258"/>
    </row>
    <row r="64" spans="2:11" ht="15" customHeight="1">
      <c r="B64" s="256"/>
      <c r="C64" s="263"/>
      <c r="D64" s="266" t="s">
        <v>1343</v>
      </c>
      <c r="E64" s="266"/>
      <c r="F64" s="266"/>
      <c r="G64" s="266"/>
      <c r="H64" s="266"/>
      <c r="I64" s="266"/>
      <c r="J64" s="266"/>
      <c r="K64" s="258"/>
    </row>
    <row r="65" spans="2:11" ht="15" customHeight="1">
      <c r="B65" s="256"/>
      <c r="C65" s="263"/>
      <c r="D65" s="260" t="s">
        <v>1344</v>
      </c>
      <c r="E65" s="260"/>
      <c r="F65" s="260"/>
      <c r="G65" s="260"/>
      <c r="H65" s="260"/>
      <c r="I65" s="260"/>
      <c r="J65" s="260"/>
      <c r="K65" s="258"/>
    </row>
    <row r="66" spans="2:11" ht="15" customHeight="1">
      <c r="B66" s="256"/>
      <c r="C66" s="263"/>
      <c r="D66" s="260" t="s">
        <v>1345</v>
      </c>
      <c r="E66" s="260"/>
      <c r="F66" s="260"/>
      <c r="G66" s="260"/>
      <c r="H66" s="260"/>
      <c r="I66" s="260"/>
      <c r="J66" s="260"/>
      <c r="K66" s="258"/>
    </row>
    <row r="67" spans="2:11" ht="15" customHeight="1">
      <c r="B67" s="256"/>
      <c r="C67" s="263"/>
      <c r="D67" s="260" t="s">
        <v>1346</v>
      </c>
      <c r="E67" s="260"/>
      <c r="F67" s="260"/>
      <c r="G67" s="260"/>
      <c r="H67" s="260"/>
      <c r="I67" s="260"/>
      <c r="J67" s="260"/>
      <c r="K67" s="258"/>
    </row>
    <row r="68" spans="2:11" ht="15" customHeight="1">
      <c r="B68" s="256"/>
      <c r="C68" s="263"/>
      <c r="D68" s="260" t="s">
        <v>1347</v>
      </c>
      <c r="E68" s="260"/>
      <c r="F68" s="260"/>
      <c r="G68" s="260"/>
      <c r="H68" s="260"/>
      <c r="I68" s="260"/>
      <c r="J68" s="260"/>
      <c r="K68" s="258"/>
    </row>
    <row r="69" spans="2:11" ht="12.75" customHeight="1">
      <c r="B69" s="268"/>
      <c r="C69" s="269"/>
      <c r="D69" s="269"/>
      <c r="E69" s="269"/>
      <c r="F69" s="269"/>
      <c r="G69" s="269"/>
      <c r="H69" s="269"/>
      <c r="I69" s="269"/>
      <c r="J69" s="269"/>
      <c r="K69" s="270"/>
    </row>
    <row r="70" spans="2:11" ht="18.75" customHeight="1">
      <c r="B70" s="271"/>
      <c r="C70" s="271"/>
      <c r="D70" s="271"/>
      <c r="E70" s="271"/>
      <c r="F70" s="271"/>
      <c r="G70" s="271"/>
      <c r="H70" s="271"/>
      <c r="I70" s="271"/>
      <c r="J70" s="271"/>
      <c r="K70" s="272"/>
    </row>
    <row r="71" spans="2:11" ht="18.75" customHeight="1">
      <c r="B71" s="272"/>
      <c r="C71" s="272"/>
      <c r="D71" s="272"/>
      <c r="E71" s="272"/>
      <c r="F71" s="272"/>
      <c r="G71" s="272"/>
      <c r="H71" s="272"/>
      <c r="I71" s="272"/>
      <c r="J71" s="272"/>
      <c r="K71" s="272"/>
    </row>
    <row r="72" spans="2:11" ht="7.5" customHeight="1">
      <c r="B72" s="273"/>
      <c r="C72" s="274"/>
      <c r="D72" s="274"/>
      <c r="E72" s="274"/>
      <c r="F72" s="274"/>
      <c r="G72" s="274"/>
      <c r="H72" s="274"/>
      <c r="I72" s="274"/>
      <c r="J72" s="274"/>
      <c r="K72" s="275"/>
    </row>
    <row r="73" spans="2:11" ht="45" customHeight="1">
      <c r="B73" s="276"/>
      <c r="C73" s="277" t="s">
        <v>1283</v>
      </c>
      <c r="D73" s="277"/>
      <c r="E73" s="277"/>
      <c r="F73" s="277"/>
      <c r="G73" s="277"/>
      <c r="H73" s="277"/>
      <c r="I73" s="277"/>
      <c r="J73" s="277"/>
      <c r="K73" s="278"/>
    </row>
    <row r="74" spans="2:11" ht="17.25" customHeight="1">
      <c r="B74" s="276"/>
      <c r="C74" s="279" t="s">
        <v>1348</v>
      </c>
      <c r="D74" s="279"/>
      <c r="E74" s="279"/>
      <c r="F74" s="279" t="s">
        <v>1349</v>
      </c>
      <c r="G74" s="280"/>
      <c r="H74" s="279" t="s">
        <v>104</v>
      </c>
      <c r="I74" s="279" t="s">
        <v>54</v>
      </c>
      <c r="J74" s="279" t="s">
        <v>1350</v>
      </c>
      <c r="K74" s="278"/>
    </row>
    <row r="75" spans="2:11" ht="17.25" customHeight="1">
      <c r="B75" s="276"/>
      <c r="C75" s="281" t="s">
        <v>1351</v>
      </c>
      <c r="D75" s="281"/>
      <c r="E75" s="281"/>
      <c r="F75" s="282" t="s">
        <v>1352</v>
      </c>
      <c r="G75" s="283"/>
      <c r="H75" s="281"/>
      <c r="I75" s="281"/>
      <c r="J75" s="281" t="s">
        <v>1353</v>
      </c>
      <c r="K75" s="278"/>
    </row>
    <row r="76" spans="2:11" ht="5.25" customHeight="1">
      <c r="B76" s="276"/>
      <c r="C76" s="284"/>
      <c r="D76" s="284"/>
      <c r="E76" s="284"/>
      <c r="F76" s="284"/>
      <c r="G76" s="285"/>
      <c r="H76" s="284"/>
      <c r="I76" s="284"/>
      <c r="J76" s="284"/>
      <c r="K76" s="278"/>
    </row>
    <row r="77" spans="2:11" ht="15" customHeight="1">
      <c r="B77" s="276"/>
      <c r="C77" s="265" t="s">
        <v>50</v>
      </c>
      <c r="D77" s="284"/>
      <c r="E77" s="284"/>
      <c r="F77" s="286" t="s">
        <v>1354</v>
      </c>
      <c r="G77" s="285"/>
      <c r="H77" s="265" t="s">
        <v>1355</v>
      </c>
      <c r="I77" s="265" t="s">
        <v>1356</v>
      </c>
      <c r="J77" s="265">
        <v>20</v>
      </c>
      <c r="K77" s="278"/>
    </row>
    <row r="78" spans="2:11" ht="15" customHeight="1">
      <c r="B78" s="276"/>
      <c r="C78" s="265" t="s">
        <v>1357</v>
      </c>
      <c r="D78" s="265"/>
      <c r="E78" s="265"/>
      <c r="F78" s="286" t="s">
        <v>1354</v>
      </c>
      <c r="G78" s="285"/>
      <c r="H78" s="265" t="s">
        <v>1358</v>
      </c>
      <c r="I78" s="265" t="s">
        <v>1356</v>
      </c>
      <c r="J78" s="265">
        <v>120</v>
      </c>
      <c r="K78" s="278"/>
    </row>
    <row r="79" spans="2:11" ht="15" customHeight="1">
      <c r="B79" s="287"/>
      <c r="C79" s="265" t="s">
        <v>1359</v>
      </c>
      <c r="D79" s="265"/>
      <c r="E79" s="265"/>
      <c r="F79" s="286" t="s">
        <v>1360</v>
      </c>
      <c r="G79" s="285"/>
      <c r="H79" s="265" t="s">
        <v>1361</v>
      </c>
      <c r="I79" s="265" t="s">
        <v>1356</v>
      </c>
      <c r="J79" s="265">
        <v>50</v>
      </c>
      <c r="K79" s="278"/>
    </row>
    <row r="80" spans="2:11" ht="15" customHeight="1">
      <c r="B80" s="287"/>
      <c r="C80" s="265" t="s">
        <v>1362</v>
      </c>
      <c r="D80" s="265"/>
      <c r="E80" s="265"/>
      <c r="F80" s="286" t="s">
        <v>1354</v>
      </c>
      <c r="G80" s="285"/>
      <c r="H80" s="265" t="s">
        <v>1363</v>
      </c>
      <c r="I80" s="265" t="s">
        <v>1364</v>
      </c>
      <c r="J80" s="265"/>
      <c r="K80" s="278"/>
    </row>
    <row r="81" spans="2:11" ht="15" customHeight="1">
      <c r="B81" s="287"/>
      <c r="C81" s="288" t="s">
        <v>1365</v>
      </c>
      <c r="D81" s="288"/>
      <c r="E81" s="288"/>
      <c r="F81" s="289" t="s">
        <v>1360</v>
      </c>
      <c r="G81" s="288"/>
      <c r="H81" s="288" t="s">
        <v>1366</v>
      </c>
      <c r="I81" s="288" t="s">
        <v>1356</v>
      </c>
      <c r="J81" s="288">
        <v>15</v>
      </c>
      <c r="K81" s="278"/>
    </row>
    <row r="82" spans="2:11" ht="15" customHeight="1">
      <c r="B82" s="287"/>
      <c r="C82" s="288" t="s">
        <v>1367</v>
      </c>
      <c r="D82" s="288"/>
      <c r="E82" s="288"/>
      <c r="F82" s="289" t="s">
        <v>1360</v>
      </c>
      <c r="G82" s="288"/>
      <c r="H82" s="288" t="s">
        <v>1368</v>
      </c>
      <c r="I82" s="288" t="s">
        <v>1356</v>
      </c>
      <c r="J82" s="288">
        <v>15</v>
      </c>
      <c r="K82" s="278"/>
    </row>
    <row r="83" spans="2:11" ht="15" customHeight="1">
      <c r="B83" s="287"/>
      <c r="C83" s="288" t="s">
        <v>1369</v>
      </c>
      <c r="D83" s="288"/>
      <c r="E83" s="288"/>
      <c r="F83" s="289" t="s">
        <v>1360</v>
      </c>
      <c r="G83" s="288"/>
      <c r="H83" s="288" t="s">
        <v>1370</v>
      </c>
      <c r="I83" s="288" t="s">
        <v>1356</v>
      </c>
      <c r="J83" s="288">
        <v>20</v>
      </c>
      <c r="K83" s="278"/>
    </row>
    <row r="84" spans="2:11" ht="15" customHeight="1">
      <c r="B84" s="287"/>
      <c r="C84" s="288" t="s">
        <v>1371</v>
      </c>
      <c r="D84" s="288"/>
      <c r="E84" s="288"/>
      <c r="F84" s="289" t="s">
        <v>1360</v>
      </c>
      <c r="G84" s="288"/>
      <c r="H84" s="288" t="s">
        <v>1372</v>
      </c>
      <c r="I84" s="288" t="s">
        <v>1356</v>
      </c>
      <c r="J84" s="288">
        <v>20</v>
      </c>
      <c r="K84" s="278"/>
    </row>
    <row r="85" spans="2:11" ht="15" customHeight="1">
      <c r="B85" s="287"/>
      <c r="C85" s="265" t="s">
        <v>1373</v>
      </c>
      <c r="D85" s="265"/>
      <c r="E85" s="265"/>
      <c r="F85" s="286" t="s">
        <v>1360</v>
      </c>
      <c r="G85" s="285"/>
      <c r="H85" s="265" t="s">
        <v>1374</v>
      </c>
      <c r="I85" s="265" t="s">
        <v>1356</v>
      </c>
      <c r="J85" s="265">
        <v>50</v>
      </c>
      <c r="K85" s="278"/>
    </row>
    <row r="86" spans="2:11" ht="15" customHeight="1">
      <c r="B86" s="287"/>
      <c r="C86" s="265" t="s">
        <v>1375</v>
      </c>
      <c r="D86" s="265"/>
      <c r="E86" s="265"/>
      <c r="F86" s="286" t="s">
        <v>1360</v>
      </c>
      <c r="G86" s="285"/>
      <c r="H86" s="265" t="s">
        <v>1376</v>
      </c>
      <c r="I86" s="265" t="s">
        <v>1356</v>
      </c>
      <c r="J86" s="265">
        <v>20</v>
      </c>
      <c r="K86" s="278"/>
    </row>
    <row r="87" spans="2:11" ht="15" customHeight="1">
      <c r="B87" s="287"/>
      <c r="C87" s="265" t="s">
        <v>1377</v>
      </c>
      <c r="D87" s="265"/>
      <c r="E87" s="265"/>
      <c r="F87" s="286" t="s">
        <v>1360</v>
      </c>
      <c r="G87" s="285"/>
      <c r="H87" s="265" t="s">
        <v>1378</v>
      </c>
      <c r="I87" s="265" t="s">
        <v>1356</v>
      </c>
      <c r="J87" s="265">
        <v>20</v>
      </c>
      <c r="K87" s="278"/>
    </row>
    <row r="88" spans="2:11" ht="15" customHeight="1">
      <c r="B88" s="287"/>
      <c r="C88" s="265" t="s">
        <v>1379</v>
      </c>
      <c r="D88" s="265"/>
      <c r="E88" s="265"/>
      <c r="F88" s="286" t="s">
        <v>1360</v>
      </c>
      <c r="G88" s="285"/>
      <c r="H88" s="265" t="s">
        <v>1380</v>
      </c>
      <c r="I88" s="265" t="s">
        <v>1356</v>
      </c>
      <c r="J88" s="265">
        <v>50</v>
      </c>
      <c r="K88" s="278"/>
    </row>
    <row r="89" spans="2:11" ht="15" customHeight="1">
      <c r="B89" s="287"/>
      <c r="C89" s="265" t="s">
        <v>1381</v>
      </c>
      <c r="D89" s="265"/>
      <c r="E89" s="265"/>
      <c r="F89" s="286" t="s">
        <v>1360</v>
      </c>
      <c r="G89" s="285"/>
      <c r="H89" s="265" t="s">
        <v>1381</v>
      </c>
      <c r="I89" s="265" t="s">
        <v>1356</v>
      </c>
      <c r="J89" s="265">
        <v>50</v>
      </c>
      <c r="K89" s="278"/>
    </row>
    <row r="90" spans="2:11" ht="15" customHeight="1">
      <c r="B90" s="287"/>
      <c r="C90" s="265" t="s">
        <v>110</v>
      </c>
      <c r="D90" s="265"/>
      <c r="E90" s="265"/>
      <c r="F90" s="286" t="s">
        <v>1360</v>
      </c>
      <c r="G90" s="285"/>
      <c r="H90" s="265" t="s">
        <v>1382</v>
      </c>
      <c r="I90" s="265" t="s">
        <v>1356</v>
      </c>
      <c r="J90" s="265">
        <v>255</v>
      </c>
      <c r="K90" s="278"/>
    </row>
    <row r="91" spans="2:11" ht="15" customHeight="1">
      <c r="B91" s="287"/>
      <c r="C91" s="265" t="s">
        <v>1383</v>
      </c>
      <c r="D91" s="265"/>
      <c r="E91" s="265"/>
      <c r="F91" s="286" t="s">
        <v>1354</v>
      </c>
      <c r="G91" s="285"/>
      <c r="H91" s="265" t="s">
        <v>1384</v>
      </c>
      <c r="I91" s="265" t="s">
        <v>1385</v>
      </c>
      <c r="J91" s="265"/>
      <c r="K91" s="278"/>
    </row>
    <row r="92" spans="2:11" ht="15" customHeight="1">
      <c r="B92" s="287"/>
      <c r="C92" s="265" t="s">
        <v>1386</v>
      </c>
      <c r="D92" s="265"/>
      <c r="E92" s="265"/>
      <c r="F92" s="286" t="s">
        <v>1354</v>
      </c>
      <c r="G92" s="285"/>
      <c r="H92" s="265" t="s">
        <v>1387</v>
      </c>
      <c r="I92" s="265" t="s">
        <v>1388</v>
      </c>
      <c r="J92" s="265"/>
      <c r="K92" s="278"/>
    </row>
    <row r="93" spans="2:11" ht="15" customHeight="1">
      <c r="B93" s="287"/>
      <c r="C93" s="265" t="s">
        <v>1389</v>
      </c>
      <c r="D93" s="265"/>
      <c r="E93" s="265"/>
      <c r="F93" s="286" t="s">
        <v>1354</v>
      </c>
      <c r="G93" s="285"/>
      <c r="H93" s="265" t="s">
        <v>1389</v>
      </c>
      <c r="I93" s="265" t="s">
        <v>1388</v>
      </c>
      <c r="J93" s="265"/>
      <c r="K93" s="278"/>
    </row>
    <row r="94" spans="2:11" ht="15" customHeight="1">
      <c r="B94" s="287"/>
      <c r="C94" s="265" t="s">
        <v>35</v>
      </c>
      <c r="D94" s="265"/>
      <c r="E94" s="265"/>
      <c r="F94" s="286" t="s">
        <v>1354</v>
      </c>
      <c r="G94" s="285"/>
      <c r="H94" s="265" t="s">
        <v>1390</v>
      </c>
      <c r="I94" s="265" t="s">
        <v>1388</v>
      </c>
      <c r="J94" s="265"/>
      <c r="K94" s="278"/>
    </row>
    <row r="95" spans="2:11" ht="15" customHeight="1">
      <c r="B95" s="287"/>
      <c r="C95" s="265" t="s">
        <v>45</v>
      </c>
      <c r="D95" s="265"/>
      <c r="E95" s="265"/>
      <c r="F95" s="286" t="s">
        <v>1354</v>
      </c>
      <c r="G95" s="285"/>
      <c r="H95" s="265" t="s">
        <v>1391</v>
      </c>
      <c r="I95" s="265" t="s">
        <v>1388</v>
      </c>
      <c r="J95" s="265"/>
      <c r="K95" s="278"/>
    </row>
    <row r="96" spans="2:11" ht="15" customHeight="1">
      <c r="B96" s="290"/>
      <c r="C96" s="291"/>
      <c r="D96" s="291"/>
      <c r="E96" s="291"/>
      <c r="F96" s="291"/>
      <c r="G96" s="291"/>
      <c r="H96" s="291"/>
      <c r="I96" s="291"/>
      <c r="J96" s="291"/>
      <c r="K96" s="292"/>
    </row>
    <row r="97" spans="2:11" ht="18.75" customHeight="1">
      <c r="B97" s="293"/>
      <c r="C97" s="294"/>
      <c r="D97" s="294"/>
      <c r="E97" s="294"/>
      <c r="F97" s="294"/>
      <c r="G97" s="294"/>
      <c r="H97" s="294"/>
      <c r="I97" s="294"/>
      <c r="J97" s="294"/>
      <c r="K97" s="293"/>
    </row>
    <row r="98" spans="2:11" ht="18.75" customHeight="1">
      <c r="B98" s="272"/>
      <c r="C98" s="272"/>
      <c r="D98" s="272"/>
      <c r="E98" s="272"/>
      <c r="F98" s="272"/>
      <c r="G98" s="272"/>
      <c r="H98" s="272"/>
      <c r="I98" s="272"/>
      <c r="J98" s="272"/>
      <c r="K98" s="272"/>
    </row>
    <row r="99" spans="2:11" ht="7.5" customHeight="1">
      <c r="B99" s="273"/>
      <c r="C99" s="274"/>
      <c r="D99" s="274"/>
      <c r="E99" s="274"/>
      <c r="F99" s="274"/>
      <c r="G99" s="274"/>
      <c r="H99" s="274"/>
      <c r="I99" s="274"/>
      <c r="J99" s="274"/>
      <c r="K99" s="275"/>
    </row>
    <row r="100" spans="2:11" ht="45" customHeight="1">
      <c r="B100" s="276"/>
      <c r="C100" s="277" t="s">
        <v>1392</v>
      </c>
      <c r="D100" s="277"/>
      <c r="E100" s="277"/>
      <c r="F100" s="277"/>
      <c r="G100" s="277"/>
      <c r="H100" s="277"/>
      <c r="I100" s="277"/>
      <c r="J100" s="277"/>
      <c r="K100" s="278"/>
    </row>
    <row r="101" spans="2:11" ht="17.25" customHeight="1">
      <c r="B101" s="276"/>
      <c r="C101" s="279" t="s">
        <v>1348</v>
      </c>
      <c r="D101" s="279"/>
      <c r="E101" s="279"/>
      <c r="F101" s="279" t="s">
        <v>1349</v>
      </c>
      <c r="G101" s="280"/>
      <c r="H101" s="279" t="s">
        <v>104</v>
      </c>
      <c r="I101" s="279" t="s">
        <v>54</v>
      </c>
      <c r="J101" s="279" t="s">
        <v>1350</v>
      </c>
      <c r="K101" s="278"/>
    </row>
    <row r="102" spans="2:11" ht="17.25" customHeight="1">
      <c r="B102" s="276"/>
      <c r="C102" s="281" t="s">
        <v>1351</v>
      </c>
      <c r="D102" s="281"/>
      <c r="E102" s="281"/>
      <c r="F102" s="282" t="s">
        <v>1352</v>
      </c>
      <c r="G102" s="283"/>
      <c r="H102" s="281"/>
      <c r="I102" s="281"/>
      <c r="J102" s="281" t="s">
        <v>1353</v>
      </c>
      <c r="K102" s="278"/>
    </row>
    <row r="103" spans="2:11" ht="5.25" customHeight="1">
      <c r="B103" s="276"/>
      <c r="C103" s="279"/>
      <c r="D103" s="279"/>
      <c r="E103" s="279"/>
      <c r="F103" s="279"/>
      <c r="G103" s="295"/>
      <c r="H103" s="279"/>
      <c r="I103" s="279"/>
      <c r="J103" s="279"/>
      <c r="K103" s="278"/>
    </row>
    <row r="104" spans="2:11" ht="15" customHeight="1">
      <c r="B104" s="276"/>
      <c r="C104" s="265" t="s">
        <v>50</v>
      </c>
      <c r="D104" s="284"/>
      <c r="E104" s="284"/>
      <c r="F104" s="286" t="s">
        <v>1354</v>
      </c>
      <c r="G104" s="295"/>
      <c r="H104" s="265" t="s">
        <v>1393</v>
      </c>
      <c r="I104" s="265" t="s">
        <v>1356</v>
      </c>
      <c r="J104" s="265">
        <v>20</v>
      </c>
      <c r="K104" s="278"/>
    </row>
    <row r="105" spans="2:11" ht="15" customHeight="1">
      <c r="B105" s="276"/>
      <c r="C105" s="265" t="s">
        <v>1357</v>
      </c>
      <c r="D105" s="265"/>
      <c r="E105" s="265"/>
      <c r="F105" s="286" t="s">
        <v>1354</v>
      </c>
      <c r="G105" s="265"/>
      <c r="H105" s="265" t="s">
        <v>1393</v>
      </c>
      <c r="I105" s="265" t="s">
        <v>1356</v>
      </c>
      <c r="J105" s="265">
        <v>120</v>
      </c>
      <c r="K105" s="278"/>
    </row>
    <row r="106" spans="2:11" ht="15" customHeight="1">
      <c r="B106" s="287"/>
      <c r="C106" s="265" t="s">
        <v>1359</v>
      </c>
      <c r="D106" s="265"/>
      <c r="E106" s="265"/>
      <c r="F106" s="286" t="s">
        <v>1360</v>
      </c>
      <c r="G106" s="265"/>
      <c r="H106" s="265" t="s">
        <v>1393</v>
      </c>
      <c r="I106" s="265" t="s">
        <v>1356</v>
      </c>
      <c r="J106" s="265">
        <v>50</v>
      </c>
      <c r="K106" s="278"/>
    </row>
    <row r="107" spans="2:11" ht="15" customHeight="1">
      <c r="B107" s="287"/>
      <c r="C107" s="265" t="s">
        <v>1362</v>
      </c>
      <c r="D107" s="265"/>
      <c r="E107" s="265"/>
      <c r="F107" s="286" t="s">
        <v>1354</v>
      </c>
      <c r="G107" s="265"/>
      <c r="H107" s="265" t="s">
        <v>1393</v>
      </c>
      <c r="I107" s="265" t="s">
        <v>1364</v>
      </c>
      <c r="J107" s="265"/>
      <c r="K107" s="278"/>
    </row>
    <row r="108" spans="2:11" ht="15" customHeight="1">
      <c r="B108" s="287"/>
      <c r="C108" s="265" t="s">
        <v>1373</v>
      </c>
      <c r="D108" s="265"/>
      <c r="E108" s="265"/>
      <c r="F108" s="286" t="s">
        <v>1360</v>
      </c>
      <c r="G108" s="265"/>
      <c r="H108" s="265" t="s">
        <v>1393</v>
      </c>
      <c r="I108" s="265" t="s">
        <v>1356</v>
      </c>
      <c r="J108" s="265">
        <v>50</v>
      </c>
      <c r="K108" s="278"/>
    </row>
    <row r="109" spans="2:11" ht="15" customHeight="1">
      <c r="B109" s="287"/>
      <c r="C109" s="265" t="s">
        <v>1381</v>
      </c>
      <c r="D109" s="265"/>
      <c r="E109" s="265"/>
      <c r="F109" s="286" t="s">
        <v>1360</v>
      </c>
      <c r="G109" s="265"/>
      <c r="H109" s="265" t="s">
        <v>1393</v>
      </c>
      <c r="I109" s="265" t="s">
        <v>1356</v>
      </c>
      <c r="J109" s="265">
        <v>50</v>
      </c>
      <c r="K109" s="278"/>
    </row>
    <row r="110" spans="2:11" ht="15" customHeight="1">
      <c r="B110" s="287"/>
      <c r="C110" s="265" t="s">
        <v>1379</v>
      </c>
      <c r="D110" s="265"/>
      <c r="E110" s="265"/>
      <c r="F110" s="286" t="s">
        <v>1360</v>
      </c>
      <c r="G110" s="265"/>
      <c r="H110" s="265" t="s">
        <v>1393</v>
      </c>
      <c r="I110" s="265" t="s">
        <v>1356</v>
      </c>
      <c r="J110" s="265">
        <v>50</v>
      </c>
      <c r="K110" s="278"/>
    </row>
    <row r="111" spans="2:11" ht="15" customHeight="1">
      <c r="B111" s="287"/>
      <c r="C111" s="265" t="s">
        <v>50</v>
      </c>
      <c r="D111" s="265"/>
      <c r="E111" s="265"/>
      <c r="F111" s="286" t="s">
        <v>1354</v>
      </c>
      <c r="G111" s="265"/>
      <c r="H111" s="265" t="s">
        <v>1394</v>
      </c>
      <c r="I111" s="265" t="s">
        <v>1356</v>
      </c>
      <c r="J111" s="265">
        <v>20</v>
      </c>
      <c r="K111" s="278"/>
    </row>
    <row r="112" spans="2:11" ht="15" customHeight="1">
      <c r="B112" s="287"/>
      <c r="C112" s="265" t="s">
        <v>1395</v>
      </c>
      <c r="D112" s="265"/>
      <c r="E112" s="265"/>
      <c r="F112" s="286" t="s">
        <v>1354</v>
      </c>
      <c r="G112" s="265"/>
      <c r="H112" s="265" t="s">
        <v>1396</v>
      </c>
      <c r="I112" s="265" t="s">
        <v>1356</v>
      </c>
      <c r="J112" s="265">
        <v>120</v>
      </c>
      <c r="K112" s="278"/>
    </row>
    <row r="113" spans="2:11" ht="15" customHeight="1">
      <c r="B113" s="287"/>
      <c r="C113" s="265" t="s">
        <v>35</v>
      </c>
      <c r="D113" s="265"/>
      <c r="E113" s="265"/>
      <c r="F113" s="286" t="s">
        <v>1354</v>
      </c>
      <c r="G113" s="265"/>
      <c r="H113" s="265" t="s">
        <v>1397</v>
      </c>
      <c r="I113" s="265" t="s">
        <v>1388</v>
      </c>
      <c r="J113" s="265"/>
      <c r="K113" s="278"/>
    </row>
    <row r="114" spans="2:11" ht="15" customHeight="1">
      <c r="B114" s="287"/>
      <c r="C114" s="265" t="s">
        <v>45</v>
      </c>
      <c r="D114" s="265"/>
      <c r="E114" s="265"/>
      <c r="F114" s="286" t="s">
        <v>1354</v>
      </c>
      <c r="G114" s="265"/>
      <c r="H114" s="265" t="s">
        <v>1398</v>
      </c>
      <c r="I114" s="265" t="s">
        <v>1388</v>
      </c>
      <c r="J114" s="265"/>
      <c r="K114" s="278"/>
    </row>
    <row r="115" spans="2:11" ht="15" customHeight="1">
      <c r="B115" s="287"/>
      <c r="C115" s="265" t="s">
        <v>54</v>
      </c>
      <c r="D115" s="265"/>
      <c r="E115" s="265"/>
      <c r="F115" s="286" t="s">
        <v>1354</v>
      </c>
      <c r="G115" s="265"/>
      <c r="H115" s="265" t="s">
        <v>1399</v>
      </c>
      <c r="I115" s="265" t="s">
        <v>1400</v>
      </c>
      <c r="J115" s="265"/>
      <c r="K115" s="278"/>
    </row>
    <row r="116" spans="2:11" ht="15" customHeight="1">
      <c r="B116" s="290"/>
      <c r="C116" s="296"/>
      <c r="D116" s="296"/>
      <c r="E116" s="296"/>
      <c r="F116" s="296"/>
      <c r="G116" s="296"/>
      <c r="H116" s="296"/>
      <c r="I116" s="296"/>
      <c r="J116" s="296"/>
      <c r="K116" s="292"/>
    </row>
    <row r="117" spans="2:11" ht="18.75" customHeight="1">
      <c r="B117" s="297"/>
      <c r="C117" s="262"/>
      <c r="D117" s="262"/>
      <c r="E117" s="262"/>
      <c r="F117" s="298"/>
      <c r="G117" s="262"/>
      <c r="H117" s="262"/>
      <c r="I117" s="262"/>
      <c r="J117" s="262"/>
      <c r="K117" s="297"/>
    </row>
    <row r="118" spans="2:11" ht="18.75" customHeight="1"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</row>
    <row r="119" spans="2:11" ht="7.5" customHeight="1">
      <c r="B119" s="299"/>
      <c r="C119" s="300"/>
      <c r="D119" s="300"/>
      <c r="E119" s="300"/>
      <c r="F119" s="300"/>
      <c r="G119" s="300"/>
      <c r="H119" s="300"/>
      <c r="I119" s="300"/>
      <c r="J119" s="300"/>
      <c r="K119" s="301"/>
    </row>
    <row r="120" spans="2:11" ht="45" customHeight="1">
      <c r="B120" s="302"/>
      <c r="C120" s="253" t="s">
        <v>1401</v>
      </c>
      <c r="D120" s="253"/>
      <c r="E120" s="253"/>
      <c r="F120" s="253"/>
      <c r="G120" s="253"/>
      <c r="H120" s="253"/>
      <c r="I120" s="253"/>
      <c r="J120" s="253"/>
      <c r="K120" s="303"/>
    </row>
    <row r="121" spans="2:11" ht="17.25" customHeight="1">
      <c r="B121" s="304"/>
      <c r="C121" s="279" t="s">
        <v>1348</v>
      </c>
      <c r="D121" s="279"/>
      <c r="E121" s="279"/>
      <c r="F121" s="279" t="s">
        <v>1349</v>
      </c>
      <c r="G121" s="280"/>
      <c r="H121" s="279" t="s">
        <v>104</v>
      </c>
      <c r="I121" s="279" t="s">
        <v>54</v>
      </c>
      <c r="J121" s="279" t="s">
        <v>1350</v>
      </c>
      <c r="K121" s="305"/>
    </row>
    <row r="122" spans="2:11" ht="17.25" customHeight="1">
      <c r="B122" s="304"/>
      <c r="C122" s="281" t="s">
        <v>1351</v>
      </c>
      <c r="D122" s="281"/>
      <c r="E122" s="281"/>
      <c r="F122" s="282" t="s">
        <v>1352</v>
      </c>
      <c r="G122" s="283"/>
      <c r="H122" s="281"/>
      <c r="I122" s="281"/>
      <c r="J122" s="281" t="s">
        <v>1353</v>
      </c>
      <c r="K122" s="305"/>
    </row>
    <row r="123" spans="2:11" ht="5.25" customHeight="1">
      <c r="B123" s="306"/>
      <c r="C123" s="284"/>
      <c r="D123" s="284"/>
      <c r="E123" s="284"/>
      <c r="F123" s="284"/>
      <c r="G123" s="265"/>
      <c r="H123" s="284"/>
      <c r="I123" s="284"/>
      <c r="J123" s="284"/>
      <c r="K123" s="307"/>
    </row>
    <row r="124" spans="2:11" ht="15" customHeight="1">
      <c r="B124" s="306"/>
      <c r="C124" s="265" t="s">
        <v>1357</v>
      </c>
      <c r="D124" s="284"/>
      <c r="E124" s="284"/>
      <c r="F124" s="286" t="s">
        <v>1354</v>
      </c>
      <c r="G124" s="265"/>
      <c r="H124" s="265" t="s">
        <v>1393</v>
      </c>
      <c r="I124" s="265" t="s">
        <v>1356</v>
      </c>
      <c r="J124" s="265">
        <v>120</v>
      </c>
      <c r="K124" s="308"/>
    </row>
    <row r="125" spans="2:11" ht="15" customHeight="1">
      <c r="B125" s="306"/>
      <c r="C125" s="265" t="s">
        <v>1402</v>
      </c>
      <c r="D125" s="265"/>
      <c r="E125" s="265"/>
      <c r="F125" s="286" t="s">
        <v>1354</v>
      </c>
      <c r="G125" s="265"/>
      <c r="H125" s="265" t="s">
        <v>1403</v>
      </c>
      <c r="I125" s="265" t="s">
        <v>1356</v>
      </c>
      <c r="J125" s="265" t="s">
        <v>1404</v>
      </c>
      <c r="K125" s="308"/>
    </row>
    <row r="126" spans="2:11" ht="15" customHeight="1">
      <c r="B126" s="306"/>
      <c r="C126" s="265" t="s">
        <v>1303</v>
      </c>
      <c r="D126" s="265"/>
      <c r="E126" s="265"/>
      <c r="F126" s="286" t="s">
        <v>1354</v>
      </c>
      <c r="G126" s="265"/>
      <c r="H126" s="265" t="s">
        <v>1405</v>
      </c>
      <c r="I126" s="265" t="s">
        <v>1356</v>
      </c>
      <c r="J126" s="265" t="s">
        <v>1404</v>
      </c>
      <c r="K126" s="308"/>
    </row>
    <row r="127" spans="2:11" ht="15" customHeight="1">
      <c r="B127" s="306"/>
      <c r="C127" s="265" t="s">
        <v>1365</v>
      </c>
      <c r="D127" s="265"/>
      <c r="E127" s="265"/>
      <c r="F127" s="286" t="s">
        <v>1360</v>
      </c>
      <c r="G127" s="265"/>
      <c r="H127" s="265" t="s">
        <v>1366</v>
      </c>
      <c r="I127" s="265" t="s">
        <v>1356</v>
      </c>
      <c r="J127" s="265">
        <v>15</v>
      </c>
      <c r="K127" s="308"/>
    </row>
    <row r="128" spans="2:11" ht="15" customHeight="1">
      <c r="B128" s="306"/>
      <c r="C128" s="288" t="s">
        <v>1367</v>
      </c>
      <c r="D128" s="288"/>
      <c r="E128" s="288"/>
      <c r="F128" s="289" t="s">
        <v>1360</v>
      </c>
      <c r="G128" s="288"/>
      <c r="H128" s="288" t="s">
        <v>1368</v>
      </c>
      <c r="I128" s="288" t="s">
        <v>1356</v>
      </c>
      <c r="J128" s="288">
        <v>15</v>
      </c>
      <c r="K128" s="308"/>
    </row>
    <row r="129" spans="2:11" ht="15" customHeight="1">
      <c r="B129" s="306"/>
      <c r="C129" s="288" t="s">
        <v>1369</v>
      </c>
      <c r="D129" s="288"/>
      <c r="E129" s="288"/>
      <c r="F129" s="289" t="s">
        <v>1360</v>
      </c>
      <c r="G129" s="288"/>
      <c r="H129" s="288" t="s">
        <v>1370</v>
      </c>
      <c r="I129" s="288" t="s">
        <v>1356</v>
      </c>
      <c r="J129" s="288">
        <v>20</v>
      </c>
      <c r="K129" s="308"/>
    </row>
    <row r="130" spans="2:11" ht="15" customHeight="1">
      <c r="B130" s="306"/>
      <c r="C130" s="288" t="s">
        <v>1371</v>
      </c>
      <c r="D130" s="288"/>
      <c r="E130" s="288"/>
      <c r="F130" s="289" t="s">
        <v>1360</v>
      </c>
      <c r="G130" s="288"/>
      <c r="H130" s="288" t="s">
        <v>1372</v>
      </c>
      <c r="I130" s="288" t="s">
        <v>1356</v>
      </c>
      <c r="J130" s="288">
        <v>20</v>
      </c>
      <c r="K130" s="308"/>
    </row>
    <row r="131" spans="2:11" ht="15" customHeight="1">
      <c r="B131" s="306"/>
      <c r="C131" s="265" t="s">
        <v>1359</v>
      </c>
      <c r="D131" s="265"/>
      <c r="E131" s="265"/>
      <c r="F131" s="286" t="s">
        <v>1360</v>
      </c>
      <c r="G131" s="265"/>
      <c r="H131" s="265" t="s">
        <v>1393</v>
      </c>
      <c r="I131" s="265" t="s">
        <v>1356</v>
      </c>
      <c r="J131" s="265">
        <v>50</v>
      </c>
      <c r="K131" s="308"/>
    </row>
    <row r="132" spans="2:11" ht="15" customHeight="1">
      <c r="B132" s="306"/>
      <c r="C132" s="265" t="s">
        <v>1373</v>
      </c>
      <c r="D132" s="265"/>
      <c r="E132" s="265"/>
      <c r="F132" s="286" t="s">
        <v>1360</v>
      </c>
      <c r="G132" s="265"/>
      <c r="H132" s="265" t="s">
        <v>1393</v>
      </c>
      <c r="I132" s="265" t="s">
        <v>1356</v>
      </c>
      <c r="J132" s="265">
        <v>50</v>
      </c>
      <c r="K132" s="308"/>
    </row>
    <row r="133" spans="2:11" ht="15" customHeight="1">
      <c r="B133" s="306"/>
      <c r="C133" s="265" t="s">
        <v>1379</v>
      </c>
      <c r="D133" s="265"/>
      <c r="E133" s="265"/>
      <c r="F133" s="286" t="s">
        <v>1360</v>
      </c>
      <c r="G133" s="265"/>
      <c r="H133" s="265" t="s">
        <v>1393</v>
      </c>
      <c r="I133" s="265" t="s">
        <v>1356</v>
      </c>
      <c r="J133" s="265">
        <v>50</v>
      </c>
      <c r="K133" s="308"/>
    </row>
    <row r="134" spans="2:11" ht="15" customHeight="1">
      <c r="B134" s="306"/>
      <c r="C134" s="265" t="s">
        <v>1381</v>
      </c>
      <c r="D134" s="265"/>
      <c r="E134" s="265"/>
      <c r="F134" s="286" t="s">
        <v>1360</v>
      </c>
      <c r="G134" s="265"/>
      <c r="H134" s="265" t="s">
        <v>1393</v>
      </c>
      <c r="I134" s="265" t="s">
        <v>1356</v>
      </c>
      <c r="J134" s="265">
        <v>50</v>
      </c>
      <c r="K134" s="308"/>
    </row>
    <row r="135" spans="2:11" ht="15" customHeight="1">
      <c r="B135" s="306"/>
      <c r="C135" s="265" t="s">
        <v>110</v>
      </c>
      <c r="D135" s="265"/>
      <c r="E135" s="265"/>
      <c r="F135" s="286" t="s">
        <v>1360</v>
      </c>
      <c r="G135" s="265"/>
      <c r="H135" s="265" t="s">
        <v>1406</v>
      </c>
      <c r="I135" s="265" t="s">
        <v>1356</v>
      </c>
      <c r="J135" s="265">
        <v>255</v>
      </c>
      <c r="K135" s="308"/>
    </row>
    <row r="136" spans="2:11" ht="15" customHeight="1">
      <c r="B136" s="306"/>
      <c r="C136" s="265" t="s">
        <v>1383</v>
      </c>
      <c r="D136" s="265"/>
      <c r="E136" s="265"/>
      <c r="F136" s="286" t="s">
        <v>1354</v>
      </c>
      <c r="G136" s="265"/>
      <c r="H136" s="265" t="s">
        <v>1407</v>
      </c>
      <c r="I136" s="265" t="s">
        <v>1385</v>
      </c>
      <c r="J136" s="265"/>
      <c r="K136" s="308"/>
    </row>
    <row r="137" spans="2:11" ht="15" customHeight="1">
      <c r="B137" s="306"/>
      <c r="C137" s="265" t="s">
        <v>1386</v>
      </c>
      <c r="D137" s="265"/>
      <c r="E137" s="265"/>
      <c r="F137" s="286" t="s">
        <v>1354</v>
      </c>
      <c r="G137" s="265"/>
      <c r="H137" s="265" t="s">
        <v>1408</v>
      </c>
      <c r="I137" s="265" t="s">
        <v>1388</v>
      </c>
      <c r="J137" s="265"/>
      <c r="K137" s="308"/>
    </row>
    <row r="138" spans="2:11" ht="15" customHeight="1">
      <c r="B138" s="306"/>
      <c r="C138" s="265" t="s">
        <v>1389</v>
      </c>
      <c r="D138" s="265"/>
      <c r="E138" s="265"/>
      <c r="F138" s="286" t="s">
        <v>1354</v>
      </c>
      <c r="G138" s="265"/>
      <c r="H138" s="265" t="s">
        <v>1389</v>
      </c>
      <c r="I138" s="265" t="s">
        <v>1388</v>
      </c>
      <c r="J138" s="265"/>
      <c r="K138" s="308"/>
    </row>
    <row r="139" spans="2:11" ht="15" customHeight="1">
      <c r="B139" s="306"/>
      <c r="C139" s="265" t="s">
        <v>35</v>
      </c>
      <c r="D139" s="265"/>
      <c r="E139" s="265"/>
      <c r="F139" s="286" t="s">
        <v>1354</v>
      </c>
      <c r="G139" s="265"/>
      <c r="H139" s="265" t="s">
        <v>1409</v>
      </c>
      <c r="I139" s="265" t="s">
        <v>1388</v>
      </c>
      <c r="J139" s="265"/>
      <c r="K139" s="308"/>
    </row>
    <row r="140" spans="2:11" ht="15" customHeight="1">
      <c r="B140" s="306"/>
      <c r="C140" s="265" t="s">
        <v>1410</v>
      </c>
      <c r="D140" s="265"/>
      <c r="E140" s="265"/>
      <c r="F140" s="286" t="s">
        <v>1354</v>
      </c>
      <c r="G140" s="265"/>
      <c r="H140" s="265" t="s">
        <v>1411</v>
      </c>
      <c r="I140" s="265" t="s">
        <v>1388</v>
      </c>
      <c r="J140" s="265"/>
      <c r="K140" s="308"/>
    </row>
    <row r="141" spans="2:11" ht="15" customHeight="1">
      <c r="B141" s="309"/>
      <c r="C141" s="310"/>
      <c r="D141" s="310"/>
      <c r="E141" s="310"/>
      <c r="F141" s="310"/>
      <c r="G141" s="310"/>
      <c r="H141" s="310"/>
      <c r="I141" s="310"/>
      <c r="J141" s="310"/>
      <c r="K141" s="311"/>
    </row>
    <row r="142" spans="2:11" ht="18.75" customHeight="1">
      <c r="B142" s="262"/>
      <c r="C142" s="262"/>
      <c r="D142" s="262"/>
      <c r="E142" s="262"/>
      <c r="F142" s="298"/>
      <c r="G142" s="262"/>
      <c r="H142" s="262"/>
      <c r="I142" s="262"/>
      <c r="J142" s="262"/>
      <c r="K142" s="262"/>
    </row>
    <row r="143" spans="2:11" ht="18.75" customHeight="1">
      <c r="B143" s="272"/>
      <c r="C143" s="272"/>
      <c r="D143" s="272"/>
      <c r="E143" s="272"/>
      <c r="F143" s="272"/>
      <c r="G143" s="272"/>
      <c r="H143" s="272"/>
      <c r="I143" s="272"/>
      <c r="J143" s="272"/>
      <c r="K143" s="272"/>
    </row>
    <row r="144" spans="2:11" ht="7.5" customHeight="1">
      <c r="B144" s="273"/>
      <c r="C144" s="274"/>
      <c r="D144" s="274"/>
      <c r="E144" s="274"/>
      <c r="F144" s="274"/>
      <c r="G144" s="274"/>
      <c r="H144" s="274"/>
      <c r="I144" s="274"/>
      <c r="J144" s="274"/>
      <c r="K144" s="275"/>
    </row>
    <row r="145" spans="2:11" ht="45" customHeight="1">
      <c r="B145" s="276"/>
      <c r="C145" s="277" t="s">
        <v>1412</v>
      </c>
      <c r="D145" s="277"/>
      <c r="E145" s="277"/>
      <c r="F145" s="277"/>
      <c r="G145" s="277"/>
      <c r="H145" s="277"/>
      <c r="I145" s="277"/>
      <c r="J145" s="277"/>
      <c r="K145" s="278"/>
    </row>
    <row r="146" spans="2:11" ht="17.25" customHeight="1">
      <c r="B146" s="276"/>
      <c r="C146" s="279" t="s">
        <v>1348</v>
      </c>
      <c r="D146" s="279"/>
      <c r="E146" s="279"/>
      <c r="F146" s="279" t="s">
        <v>1349</v>
      </c>
      <c r="G146" s="280"/>
      <c r="H146" s="279" t="s">
        <v>104</v>
      </c>
      <c r="I146" s="279" t="s">
        <v>54</v>
      </c>
      <c r="J146" s="279" t="s">
        <v>1350</v>
      </c>
      <c r="K146" s="278"/>
    </row>
    <row r="147" spans="2:11" ht="17.25" customHeight="1">
      <c r="B147" s="276"/>
      <c r="C147" s="281" t="s">
        <v>1351</v>
      </c>
      <c r="D147" s="281"/>
      <c r="E147" s="281"/>
      <c r="F147" s="282" t="s">
        <v>1352</v>
      </c>
      <c r="G147" s="283"/>
      <c r="H147" s="281"/>
      <c r="I147" s="281"/>
      <c r="J147" s="281" t="s">
        <v>1353</v>
      </c>
      <c r="K147" s="278"/>
    </row>
    <row r="148" spans="2:11" ht="5.25" customHeight="1">
      <c r="B148" s="287"/>
      <c r="C148" s="284"/>
      <c r="D148" s="284"/>
      <c r="E148" s="284"/>
      <c r="F148" s="284"/>
      <c r="G148" s="285"/>
      <c r="H148" s="284"/>
      <c r="I148" s="284"/>
      <c r="J148" s="284"/>
      <c r="K148" s="308"/>
    </row>
    <row r="149" spans="2:11" ht="15" customHeight="1">
      <c r="B149" s="287"/>
      <c r="C149" s="312" t="s">
        <v>1357</v>
      </c>
      <c r="D149" s="265"/>
      <c r="E149" s="265"/>
      <c r="F149" s="313" t="s">
        <v>1354</v>
      </c>
      <c r="G149" s="265"/>
      <c r="H149" s="312" t="s">
        <v>1393</v>
      </c>
      <c r="I149" s="312" t="s">
        <v>1356</v>
      </c>
      <c r="J149" s="312">
        <v>120</v>
      </c>
      <c r="K149" s="308"/>
    </row>
    <row r="150" spans="2:11" ht="15" customHeight="1">
      <c r="B150" s="287"/>
      <c r="C150" s="312" t="s">
        <v>1402</v>
      </c>
      <c r="D150" s="265"/>
      <c r="E150" s="265"/>
      <c r="F150" s="313" t="s">
        <v>1354</v>
      </c>
      <c r="G150" s="265"/>
      <c r="H150" s="312" t="s">
        <v>1413</v>
      </c>
      <c r="I150" s="312" t="s">
        <v>1356</v>
      </c>
      <c r="J150" s="312" t="s">
        <v>1404</v>
      </c>
      <c r="K150" s="308"/>
    </row>
    <row r="151" spans="2:11" ht="15" customHeight="1">
      <c r="B151" s="287"/>
      <c r="C151" s="312" t="s">
        <v>1303</v>
      </c>
      <c r="D151" s="265"/>
      <c r="E151" s="265"/>
      <c r="F151" s="313" t="s">
        <v>1354</v>
      </c>
      <c r="G151" s="265"/>
      <c r="H151" s="312" t="s">
        <v>1414</v>
      </c>
      <c r="I151" s="312" t="s">
        <v>1356</v>
      </c>
      <c r="J151" s="312" t="s">
        <v>1404</v>
      </c>
      <c r="K151" s="308"/>
    </row>
    <row r="152" spans="2:11" ht="15" customHeight="1">
      <c r="B152" s="287"/>
      <c r="C152" s="312" t="s">
        <v>1359</v>
      </c>
      <c r="D152" s="265"/>
      <c r="E152" s="265"/>
      <c r="F152" s="313" t="s">
        <v>1360</v>
      </c>
      <c r="G152" s="265"/>
      <c r="H152" s="312" t="s">
        <v>1393</v>
      </c>
      <c r="I152" s="312" t="s">
        <v>1356</v>
      </c>
      <c r="J152" s="312">
        <v>50</v>
      </c>
      <c r="K152" s="308"/>
    </row>
    <row r="153" spans="2:11" ht="15" customHeight="1">
      <c r="B153" s="287"/>
      <c r="C153" s="312" t="s">
        <v>1362</v>
      </c>
      <c r="D153" s="265"/>
      <c r="E153" s="265"/>
      <c r="F153" s="313" t="s">
        <v>1354</v>
      </c>
      <c r="G153" s="265"/>
      <c r="H153" s="312" t="s">
        <v>1393</v>
      </c>
      <c r="I153" s="312" t="s">
        <v>1364</v>
      </c>
      <c r="J153" s="312"/>
      <c r="K153" s="308"/>
    </row>
    <row r="154" spans="2:11" ht="15" customHeight="1">
      <c r="B154" s="287"/>
      <c r="C154" s="312" t="s">
        <v>1373</v>
      </c>
      <c r="D154" s="265"/>
      <c r="E154" s="265"/>
      <c r="F154" s="313" t="s">
        <v>1360</v>
      </c>
      <c r="G154" s="265"/>
      <c r="H154" s="312" t="s">
        <v>1393</v>
      </c>
      <c r="I154" s="312" t="s">
        <v>1356</v>
      </c>
      <c r="J154" s="312">
        <v>50</v>
      </c>
      <c r="K154" s="308"/>
    </row>
    <row r="155" spans="2:11" ht="15" customHeight="1">
      <c r="B155" s="287"/>
      <c r="C155" s="312" t="s">
        <v>1381</v>
      </c>
      <c r="D155" s="265"/>
      <c r="E155" s="265"/>
      <c r="F155" s="313" t="s">
        <v>1360</v>
      </c>
      <c r="G155" s="265"/>
      <c r="H155" s="312" t="s">
        <v>1393</v>
      </c>
      <c r="I155" s="312" t="s">
        <v>1356</v>
      </c>
      <c r="J155" s="312">
        <v>50</v>
      </c>
      <c r="K155" s="308"/>
    </row>
    <row r="156" spans="2:11" ht="15" customHeight="1">
      <c r="B156" s="287"/>
      <c r="C156" s="312" t="s">
        <v>1379</v>
      </c>
      <c r="D156" s="265"/>
      <c r="E156" s="265"/>
      <c r="F156" s="313" t="s">
        <v>1360</v>
      </c>
      <c r="G156" s="265"/>
      <c r="H156" s="312" t="s">
        <v>1393</v>
      </c>
      <c r="I156" s="312" t="s">
        <v>1356</v>
      </c>
      <c r="J156" s="312">
        <v>50</v>
      </c>
      <c r="K156" s="308"/>
    </row>
    <row r="157" spans="2:11" ht="15" customHeight="1">
      <c r="B157" s="287"/>
      <c r="C157" s="312" t="s">
        <v>98</v>
      </c>
      <c r="D157" s="265"/>
      <c r="E157" s="265"/>
      <c r="F157" s="313" t="s">
        <v>1354</v>
      </c>
      <c r="G157" s="265"/>
      <c r="H157" s="312" t="s">
        <v>1415</v>
      </c>
      <c r="I157" s="312" t="s">
        <v>1356</v>
      </c>
      <c r="J157" s="312" t="s">
        <v>1416</v>
      </c>
      <c r="K157" s="308"/>
    </row>
    <row r="158" spans="2:11" ht="15" customHeight="1">
      <c r="B158" s="287"/>
      <c r="C158" s="312" t="s">
        <v>1417</v>
      </c>
      <c r="D158" s="265"/>
      <c r="E158" s="265"/>
      <c r="F158" s="313" t="s">
        <v>1354</v>
      </c>
      <c r="G158" s="265"/>
      <c r="H158" s="312" t="s">
        <v>1418</v>
      </c>
      <c r="I158" s="312" t="s">
        <v>1388</v>
      </c>
      <c r="J158" s="312"/>
      <c r="K158" s="308"/>
    </row>
    <row r="159" spans="2:11" ht="15" customHeight="1">
      <c r="B159" s="314"/>
      <c r="C159" s="296"/>
      <c r="D159" s="296"/>
      <c r="E159" s="296"/>
      <c r="F159" s="296"/>
      <c r="G159" s="296"/>
      <c r="H159" s="296"/>
      <c r="I159" s="296"/>
      <c r="J159" s="296"/>
      <c r="K159" s="315"/>
    </row>
    <row r="160" spans="2:11" ht="18.75" customHeight="1">
      <c r="B160" s="262"/>
      <c r="C160" s="265"/>
      <c r="D160" s="265"/>
      <c r="E160" s="265"/>
      <c r="F160" s="286"/>
      <c r="G160" s="265"/>
      <c r="H160" s="265"/>
      <c r="I160" s="265"/>
      <c r="J160" s="265"/>
      <c r="K160" s="262"/>
    </row>
    <row r="161" spans="2:11" ht="18.75" customHeight="1">
      <c r="B161" s="272"/>
      <c r="C161" s="272"/>
      <c r="D161" s="272"/>
      <c r="E161" s="272"/>
      <c r="F161" s="272"/>
      <c r="G161" s="272"/>
      <c r="H161" s="272"/>
      <c r="I161" s="272"/>
      <c r="J161" s="272"/>
      <c r="K161" s="272"/>
    </row>
    <row r="162" spans="2:11" ht="7.5" customHeight="1">
      <c r="B162" s="249"/>
      <c r="C162" s="250"/>
      <c r="D162" s="250"/>
      <c r="E162" s="250"/>
      <c r="F162" s="250"/>
      <c r="G162" s="250"/>
      <c r="H162" s="250"/>
      <c r="I162" s="250"/>
      <c r="J162" s="250"/>
      <c r="K162" s="251"/>
    </row>
    <row r="163" spans="2:11" ht="45" customHeight="1">
      <c r="B163" s="252"/>
      <c r="C163" s="253" t="s">
        <v>1419</v>
      </c>
      <c r="D163" s="253"/>
      <c r="E163" s="253"/>
      <c r="F163" s="253"/>
      <c r="G163" s="253"/>
      <c r="H163" s="253"/>
      <c r="I163" s="253"/>
      <c r="J163" s="253"/>
      <c r="K163" s="254"/>
    </row>
    <row r="164" spans="2:11" ht="17.25" customHeight="1">
      <c r="B164" s="252"/>
      <c r="C164" s="279" t="s">
        <v>1348</v>
      </c>
      <c r="D164" s="279"/>
      <c r="E164" s="279"/>
      <c r="F164" s="279" t="s">
        <v>1349</v>
      </c>
      <c r="G164" s="316"/>
      <c r="H164" s="317" t="s">
        <v>104</v>
      </c>
      <c r="I164" s="317" t="s">
        <v>54</v>
      </c>
      <c r="J164" s="279" t="s">
        <v>1350</v>
      </c>
      <c r="K164" s="254"/>
    </row>
    <row r="165" spans="2:11" ht="17.25" customHeight="1">
      <c r="B165" s="256"/>
      <c r="C165" s="281" t="s">
        <v>1351</v>
      </c>
      <c r="D165" s="281"/>
      <c r="E165" s="281"/>
      <c r="F165" s="282" t="s">
        <v>1352</v>
      </c>
      <c r="G165" s="318"/>
      <c r="H165" s="319"/>
      <c r="I165" s="319"/>
      <c r="J165" s="281" t="s">
        <v>1353</v>
      </c>
      <c r="K165" s="258"/>
    </row>
    <row r="166" spans="2:11" ht="5.25" customHeight="1">
      <c r="B166" s="287"/>
      <c r="C166" s="284"/>
      <c r="D166" s="284"/>
      <c r="E166" s="284"/>
      <c r="F166" s="284"/>
      <c r="G166" s="285"/>
      <c r="H166" s="284"/>
      <c r="I166" s="284"/>
      <c r="J166" s="284"/>
      <c r="K166" s="308"/>
    </row>
    <row r="167" spans="2:11" ht="15" customHeight="1">
      <c r="B167" s="287"/>
      <c r="C167" s="265" t="s">
        <v>1357</v>
      </c>
      <c r="D167" s="265"/>
      <c r="E167" s="265"/>
      <c r="F167" s="286" t="s">
        <v>1354</v>
      </c>
      <c r="G167" s="265"/>
      <c r="H167" s="265" t="s">
        <v>1393</v>
      </c>
      <c r="I167" s="265" t="s">
        <v>1356</v>
      </c>
      <c r="J167" s="265">
        <v>120</v>
      </c>
      <c r="K167" s="308"/>
    </row>
    <row r="168" spans="2:11" ht="15" customHeight="1">
      <c r="B168" s="287"/>
      <c r="C168" s="265" t="s">
        <v>1402</v>
      </c>
      <c r="D168" s="265"/>
      <c r="E168" s="265"/>
      <c r="F168" s="286" t="s">
        <v>1354</v>
      </c>
      <c r="G168" s="265"/>
      <c r="H168" s="265" t="s">
        <v>1403</v>
      </c>
      <c r="I168" s="265" t="s">
        <v>1356</v>
      </c>
      <c r="J168" s="265" t="s">
        <v>1404</v>
      </c>
      <c r="K168" s="308"/>
    </row>
    <row r="169" spans="2:11" ht="15" customHeight="1">
      <c r="B169" s="287"/>
      <c r="C169" s="265" t="s">
        <v>1303</v>
      </c>
      <c r="D169" s="265"/>
      <c r="E169" s="265"/>
      <c r="F169" s="286" t="s">
        <v>1354</v>
      </c>
      <c r="G169" s="265"/>
      <c r="H169" s="265" t="s">
        <v>1420</v>
      </c>
      <c r="I169" s="265" t="s">
        <v>1356</v>
      </c>
      <c r="J169" s="265" t="s">
        <v>1404</v>
      </c>
      <c r="K169" s="308"/>
    </row>
    <row r="170" spans="2:11" ht="15" customHeight="1">
      <c r="B170" s="287"/>
      <c r="C170" s="265" t="s">
        <v>1359</v>
      </c>
      <c r="D170" s="265"/>
      <c r="E170" s="265"/>
      <c r="F170" s="286" t="s">
        <v>1360</v>
      </c>
      <c r="G170" s="265"/>
      <c r="H170" s="265" t="s">
        <v>1420</v>
      </c>
      <c r="I170" s="265" t="s">
        <v>1356</v>
      </c>
      <c r="J170" s="265">
        <v>50</v>
      </c>
      <c r="K170" s="308"/>
    </row>
    <row r="171" spans="2:11" ht="15" customHeight="1">
      <c r="B171" s="287"/>
      <c r="C171" s="265" t="s">
        <v>1362</v>
      </c>
      <c r="D171" s="265"/>
      <c r="E171" s="265"/>
      <c r="F171" s="286" t="s">
        <v>1354</v>
      </c>
      <c r="G171" s="265"/>
      <c r="H171" s="265" t="s">
        <v>1420</v>
      </c>
      <c r="I171" s="265" t="s">
        <v>1364</v>
      </c>
      <c r="J171" s="265"/>
      <c r="K171" s="308"/>
    </row>
    <row r="172" spans="2:11" ht="15" customHeight="1">
      <c r="B172" s="287"/>
      <c r="C172" s="265" t="s">
        <v>1373</v>
      </c>
      <c r="D172" s="265"/>
      <c r="E172" s="265"/>
      <c r="F172" s="286" t="s">
        <v>1360</v>
      </c>
      <c r="G172" s="265"/>
      <c r="H172" s="265" t="s">
        <v>1420</v>
      </c>
      <c r="I172" s="265" t="s">
        <v>1356</v>
      </c>
      <c r="J172" s="265">
        <v>50</v>
      </c>
      <c r="K172" s="308"/>
    </row>
    <row r="173" spans="2:11" ht="15" customHeight="1">
      <c r="B173" s="287"/>
      <c r="C173" s="265" t="s">
        <v>1381</v>
      </c>
      <c r="D173" s="265"/>
      <c r="E173" s="265"/>
      <c r="F173" s="286" t="s">
        <v>1360</v>
      </c>
      <c r="G173" s="265"/>
      <c r="H173" s="265" t="s">
        <v>1420</v>
      </c>
      <c r="I173" s="265" t="s">
        <v>1356</v>
      </c>
      <c r="J173" s="265">
        <v>50</v>
      </c>
      <c r="K173" s="308"/>
    </row>
    <row r="174" spans="2:11" ht="15" customHeight="1">
      <c r="B174" s="287"/>
      <c r="C174" s="265" t="s">
        <v>1379</v>
      </c>
      <c r="D174" s="265"/>
      <c r="E174" s="265"/>
      <c r="F174" s="286" t="s">
        <v>1360</v>
      </c>
      <c r="G174" s="265"/>
      <c r="H174" s="265" t="s">
        <v>1420</v>
      </c>
      <c r="I174" s="265" t="s">
        <v>1356</v>
      </c>
      <c r="J174" s="265">
        <v>50</v>
      </c>
      <c r="K174" s="308"/>
    </row>
    <row r="175" spans="2:11" ht="15" customHeight="1">
      <c r="B175" s="287"/>
      <c r="C175" s="265" t="s">
        <v>103</v>
      </c>
      <c r="D175" s="265"/>
      <c r="E175" s="265"/>
      <c r="F175" s="286" t="s">
        <v>1354</v>
      </c>
      <c r="G175" s="265"/>
      <c r="H175" s="265" t="s">
        <v>1421</v>
      </c>
      <c r="I175" s="265" t="s">
        <v>1422</v>
      </c>
      <c r="J175" s="265"/>
      <c r="K175" s="308"/>
    </row>
    <row r="176" spans="2:11" ht="15" customHeight="1">
      <c r="B176" s="287"/>
      <c r="C176" s="265" t="s">
        <v>54</v>
      </c>
      <c r="D176" s="265"/>
      <c r="E176" s="265"/>
      <c r="F176" s="286" t="s">
        <v>1354</v>
      </c>
      <c r="G176" s="265"/>
      <c r="H176" s="265" t="s">
        <v>1423</v>
      </c>
      <c r="I176" s="265" t="s">
        <v>1424</v>
      </c>
      <c r="J176" s="265">
        <v>1</v>
      </c>
      <c r="K176" s="308"/>
    </row>
    <row r="177" spans="2:11" ht="15" customHeight="1">
      <c r="B177" s="287"/>
      <c r="C177" s="265" t="s">
        <v>50</v>
      </c>
      <c r="D177" s="265"/>
      <c r="E177" s="265"/>
      <c r="F177" s="286" t="s">
        <v>1354</v>
      </c>
      <c r="G177" s="265"/>
      <c r="H177" s="265" t="s">
        <v>1425</v>
      </c>
      <c r="I177" s="265" t="s">
        <v>1356</v>
      </c>
      <c r="J177" s="265">
        <v>20</v>
      </c>
      <c r="K177" s="308"/>
    </row>
    <row r="178" spans="2:11" ht="15" customHeight="1">
      <c r="B178" s="287"/>
      <c r="C178" s="265" t="s">
        <v>104</v>
      </c>
      <c r="D178" s="265"/>
      <c r="E178" s="265"/>
      <c r="F178" s="286" t="s">
        <v>1354</v>
      </c>
      <c r="G178" s="265"/>
      <c r="H178" s="265" t="s">
        <v>1426</v>
      </c>
      <c r="I178" s="265" t="s">
        <v>1356</v>
      </c>
      <c r="J178" s="265">
        <v>255</v>
      </c>
      <c r="K178" s="308"/>
    </row>
    <row r="179" spans="2:11" ht="15" customHeight="1">
      <c r="B179" s="287"/>
      <c r="C179" s="265" t="s">
        <v>105</v>
      </c>
      <c r="D179" s="265"/>
      <c r="E179" s="265"/>
      <c r="F179" s="286" t="s">
        <v>1354</v>
      </c>
      <c r="G179" s="265"/>
      <c r="H179" s="265" t="s">
        <v>1319</v>
      </c>
      <c r="I179" s="265" t="s">
        <v>1356</v>
      </c>
      <c r="J179" s="265">
        <v>10</v>
      </c>
      <c r="K179" s="308"/>
    </row>
    <row r="180" spans="2:11" ht="15" customHeight="1">
      <c r="B180" s="287"/>
      <c r="C180" s="265" t="s">
        <v>106</v>
      </c>
      <c r="D180" s="265"/>
      <c r="E180" s="265"/>
      <c r="F180" s="286" t="s">
        <v>1354</v>
      </c>
      <c r="G180" s="265"/>
      <c r="H180" s="265" t="s">
        <v>1427</v>
      </c>
      <c r="I180" s="265" t="s">
        <v>1388</v>
      </c>
      <c r="J180" s="265"/>
      <c r="K180" s="308"/>
    </row>
    <row r="181" spans="2:11" ht="15" customHeight="1">
      <c r="B181" s="287"/>
      <c r="C181" s="265" t="s">
        <v>1428</v>
      </c>
      <c r="D181" s="265"/>
      <c r="E181" s="265"/>
      <c r="F181" s="286" t="s">
        <v>1354</v>
      </c>
      <c r="G181" s="265"/>
      <c r="H181" s="265" t="s">
        <v>1429</v>
      </c>
      <c r="I181" s="265" t="s">
        <v>1388</v>
      </c>
      <c r="J181" s="265"/>
      <c r="K181" s="308"/>
    </row>
    <row r="182" spans="2:11" ht="15" customHeight="1">
      <c r="B182" s="287"/>
      <c r="C182" s="265" t="s">
        <v>1417</v>
      </c>
      <c r="D182" s="265"/>
      <c r="E182" s="265"/>
      <c r="F182" s="286" t="s">
        <v>1354</v>
      </c>
      <c r="G182" s="265"/>
      <c r="H182" s="265" t="s">
        <v>1430</v>
      </c>
      <c r="I182" s="265" t="s">
        <v>1388</v>
      </c>
      <c r="J182" s="265"/>
      <c r="K182" s="308"/>
    </row>
    <row r="183" spans="2:11" ht="15" customHeight="1">
      <c r="B183" s="287"/>
      <c r="C183" s="265" t="s">
        <v>109</v>
      </c>
      <c r="D183" s="265"/>
      <c r="E183" s="265"/>
      <c r="F183" s="286" t="s">
        <v>1360</v>
      </c>
      <c r="G183" s="265"/>
      <c r="H183" s="265" t="s">
        <v>1431</v>
      </c>
      <c r="I183" s="265" t="s">
        <v>1356</v>
      </c>
      <c r="J183" s="265">
        <v>50</v>
      </c>
      <c r="K183" s="308"/>
    </row>
    <row r="184" spans="2:11" ht="15" customHeight="1">
      <c r="B184" s="314"/>
      <c r="C184" s="296"/>
      <c r="D184" s="296"/>
      <c r="E184" s="296"/>
      <c r="F184" s="296"/>
      <c r="G184" s="296"/>
      <c r="H184" s="296"/>
      <c r="I184" s="296"/>
      <c r="J184" s="296"/>
      <c r="K184" s="315"/>
    </row>
    <row r="185" spans="2:11" ht="18.75" customHeight="1">
      <c r="B185" s="262"/>
      <c r="C185" s="265"/>
      <c r="D185" s="265"/>
      <c r="E185" s="265"/>
      <c r="F185" s="286"/>
      <c r="G185" s="265"/>
      <c r="H185" s="265"/>
      <c r="I185" s="265"/>
      <c r="J185" s="265"/>
      <c r="K185" s="262"/>
    </row>
    <row r="186" spans="2:11" ht="18.75" customHeight="1">
      <c r="B186" s="272"/>
      <c r="C186" s="272"/>
      <c r="D186" s="272"/>
      <c r="E186" s="272"/>
      <c r="F186" s="272"/>
      <c r="G186" s="272"/>
      <c r="H186" s="272"/>
      <c r="I186" s="272"/>
      <c r="J186" s="272"/>
      <c r="K186" s="272"/>
    </row>
    <row r="187" spans="2:11" ht="13.5">
      <c r="B187" s="249"/>
      <c r="C187" s="250"/>
      <c r="D187" s="250"/>
      <c r="E187" s="250"/>
      <c r="F187" s="250"/>
      <c r="G187" s="250"/>
      <c r="H187" s="250"/>
      <c r="I187" s="250"/>
      <c r="J187" s="250"/>
      <c r="K187" s="251"/>
    </row>
    <row r="188" spans="2:11" ht="21">
      <c r="B188" s="252"/>
      <c r="C188" s="253" t="s">
        <v>1432</v>
      </c>
      <c r="D188" s="253"/>
      <c r="E188" s="253"/>
      <c r="F188" s="253"/>
      <c r="G188" s="253"/>
      <c r="H188" s="253"/>
      <c r="I188" s="253"/>
      <c r="J188" s="253"/>
      <c r="K188" s="254"/>
    </row>
    <row r="189" spans="2:11" ht="25.5" customHeight="1">
      <c r="B189" s="252"/>
      <c r="C189" s="320" t="s">
        <v>1433</v>
      </c>
      <c r="D189" s="320"/>
      <c r="E189" s="320"/>
      <c r="F189" s="320" t="s">
        <v>1434</v>
      </c>
      <c r="G189" s="321"/>
      <c r="H189" s="322" t="s">
        <v>1435</v>
      </c>
      <c r="I189" s="322"/>
      <c r="J189" s="322"/>
      <c r="K189" s="254"/>
    </row>
    <row r="190" spans="2:11" ht="5.25" customHeight="1">
      <c r="B190" s="287"/>
      <c r="C190" s="284"/>
      <c r="D190" s="284"/>
      <c r="E190" s="284"/>
      <c r="F190" s="284"/>
      <c r="G190" s="265"/>
      <c r="H190" s="284"/>
      <c r="I190" s="284"/>
      <c r="J190" s="284"/>
      <c r="K190" s="308"/>
    </row>
    <row r="191" spans="2:11" ht="15" customHeight="1">
      <c r="B191" s="287"/>
      <c r="C191" s="265" t="s">
        <v>1436</v>
      </c>
      <c r="D191" s="265"/>
      <c r="E191" s="265"/>
      <c r="F191" s="286" t="s">
        <v>40</v>
      </c>
      <c r="G191" s="265"/>
      <c r="H191" s="323" t="s">
        <v>1437</v>
      </c>
      <c r="I191" s="323"/>
      <c r="J191" s="323"/>
      <c r="K191" s="308"/>
    </row>
    <row r="192" spans="2:11" ht="15" customHeight="1">
      <c r="B192" s="287"/>
      <c r="C192" s="293"/>
      <c r="D192" s="265"/>
      <c r="E192" s="265"/>
      <c r="F192" s="286" t="s">
        <v>41</v>
      </c>
      <c r="G192" s="265"/>
      <c r="H192" s="323" t="s">
        <v>1438</v>
      </c>
      <c r="I192" s="323"/>
      <c r="J192" s="323"/>
      <c r="K192" s="308"/>
    </row>
    <row r="193" spans="2:11" ht="15" customHeight="1">
      <c r="B193" s="287"/>
      <c r="C193" s="293"/>
      <c r="D193" s="265"/>
      <c r="E193" s="265"/>
      <c r="F193" s="286" t="s">
        <v>44</v>
      </c>
      <c r="G193" s="265"/>
      <c r="H193" s="323" t="s">
        <v>1439</v>
      </c>
      <c r="I193" s="323"/>
      <c r="J193" s="323"/>
      <c r="K193" s="308"/>
    </row>
    <row r="194" spans="2:11" ht="15" customHeight="1">
      <c r="B194" s="287"/>
      <c r="C194" s="265"/>
      <c r="D194" s="265"/>
      <c r="E194" s="265"/>
      <c r="F194" s="286" t="s">
        <v>42</v>
      </c>
      <c r="G194" s="265"/>
      <c r="H194" s="323" t="s">
        <v>1440</v>
      </c>
      <c r="I194" s="323"/>
      <c r="J194" s="323"/>
      <c r="K194" s="308"/>
    </row>
    <row r="195" spans="2:11" ht="15" customHeight="1">
      <c r="B195" s="287"/>
      <c r="C195" s="265"/>
      <c r="D195" s="265"/>
      <c r="E195" s="265"/>
      <c r="F195" s="286" t="s">
        <v>43</v>
      </c>
      <c r="G195" s="265"/>
      <c r="H195" s="323" t="s">
        <v>1441</v>
      </c>
      <c r="I195" s="323"/>
      <c r="J195" s="323"/>
      <c r="K195" s="308"/>
    </row>
    <row r="196" spans="2:11" ht="15" customHeight="1">
      <c r="B196" s="287"/>
      <c r="C196" s="265"/>
      <c r="D196" s="265"/>
      <c r="E196" s="265"/>
      <c r="F196" s="286"/>
      <c r="G196" s="265"/>
      <c r="H196" s="265"/>
      <c r="I196" s="265"/>
      <c r="J196" s="265"/>
      <c r="K196" s="308"/>
    </row>
    <row r="197" spans="2:11" ht="15" customHeight="1">
      <c r="B197" s="287"/>
      <c r="C197" s="265" t="s">
        <v>1400</v>
      </c>
      <c r="D197" s="265"/>
      <c r="E197" s="265"/>
      <c r="F197" s="286" t="s">
        <v>75</v>
      </c>
      <c r="G197" s="265"/>
      <c r="H197" s="323" t="s">
        <v>1442</v>
      </c>
      <c r="I197" s="323"/>
      <c r="J197" s="323"/>
      <c r="K197" s="308"/>
    </row>
    <row r="198" spans="2:11" ht="15" customHeight="1">
      <c r="B198" s="287"/>
      <c r="C198" s="293"/>
      <c r="D198" s="265"/>
      <c r="E198" s="265"/>
      <c r="F198" s="286" t="s">
        <v>1297</v>
      </c>
      <c r="G198" s="265"/>
      <c r="H198" s="323" t="s">
        <v>1298</v>
      </c>
      <c r="I198" s="323"/>
      <c r="J198" s="323"/>
      <c r="K198" s="308"/>
    </row>
    <row r="199" spans="2:11" ht="15" customHeight="1">
      <c r="B199" s="287"/>
      <c r="C199" s="265"/>
      <c r="D199" s="265"/>
      <c r="E199" s="265"/>
      <c r="F199" s="286" t="s">
        <v>1295</v>
      </c>
      <c r="G199" s="265"/>
      <c r="H199" s="323" t="s">
        <v>1443</v>
      </c>
      <c r="I199" s="323"/>
      <c r="J199" s="323"/>
      <c r="K199" s="308"/>
    </row>
    <row r="200" spans="2:11" ht="15" customHeight="1">
      <c r="B200" s="324"/>
      <c r="C200" s="293"/>
      <c r="D200" s="293"/>
      <c r="E200" s="293"/>
      <c r="F200" s="286" t="s">
        <v>1299</v>
      </c>
      <c r="G200" s="271"/>
      <c r="H200" s="325" t="s">
        <v>1300</v>
      </c>
      <c r="I200" s="325"/>
      <c r="J200" s="325"/>
      <c r="K200" s="326"/>
    </row>
    <row r="201" spans="2:11" ht="15" customHeight="1">
      <c r="B201" s="324"/>
      <c r="C201" s="293"/>
      <c r="D201" s="293"/>
      <c r="E201" s="293"/>
      <c r="F201" s="286" t="s">
        <v>1301</v>
      </c>
      <c r="G201" s="271"/>
      <c r="H201" s="325" t="s">
        <v>1444</v>
      </c>
      <c r="I201" s="325"/>
      <c r="J201" s="325"/>
      <c r="K201" s="326"/>
    </row>
    <row r="202" spans="2:11" ht="15" customHeight="1">
      <c r="B202" s="324"/>
      <c r="C202" s="293"/>
      <c r="D202" s="293"/>
      <c r="E202" s="293"/>
      <c r="F202" s="327"/>
      <c r="G202" s="271"/>
      <c r="H202" s="328"/>
      <c r="I202" s="328"/>
      <c r="J202" s="328"/>
      <c r="K202" s="326"/>
    </row>
    <row r="203" spans="2:11" ht="15" customHeight="1">
      <c r="B203" s="324"/>
      <c r="C203" s="265" t="s">
        <v>1424</v>
      </c>
      <c r="D203" s="293"/>
      <c r="E203" s="293"/>
      <c r="F203" s="286">
        <v>1</v>
      </c>
      <c r="G203" s="271"/>
      <c r="H203" s="325" t="s">
        <v>1445</v>
      </c>
      <c r="I203" s="325"/>
      <c r="J203" s="325"/>
      <c r="K203" s="326"/>
    </row>
    <row r="204" spans="2:11" ht="15" customHeight="1">
      <c r="B204" s="324"/>
      <c r="C204" s="293"/>
      <c r="D204" s="293"/>
      <c r="E204" s="293"/>
      <c r="F204" s="286">
        <v>2</v>
      </c>
      <c r="G204" s="271"/>
      <c r="H204" s="325" t="s">
        <v>1446</v>
      </c>
      <c r="I204" s="325"/>
      <c r="J204" s="325"/>
      <c r="K204" s="326"/>
    </row>
    <row r="205" spans="2:11" ht="15" customHeight="1">
      <c r="B205" s="324"/>
      <c r="C205" s="293"/>
      <c r="D205" s="293"/>
      <c r="E205" s="293"/>
      <c r="F205" s="286">
        <v>3</v>
      </c>
      <c r="G205" s="271"/>
      <c r="H205" s="325" t="s">
        <v>1447</v>
      </c>
      <c r="I205" s="325"/>
      <c r="J205" s="325"/>
      <c r="K205" s="326"/>
    </row>
    <row r="206" spans="2:11" ht="15" customHeight="1">
      <c r="B206" s="324"/>
      <c r="C206" s="293"/>
      <c r="D206" s="293"/>
      <c r="E206" s="293"/>
      <c r="F206" s="286">
        <v>4</v>
      </c>
      <c r="G206" s="271"/>
      <c r="H206" s="325" t="s">
        <v>1448</v>
      </c>
      <c r="I206" s="325"/>
      <c r="J206" s="325"/>
      <c r="K206" s="326"/>
    </row>
    <row r="207" spans="2:11" ht="12.75" customHeight="1">
      <c r="B207" s="329"/>
      <c r="C207" s="330"/>
      <c r="D207" s="330"/>
      <c r="E207" s="330"/>
      <c r="F207" s="330"/>
      <c r="G207" s="330"/>
      <c r="H207" s="330"/>
      <c r="I207" s="330"/>
      <c r="J207" s="330"/>
      <c r="K207" s="331"/>
    </row>
  </sheetData>
  <sheetProtection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Tomáš Macán</cp:lastModifiedBy>
  <dcterms:modified xsi:type="dcterms:W3CDTF">2014-07-29T06:42:15Z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