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Stavební rozpočet" sheetId="1" r:id="rId1"/>
  </sheets>
  <definedNames/>
  <calcPr fullCalcOnLoad="1"/>
</workbook>
</file>

<file path=xl/sharedStrings.xml><?xml version="1.0" encoding="utf-8"?>
<sst xmlns="http://schemas.openxmlformats.org/spreadsheetml/2006/main" count="191" uniqueCount="133">
  <si>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</si>
  <si>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</si>
  <si>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</si>
  <si>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</si>
  <si>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</si>
  <si>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</si>
  <si>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</si>
  <si>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</si>
  <si>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</si>
  <si>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</si>
  <si>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</si>
  <si>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</si>
  <si>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</si>
  <si>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</si>
  <si>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</si>
  <si>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</si>
  <si>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</si>
  <si>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</si>
  <si>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</si>
  <si>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</si>
  <si>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</si>
  <si>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</si>
  <si>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</si>
  <si>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</si>
  <si>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</si>
  <si>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</si>
  <si>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</si>
  <si>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Objekt</t>
  </si>
  <si>
    <t>Kód</t>
  </si>
  <si>
    <t>113107141R00</t>
  </si>
  <si>
    <t>113202111R00</t>
  </si>
  <si>
    <t>132301201R00</t>
  </si>
  <si>
    <t>132301209R00</t>
  </si>
  <si>
    <t>162501102R00</t>
  </si>
  <si>
    <t>171201201R00</t>
  </si>
  <si>
    <t>181201102R00</t>
  </si>
  <si>
    <t>56</t>
  </si>
  <si>
    <t>564831111R00</t>
  </si>
  <si>
    <t>57</t>
  </si>
  <si>
    <t>572753111R00</t>
  </si>
  <si>
    <t>573231111R00</t>
  </si>
  <si>
    <t>577132211R00</t>
  </si>
  <si>
    <t>59</t>
  </si>
  <si>
    <t>599142111R00</t>
  </si>
  <si>
    <t>89</t>
  </si>
  <si>
    <t>894411111RT2</t>
  </si>
  <si>
    <t>899204111RT2</t>
  </si>
  <si>
    <t>899231111R00</t>
  </si>
  <si>
    <t>91</t>
  </si>
  <si>
    <t>917762111R00</t>
  </si>
  <si>
    <t>919731121R00</t>
  </si>
  <si>
    <t>93</t>
  </si>
  <si>
    <t>938909311R00</t>
  </si>
  <si>
    <t>H22</t>
  </si>
  <si>
    <t>998225111R00</t>
  </si>
  <si>
    <t>59217504</t>
  </si>
  <si>
    <t>59217507</t>
  </si>
  <si>
    <t>Vyrovnávky, kryt ACO 11+</t>
  </si>
  <si>
    <t>Černíkov-Rudoltice</t>
  </si>
  <si>
    <t>Zkrácený popis</t>
  </si>
  <si>
    <t>Přípravné a přidružené práce</t>
  </si>
  <si>
    <t>Odstranění podkladu pl. do 200 m2, živice tl. 5 cm</t>
  </si>
  <si>
    <t>Vytrhání obrub z krajníků nebo obrubníků stojatých</t>
  </si>
  <si>
    <t>Hloubené vykopávky</t>
  </si>
  <si>
    <t>Hloubení rýh šířky do 200 cm v hor.4 do 100 m3</t>
  </si>
  <si>
    <t>Příplatek za lepivost - hloubení rýh 200cm v hor.4</t>
  </si>
  <si>
    <t>Přemístění výkopku</t>
  </si>
  <si>
    <t>Vodorovné přemístění výkopku z hor.1-4 do 3000 m</t>
  </si>
  <si>
    <t>Konstrukce ze zemin</t>
  </si>
  <si>
    <t>Uložení sypaniny na skládku</t>
  </si>
  <si>
    <t>Povrchové úpravy terénu</t>
  </si>
  <si>
    <t>Úprava pláně v násypech v hor. 1-4, se zhutněním</t>
  </si>
  <si>
    <t>Podkladní vrstvy komunikací a zpevněných ploch</t>
  </si>
  <si>
    <t>Podklad ze štěrkodrti po zhutnění tloušťky 10 cm</t>
  </si>
  <si>
    <t>Kryty štěrkových a živičných pozemních komunikací a zpevněných ploch</t>
  </si>
  <si>
    <t>Vyrovnání povrchu krytů asfaltovým betonem</t>
  </si>
  <si>
    <t>Postřik živičný spojovací z emulze 0,5-0,7 kg/m2</t>
  </si>
  <si>
    <t>Beton asfalt. ACO 8, nebo ACO 11+, nad 3 m, 4 cm</t>
  </si>
  <si>
    <t>Dlažby a předlažby pozemních komunikací a zpevněných ploch</t>
  </si>
  <si>
    <t>Úprava zálivky dil.spár hloubky do 4 cm š. do 4 cm</t>
  </si>
  <si>
    <t>Ostatní konstrukce a práce na trubním vedení</t>
  </si>
  <si>
    <t>Zřízení šachet z dílců, dno B 30, potrubí DN 200</t>
  </si>
  <si>
    <t>Osazení mříží litinových s rámem nad 150 kg</t>
  </si>
  <si>
    <t>Výšková úprava vstupu do 20 cm, zvýšení mříže</t>
  </si>
  <si>
    <t>Doplňující konstrukce a práce na pozemních komunikacích a zpevněných plochách</t>
  </si>
  <si>
    <t>Osazení stojat. krajníků bet. s opěrou, lože z B 12,5</t>
  </si>
  <si>
    <t>Zarovnání styčné plochy živičné tl. do 5 cm</t>
  </si>
  <si>
    <t>Různé dokončovací konstrukce a práce inženýrských staveb</t>
  </si>
  <si>
    <t>Očištění strojní z povrchu podkladu živice/beton</t>
  </si>
  <si>
    <t>Komunikace pozemní a letiště</t>
  </si>
  <si>
    <t>Přesun hmot, pozemní komunikace, kryt živičný</t>
  </si>
  <si>
    <t>Ostatní materiál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</si>
  <si>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</si>
  <si>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</si>
  <si>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</si>
  <si>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</si>
  <si>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</si>
  <si>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</si>
  <si>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</si>
  <si>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m3</t>
  </si>
  <si>
    <t>t</t>
  </si>
  <si>
    <t>kus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</si>
  <si>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</si>
  <si>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</si>
  <si>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</si>
  <si>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</si>
  <si>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</si>
  <si>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</si>
  <si>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</si>
  <si>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</si>
  <si>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</si>
  <si>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</si>
  <si>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</si>
  <si>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</si>
  <si>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</si>
  <si>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0</t>
  </si>
  <si>
    <t>Přesuny</t>
  </si>
  <si>
    <t>Typ skupiny</t>
  </si>
  <si>
    <t>HS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</si>
  <si>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</si>
  <si>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</si>
  <si>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</si>
  <si>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</si>
  <si>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</si>
  <si>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</si>
  <si>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</si>
  <si>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</si>
  <si>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</si>
  <si>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Krajník Best MONO lI přírodní 100x15/12x25 cm</t>
  </si>
  <si>
    <t>Krajník Best MONO lI R1 přír 78x15/12x25 cm</t>
  </si>
  <si>
    <t>Soupis prací</t>
  </si>
  <si>
    <t>SÚS PK, Oblast JIH, SV Domažlice</t>
  </si>
  <si>
    <t>Oprava komunikace III/1846 Rudoltice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</si>
</sst>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3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24" fillId="20" borderId="0" applyNumberFormat="0" applyBorder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5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6"/>
  <sheetViews>
    <sheetView tabSelected="1" zoomScalePageLayoutView="0" workbookViewId="0" topLeftCell="A1">
      <selection activeCell="D2" sqref="D2:D3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44.57421875" style="0" customWidth="1"/>
    <col min="5" max="5" width="6.421875" style="0" customWidth="1"/>
    <col min="6" max="6" width="10.8515625" style="0" customWidth="1"/>
    <col min="7" max="7" width="12.00390625" style="0" customWidth="1"/>
    <col min="8" max="9" width="13.140625" style="0" customWidth="1"/>
    <col min="10" max="10" width="13.28125" style="0" customWidth="1"/>
    <col min="11" max="12" width="11.710937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30" t="s">
        <v>130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3" ht="12.75">
      <c r="A2" s="32" t="s">
        <v>0</v>
      </c>
      <c r="B2" s="33"/>
      <c r="C2" s="33"/>
      <c r="D2" s="41" t="s">
        <v>132</v>
      </c>
      <c r="E2" s="37" t="s">
        <v>92</v>
      </c>
      <c r="F2" s="33"/>
      <c r="G2" s="37"/>
      <c r="H2" s="33"/>
      <c r="I2" s="37" t="s">
        <v>108</v>
      </c>
      <c r="J2" s="37" t="s">
        <v>131</v>
      </c>
      <c r="K2" s="33"/>
      <c r="L2" s="44"/>
      <c r="M2" s="23"/>
    </row>
    <row r="3" spans="1:13" ht="12.75">
      <c r="A3" s="34"/>
      <c r="B3" s="35"/>
      <c r="C3" s="35"/>
      <c r="D3" s="42"/>
      <c r="E3" s="35"/>
      <c r="F3" s="35"/>
      <c r="G3" s="35"/>
      <c r="H3" s="35"/>
      <c r="I3" s="35"/>
      <c r="J3" s="35"/>
      <c r="K3" s="35"/>
      <c r="L3" s="45"/>
      <c r="M3" s="23"/>
    </row>
    <row r="4" spans="1:13" ht="12.75">
      <c r="A4" s="36" t="s">
        <v>1</v>
      </c>
      <c r="B4" s="35"/>
      <c r="C4" s="35"/>
      <c r="D4" s="38" t="s">
        <v>57</v>
      </c>
      <c r="E4" s="38" t="s">
        <v>93</v>
      </c>
      <c r="F4" s="35"/>
      <c r="G4" s="43">
        <v>41883</v>
      </c>
      <c r="H4" s="35"/>
      <c r="I4" s="38" t="s">
        <v>109</v>
      </c>
      <c r="J4" s="38"/>
      <c r="K4" s="35"/>
      <c r="L4" s="45"/>
      <c r="M4" s="23"/>
    </row>
    <row r="5" spans="1:13" ht="12.7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45"/>
      <c r="M5" s="23"/>
    </row>
    <row r="6" spans="1:13" ht="12.75">
      <c r="A6" s="36" t="s">
        <v>2</v>
      </c>
      <c r="B6" s="35"/>
      <c r="C6" s="35"/>
      <c r="D6" s="38" t="s">
        <v>58</v>
      </c>
      <c r="E6" s="38" t="s">
        <v>94</v>
      </c>
      <c r="F6" s="35"/>
      <c r="G6" s="43">
        <v>41943</v>
      </c>
      <c r="H6" s="35"/>
      <c r="I6" s="38" t="s">
        <v>110</v>
      </c>
      <c r="J6" s="38"/>
      <c r="K6" s="35"/>
      <c r="L6" s="45"/>
      <c r="M6" s="23"/>
    </row>
    <row r="7" spans="1:13" ht="12.7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45"/>
      <c r="M7" s="23"/>
    </row>
    <row r="8" spans="1:13" ht="12.75">
      <c r="A8" s="36" t="s">
        <v>3</v>
      </c>
      <c r="B8" s="35"/>
      <c r="C8" s="35"/>
      <c r="D8" s="38"/>
      <c r="E8" s="38" t="s">
        <v>95</v>
      </c>
      <c r="F8" s="35"/>
      <c r="G8" s="43"/>
      <c r="H8" s="35"/>
      <c r="I8" s="38" t="s">
        <v>111</v>
      </c>
      <c r="J8" s="38"/>
      <c r="K8" s="35"/>
      <c r="L8" s="45"/>
      <c r="M8" s="23"/>
    </row>
    <row r="9" spans="1:13" ht="12.7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6"/>
      <c r="M9" s="23"/>
    </row>
    <row r="10" spans="1:13" ht="12.75">
      <c r="A10" s="1" t="s">
        <v>4</v>
      </c>
      <c r="B10" s="8" t="s">
        <v>4</v>
      </c>
      <c r="C10" s="8" t="s">
        <v>4</v>
      </c>
      <c r="D10" s="8" t="s">
        <v>4</v>
      </c>
      <c r="E10" s="8" t="s">
        <v>4</v>
      </c>
      <c r="F10" s="8" t="s">
        <v>4</v>
      </c>
      <c r="G10" s="15" t="s">
        <v>103</v>
      </c>
      <c r="H10" s="47" t="s">
        <v>105</v>
      </c>
      <c r="I10" s="48"/>
      <c r="J10" s="49"/>
      <c r="K10" s="47" t="s">
        <v>114</v>
      </c>
      <c r="L10" s="49"/>
      <c r="M10" s="24"/>
    </row>
    <row r="11" spans="1:24" ht="12.75">
      <c r="A11" s="2" t="s">
        <v>5</v>
      </c>
      <c r="B11" s="9" t="s">
        <v>27</v>
      </c>
      <c r="C11" s="9" t="s">
        <v>28</v>
      </c>
      <c r="D11" s="9" t="s">
        <v>59</v>
      </c>
      <c r="E11" s="9" t="s">
        <v>96</v>
      </c>
      <c r="F11" s="12" t="s">
        <v>102</v>
      </c>
      <c r="G11" s="16" t="s">
        <v>104</v>
      </c>
      <c r="H11" s="18" t="s">
        <v>106</v>
      </c>
      <c r="I11" s="19" t="s">
        <v>112</v>
      </c>
      <c r="J11" s="20" t="s">
        <v>113</v>
      </c>
      <c r="K11" s="18" t="s">
        <v>103</v>
      </c>
      <c r="L11" s="20" t="s">
        <v>113</v>
      </c>
      <c r="M11" s="24"/>
      <c r="P11" s="22" t="s">
        <v>116</v>
      </c>
      <c r="Q11" s="22" t="s">
        <v>117</v>
      </c>
      <c r="R11" s="22" t="s">
        <v>121</v>
      </c>
      <c r="S11" s="22" t="s">
        <v>122</v>
      </c>
      <c r="T11" s="22" t="s">
        <v>123</v>
      </c>
      <c r="U11" s="22" t="s">
        <v>124</v>
      </c>
      <c r="V11" s="22" t="s">
        <v>125</v>
      </c>
      <c r="W11" s="22" t="s">
        <v>126</v>
      </c>
      <c r="X11" s="22" t="s">
        <v>127</v>
      </c>
    </row>
    <row r="12" spans="1:37" ht="12.75">
      <c r="A12" s="3"/>
      <c r="B12" s="3"/>
      <c r="C12" s="10" t="s">
        <v>16</v>
      </c>
      <c r="D12" s="50" t="s">
        <v>60</v>
      </c>
      <c r="E12" s="51"/>
      <c r="F12" s="51"/>
      <c r="G12" s="51"/>
      <c r="H12" s="26">
        <f>SUM(H13:H14)</f>
        <v>0</v>
      </c>
      <c r="I12" s="26">
        <f>SUM(I13:I14)</f>
        <v>0</v>
      </c>
      <c r="J12" s="26">
        <f>H12+I12</f>
        <v>0</v>
      </c>
      <c r="K12" s="21"/>
      <c r="L12" s="26">
        <f>SUM(L13:L14)</f>
        <v>47.559999999999995</v>
      </c>
      <c r="P12" s="27">
        <f>IF(Q12="PR",J12,SUM(O13:O14))</f>
        <v>0</v>
      </c>
      <c r="Q12" s="22" t="s">
        <v>118</v>
      </c>
      <c r="R12" s="27">
        <f>IF(Q12="HS",H12,0)</f>
        <v>0</v>
      </c>
      <c r="S12" s="27">
        <f>IF(Q12="HS",I12-P12,0)</f>
        <v>0</v>
      </c>
      <c r="T12" s="27">
        <f>IF(Q12="PS",H12,0)</f>
        <v>0</v>
      </c>
      <c r="U12" s="27">
        <f>IF(Q12="PS",I12-P12,0)</f>
        <v>0</v>
      </c>
      <c r="V12" s="27">
        <f>IF(Q12="MP",H12,0)</f>
        <v>0</v>
      </c>
      <c r="W12" s="27">
        <f>IF(Q12="MP",I12-P12,0)</f>
        <v>0</v>
      </c>
      <c r="X12" s="27">
        <f>IF(Q12="OM",H12,0)</f>
        <v>0</v>
      </c>
      <c r="Y12" s="22"/>
      <c r="AI12" s="27">
        <f>SUM(Z13:Z14)</f>
        <v>0</v>
      </c>
      <c r="AJ12" s="27">
        <f>SUM(AA13:AA14)</f>
        <v>0</v>
      </c>
      <c r="AK12" s="27">
        <f>SUM(AB13:AB14)</f>
        <v>0</v>
      </c>
    </row>
    <row r="13" spans="1:32" ht="12.75">
      <c r="A13" s="4" t="s">
        <v>6</v>
      </c>
      <c r="B13" s="4"/>
      <c r="C13" s="4" t="s">
        <v>29</v>
      </c>
      <c r="D13" s="4" t="s">
        <v>61</v>
      </c>
      <c r="E13" s="4" t="s">
        <v>97</v>
      </c>
      <c r="F13" s="13">
        <v>145</v>
      </c>
      <c r="H13" s="13">
        <f>ROUND(F13*AE13,2)</f>
        <v>0</v>
      </c>
      <c r="I13" s="13">
        <f>J13-H13</f>
        <v>0</v>
      </c>
      <c r="J13" s="13">
        <f>ROUND(F13*G13,2)</f>
        <v>0</v>
      </c>
      <c r="K13" s="13">
        <v>0.098</v>
      </c>
      <c r="L13" s="13">
        <f>F13*K13</f>
        <v>14.21</v>
      </c>
      <c r="N13" s="25" t="s">
        <v>6</v>
      </c>
      <c r="O13" s="13">
        <f>IF(N13="5",I13,0)</f>
        <v>0</v>
      </c>
      <c r="Z13" s="13">
        <f>IF(AD13=0,J13,0)</f>
        <v>0</v>
      </c>
      <c r="AA13" s="13">
        <f>IF(AD13=15,J13,0)</f>
        <v>0</v>
      </c>
      <c r="AB13" s="13">
        <f>IF(AD13=21,J13,0)</f>
        <v>0</v>
      </c>
      <c r="AD13" s="13">
        <v>21</v>
      </c>
      <c r="AE13" s="13">
        <f>G13*0</f>
        <v>0</v>
      </c>
      <c r="AF13" s="13">
        <f>G13*(1-0)</f>
        <v>0</v>
      </c>
    </row>
    <row r="14" spans="1:32" ht="12.75">
      <c r="A14" s="4" t="s">
        <v>7</v>
      </c>
      <c r="B14" s="4"/>
      <c r="C14" s="4" t="s">
        <v>30</v>
      </c>
      <c r="D14" s="4" t="s">
        <v>62</v>
      </c>
      <c r="E14" s="4" t="s">
        <v>98</v>
      </c>
      <c r="F14" s="13">
        <v>230</v>
      </c>
      <c r="H14" s="13">
        <f>ROUND(F14*AE14,2)</f>
        <v>0</v>
      </c>
      <c r="I14" s="13">
        <f>J14-H14</f>
        <v>0</v>
      </c>
      <c r="J14" s="13">
        <f>ROUND(F14*G14,2)</f>
        <v>0</v>
      </c>
      <c r="K14" s="13">
        <v>0.145</v>
      </c>
      <c r="L14" s="13">
        <f>F14*K14</f>
        <v>33.349999999999994</v>
      </c>
      <c r="N14" s="25" t="s">
        <v>6</v>
      </c>
      <c r="O14" s="13">
        <f>IF(N14="5",I14,0)</f>
        <v>0</v>
      </c>
      <c r="Z14" s="13">
        <f>IF(AD14=0,J14,0)</f>
        <v>0</v>
      </c>
      <c r="AA14" s="13">
        <f>IF(AD14=15,J14,0)</f>
        <v>0</v>
      </c>
      <c r="AB14" s="13">
        <f>IF(AD14=21,J14,0)</f>
        <v>0</v>
      </c>
      <c r="AD14" s="13">
        <v>21</v>
      </c>
      <c r="AE14" s="13">
        <f>G14*0</f>
        <v>0</v>
      </c>
      <c r="AF14" s="13">
        <f>G14*(1-0)</f>
        <v>0</v>
      </c>
    </row>
    <row r="15" spans="1:37" ht="12.75">
      <c r="A15" s="5"/>
      <c r="B15" s="5"/>
      <c r="C15" s="11" t="s">
        <v>18</v>
      </c>
      <c r="D15" s="52" t="s">
        <v>63</v>
      </c>
      <c r="E15" s="53"/>
      <c r="F15" s="53"/>
      <c r="G15" s="53"/>
      <c r="H15" s="27">
        <f>SUM(H16:H17)</f>
        <v>0</v>
      </c>
      <c r="I15" s="27">
        <f>SUM(I16:I17)</f>
        <v>0</v>
      </c>
      <c r="J15" s="27">
        <f>H15+I15</f>
        <v>0</v>
      </c>
      <c r="K15" s="22"/>
      <c r="L15" s="27">
        <f>SUM(L16:L17)</f>
        <v>0</v>
      </c>
      <c r="P15" s="27">
        <f>IF(Q15="PR",J15,SUM(O16:O17))</f>
        <v>0</v>
      </c>
      <c r="Q15" s="22" t="s">
        <v>118</v>
      </c>
      <c r="R15" s="27">
        <f>IF(Q15="HS",H15,0)</f>
        <v>0</v>
      </c>
      <c r="S15" s="27">
        <f>IF(Q15="HS",I15-P15,0)</f>
        <v>0</v>
      </c>
      <c r="T15" s="27">
        <f>IF(Q15="PS",H15,0)</f>
        <v>0</v>
      </c>
      <c r="U15" s="27">
        <f>IF(Q15="PS",I15-P15,0)</f>
        <v>0</v>
      </c>
      <c r="V15" s="27">
        <f>IF(Q15="MP",H15,0)</f>
        <v>0</v>
      </c>
      <c r="W15" s="27">
        <f>IF(Q15="MP",I15-P15,0)</f>
        <v>0</v>
      </c>
      <c r="X15" s="27">
        <f>IF(Q15="OM",H15,0)</f>
        <v>0</v>
      </c>
      <c r="Y15" s="22"/>
      <c r="AI15" s="27">
        <f>SUM(Z16:Z17)</f>
        <v>0</v>
      </c>
      <c r="AJ15" s="27">
        <f>SUM(AA16:AA17)</f>
        <v>0</v>
      </c>
      <c r="AK15" s="27">
        <f>SUM(AB16:AB17)</f>
        <v>0</v>
      </c>
    </row>
    <row r="16" spans="1:32" ht="12.75">
      <c r="A16" s="4" t="s">
        <v>8</v>
      </c>
      <c r="B16" s="4"/>
      <c r="C16" s="4" t="s">
        <v>31</v>
      </c>
      <c r="D16" s="4" t="s">
        <v>64</v>
      </c>
      <c r="E16" s="4" t="s">
        <v>99</v>
      </c>
      <c r="F16" s="13">
        <v>51.6</v>
      </c>
      <c r="H16" s="13">
        <f>ROUND(F16*AE16,2)</f>
        <v>0</v>
      </c>
      <c r="I16" s="13">
        <f>J16-H16</f>
        <v>0</v>
      </c>
      <c r="J16" s="13">
        <f>ROUND(F16*G16,2)</f>
        <v>0</v>
      </c>
      <c r="K16" s="13">
        <v>0</v>
      </c>
      <c r="L16" s="13">
        <f>F16*K16</f>
        <v>0</v>
      </c>
      <c r="N16" s="25" t="s">
        <v>6</v>
      </c>
      <c r="O16" s="13">
        <f>IF(N16="5",I16,0)</f>
        <v>0</v>
      </c>
      <c r="Z16" s="13">
        <f>IF(AD16=0,J16,0)</f>
        <v>0</v>
      </c>
      <c r="AA16" s="13">
        <f>IF(AD16=15,J16,0)</f>
        <v>0</v>
      </c>
      <c r="AB16" s="13">
        <f>IF(AD16=21,J16,0)</f>
        <v>0</v>
      </c>
      <c r="AD16" s="13">
        <v>21</v>
      </c>
      <c r="AE16" s="13">
        <f>G16*0</f>
        <v>0</v>
      </c>
      <c r="AF16" s="13">
        <f>G16*(1-0)</f>
        <v>0</v>
      </c>
    </row>
    <row r="17" spans="1:32" ht="12.75">
      <c r="A17" s="4" t="s">
        <v>9</v>
      </c>
      <c r="B17" s="4"/>
      <c r="C17" s="4" t="s">
        <v>32</v>
      </c>
      <c r="D17" s="4" t="s">
        <v>65</v>
      </c>
      <c r="E17" s="4" t="s">
        <v>99</v>
      </c>
      <c r="F17" s="13">
        <v>40</v>
      </c>
      <c r="H17" s="13">
        <f>ROUND(F17*AE17,2)</f>
        <v>0</v>
      </c>
      <c r="I17" s="13">
        <f>J17-H17</f>
        <v>0</v>
      </c>
      <c r="J17" s="13">
        <f>ROUND(F17*G17,2)</f>
        <v>0</v>
      </c>
      <c r="K17" s="13">
        <v>0</v>
      </c>
      <c r="L17" s="13">
        <f>F17*K17</f>
        <v>0</v>
      </c>
      <c r="N17" s="25" t="s">
        <v>6</v>
      </c>
      <c r="O17" s="13">
        <f>IF(N17="5",I17,0)</f>
        <v>0</v>
      </c>
      <c r="Z17" s="13">
        <f>IF(AD17=0,J17,0)</f>
        <v>0</v>
      </c>
      <c r="AA17" s="13">
        <f>IF(AD17=15,J17,0)</f>
        <v>0</v>
      </c>
      <c r="AB17" s="13">
        <f>IF(AD17=21,J17,0)</f>
        <v>0</v>
      </c>
      <c r="AD17" s="13">
        <v>21</v>
      </c>
      <c r="AE17" s="13">
        <f>G17*0</f>
        <v>0</v>
      </c>
      <c r="AF17" s="13">
        <f>G17*(1-0)</f>
        <v>0</v>
      </c>
    </row>
    <row r="18" spans="1:37" ht="12.75">
      <c r="A18" s="5"/>
      <c r="B18" s="5"/>
      <c r="C18" s="11" t="s">
        <v>21</v>
      </c>
      <c r="D18" s="52" t="s">
        <v>66</v>
      </c>
      <c r="E18" s="53"/>
      <c r="F18" s="53"/>
      <c r="G18" s="53"/>
      <c r="H18" s="27">
        <f>SUM(H19:H19)</f>
        <v>0</v>
      </c>
      <c r="I18" s="27">
        <f>SUM(I19:I19)</f>
        <v>0</v>
      </c>
      <c r="J18" s="27">
        <f>H18+I18</f>
        <v>0</v>
      </c>
      <c r="K18" s="22"/>
      <c r="L18" s="27">
        <f>SUM(L19:L19)</f>
        <v>0</v>
      </c>
      <c r="P18" s="27">
        <f>IF(Q18="PR",J18,SUM(O19:O19))</f>
        <v>0</v>
      </c>
      <c r="Q18" s="22" t="s">
        <v>118</v>
      </c>
      <c r="R18" s="27">
        <f>IF(Q18="HS",H18,0)</f>
        <v>0</v>
      </c>
      <c r="S18" s="27">
        <f>IF(Q18="HS",I18-P18,0)</f>
        <v>0</v>
      </c>
      <c r="T18" s="27">
        <f>IF(Q18="PS",H18,0)</f>
        <v>0</v>
      </c>
      <c r="U18" s="27">
        <f>IF(Q18="PS",I18-P18,0)</f>
        <v>0</v>
      </c>
      <c r="V18" s="27">
        <f>IF(Q18="MP",H18,0)</f>
        <v>0</v>
      </c>
      <c r="W18" s="27">
        <f>IF(Q18="MP",I18-P18,0)</f>
        <v>0</v>
      </c>
      <c r="X18" s="27">
        <f>IF(Q18="OM",H18,0)</f>
        <v>0</v>
      </c>
      <c r="Y18" s="22"/>
      <c r="AI18" s="27">
        <f>SUM(Z19:Z19)</f>
        <v>0</v>
      </c>
      <c r="AJ18" s="27">
        <f>SUM(AA19:AA19)</f>
        <v>0</v>
      </c>
      <c r="AK18" s="27">
        <f>SUM(AB19:AB19)</f>
        <v>0</v>
      </c>
    </row>
    <row r="19" spans="1:32" ht="12.75">
      <c r="A19" s="4" t="s">
        <v>10</v>
      </c>
      <c r="B19" s="4"/>
      <c r="C19" s="4" t="s">
        <v>33</v>
      </c>
      <c r="D19" s="4" t="s">
        <v>67</v>
      </c>
      <c r="E19" s="4" t="s">
        <v>99</v>
      </c>
      <c r="F19" s="13">
        <v>51.6</v>
      </c>
      <c r="H19" s="13">
        <f>ROUND(F19*AE19,2)</f>
        <v>0</v>
      </c>
      <c r="I19" s="13">
        <f>J19-H19</f>
        <v>0</v>
      </c>
      <c r="J19" s="13">
        <f>ROUND(F19*G19,2)</f>
        <v>0</v>
      </c>
      <c r="K19" s="13">
        <v>0</v>
      </c>
      <c r="L19" s="13">
        <f>F19*K19</f>
        <v>0</v>
      </c>
      <c r="N19" s="25" t="s">
        <v>6</v>
      </c>
      <c r="O19" s="13">
        <f>IF(N19="5",I19,0)</f>
        <v>0</v>
      </c>
      <c r="Z19" s="13">
        <f>IF(AD19=0,J19,0)</f>
        <v>0</v>
      </c>
      <c r="AA19" s="13">
        <f>IF(AD19=15,J19,0)</f>
        <v>0</v>
      </c>
      <c r="AB19" s="13">
        <f>IF(AD19=21,J19,0)</f>
        <v>0</v>
      </c>
      <c r="AD19" s="13">
        <v>21</v>
      </c>
      <c r="AE19" s="13">
        <f>G19*0</f>
        <v>0</v>
      </c>
      <c r="AF19" s="13">
        <f>G19*(1-0)</f>
        <v>0</v>
      </c>
    </row>
    <row r="20" spans="1:37" ht="12.75">
      <c r="A20" s="5"/>
      <c r="B20" s="5"/>
      <c r="C20" s="11" t="s">
        <v>22</v>
      </c>
      <c r="D20" s="52" t="s">
        <v>68</v>
      </c>
      <c r="E20" s="53"/>
      <c r="F20" s="53"/>
      <c r="G20" s="53"/>
      <c r="H20" s="27">
        <f>SUM(H21:H21)</f>
        <v>0</v>
      </c>
      <c r="I20" s="27">
        <f>SUM(I21:I21)</f>
        <v>0</v>
      </c>
      <c r="J20" s="27">
        <f>H20+I20</f>
        <v>0</v>
      </c>
      <c r="K20" s="22"/>
      <c r="L20" s="27">
        <f>SUM(L21:L21)</f>
        <v>0</v>
      </c>
      <c r="P20" s="27">
        <f>IF(Q20="PR",J20,SUM(O21:O21))</f>
        <v>0</v>
      </c>
      <c r="Q20" s="22" t="s">
        <v>118</v>
      </c>
      <c r="R20" s="27">
        <f>IF(Q20="HS",H20,0)</f>
        <v>0</v>
      </c>
      <c r="S20" s="27">
        <f>IF(Q20="HS",I20-P20,0)</f>
        <v>0</v>
      </c>
      <c r="T20" s="27">
        <f>IF(Q20="PS",H20,0)</f>
        <v>0</v>
      </c>
      <c r="U20" s="27">
        <f>IF(Q20="PS",I20-P20,0)</f>
        <v>0</v>
      </c>
      <c r="V20" s="27">
        <f>IF(Q20="MP",H20,0)</f>
        <v>0</v>
      </c>
      <c r="W20" s="27">
        <f>IF(Q20="MP",I20-P20,0)</f>
        <v>0</v>
      </c>
      <c r="X20" s="27">
        <f>IF(Q20="OM",H20,0)</f>
        <v>0</v>
      </c>
      <c r="Y20" s="22"/>
      <c r="AI20" s="27">
        <f>SUM(Z21:Z21)</f>
        <v>0</v>
      </c>
      <c r="AJ20" s="27">
        <f>SUM(AA21:AA21)</f>
        <v>0</v>
      </c>
      <c r="AK20" s="27">
        <f>SUM(AB21:AB21)</f>
        <v>0</v>
      </c>
    </row>
    <row r="21" spans="1:32" ht="12.75">
      <c r="A21" s="4" t="s">
        <v>11</v>
      </c>
      <c r="B21" s="4"/>
      <c r="C21" s="4" t="s">
        <v>34</v>
      </c>
      <c r="D21" s="4" t="s">
        <v>69</v>
      </c>
      <c r="E21" s="4" t="s">
        <v>99</v>
      </c>
      <c r="F21" s="13">
        <v>27.6</v>
      </c>
      <c r="H21" s="13">
        <f>ROUND(F21*AE21,2)</f>
        <v>0</v>
      </c>
      <c r="I21" s="13">
        <f>J21-H21</f>
        <v>0</v>
      </c>
      <c r="J21" s="13">
        <f>ROUND(F21*G21,2)</f>
        <v>0</v>
      </c>
      <c r="K21" s="13">
        <v>0</v>
      </c>
      <c r="L21" s="13">
        <f>F21*K21</f>
        <v>0</v>
      </c>
      <c r="N21" s="25" t="s">
        <v>6</v>
      </c>
      <c r="O21" s="13">
        <f>IF(N21="5",I21,0)</f>
        <v>0</v>
      </c>
      <c r="Z21" s="13">
        <f>IF(AD21=0,J21,0)</f>
        <v>0</v>
      </c>
      <c r="AA21" s="13">
        <f>IF(AD21=15,J21,0)</f>
        <v>0</v>
      </c>
      <c r="AB21" s="13">
        <f>IF(AD21=21,J21,0)</f>
        <v>0</v>
      </c>
      <c r="AD21" s="13">
        <v>21</v>
      </c>
      <c r="AE21" s="13">
        <f>G21*0</f>
        <v>0</v>
      </c>
      <c r="AF21" s="13">
        <f>G21*(1-0)</f>
        <v>0</v>
      </c>
    </row>
    <row r="22" spans="1:37" ht="12.75">
      <c r="A22" s="5"/>
      <c r="B22" s="5"/>
      <c r="C22" s="11" t="s">
        <v>23</v>
      </c>
      <c r="D22" s="52" t="s">
        <v>70</v>
      </c>
      <c r="E22" s="53"/>
      <c r="F22" s="53"/>
      <c r="G22" s="53"/>
      <c r="H22" s="27">
        <f>SUM(H23:H23)</f>
        <v>0</v>
      </c>
      <c r="I22" s="27">
        <f>SUM(I23:I23)</f>
        <v>0</v>
      </c>
      <c r="J22" s="27">
        <f>H22+I22</f>
        <v>0</v>
      </c>
      <c r="K22" s="22"/>
      <c r="L22" s="27">
        <f>SUM(L23:L23)</f>
        <v>0</v>
      </c>
      <c r="P22" s="27">
        <f>IF(Q22="PR",J22,SUM(O23:O23))</f>
        <v>0</v>
      </c>
      <c r="Q22" s="22" t="s">
        <v>118</v>
      </c>
      <c r="R22" s="27">
        <f>IF(Q22="HS",H22,0)</f>
        <v>0</v>
      </c>
      <c r="S22" s="27">
        <f>IF(Q22="HS",I22-P22,0)</f>
        <v>0</v>
      </c>
      <c r="T22" s="27">
        <f>IF(Q22="PS",H22,0)</f>
        <v>0</v>
      </c>
      <c r="U22" s="27">
        <f>IF(Q22="PS",I22-P22,0)</f>
        <v>0</v>
      </c>
      <c r="V22" s="27">
        <f>IF(Q22="MP",H22,0)</f>
        <v>0</v>
      </c>
      <c r="W22" s="27">
        <f>IF(Q22="MP",I22-P22,0)</f>
        <v>0</v>
      </c>
      <c r="X22" s="27">
        <f>IF(Q22="OM",H22,0)</f>
        <v>0</v>
      </c>
      <c r="Y22" s="22"/>
      <c r="AI22" s="27">
        <f>SUM(Z23:Z23)</f>
        <v>0</v>
      </c>
      <c r="AJ22" s="27">
        <f>SUM(AA23:AA23)</f>
        <v>0</v>
      </c>
      <c r="AK22" s="27">
        <f>SUM(AB23:AB23)</f>
        <v>0</v>
      </c>
    </row>
    <row r="23" spans="1:32" ht="12.75">
      <c r="A23" s="4" t="s">
        <v>12</v>
      </c>
      <c r="B23" s="4"/>
      <c r="C23" s="4" t="s">
        <v>35</v>
      </c>
      <c r="D23" s="4" t="s">
        <v>71</v>
      </c>
      <c r="E23" s="4" t="s">
        <v>97</v>
      </c>
      <c r="F23" s="13">
        <v>138</v>
      </c>
      <c r="H23" s="13">
        <f>ROUND(F23*AE23,2)</f>
        <v>0</v>
      </c>
      <c r="I23" s="13">
        <f>J23-H23</f>
        <v>0</v>
      </c>
      <c r="J23" s="13">
        <f>ROUND(F23*G23,2)</f>
        <v>0</v>
      </c>
      <c r="K23" s="13">
        <v>0</v>
      </c>
      <c r="L23" s="13">
        <f>F23*K23</f>
        <v>0</v>
      </c>
      <c r="N23" s="25" t="s">
        <v>6</v>
      </c>
      <c r="O23" s="13">
        <f>IF(N23="5",I23,0)</f>
        <v>0</v>
      </c>
      <c r="Z23" s="13">
        <f>IF(AD23=0,J23,0)</f>
        <v>0</v>
      </c>
      <c r="AA23" s="13">
        <f>IF(AD23=15,J23,0)</f>
        <v>0</v>
      </c>
      <c r="AB23" s="13">
        <f>IF(AD23=21,J23,0)</f>
        <v>0</v>
      </c>
      <c r="AD23" s="13">
        <v>21</v>
      </c>
      <c r="AE23" s="13">
        <f>G23*0</f>
        <v>0</v>
      </c>
      <c r="AF23" s="13">
        <f>G23*(1-0)</f>
        <v>0</v>
      </c>
    </row>
    <row r="24" spans="1:37" ht="12.75">
      <c r="A24" s="5"/>
      <c r="B24" s="5"/>
      <c r="C24" s="11" t="s">
        <v>36</v>
      </c>
      <c r="D24" s="52" t="s">
        <v>72</v>
      </c>
      <c r="E24" s="53"/>
      <c r="F24" s="53"/>
      <c r="G24" s="53"/>
      <c r="H24" s="27">
        <f>SUM(H25:H25)</f>
        <v>0</v>
      </c>
      <c r="I24" s="27">
        <f>SUM(I25:I25)</f>
        <v>0</v>
      </c>
      <c r="J24" s="27">
        <f>H24+I24</f>
        <v>0</v>
      </c>
      <c r="K24" s="22"/>
      <c r="L24" s="27">
        <f>SUM(L25:L25)</f>
        <v>26.091659999999997</v>
      </c>
      <c r="P24" s="27">
        <f>IF(Q24="PR",J24,SUM(O25:O25))</f>
        <v>0</v>
      </c>
      <c r="Q24" s="22" t="s">
        <v>118</v>
      </c>
      <c r="R24" s="27">
        <f>IF(Q24="HS",H24,0)</f>
        <v>0</v>
      </c>
      <c r="S24" s="27">
        <f>IF(Q24="HS",I24-P24,0)</f>
        <v>0</v>
      </c>
      <c r="T24" s="27">
        <f>IF(Q24="PS",H24,0)</f>
        <v>0</v>
      </c>
      <c r="U24" s="27">
        <f>IF(Q24="PS",I24-P24,0)</f>
        <v>0</v>
      </c>
      <c r="V24" s="27">
        <f>IF(Q24="MP",H24,0)</f>
        <v>0</v>
      </c>
      <c r="W24" s="27">
        <f>IF(Q24="MP",I24-P24,0)</f>
        <v>0</v>
      </c>
      <c r="X24" s="27">
        <f>IF(Q24="OM",H24,0)</f>
        <v>0</v>
      </c>
      <c r="Y24" s="22"/>
      <c r="AI24" s="27">
        <f>SUM(Z25:Z25)</f>
        <v>0</v>
      </c>
      <c r="AJ24" s="27">
        <f>SUM(AA25:AA25)</f>
        <v>0</v>
      </c>
      <c r="AK24" s="27">
        <f>SUM(AB25:AB25)</f>
        <v>0</v>
      </c>
    </row>
    <row r="25" spans="1:32" ht="12.75">
      <c r="A25" s="4" t="s">
        <v>13</v>
      </c>
      <c r="B25" s="4"/>
      <c r="C25" s="4" t="s">
        <v>37</v>
      </c>
      <c r="D25" s="4" t="s">
        <v>73</v>
      </c>
      <c r="E25" s="4" t="s">
        <v>97</v>
      </c>
      <c r="F25" s="13">
        <v>138</v>
      </c>
      <c r="H25" s="13">
        <f>ROUND(F25*AE25,2)</f>
        <v>0</v>
      </c>
      <c r="I25" s="13">
        <f>J25-H25</f>
        <v>0</v>
      </c>
      <c r="J25" s="13">
        <f>ROUND(F25*G25,2)</f>
        <v>0</v>
      </c>
      <c r="K25" s="13">
        <v>0.18907</v>
      </c>
      <c r="L25" s="13">
        <f>F25*K25</f>
        <v>26.091659999999997</v>
      </c>
      <c r="N25" s="25" t="s">
        <v>6</v>
      </c>
      <c r="O25" s="13">
        <f>IF(N25="5",I25,0)</f>
        <v>0</v>
      </c>
      <c r="Z25" s="13">
        <f>IF(AD25=0,J25,0)</f>
        <v>0</v>
      </c>
      <c r="AA25" s="13">
        <f>IF(AD25=15,J25,0)</f>
        <v>0</v>
      </c>
      <c r="AB25" s="13">
        <f>IF(AD25=21,J25,0)</f>
        <v>0</v>
      </c>
      <c r="AD25" s="13">
        <v>21</v>
      </c>
      <c r="AE25" s="13">
        <f>G25*0.807312942114177</f>
        <v>0</v>
      </c>
      <c r="AF25" s="13">
        <f>G25*(1-0.807312942114177)</f>
        <v>0</v>
      </c>
    </row>
    <row r="26" spans="1:37" ht="12.75">
      <c r="A26" s="5"/>
      <c r="B26" s="5"/>
      <c r="C26" s="11" t="s">
        <v>38</v>
      </c>
      <c r="D26" s="52" t="s">
        <v>74</v>
      </c>
      <c r="E26" s="53"/>
      <c r="F26" s="53"/>
      <c r="G26" s="53"/>
      <c r="H26" s="27">
        <f>SUM(H27:H29)</f>
        <v>0</v>
      </c>
      <c r="I26" s="27">
        <f>SUM(I27:I29)</f>
        <v>0</v>
      </c>
      <c r="J26" s="27">
        <f>H26+I26</f>
        <v>0</v>
      </c>
      <c r="K26" s="22"/>
      <c r="L26" s="27">
        <f>SUM(L27:L29)</f>
        <v>1395.218</v>
      </c>
      <c r="P26" s="27">
        <f>IF(Q26="PR",J26,SUM(O27:O29))</f>
        <v>0</v>
      </c>
      <c r="Q26" s="22" t="s">
        <v>118</v>
      </c>
      <c r="R26" s="27">
        <f>IF(Q26="HS",H26,0)</f>
        <v>0</v>
      </c>
      <c r="S26" s="27">
        <f>IF(Q26="HS",I26-P26,0)</f>
        <v>0</v>
      </c>
      <c r="T26" s="27">
        <f>IF(Q26="PS",H26,0)</f>
        <v>0</v>
      </c>
      <c r="U26" s="27">
        <f>IF(Q26="PS",I26-P26,0)</f>
        <v>0</v>
      </c>
      <c r="V26" s="27">
        <f>IF(Q26="MP",H26,0)</f>
        <v>0</v>
      </c>
      <c r="W26" s="27">
        <f>IF(Q26="MP",I26-P26,0)</f>
        <v>0</v>
      </c>
      <c r="X26" s="27">
        <f>IF(Q26="OM",H26,0)</f>
        <v>0</v>
      </c>
      <c r="Y26" s="22"/>
      <c r="AI26" s="27">
        <f>SUM(Z27:Z29)</f>
        <v>0</v>
      </c>
      <c r="AJ26" s="27">
        <f>SUM(AA27:AA29)</f>
        <v>0</v>
      </c>
      <c r="AK26" s="27">
        <f>SUM(AB27:AB29)</f>
        <v>0</v>
      </c>
    </row>
    <row r="27" spans="1:32" ht="12.75">
      <c r="A27" s="4" t="s">
        <v>14</v>
      </c>
      <c r="B27" s="4"/>
      <c r="C27" s="4" t="s">
        <v>39</v>
      </c>
      <c r="D27" s="4" t="s">
        <v>75</v>
      </c>
      <c r="E27" s="4" t="s">
        <v>100</v>
      </c>
      <c r="F27" s="13">
        <v>614</v>
      </c>
      <c r="H27" s="13">
        <f>ROUND(F27*AE27,2)</f>
        <v>0</v>
      </c>
      <c r="I27" s="13">
        <f>J27-H27</f>
        <v>0</v>
      </c>
      <c r="J27" s="13">
        <f>ROUND(F27*G27,2)</f>
        <v>0</v>
      </c>
      <c r="K27" s="13">
        <v>1</v>
      </c>
      <c r="L27" s="13">
        <f>F27*K27</f>
        <v>614</v>
      </c>
      <c r="N27" s="25" t="s">
        <v>6</v>
      </c>
      <c r="O27" s="13">
        <f>IF(N27="5",I27,0)</f>
        <v>0</v>
      </c>
      <c r="Z27" s="13">
        <f>IF(AD27=0,J27,0)</f>
        <v>0</v>
      </c>
      <c r="AA27" s="13">
        <f>IF(AD27=15,J27,0)</f>
        <v>0</v>
      </c>
      <c r="AB27" s="13">
        <f>IF(AD27=21,J27,0)</f>
        <v>0</v>
      </c>
      <c r="AD27" s="13">
        <v>21</v>
      </c>
      <c r="AE27" s="13">
        <f>G27*0.898712865909955</f>
        <v>0</v>
      </c>
      <c r="AF27" s="13">
        <f>G27*(1-0.898712865909955)</f>
        <v>0</v>
      </c>
    </row>
    <row r="28" spans="1:32" ht="12.75">
      <c r="A28" s="4" t="s">
        <v>15</v>
      </c>
      <c r="B28" s="4"/>
      <c r="C28" s="4" t="s">
        <v>40</v>
      </c>
      <c r="D28" s="4" t="s">
        <v>76</v>
      </c>
      <c r="E28" s="4" t="s">
        <v>97</v>
      </c>
      <c r="F28" s="13">
        <v>7650</v>
      </c>
      <c r="H28" s="13">
        <f>ROUND(F28*AE28,2)</f>
        <v>0</v>
      </c>
      <c r="I28" s="13">
        <f>J28-H28</f>
        <v>0</v>
      </c>
      <c r="J28" s="13">
        <f>ROUND(F28*G28,2)</f>
        <v>0</v>
      </c>
      <c r="K28" s="13">
        <v>0.00071</v>
      </c>
      <c r="L28" s="13">
        <f>F28*K28</f>
        <v>5.4315</v>
      </c>
      <c r="N28" s="25" t="s">
        <v>6</v>
      </c>
      <c r="O28" s="13">
        <f>IF(N28="5",I28,0)</f>
        <v>0</v>
      </c>
      <c r="Z28" s="13">
        <f>IF(AD28=0,J28,0)</f>
        <v>0</v>
      </c>
      <c r="AA28" s="13">
        <f>IF(AD28=15,J28,0)</f>
        <v>0</v>
      </c>
      <c r="AB28" s="13">
        <f>IF(AD28=21,J28,0)</f>
        <v>0</v>
      </c>
      <c r="AD28" s="13">
        <v>21</v>
      </c>
      <c r="AE28" s="13">
        <f>G28*0.901041666666667</f>
        <v>0</v>
      </c>
      <c r="AF28" s="13">
        <f>G28*(1-0.901041666666667)</f>
        <v>0</v>
      </c>
    </row>
    <row r="29" spans="1:32" ht="12.75">
      <c r="A29" s="4" t="s">
        <v>16</v>
      </c>
      <c r="B29" s="4"/>
      <c r="C29" s="4" t="s">
        <v>41</v>
      </c>
      <c r="D29" s="4" t="s">
        <v>77</v>
      </c>
      <c r="E29" s="4" t="s">
        <v>97</v>
      </c>
      <c r="F29" s="13">
        <v>7650</v>
      </c>
      <c r="H29" s="13">
        <f>ROUND(F29*AE29,2)</f>
        <v>0</v>
      </c>
      <c r="I29" s="13">
        <f>J29-H29</f>
        <v>0</v>
      </c>
      <c r="J29" s="13">
        <f>ROUND(F29*G29,2)</f>
        <v>0</v>
      </c>
      <c r="K29" s="13">
        <v>0.10141</v>
      </c>
      <c r="L29" s="13">
        <f>F29*K29</f>
        <v>775.7865</v>
      </c>
      <c r="N29" s="25" t="s">
        <v>6</v>
      </c>
      <c r="O29" s="13">
        <f>IF(N29="5",I29,0)</f>
        <v>0</v>
      </c>
      <c r="Z29" s="13">
        <f>IF(AD29=0,J29,0)</f>
        <v>0</v>
      </c>
      <c r="AA29" s="13">
        <f>IF(AD29=15,J29,0)</f>
        <v>0</v>
      </c>
      <c r="AB29" s="13">
        <f>IF(AD29=21,J29,0)</f>
        <v>0</v>
      </c>
      <c r="AD29" s="13">
        <v>21</v>
      </c>
      <c r="AE29" s="13">
        <f>G29*0.90161374284227</f>
        <v>0</v>
      </c>
      <c r="AF29" s="13">
        <f>G29*(1-0.90161374284227)</f>
        <v>0</v>
      </c>
    </row>
    <row r="30" spans="1:37" ht="12.75">
      <c r="A30" s="5"/>
      <c r="B30" s="5"/>
      <c r="C30" s="11" t="s">
        <v>42</v>
      </c>
      <c r="D30" s="52" t="s">
        <v>78</v>
      </c>
      <c r="E30" s="53"/>
      <c r="F30" s="53"/>
      <c r="G30" s="53"/>
      <c r="H30" s="27">
        <f>SUM(H31:H31)</f>
        <v>0</v>
      </c>
      <c r="I30" s="27">
        <f>SUM(I31:I31)</f>
        <v>0</v>
      </c>
      <c r="J30" s="27">
        <f>H30+I30</f>
        <v>0</v>
      </c>
      <c r="K30" s="22"/>
      <c r="L30" s="27">
        <f>SUM(L31:L31)</f>
        <v>0.09408</v>
      </c>
      <c r="P30" s="27">
        <f>IF(Q30="PR",J30,SUM(O31:O31))</f>
        <v>0</v>
      </c>
      <c r="Q30" s="22" t="s">
        <v>118</v>
      </c>
      <c r="R30" s="27">
        <f>IF(Q30="HS",H30,0)</f>
        <v>0</v>
      </c>
      <c r="S30" s="27">
        <f>IF(Q30="HS",I30-P30,0)</f>
        <v>0</v>
      </c>
      <c r="T30" s="27">
        <f>IF(Q30="PS",H30,0)</f>
        <v>0</v>
      </c>
      <c r="U30" s="27">
        <f>IF(Q30="PS",I30-P30,0)</f>
        <v>0</v>
      </c>
      <c r="V30" s="27">
        <f>IF(Q30="MP",H30,0)</f>
        <v>0</v>
      </c>
      <c r="W30" s="27">
        <f>IF(Q30="MP",I30-P30,0)</f>
        <v>0</v>
      </c>
      <c r="X30" s="27">
        <f>IF(Q30="OM",H30,0)</f>
        <v>0</v>
      </c>
      <c r="Y30" s="22"/>
      <c r="AI30" s="27">
        <f>SUM(Z31:Z31)</f>
        <v>0</v>
      </c>
      <c r="AJ30" s="27">
        <f>SUM(AA31:AA31)</f>
        <v>0</v>
      </c>
      <c r="AK30" s="27">
        <f>SUM(AB31:AB31)</f>
        <v>0</v>
      </c>
    </row>
    <row r="31" spans="1:32" ht="12.75">
      <c r="A31" s="4" t="s">
        <v>17</v>
      </c>
      <c r="B31" s="4"/>
      <c r="C31" s="4" t="s">
        <v>43</v>
      </c>
      <c r="D31" s="4" t="s">
        <v>79</v>
      </c>
      <c r="E31" s="4" t="s">
        <v>98</v>
      </c>
      <c r="F31" s="13">
        <v>42</v>
      </c>
      <c r="H31" s="13">
        <f>ROUND(F31*AE31,2)</f>
        <v>0</v>
      </c>
      <c r="I31" s="13">
        <f>J31-H31</f>
        <v>0</v>
      </c>
      <c r="J31" s="13">
        <f>ROUND(F31*G31,2)</f>
        <v>0</v>
      </c>
      <c r="K31" s="13">
        <v>0.00224</v>
      </c>
      <c r="L31" s="13">
        <f>F31*K31</f>
        <v>0.09408</v>
      </c>
      <c r="N31" s="25" t="s">
        <v>6</v>
      </c>
      <c r="O31" s="13">
        <f>IF(N31="5",I31,0)</f>
        <v>0</v>
      </c>
      <c r="Z31" s="13">
        <f>IF(AD31=0,J31,0)</f>
        <v>0</v>
      </c>
      <c r="AA31" s="13">
        <f>IF(AD31=15,J31,0)</f>
        <v>0</v>
      </c>
      <c r="AB31" s="13">
        <f>IF(AD31=21,J31,0)</f>
        <v>0</v>
      </c>
      <c r="AD31" s="13">
        <v>21</v>
      </c>
      <c r="AE31" s="13">
        <f>G31*0.235746513535685</f>
        <v>0</v>
      </c>
      <c r="AF31" s="13">
        <f>G31*(1-0.235746513535685)</f>
        <v>0</v>
      </c>
    </row>
    <row r="32" spans="1:37" ht="12.75">
      <c r="A32" s="5"/>
      <c r="B32" s="5"/>
      <c r="C32" s="11" t="s">
        <v>44</v>
      </c>
      <c r="D32" s="52" t="s">
        <v>80</v>
      </c>
      <c r="E32" s="53"/>
      <c r="F32" s="53"/>
      <c r="G32" s="53"/>
      <c r="H32" s="27">
        <f>SUM(H33:H35)</f>
        <v>0</v>
      </c>
      <c r="I32" s="27">
        <f>SUM(I33:I35)</f>
        <v>0</v>
      </c>
      <c r="J32" s="27">
        <f>H32+I32</f>
        <v>0</v>
      </c>
      <c r="K32" s="22"/>
      <c r="L32" s="27">
        <f>SUM(L33:L35)</f>
        <v>13.24316</v>
      </c>
      <c r="P32" s="27">
        <f>IF(Q32="PR",J32,SUM(O33:O35))</f>
        <v>0</v>
      </c>
      <c r="Q32" s="22" t="s">
        <v>118</v>
      </c>
      <c r="R32" s="27">
        <f>IF(Q32="HS",H32,0)</f>
        <v>0</v>
      </c>
      <c r="S32" s="27">
        <f>IF(Q32="HS",I32-P32,0)</f>
        <v>0</v>
      </c>
      <c r="T32" s="27">
        <f>IF(Q32="PS",H32,0)</f>
        <v>0</v>
      </c>
      <c r="U32" s="27">
        <f>IF(Q32="PS",I32-P32,0)</f>
        <v>0</v>
      </c>
      <c r="V32" s="27">
        <f>IF(Q32="MP",H32,0)</f>
        <v>0</v>
      </c>
      <c r="W32" s="27">
        <f>IF(Q32="MP",I32-P32,0)</f>
        <v>0</v>
      </c>
      <c r="X32" s="27">
        <f>IF(Q32="OM",H32,0)</f>
        <v>0</v>
      </c>
      <c r="Y32" s="22"/>
      <c r="AI32" s="27">
        <f>SUM(Z33:Z35)</f>
        <v>0</v>
      </c>
      <c r="AJ32" s="27">
        <f>SUM(AA33:AA35)</f>
        <v>0</v>
      </c>
      <c r="AK32" s="27">
        <f>SUM(AB33:AB35)</f>
        <v>0</v>
      </c>
    </row>
    <row r="33" spans="1:32" ht="12.75">
      <c r="A33" s="4" t="s">
        <v>18</v>
      </c>
      <c r="B33" s="4"/>
      <c r="C33" s="4" t="s">
        <v>45</v>
      </c>
      <c r="D33" s="4" t="s">
        <v>81</v>
      </c>
      <c r="E33" s="4" t="s">
        <v>101</v>
      </c>
      <c r="F33" s="13">
        <v>4</v>
      </c>
      <c r="H33" s="13">
        <f>ROUND(F33*AE33,2)</f>
        <v>0</v>
      </c>
      <c r="I33" s="13">
        <f>J33-H33</f>
        <v>0</v>
      </c>
      <c r="J33" s="13">
        <f>ROUND(F33*G33,2)</f>
        <v>0</v>
      </c>
      <c r="K33" s="13">
        <v>2.72291</v>
      </c>
      <c r="L33" s="13">
        <f>F33*K33</f>
        <v>10.89164</v>
      </c>
      <c r="N33" s="25" t="s">
        <v>6</v>
      </c>
      <c r="O33" s="13">
        <f>IF(N33="5",I33,0)</f>
        <v>0</v>
      </c>
      <c r="Z33" s="13">
        <f>IF(AD33=0,J33,0)</f>
        <v>0</v>
      </c>
      <c r="AA33" s="13">
        <f>IF(AD33=15,J33,0)</f>
        <v>0</v>
      </c>
      <c r="AB33" s="13">
        <f>IF(AD33=21,J33,0)</f>
        <v>0</v>
      </c>
      <c r="AD33" s="13">
        <v>21</v>
      </c>
      <c r="AE33" s="13">
        <f>G33*0.454811016612391</f>
        <v>0</v>
      </c>
      <c r="AF33" s="13">
        <f>G33*(1-0.454811016612391)</f>
        <v>0</v>
      </c>
    </row>
    <row r="34" spans="1:32" ht="12.75">
      <c r="A34" s="4" t="s">
        <v>19</v>
      </c>
      <c r="B34" s="4"/>
      <c r="C34" s="4" t="s">
        <v>46</v>
      </c>
      <c r="D34" s="4" t="s">
        <v>82</v>
      </c>
      <c r="E34" s="4" t="s">
        <v>101</v>
      </c>
      <c r="F34" s="13">
        <v>4</v>
      </c>
      <c r="H34" s="13">
        <f>ROUND(F34*AE34,2)</f>
        <v>0</v>
      </c>
      <c r="I34" s="13">
        <f>J34-H34</f>
        <v>0</v>
      </c>
      <c r="J34" s="13">
        <f>ROUND(F34*G34,2)</f>
        <v>0</v>
      </c>
      <c r="K34" s="13">
        <v>0.1557</v>
      </c>
      <c r="L34" s="13">
        <f>F34*K34</f>
        <v>0.6228</v>
      </c>
      <c r="N34" s="25" t="s">
        <v>6</v>
      </c>
      <c r="O34" s="13">
        <f>IF(N34="5",I34,0)</f>
        <v>0</v>
      </c>
      <c r="Z34" s="13">
        <f>IF(AD34=0,J34,0)</f>
        <v>0</v>
      </c>
      <c r="AA34" s="13">
        <f>IF(AD34=15,J34,0)</f>
        <v>0</v>
      </c>
      <c r="AB34" s="13">
        <f>IF(AD34=21,J34,0)</f>
        <v>0</v>
      </c>
      <c r="AD34" s="13">
        <v>21</v>
      </c>
      <c r="AE34" s="13">
        <f>G34*0.864580212141188</f>
        <v>0</v>
      </c>
      <c r="AF34" s="13">
        <f>G34*(1-0.864580212141188)</f>
        <v>0</v>
      </c>
    </row>
    <row r="35" spans="1:32" ht="12.75">
      <c r="A35" s="4" t="s">
        <v>20</v>
      </c>
      <c r="B35" s="4"/>
      <c r="C35" s="4" t="s">
        <v>47</v>
      </c>
      <c r="D35" s="4" t="s">
        <v>83</v>
      </c>
      <c r="E35" s="4" t="s">
        <v>101</v>
      </c>
      <c r="F35" s="13">
        <v>4</v>
      </c>
      <c r="H35" s="13">
        <f>ROUND(F35*AE35,2)</f>
        <v>0</v>
      </c>
      <c r="I35" s="13">
        <f>J35-H35</f>
        <v>0</v>
      </c>
      <c r="J35" s="13">
        <f>ROUND(F35*G35,2)</f>
        <v>0</v>
      </c>
      <c r="K35" s="13">
        <v>0.43218</v>
      </c>
      <c r="L35" s="13">
        <f>F35*K35</f>
        <v>1.72872</v>
      </c>
      <c r="N35" s="25" t="s">
        <v>6</v>
      </c>
      <c r="O35" s="13">
        <f>IF(N35="5",I35,0)</f>
        <v>0</v>
      </c>
      <c r="Z35" s="13">
        <f>IF(AD35=0,J35,0)</f>
        <v>0</v>
      </c>
      <c r="AA35" s="13">
        <f>IF(AD35=15,J35,0)</f>
        <v>0</v>
      </c>
      <c r="AB35" s="13">
        <f>IF(AD35=21,J35,0)</f>
        <v>0</v>
      </c>
      <c r="AD35" s="13">
        <v>21</v>
      </c>
      <c r="AE35" s="13">
        <f>G35*0.429388932017301</f>
        <v>0</v>
      </c>
      <c r="AF35" s="13">
        <f>G35*(1-0.429388932017301)</f>
        <v>0</v>
      </c>
    </row>
    <row r="36" spans="1:37" ht="12.75">
      <c r="A36" s="5"/>
      <c r="B36" s="5"/>
      <c r="C36" s="11" t="s">
        <v>48</v>
      </c>
      <c r="D36" s="52" t="s">
        <v>84</v>
      </c>
      <c r="E36" s="53"/>
      <c r="F36" s="53"/>
      <c r="G36" s="53"/>
      <c r="H36" s="27">
        <f>SUM(H37:H38)</f>
        <v>0</v>
      </c>
      <c r="I36" s="27">
        <f>SUM(I37:I38)</f>
        <v>0</v>
      </c>
      <c r="J36" s="27">
        <f>H36+I36</f>
        <v>0</v>
      </c>
      <c r="K36" s="22"/>
      <c r="L36" s="27">
        <f>SUM(L37:L38)</f>
        <v>76.25189999999999</v>
      </c>
      <c r="P36" s="27">
        <f>IF(Q36="PR",J36,SUM(O37:O38))</f>
        <v>0</v>
      </c>
      <c r="Q36" s="22" t="s">
        <v>118</v>
      </c>
      <c r="R36" s="27">
        <f>IF(Q36="HS",H36,0)</f>
        <v>0</v>
      </c>
      <c r="S36" s="27">
        <f>IF(Q36="HS",I36-P36,0)</f>
        <v>0</v>
      </c>
      <c r="T36" s="27">
        <f>IF(Q36="PS",H36,0)</f>
        <v>0</v>
      </c>
      <c r="U36" s="27">
        <f>IF(Q36="PS",I36-P36,0)</f>
        <v>0</v>
      </c>
      <c r="V36" s="27">
        <f>IF(Q36="MP",H36,0)</f>
        <v>0</v>
      </c>
      <c r="W36" s="27">
        <f>IF(Q36="MP",I36-P36,0)</f>
        <v>0</v>
      </c>
      <c r="X36" s="27">
        <f>IF(Q36="OM",H36,0)</f>
        <v>0</v>
      </c>
      <c r="Y36" s="22"/>
      <c r="AI36" s="27">
        <f>SUM(Z37:Z38)</f>
        <v>0</v>
      </c>
      <c r="AJ36" s="27">
        <f>SUM(AA37:AA38)</f>
        <v>0</v>
      </c>
      <c r="AK36" s="27">
        <f>SUM(AB37:AB38)</f>
        <v>0</v>
      </c>
    </row>
    <row r="37" spans="1:32" ht="12.75">
      <c r="A37" s="4" t="s">
        <v>21</v>
      </c>
      <c r="B37" s="4"/>
      <c r="C37" s="4" t="s">
        <v>49</v>
      </c>
      <c r="D37" s="4" t="s">
        <v>85</v>
      </c>
      <c r="E37" s="4" t="s">
        <v>98</v>
      </c>
      <c r="F37" s="13">
        <v>430</v>
      </c>
      <c r="H37" s="13">
        <f>ROUND(F37*AE37,2)</f>
        <v>0</v>
      </c>
      <c r="I37" s="13">
        <f>J37-H37</f>
        <v>0</v>
      </c>
      <c r="J37" s="13">
        <f>ROUND(F37*G37,2)</f>
        <v>0</v>
      </c>
      <c r="K37" s="13">
        <v>0.17733</v>
      </c>
      <c r="L37" s="13">
        <f>F37*K37</f>
        <v>76.25189999999999</v>
      </c>
      <c r="N37" s="25" t="s">
        <v>6</v>
      </c>
      <c r="O37" s="13">
        <f>IF(N37="5",I37,0)</f>
        <v>0</v>
      </c>
      <c r="Z37" s="13">
        <f>IF(AD37=0,J37,0)</f>
        <v>0</v>
      </c>
      <c r="AA37" s="13">
        <f>IF(AD37=15,J37,0)</f>
        <v>0</v>
      </c>
      <c r="AB37" s="13">
        <f>IF(AD37=21,J37,0)</f>
        <v>0</v>
      </c>
      <c r="AD37" s="13">
        <v>21</v>
      </c>
      <c r="AE37" s="13">
        <f>G37*0.683752342286071</f>
        <v>0</v>
      </c>
      <c r="AF37" s="13">
        <f>G37*(1-0.683752342286071)</f>
        <v>0</v>
      </c>
    </row>
    <row r="38" spans="1:32" ht="12.75">
      <c r="A38" s="4" t="s">
        <v>22</v>
      </c>
      <c r="B38" s="4"/>
      <c r="C38" s="4" t="s">
        <v>50</v>
      </c>
      <c r="D38" s="4" t="s">
        <v>86</v>
      </c>
      <c r="E38" s="4" t="s">
        <v>98</v>
      </c>
      <c r="F38" s="13">
        <v>24</v>
      </c>
      <c r="H38" s="13">
        <f>ROUND(F38*AE38,2)</f>
        <v>0</v>
      </c>
      <c r="I38" s="13">
        <f>J38-H38</f>
        <v>0</v>
      </c>
      <c r="J38" s="13">
        <f>ROUND(F38*G38,2)</f>
        <v>0</v>
      </c>
      <c r="K38" s="13">
        <v>0</v>
      </c>
      <c r="L38" s="13">
        <f>F38*K38</f>
        <v>0</v>
      </c>
      <c r="N38" s="25" t="s">
        <v>6</v>
      </c>
      <c r="O38" s="13">
        <f>IF(N38="5",I38,0)</f>
        <v>0</v>
      </c>
      <c r="Z38" s="13">
        <f>IF(AD38=0,J38,0)</f>
        <v>0</v>
      </c>
      <c r="AA38" s="13">
        <f>IF(AD38=15,J38,0)</f>
        <v>0</v>
      </c>
      <c r="AB38" s="13">
        <f>IF(AD38=21,J38,0)</f>
        <v>0</v>
      </c>
      <c r="AD38" s="13">
        <v>21</v>
      </c>
      <c r="AE38" s="13">
        <f>G38*0</f>
        <v>0</v>
      </c>
      <c r="AF38" s="13">
        <f>G38*(1-0)</f>
        <v>0</v>
      </c>
    </row>
    <row r="39" spans="1:37" ht="12.75">
      <c r="A39" s="5"/>
      <c r="B39" s="5"/>
      <c r="C39" s="11" t="s">
        <v>51</v>
      </c>
      <c r="D39" s="52" t="s">
        <v>87</v>
      </c>
      <c r="E39" s="53"/>
      <c r="F39" s="53"/>
      <c r="G39" s="53"/>
      <c r="H39" s="27">
        <f>SUM(H40:H40)</f>
        <v>0</v>
      </c>
      <c r="I39" s="27">
        <f>SUM(I40:I40)</f>
        <v>0</v>
      </c>
      <c r="J39" s="27">
        <f>H39+I39</f>
        <v>0</v>
      </c>
      <c r="K39" s="22"/>
      <c r="L39" s="27">
        <f>SUM(L40:L40)</f>
        <v>0</v>
      </c>
      <c r="P39" s="27">
        <f>IF(Q39="PR",J39,SUM(O40:O40))</f>
        <v>0</v>
      </c>
      <c r="Q39" s="22" t="s">
        <v>118</v>
      </c>
      <c r="R39" s="27">
        <f>IF(Q39="HS",H39,0)</f>
        <v>0</v>
      </c>
      <c r="S39" s="27">
        <f>IF(Q39="HS",I39-P39,0)</f>
        <v>0</v>
      </c>
      <c r="T39" s="27">
        <f>IF(Q39="PS",H39,0)</f>
        <v>0</v>
      </c>
      <c r="U39" s="27">
        <f>IF(Q39="PS",I39-P39,0)</f>
        <v>0</v>
      </c>
      <c r="V39" s="27">
        <f>IF(Q39="MP",H39,0)</f>
        <v>0</v>
      </c>
      <c r="W39" s="27">
        <f>IF(Q39="MP",I39-P39,0)</f>
        <v>0</v>
      </c>
      <c r="X39" s="27">
        <f>IF(Q39="OM",H39,0)</f>
        <v>0</v>
      </c>
      <c r="Y39" s="22"/>
      <c r="AI39" s="27">
        <f>SUM(Z40:Z40)</f>
        <v>0</v>
      </c>
      <c r="AJ39" s="27">
        <f>SUM(AA40:AA40)</f>
        <v>0</v>
      </c>
      <c r="AK39" s="27">
        <f>SUM(AB40:AB40)</f>
        <v>0</v>
      </c>
    </row>
    <row r="40" spans="1:32" ht="12.75">
      <c r="A40" s="4" t="s">
        <v>23</v>
      </c>
      <c r="B40" s="4"/>
      <c r="C40" s="4" t="s">
        <v>52</v>
      </c>
      <c r="D40" s="4" t="s">
        <v>88</v>
      </c>
      <c r="E40" s="4" t="s">
        <v>97</v>
      </c>
      <c r="F40" s="13">
        <v>7650</v>
      </c>
      <c r="H40" s="13">
        <f>ROUND(F40*AE40,2)</f>
        <v>0</v>
      </c>
      <c r="I40" s="13">
        <f>J40-H40</f>
        <v>0</v>
      </c>
      <c r="J40" s="13">
        <f>ROUND(F40*G40,2)</f>
        <v>0</v>
      </c>
      <c r="K40" s="13">
        <v>0</v>
      </c>
      <c r="L40" s="13">
        <f>F40*K40</f>
        <v>0</v>
      </c>
      <c r="N40" s="25" t="s">
        <v>6</v>
      </c>
      <c r="O40" s="13">
        <f>IF(N40="5",I40,0)</f>
        <v>0</v>
      </c>
      <c r="Z40" s="13">
        <f>IF(AD40=0,J40,0)</f>
        <v>0</v>
      </c>
      <c r="AA40" s="13">
        <f>IF(AD40=15,J40,0)</f>
        <v>0</v>
      </c>
      <c r="AB40" s="13">
        <f>IF(AD40=21,J40,0)</f>
        <v>0</v>
      </c>
      <c r="AD40" s="13">
        <v>21</v>
      </c>
      <c r="AE40" s="13">
        <f>G40*0</f>
        <v>0</v>
      </c>
      <c r="AF40" s="13">
        <f>G40*(1-0)</f>
        <v>0</v>
      </c>
    </row>
    <row r="41" spans="1:37" ht="12.75">
      <c r="A41" s="5"/>
      <c r="B41" s="5"/>
      <c r="C41" s="11" t="s">
        <v>53</v>
      </c>
      <c r="D41" s="52" t="s">
        <v>89</v>
      </c>
      <c r="E41" s="53"/>
      <c r="F41" s="53"/>
      <c r="G41" s="53"/>
      <c r="H41" s="27">
        <f>SUM(H42:H42)</f>
        <v>0</v>
      </c>
      <c r="I41" s="27">
        <f>SUM(I42:I42)</f>
        <v>0</v>
      </c>
      <c r="J41" s="27">
        <f>H41+I41</f>
        <v>0</v>
      </c>
      <c r="K41" s="22"/>
      <c r="L41" s="27">
        <f>SUM(L42:L42)</f>
        <v>0</v>
      </c>
      <c r="P41" s="27">
        <f>IF(Q41="PR",J41,SUM(O42:O42))</f>
        <v>0</v>
      </c>
      <c r="Q41" s="22" t="s">
        <v>119</v>
      </c>
      <c r="R41" s="27">
        <f>IF(Q41="HS",H41,0)</f>
        <v>0</v>
      </c>
      <c r="S41" s="27">
        <f>IF(Q41="HS",I41-P41,0)</f>
        <v>0</v>
      </c>
      <c r="T41" s="27">
        <f>IF(Q41="PS",H41,0)</f>
        <v>0</v>
      </c>
      <c r="U41" s="27">
        <f>IF(Q41="PS",I41-P41,0)</f>
        <v>0</v>
      </c>
      <c r="V41" s="27">
        <f>IF(Q41="MP",H41,0)</f>
        <v>0</v>
      </c>
      <c r="W41" s="27">
        <f>IF(Q41="MP",I41-P41,0)</f>
        <v>0</v>
      </c>
      <c r="X41" s="27">
        <f>IF(Q41="OM",H41,0)</f>
        <v>0</v>
      </c>
      <c r="Y41" s="22"/>
      <c r="AI41" s="27">
        <f>SUM(Z42:Z42)</f>
        <v>0</v>
      </c>
      <c r="AJ41" s="27">
        <f>SUM(AA42:AA42)</f>
        <v>0</v>
      </c>
      <c r="AK41" s="27">
        <f>SUM(AB42:AB42)</f>
        <v>0</v>
      </c>
    </row>
    <row r="42" spans="1:32" ht="12.75">
      <c r="A42" s="4" t="s">
        <v>24</v>
      </c>
      <c r="B42" s="4"/>
      <c r="C42" s="4" t="s">
        <v>54</v>
      </c>
      <c r="D42" s="4" t="s">
        <v>90</v>
      </c>
      <c r="E42" s="4" t="s">
        <v>100</v>
      </c>
      <c r="F42" s="13">
        <v>1395.5</v>
      </c>
      <c r="H42" s="13">
        <f>ROUND(F42*AE42,2)</f>
        <v>0</v>
      </c>
      <c r="I42" s="13">
        <f>J42-H42</f>
        <v>0</v>
      </c>
      <c r="J42" s="13">
        <f>ROUND(F42*G42,2)</f>
        <v>0</v>
      </c>
      <c r="K42" s="13">
        <v>0</v>
      </c>
      <c r="L42" s="13">
        <f>F42*K42</f>
        <v>0</v>
      </c>
      <c r="N42" s="25" t="s">
        <v>10</v>
      </c>
      <c r="O42" s="13">
        <f>IF(N42="5",I42,0)</f>
        <v>0</v>
      </c>
      <c r="Z42" s="13">
        <f>IF(AD42=0,J42,0)</f>
        <v>0</v>
      </c>
      <c r="AA42" s="13">
        <f>IF(AD42=15,J42,0)</f>
        <v>0</v>
      </c>
      <c r="AB42" s="13">
        <f>IF(AD42=21,J42,0)</f>
        <v>0</v>
      </c>
      <c r="AD42" s="13">
        <v>21</v>
      </c>
      <c r="AE42" s="13">
        <f>G42*0</f>
        <v>0</v>
      </c>
      <c r="AF42" s="13">
        <f>G42*(1-0)</f>
        <v>0</v>
      </c>
    </row>
    <row r="43" spans="1:37" ht="12.75">
      <c r="A43" s="5"/>
      <c r="B43" s="5"/>
      <c r="C43" s="11"/>
      <c r="D43" s="52" t="s">
        <v>91</v>
      </c>
      <c r="E43" s="53"/>
      <c r="F43" s="53"/>
      <c r="G43" s="53"/>
      <c r="H43" s="27">
        <f>SUM(H44:H45)</f>
        <v>0</v>
      </c>
      <c r="I43" s="27">
        <f>SUM(I44:I45)</f>
        <v>0</v>
      </c>
      <c r="J43" s="27">
        <f>H43+I43</f>
        <v>0</v>
      </c>
      <c r="K43" s="22"/>
      <c r="L43" s="27">
        <f>SUM(L44:L45)</f>
        <v>37.558</v>
      </c>
      <c r="P43" s="27">
        <f>IF(Q43="PR",J43,SUM(O44:O45))</f>
        <v>0</v>
      </c>
      <c r="Q43" s="22" t="s">
        <v>120</v>
      </c>
      <c r="R43" s="27">
        <f>IF(Q43="HS",H43,0)</f>
        <v>0</v>
      </c>
      <c r="S43" s="27">
        <f>IF(Q43="HS",I43-P43,0)</f>
        <v>0</v>
      </c>
      <c r="T43" s="27">
        <f>IF(Q43="PS",H43,0)</f>
        <v>0</v>
      </c>
      <c r="U43" s="27">
        <f>IF(Q43="PS",I43-P43,0)</f>
        <v>0</v>
      </c>
      <c r="V43" s="27">
        <f>IF(Q43="MP",H43,0)</f>
        <v>0</v>
      </c>
      <c r="W43" s="27">
        <f>IF(Q43="MP",I43-P43,0)</f>
        <v>0</v>
      </c>
      <c r="X43" s="27">
        <f>IF(Q43="OM",H43,0)</f>
        <v>0</v>
      </c>
      <c r="Y43" s="22"/>
      <c r="AI43" s="27">
        <f>SUM(Z44:Z45)</f>
        <v>0</v>
      </c>
      <c r="AJ43" s="27">
        <f>SUM(AA44:AA45)</f>
        <v>0</v>
      </c>
      <c r="AK43" s="27">
        <f>SUM(AB44:AB45)</f>
        <v>0</v>
      </c>
    </row>
    <row r="44" spans="1:32" ht="12.75">
      <c r="A44" s="4" t="s">
        <v>25</v>
      </c>
      <c r="B44" s="4"/>
      <c r="C44" s="4" t="s">
        <v>55</v>
      </c>
      <c r="D44" s="4" t="s">
        <v>128</v>
      </c>
      <c r="E44" s="4" t="s">
        <v>101</v>
      </c>
      <c r="F44" s="13">
        <v>434</v>
      </c>
      <c r="H44" s="13">
        <f>ROUND(F44*AE44,2)</f>
        <v>0</v>
      </c>
      <c r="I44" s="13">
        <f>J44-H44</f>
        <v>0</v>
      </c>
      <c r="J44" s="13">
        <f>ROUND(F44*G44,2)</f>
        <v>0</v>
      </c>
      <c r="K44" s="13">
        <v>0.086</v>
      </c>
      <c r="L44" s="13">
        <f>F44*K44</f>
        <v>37.324</v>
      </c>
      <c r="N44" s="25" t="s">
        <v>115</v>
      </c>
      <c r="O44" s="13">
        <f>IF(N44="5",I44,0)</f>
        <v>0</v>
      </c>
      <c r="Z44" s="13">
        <f>IF(AD44=0,J44,0)</f>
        <v>0</v>
      </c>
      <c r="AA44" s="13">
        <f>IF(AD44=15,J44,0)</f>
        <v>0</v>
      </c>
      <c r="AB44" s="13">
        <f>IF(AD44=21,J44,0)</f>
        <v>0</v>
      </c>
      <c r="AD44" s="13">
        <v>21</v>
      </c>
      <c r="AE44" s="13">
        <f>G44*1</f>
        <v>0</v>
      </c>
      <c r="AF44" s="13">
        <f>G44*(1-1)</f>
        <v>0</v>
      </c>
    </row>
    <row r="45" spans="1:32" ht="12.75">
      <c r="A45" s="6" t="s">
        <v>26</v>
      </c>
      <c r="B45" s="6"/>
      <c r="C45" s="6" t="s">
        <v>56</v>
      </c>
      <c r="D45" s="6" t="s">
        <v>129</v>
      </c>
      <c r="E45" s="6" t="s">
        <v>101</v>
      </c>
      <c r="F45" s="14">
        <v>4</v>
      </c>
      <c r="G45" s="17"/>
      <c r="H45" s="14">
        <f>ROUND(F45*AE45,2)</f>
        <v>0</v>
      </c>
      <c r="I45" s="14">
        <f>J45-H45</f>
        <v>0</v>
      </c>
      <c r="J45" s="14">
        <f>ROUND(F45*G45,2)</f>
        <v>0</v>
      </c>
      <c r="K45" s="14">
        <v>0.0585</v>
      </c>
      <c r="L45" s="14">
        <f>F45*K45</f>
        <v>0.234</v>
      </c>
      <c r="N45" s="25" t="s">
        <v>115</v>
      </c>
      <c r="O45" s="13">
        <f>IF(N45="5",I45,0)</f>
        <v>0</v>
      </c>
      <c r="Z45" s="13">
        <f>IF(AD45=0,J45,0)</f>
        <v>0</v>
      </c>
      <c r="AA45" s="13">
        <f>IF(AD45=15,J45,0)</f>
        <v>0</v>
      </c>
      <c r="AB45" s="13">
        <f>IF(AD45=21,J45,0)</f>
        <v>0</v>
      </c>
      <c r="AD45" s="13">
        <v>21</v>
      </c>
      <c r="AE45" s="13">
        <f>G45*1</f>
        <v>0</v>
      </c>
      <c r="AF45" s="13">
        <f>G45*(1-1)</f>
        <v>0</v>
      </c>
    </row>
    <row r="46" spans="1:28" ht="12.75">
      <c r="A46" s="7"/>
      <c r="B46" s="7"/>
      <c r="C46" s="7"/>
      <c r="D46" s="7"/>
      <c r="E46" s="7"/>
      <c r="F46" s="7"/>
      <c r="G46" s="7"/>
      <c r="H46" s="41" t="s">
        <v>107</v>
      </c>
      <c r="I46" s="54"/>
      <c r="J46" s="28">
        <f>J12+J15+J18+J20+J22+J24+J26+J30+J32+J36+J39+J41+J43</f>
        <v>0</v>
      </c>
      <c r="K46" s="7"/>
      <c r="L46" s="7"/>
      <c r="Z46" s="29">
        <f>SUM(Z13:Z45)</f>
        <v>0</v>
      </c>
      <c r="AA46" s="29">
        <f>SUM(AA13:AA45)</f>
        <v>0</v>
      </c>
      <c r="AB46" s="29">
        <f>SUM(AB13:AB45)</f>
        <v>0</v>
      </c>
    </row>
  </sheetData>
  <sheetProtection/>
  <mergeCells count="41">
    <mergeCell ref="D39:G39"/>
    <mergeCell ref="D41:G41"/>
    <mergeCell ref="D43:G43"/>
    <mergeCell ref="H46:I46"/>
    <mergeCell ref="D22:G22"/>
    <mergeCell ref="D24:G24"/>
    <mergeCell ref="D26:G26"/>
    <mergeCell ref="D30:G30"/>
    <mergeCell ref="D32:G32"/>
    <mergeCell ref="D36:G36"/>
    <mergeCell ref="H10:J10"/>
    <mergeCell ref="K10:L10"/>
    <mergeCell ref="D12:G12"/>
    <mergeCell ref="D15:G15"/>
    <mergeCell ref="D18:G18"/>
    <mergeCell ref="D20:G20"/>
    <mergeCell ref="G2:H3"/>
    <mergeCell ref="G4:H5"/>
    <mergeCell ref="G6:H7"/>
    <mergeCell ref="G8:H9"/>
    <mergeCell ref="I8:I9"/>
    <mergeCell ref="J2:L3"/>
    <mergeCell ref="J4:L5"/>
    <mergeCell ref="J6:L7"/>
    <mergeCell ref="J8:L9"/>
    <mergeCell ref="A8:C9"/>
    <mergeCell ref="D2:D3"/>
    <mergeCell ref="D4:D5"/>
    <mergeCell ref="D6:D7"/>
    <mergeCell ref="D8:D9"/>
    <mergeCell ref="E8:F9"/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Hrubá Jaroslava</cp:lastModifiedBy>
  <cp:lastPrinted>2014-07-28T06:21:19Z</cp:lastPrinted>
  <dcterms:created xsi:type="dcterms:W3CDTF">2014-07-14T11:13:05Z</dcterms:created>
  <dcterms:modified xsi:type="dcterms:W3CDTF">2014-07-28T06:22:29Z</dcterms:modified>
  <cp:category/>
  <cp:version/>
  <cp:contentType/>
  <cp:contentStatus/>
</cp:coreProperties>
</file>