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Oprava odvodňovacích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Oprava odvodňovacích...'!$C$123:$K$191</definedName>
    <definedName name="_xlnm.Print_Area" localSheetId="1">'01 - Oprava odvodňovacích...'!$C$4:$J$76,'01 - Oprava odvodňovacích...'!$C$82:$J$105,'01 - Oprava odvodňovacích...'!$C$111:$J$191</definedName>
    <definedName name="_xlnm.Print_Titles" localSheetId="1">'01 - Oprava odvodňovacích...'!$123:$123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88"/>
  <c r="BH188"/>
  <c r="BG188"/>
  <c r="BF188"/>
  <c r="T188"/>
  <c r="R188"/>
  <c r="P188"/>
  <c r="BI186"/>
  <c r="BH186"/>
  <c r="BG186"/>
  <c r="BF186"/>
  <c r="T186"/>
  <c r="R186"/>
  <c r="P186"/>
  <c r="BI182"/>
  <c r="BH182"/>
  <c r="BG182"/>
  <c r="BF182"/>
  <c r="T182"/>
  <c r="T181"/>
  <c r="R182"/>
  <c r="R181"/>
  <c r="P182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0"/>
  <c r="BH140"/>
  <c r="BG140"/>
  <c r="BF140"/>
  <c r="T140"/>
  <c r="T139"/>
  <c r="R140"/>
  <c r="R139"/>
  <c r="P140"/>
  <c r="P139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F120"/>
  <c r="F118"/>
  <c r="E116"/>
  <c r="F91"/>
  <c r="F89"/>
  <c r="E87"/>
  <c r="J24"/>
  <c r="E24"/>
  <c r="J121"/>
  <c r="J23"/>
  <c r="J21"/>
  <c r="E21"/>
  <c r="J120"/>
  <c r="J20"/>
  <c r="J18"/>
  <c r="E18"/>
  <c r="F92"/>
  <c r="J17"/>
  <c r="J12"/>
  <c r="J118"/>
  <c r="E7"/>
  <c r="E114"/>
  <c i="1" r="L90"/>
  <c r="AM90"/>
  <c r="AM89"/>
  <c r="L89"/>
  <c r="AM87"/>
  <c r="L87"/>
  <c r="L85"/>
  <c r="L84"/>
  <c i="2" r="J182"/>
  <c r="J173"/>
  <c r="J159"/>
  <c r="BK140"/>
  <c r="J127"/>
  <c r="J186"/>
  <c r="J177"/>
  <c r="BK166"/>
  <c r="J161"/>
  <c r="J149"/>
  <c r="BK135"/>
  <c r="BK175"/>
  <c r="BK168"/>
  <c r="BK149"/>
  <c r="BK131"/>
  <c r="J188"/>
  <c r="J179"/>
  <c r="J166"/>
  <c r="BK161"/>
  <c r="J153"/>
  <c r="J131"/>
  <c r="BK173"/>
  <c r="BK188"/>
  <c r="BK153"/>
  <c r="J135"/>
  <c r="BK186"/>
  <c r="BK177"/>
  <c r="J168"/>
  <c r="J164"/>
  <c r="J157"/>
  <c r="J140"/>
  <c r="BK179"/>
  <c r="BK157"/>
  <c r="BK145"/>
  <c i="1" r="AS94"/>
  <c i="2" r="BK182"/>
  <c r="J175"/>
  <c r="BK164"/>
  <c r="BK159"/>
  <c r="J145"/>
  <c r="BK127"/>
  <c l="1" r="T126"/>
  <c r="T125"/>
  <c r="T124"/>
  <c r="R144"/>
  <c r="P172"/>
  <c r="P185"/>
  <c r="P184"/>
  <c r="P126"/>
  <c r="P125"/>
  <c r="P124"/>
  <c i="1" r="AU95"/>
  <c i="2" r="BK144"/>
  <c r="J144"/>
  <c r="J100"/>
  <c r="T144"/>
  <c r="T172"/>
  <c r="R185"/>
  <c r="R184"/>
  <c r="BK126"/>
  <c r="J126"/>
  <c r="J98"/>
  <c r="R126"/>
  <c r="R125"/>
  <c r="R124"/>
  <c r="P144"/>
  <c r="BK172"/>
  <c r="J172"/>
  <c r="J101"/>
  <c r="R172"/>
  <c r="BK185"/>
  <c r="J185"/>
  <c r="J104"/>
  <c r="T185"/>
  <c r="T184"/>
  <c r="BK139"/>
  <c r="J139"/>
  <c r="J99"/>
  <c r="BK181"/>
  <c r="J181"/>
  <c r="J102"/>
  <c r="E85"/>
  <c r="J89"/>
  <c r="J92"/>
  <c r="F121"/>
  <c r="BE131"/>
  <c r="BE135"/>
  <c r="BE153"/>
  <c r="BE157"/>
  <c r="BE161"/>
  <c r="BE164"/>
  <c r="BE166"/>
  <c r="BE179"/>
  <c r="BE182"/>
  <c r="BE186"/>
  <c r="J91"/>
  <c r="BE127"/>
  <c r="BE140"/>
  <c r="BE145"/>
  <c r="BE149"/>
  <c r="BE159"/>
  <c r="BE188"/>
  <c r="BE168"/>
  <c r="BE173"/>
  <c r="BE175"/>
  <c r="BE177"/>
  <c r="F34"/>
  <c i="1" r="BA95"/>
  <c r="BA94"/>
  <c r="W30"/>
  <c i="2" r="F36"/>
  <c i="1" r="BC95"/>
  <c r="BC94"/>
  <c r="W32"/>
  <c i="2" r="F37"/>
  <c i="1" r="BD95"/>
  <c r="BD94"/>
  <c r="W33"/>
  <c i="2" r="F35"/>
  <c i="1" r="BB95"/>
  <c r="BB94"/>
  <c r="W31"/>
  <c r="AU94"/>
  <c i="2" r="J34"/>
  <c i="1" r="AW95"/>
  <c i="2" l="1" r="BK125"/>
  <c r="J125"/>
  <c r="J97"/>
  <c r="BK184"/>
  <c r="J184"/>
  <c r="J103"/>
  <c i="1" r="AX94"/>
  <c i="2" r="F33"/>
  <c i="1" r="AZ95"/>
  <c r="AZ94"/>
  <c r="W29"/>
  <c r="AY94"/>
  <c r="AW94"/>
  <c r="AK30"/>
  <c i="2" r="J33"/>
  <c i="1" r="AV95"/>
  <c r="AT95"/>
  <c i="2" l="1" r="BK124"/>
  <c r="J124"/>
  <c r="J96"/>
  <c i="1" r="AV94"/>
  <c r="AK29"/>
  <c i="2" l="1" r="J30"/>
  <c i="1" r="AG95"/>
  <c r="AG94"/>
  <c r="AK26"/>
  <c r="AT94"/>
  <c i="2" l="1" r="J39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<sst xmlns="http://schemas.openxmlformats.org/spreadsheetml/2006/main">
  <si>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</si>
  <si>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</si>
  <si>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</si>
  <si>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</si>
  <si>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</si>
  <si>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{26f6ac01-b617-415f-a263-d9d293b4f49a}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</si>
  <si>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</si>
  <si>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</si>
  <si>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</si>
  <si>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</si>
  <si>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</si>
  <si>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</si>
  <si>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</si>
  <si>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</si>
  <si>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</si>
  <si>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</si>
  <si>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</si>
  <si>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odvodňovacích žlabů Dobřany</t>
  </si>
  <si>
    <t>KSO:</t>
  </si>
  <si>
    <t>CC-CZ:</t>
  </si>
  <si>
    <t>Místo:</t>
  </si>
  <si>
    <t>Dobřany</t>
  </si>
  <si>
    <t>Datum:</t>
  </si>
  <si>
    <t>4. 9. 2025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</si>
  <si>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</si>
  <si>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</si>
  <si>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</si>
  <si>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</si>
  <si>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</si>
  <si>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</si>
  <si>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</si>
  <si>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</si>
  <si>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</si>
  <si>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</si>
  <si>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</si>
  <si>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</si>
  <si>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</si>
  <si>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</si>
  <si>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</si>
  <si>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</si>
  <si>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</si>
  <si>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</si>
  <si>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</si>
  <si>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</si>
  <si>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</si>
  <si>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</si>
  <si>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</si>
  <si>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</si>
  <si>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</si>
  <si>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</si>
  <si>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</si>
  <si>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</si>
  <si>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</si>
  <si>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</si>
  <si>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</si>
  <si>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</si>
  <si>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</si>
  <si>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</si>
  <si>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</si>
  <si>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</si>
  <si>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</si>
  <si>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</si>
  <si>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</si>
  <si>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</si>
  <si>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</si>
  <si>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</si>
  <si>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</si>
  <si>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</si>
  <si>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</si>
  <si>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</si>
  <si>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</si>
  <si>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</si>
  <si>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</si>
  <si>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</si>
  <si>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</si>
  <si>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</si>
  <si>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</si>
  <si>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</si>
  <si>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</si>
  <si>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</si>
  <si>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</si>
  <si>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</si>
  <si>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</si>
  <si>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{301f2998-4ec9-479d-8f8e-bfa2ce95e391}</t>
  </si>
  <si>
    <t>2</t>
  </si>
  <si>
    <t>KRYCÍ LIST SOUPISU PRACÍ</t>
  </si>
  <si>
    <t>Objekt:</t>
  </si>
  <si>
    <t>01 - Oprava odvodňovacích žlabů Dobřany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</si>
  <si>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</si>
  <si>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</si>
  <si>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</si>
  <si>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</si>
  <si>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</si>
  <si>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</si>
  <si>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</si>
  <si>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</si>
  <si>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</si>
  <si>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</si>
  <si>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</si>
  <si>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</si>
  <si>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</si>
  <si>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</si>
  <si>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</si>
  <si>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</si>
  <si>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</si>
  <si>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</si>
  <si>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</si>
  <si>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</si>
  <si>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</si>
  <si>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</si>
  <si>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</si>
  <si>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</si>
  <si>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</si>
  <si>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</si>
  <si>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</si>
  <si>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</si>
  <si>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</si>
  <si>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</si>
  <si>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</si>
  <si>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113107031</t>
  </si>
  <si>
    <t>Odstranění podkladu z betonu prostého tl přes 100 do 150 mm ručně, lože pod žlabem</t>
  </si>
  <si>
    <t>m2</t>
  </si>
  <si>
    <t>4</t>
  </si>
  <si>
    <t>884730669</t>
  </si>
  <si>
    <t>PP</t>
  </si>
  <si>
    <t>Odstranění podkladů nebo krytů ručně z betonu prostého, o tl. vrstvy přes 100 do 150 mm, lože pod žlabem</t>
  </si>
  <si>
    <t>VV</t>
  </si>
  <si>
    <t>378*0,3</t>
  </si>
  <si>
    <t>Součet</t>
  </si>
  <si>
    <t>113107141</t>
  </si>
  <si>
    <t>Odstranění podkladu živičného tl 50 mm ručně</t>
  </si>
  <si>
    <t>-1131071859</t>
  </si>
  <si>
    <t>Odstranění podkladů nebo krytů živičných, o tl. vrstvy do 50 mm</t>
  </si>
  <si>
    <t>378*0,4</t>
  </si>
  <si>
    <t>3</t>
  </si>
  <si>
    <t>113203111</t>
  </si>
  <si>
    <t>Vytrhání obrub z dlažebních kostek</t>
  </si>
  <si>
    <t>m</t>
  </si>
  <si>
    <t>-1586817795</t>
  </si>
  <si>
    <t>Vytrhání obrub s vybouráním lože, s přemístěním hmot na skládku na vzdálenost do 3 m nebo s naložením na dopravní prostředek z dlažebních kostek</t>
  </si>
  <si>
    <t>211+50+99+18</t>
  </si>
  <si>
    <t>5</t>
  </si>
  <si>
    <t>Komunikace pozemní</t>
  </si>
  <si>
    <t>577144011</t>
  </si>
  <si>
    <t>Asfaltový beton vrstva obrusná ACO 11+ tř. I tl 50 mm š do 1,5 m z nemodifikovaného asfaltu</t>
  </si>
  <si>
    <t>1441733810</t>
  </si>
  <si>
    <t>Asfaltový beton vrstva obrusná ACO 11 z nemodifikovaného asfaltu s rozprostřením a se zhutněním ACO 11+ v pruhu šířky do 1,5 m, po zhutnění tl. 50 mm</t>
  </si>
  <si>
    <t>378*0,5</t>
  </si>
  <si>
    <t>9</t>
  </si>
  <si>
    <t>Ostatní konstrukce a práce, bourání</t>
  </si>
  <si>
    <t>919732211</t>
  </si>
  <si>
    <t>Styčná spára napojení nového živičného povrchu na stávající za tepla š 15 mm hl 25 mm s prořezáním</t>
  </si>
  <si>
    <t>416219986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</si>
  <si>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</si>
  <si>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6</t>
  </si>
  <si>
    <t>919735111</t>
  </si>
  <si>
    <t>Řezání stávajícího živičného krytu hl do 50 mm</t>
  </si>
  <si>
    <t>25235661</t>
  </si>
  <si>
    <t>Řezání stávajícího živičného krytu nebo podkladu hloubky do 50 mm</t>
  </si>
  <si>
    <t>7</t>
  </si>
  <si>
    <t>935113111-R7</t>
  </si>
  <si>
    <t>Osazení odvodňovacího polymerbetonového žlabu s krycím roštem šířky do 210 mm (vysokopevnostní hmota)</t>
  </si>
  <si>
    <t>-1029716765</t>
  </si>
  <si>
    <t>Osazení odvodňovacího žlabu s krycím roštem polymerbetonového šířky do 210 mm (vysokopevnostní hmota)</t>
  </si>
  <si>
    <t>8</t>
  </si>
  <si>
    <t>966008221</t>
  </si>
  <si>
    <t>Bourání betonového nebo polymerbetonového odvodňovacího žlabu š do 200 mm</t>
  </si>
  <si>
    <t>2122154001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</si>
  <si>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</si>
  <si>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M</t>
  </si>
  <si>
    <t>56241001-R4</t>
  </si>
  <si>
    <t>žlab odvodňovací zátěž D400 světlá š 100mm</t>
  </si>
  <si>
    <t>-16592958</t>
  </si>
  <si>
    <t>žlab odvodňovací FASERFIX SUPER zátěž A15-D400 světlá š 100mm</t>
  </si>
  <si>
    <t>10</t>
  </si>
  <si>
    <t>56241021</t>
  </si>
  <si>
    <t>žlab odvodňovací zátěž D400 světlá š 150mm</t>
  </si>
  <si>
    <t>1801840623</t>
  </si>
  <si>
    <t>žlab odvodňovací PE/PP zátěž A15-D400 světlá š 150mm</t>
  </si>
  <si>
    <t>18</t>
  </si>
  <si>
    <t>11</t>
  </si>
  <si>
    <t>56241202-R5</t>
  </si>
  <si>
    <t>žlab odvodňovací C250 světlá š 150mm</t>
  </si>
  <si>
    <t>-2002199291</t>
  </si>
  <si>
    <t xml:space="preserve">žlab odvodňovací RECYFIX STANDART  zátěž A15-C250 světlá š 150mm</t>
  </si>
  <si>
    <t>56241201-R6</t>
  </si>
  <si>
    <t>žlab odvodňovací C250 světlá š 100mm</t>
  </si>
  <si>
    <t>1533765976</t>
  </si>
  <si>
    <t>žlab odvodňovací RECYFIX PRO zátěž A15-C250 světlá š 100mm</t>
  </si>
  <si>
    <t>13</t>
  </si>
  <si>
    <t>979071022</t>
  </si>
  <si>
    <t>Očištění dlažebních kostek drobných se spárováním živičnou směsí nebo MC při překopech inženýrských sítí</t>
  </si>
  <si>
    <t>1798375811</t>
  </si>
  <si>
    <t>Očištění vybouraných dlažebních kostek při překopech inženýrských sítí od spojovacího materiálu, s přemístěním hmot na skládku na vzdálenost do 3 m nebo s naložením na dopravní prostředek drobných, s původním vyplněním spár živicí nebo cementovou maltou</t>
  </si>
  <si>
    <t>378*0,1</t>
  </si>
  <si>
    <t>997</t>
  </si>
  <si>
    <t>Doprava suti a vybouraných hmot</t>
  </si>
  <si>
    <t>14</t>
  </si>
  <si>
    <t>997002511-R3</t>
  </si>
  <si>
    <t>Vodorovné přemístění suti a vybouraných hmot, včetně odvozu dle možností zhotovitele a případného poplatku za skládku (beton)</t>
  </si>
  <si>
    <t>t</t>
  </si>
  <si>
    <t>1842542520</t>
  </si>
  <si>
    <t>Vodorovné přemístění suti a vybouraných hmot, dle možností zhotovitele a případného poplatku za skládku (beton)</t>
  </si>
  <si>
    <t>15</t>
  </si>
  <si>
    <t>997002511-R2</t>
  </si>
  <si>
    <t>Vodorovné přemístění suti a vybouraných hmot, dle možností zhotovitele a případného poplatku za skládku (živice)</t>
  </si>
  <si>
    <t>-1128287545</t>
  </si>
  <si>
    <t>Vodorovné přemístění suti a vybouraných hmot, dle možností zhotovitele a případného poplatku za skládku</t>
  </si>
  <si>
    <t>16</t>
  </si>
  <si>
    <t>997002511-R1</t>
  </si>
  <si>
    <t>Vodorovné přemístění suti a vybouraných hmot, dlažební kostky na středisko SÚS Stod</t>
  </si>
  <si>
    <t>960977136</t>
  </si>
  <si>
    <t>17</t>
  </si>
  <si>
    <t>997002511-R</t>
  </si>
  <si>
    <t>Vodorovné přemístění suti a vybouraných hmot dle možností zhotovitele a případného poplatku za skládku (žlaby)</t>
  </si>
  <si>
    <t>-1369627696</t>
  </si>
  <si>
    <t>Vodorovné přemístění suti a vybouraných hmot, dle možností zhotovitele a případného poplatku za skládku (žlaby)</t>
  </si>
  <si>
    <t>998</t>
  </si>
  <si>
    <t>Přesun hmot</t>
  </si>
  <si>
    <t>998226011</t>
  </si>
  <si>
    <t>Přesun hmot pro pozemní komunikace a letiště s krytem montovaným z ŽB dílců</t>
  </si>
  <si>
    <t>316357327</t>
  </si>
  <si>
    <t>Přesun hmot pro pozemní komunikace a letiště s krytem montovaným ze silničních dílců ze železového nebo předpjatého betonu dopravní vzdálenost do 200 m jakékoliv délky objektu</t>
  </si>
  <si>
    <t>VRN</t>
  </si>
  <si>
    <t>Vedlejší rozpočtové náklady</t>
  </si>
  <si>
    <t>VRN7</t>
  </si>
  <si>
    <t>Provozní vlivy</t>
  </si>
  <si>
    <t>19</t>
  </si>
  <si>
    <t>072203000</t>
  </si>
  <si>
    <t>Silniční provoz - zajištění DIO (dopravní značení)</t>
  </si>
  <si>
    <t>KPL</t>
  </si>
  <si>
    <t>1024</t>
  </si>
  <si>
    <t>-1896085096</t>
  </si>
  <si>
    <t>20</t>
  </si>
  <si>
    <t>073002000-R</t>
  </si>
  <si>
    <t>Zřízení provizorního nástupiště pro BUS</t>
  </si>
  <si>
    <t>M2</t>
  </si>
  <si>
    <t>-1484505071</t>
  </si>
  <si>
    <t>Zřízení provizorního nástupiště pro BUS (položka obsahuje: stržení drnu, polokládku geotextilie, vrstvu ŠD v tl. 100 mm, včetně zpětného uvedení do původního stavu)</t>
  </si>
  <si>
    <t>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</si>
</sst>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110</xdr:row>
      <xdr:rowOff>0</xdr:rowOff>
    </xdr:from>
    <xdr:to>
      <xdr:col>9</xdr:col>
      <xdr:colOff>1215390</xdr:colOff>
      <xdr:row>114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39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Oprava odvodňovacích žlabů Dobřany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Dobřany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4. 9. 2025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Oprava odvodňovacích...'!J30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Oprava odvodňovacích...'!P124</f>
        <v>0</v>
      </c>
      <c r="AV95" s="127">
        <f>'01 - Oprava odvodňovacích...'!J33</f>
        <v>0</v>
      </c>
      <c r="AW95" s="127">
        <f>'01 - Oprava odvodňovacích...'!J34</f>
        <v>0</v>
      </c>
      <c r="AX95" s="127">
        <f>'01 - Oprava odvodňovacích...'!J35</f>
        <v>0</v>
      </c>
      <c r="AY95" s="127">
        <f>'01 - Oprava odvodňovacích...'!J36</f>
        <v>0</v>
      </c>
      <c r="AZ95" s="127">
        <f>'01 - Oprava odvodňovacích...'!F33</f>
        <v>0</v>
      </c>
      <c r="BA95" s="127">
        <f>'01 - Oprava odvodňovacích...'!F34</f>
        <v>0</v>
      </c>
      <c r="BB95" s="127">
        <f>'01 - Oprava odvodňovacích...'!F35</f>
        <v>0</v>
      </c>
      <c r="BC95" s="127">
        <f>'01 - Oprava odvodňovacích...'!F36</f>
        <v>0</v>
      </c>
      <c r="BD95" s="129">
        <f>'01 - Oprava odvodňovacích...'!F37</f>
        <v>0</v>
      </c>
      <c r="BE95" s="7"/>
      <c r="BT95" s="130" t="s">
        <v>82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1QTSy5gNvsniGfsTvaVnAdegXXBOqaToXJJwz2VSI9/nnrRcQC7db4/4djMR5jZa1FQ+vhKozypx3XuhAYDuXA==" hashValue="d/P2O7iGtbw59lYEB0NkKXb8RlwnNFcbsasvm1wQQK2Lq3SXiMeM7W7C1wNxZnB13NXWo2TFFhpEYEWBaRMbC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Oprava odvodňovacích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84</v>
      </c>
    </row>
    <row r="4" s="1" customFormat="1" ht="24.96" customHeight="1">
      <c r="B4" s="19"/>
      <c r="D4" s="133" t="s">
        <v>85</v>
      </c>
      <c r="L4" s="19"/>
      <c r="M4" s="13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5" t="s">
        <v>16</v>
      </c>
      <c r="L6" s="19"/>
    </row>
    <row r="7" s="1" customFormat="1" ht="16.5" customHeight="1">
      <c r="B7" s="19"/>
      <c r="E7" s="136" t="str">
        <f>'Rekapitulace stavby'!K6</f>
        <v>Oprava odvodňovacích žlabů Dobřany</v>
      </c>
      <c r="F7" s="135"/>
      <c r="G7" s="135"/>
      <c r="H7" s="135"/>
      <c r="L7" s="19"/>
    </row>
    <row r="8" s="2" customFormat="1" ht="12" customHeight="1">
      <c r="A8" s="37"/>
      <c r="B8" s="43"/>
      <c r="C8" s="37"/>
      <c r="D8" s="135" t="s">
        <v>86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87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4. 9. 2025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">
        <v>26</v>
      </c>
      <c r="F15" s="37"/>
      <c r="G15" s="37"/>
      <c r="H15" s="37"/>
      <c r="I15" s="135" t="s">
        <v>27</v>
      </c>
      <c r="J15" s="138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5" t="s">
        <v>28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5" t="s">
        <v>30</v>
      </c>
      <c r="E20" s="37"/>
      <c r="F20" s="37"/>
      <c r="G20" s="37"/>
      <c r="H20" s="37"/>
      <c r="I20" s="135" t="s">
        <v>25</v>
      </c>
      <c r="J20" s="138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5" t="s">
        <v>27</v>
      </c>
      <c r="J21" s="138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5" t="s">
        <v>33</v>
      </c>
      <c r="E23" s="37"/>
      <c r="F23" s="37"/>
      <c r="G23" s="37"/>
      <c r="H23" s="37"/>
      <c r="I23" s="135" t="s">
        <v>25</v>
      </c>
      <c r="J23" s="138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tr">
        <f>IF('Rekapitulace stavby'!E20="","",'Rekapitulace stavby'!E20)</f>
        <v xml:space="preserve"> </v>
      </c>
      <c r="F24" s="37"/>
      <c r="G24" s="37"/>
      <c r="H24" s="37"/>
      <c r="I24" s="135" t="s">
        <v>27</v>
      </c>
      <c r="J24" s="138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5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5" t="s">
        <v>35</v>
      </c>
      <c r="E30" s="37"/>
      <c r="F30" s="37"/>
      <c r="G30" s="37"/>
      <c r="H30" s="37"/>
      <c r="I30" s="37"/>
      <c r="J30" s="146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7" t="s">
        <v>37</v>
      </c>
      <c r="G32" s="37"/>
      <c r="H32" s="37"/>
      <c r="I32" s="147" t="s">
        <v>36</v>
      </c>
      <c r="J32" s="147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8" t="s">
        <v>39</v>
      </c>
      <c r="E33" s="135" t="s">
        <v>40</v>
      </c>
      <c r="F33" s="149">
        <f>ROUND((SUM(BE124:BE191)),  2)</f>
        <v>0</v>
      </c>
      <c r="G33" s="37"/>
      <c r="H33" s="37"/>
      <c r="I33" s="150">
        <v>0.20999999999999999</v>
      </c>
      <c r="J33" s="149">
        <f>ROUND(((SUM(BE124:BE191))*I33),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5" t="s">
        <v>41</v>
      </c>
      <c r="F34" s="149">
        <f>ROUND((SUM(BF124:BF191)),  2)</f>
        <v>0</v>
      </c>
      <c r="G34" s="37"/>
      <c r="H34" s="37"/>
      <c r="I34" s="150">
        <v>0.12</v>
      </c>
      <c r="J34" s="149">
        <f>ROUND(((SUM(BF124:BF191))*I34),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42</v>
      </c>
      <c r="F35" s="149">
        <f>ROUND((SUM(BG124:BG191)),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43</v>
      </c>
      <c r="F36" s="149">
        <f>ROUND((SUM(BH124:BH191)),  2)</f>
        <v>0</v>
      </c>
      <c r="G36" s="37"/>
      <c r="H36" s="37"/>
      <c r="I36" s="150">
        <v>0.12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44</v>
      </c>
      <c r="F37" s="149">
        <f>ROUND((SUM(BI124:BI191)),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8" t="s">
        <v>48</v>
      </c>
      <c r="E50" s="159"/>
      <c r="F50" s="159"/>
      <c r="G50" s="158" t="s">
        <v>49</v>
      </c>
      <c r="H50" s="159"/>
      <c r="I50" s="159"/>
      <c r="J50" s="159"/>
      <c r="K50" s="159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0" t="s">
        <v>50</v>
      </c>
      <c r="E61" s="161"/>
      <c r="F61" s="162" t="s">
        <v>51</v>
      </c>
      <c r="G61" s="160" t="s">
        <v>50</v>
      </c>
      <c r="H61" s="161"/>
      <c r="I61" s="161"/>
      <c r="J61" s="163" t="s">
        <v>51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8" t="s">
        <v>52</v>
      </c>
      <c r="E65" s="164"/>
      <c r="F65" s="164"/>
      <c r="G65" s="158" t="s">
        <v>53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0" t="s">
        <v>50</v>
      </c>
      <c r="E76" s="161"/>
      <c r="F76" s="162" t="s">
        <v>51</v>
      </c>
      <c r="G76" s="160" t="s">
        <v>50</v>
      </c>
      <c r="H76" s="161"/>
      <c r="I76" s="161"/>
      <c r="J76" s="163" t="s">
        <v>51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69" t="str">
        <f>E7</f>
        <v>Oprava odvodňovacích žlabů Dobřany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86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Oprava odvodňovacích žlabů Dobřany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Dobřany</v>
      </c>
      <c r="G89" s="39"/>
      <c r="H89" s="39"/>
      <c r="I89" s="31" t="s">
        <v>22</v>
      </c>
      <c r="J89" s="78" t="str">
        <f>IF(J12="","",J12)</f>
        <v>4. 9. 2025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0" t="s">
        <v>89</v>
      </c>
      <c r="D94" s="171"/>
      <c r="E94" s="171"/>
      <c r="F94" s="171"/>
      <c r="G94" s="171"/>
      <c r="H94" s="171"/>
      <c r="I94" s="171"/>
      <c r="J94" s="172" t="s">
        <v>90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3" t="s">
        <v>91</v>
      </c>
      <c r="D96" s="39"/>
      <c r="E96" s="39"/>
      <c r="F96" s="39"/>
      <c r="G96" s="39"/>
      <c r="H96" s="39"/>
      <c r="I96" s="39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92</v>
      </c>
    </row>
    <row r="97" s="9" customFormat="1" ht="24.96" customHeight="1">
      <c r="A97" s="9"/>
      <c r="B97" s="174"/>
      <c r="C97" s="175"/>
      <c r="D97" s="176" t="s">
        <v>93</v>
      </c>
      <c r="E97" s="177"/>
      <c r="F97" s="177"/>
      <c r="G97" s="177"/>
      <c r="H97" s="177"/>
      <c r="I97" s="177"/>
      <c r="J97" s="178">
        <f>J125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0"/>
      <c r="C98" s="181"/>
      <c r="D98" s="182" t="s">
        <v>94</v>
      </c>
      <c r="E98" s="183"/>
      <c r="F98" s="183"/>
      <c r="G98" s="183"/>
      <c r="H98" s="183"/>
      <c r="I98" s="183"/>
      <c r="J98" s="184">
        <f>J126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0"/>
      <c r="C99" s="181"/>
      <c r="D99" s="182" t="s">
        <v>95</v>
      </c>
      <c r="E99" s="183"/>
      <c r="F99" s="183"/>
      <c r="G99" s="183"/>
      <c r="H99" s="183"/>
      <c r="I99" s="183"/>
      <c r="J99" s="184">
        <f>J139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0"/>
      <c r="C100" s="181"/>
      <c r="D100" s="182" t="s">
        <v>96</v>
      </c>
      <c r="E100" s="183"/>
      <c r="F100" s="183"/>
      <c r="G100" s="183"/>
      <c r="H100" s="183"/>
      <c r="I100" s="183"/>
      <c r="J100" s="184">
        <f>J144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97</v>
      </c>
      <c r="E101" s="183"/>
      <c r="F101" s="183"/>
      <c r="G101" s="183"/>
      <c r="H101" s="183"/>
      <c r="I101" s="183"/>
      <c r="J101" s="184">
        <f>J172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0"/>
      <c r="C102" s="181"/>
      <c r="D102" s="182" t="s">
        <v>98</v>
      </c>
      <c r="E102" s="183"/>
      <c r="F102" s="183"/>
      <c r="G102" s="183"/>
      <c r="H102" s="183"/>
      <c r="I102" s="183"/>
      <c r="J102" s="184">
        <f>J181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4"/>
      <c r="C103" s="175"/>
      <c r="D103" s="176" t="s">
        <v>99</v>
      </c>
      <c r="E103" s="177"/>
      <c r="F103" s="177"/>
      <c r="G103" s="177"/>
      <c r="H103" s="177"/>
      <c r="I103" s="177"/>
      <c r="J103" s="178">
        <f>J184</f>
        <v>0</v>
      </c>
      <c r="K103" s="175"/>
      <c r="L103" s="17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0"/>
      <c r="C104" s="181"/>
      <c r="D104" s="182" t="s">
        <v>100</v>
      </c>
      <c r="E104" s="183"/>
      <c r="F104" s="183"/>
      <c r="G104" s="183"/>
      <c r="H104" s="183"/>
      <c r="I104" s="183"/>
      <c r="J104" s="184">
        <f>J185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101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69" t="str">
        <f>E7</f>
        <v>Oprava odvodňovacích žlabů Dobřany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86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01 - Oprava odvodňovacích žlabů Dobřany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>Dobřany</v>
      </c>
      <c r="G118" s="39"/>
      <c r="H118" s="39"/>
      <c r="I118" s="31" t="s">
        <v>22</v>
      </c>
      <c r="J118" s="78" t="str">
        <f>IF(J12="","",J12)</f>
        <v>4. 9. 2025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9"/>
      <c r="E120" s="39"/>
      <c r="F120" s="26" t="str">
        <f>E15</f>
        <v>SÚSPK</v>
      </c>
      <c r="G120" s="39"/>
      <c r="H120" s="39"/>
      <c r="I120" s="31" t="s">
        <v>30</v>
      </c>
      <c r="J120" s="35" t="str">
        <f>E21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9"/>
      <c r="E121" s="39"/>
      <c r="F121" s="26" t="str">
        <f>IF(E18="","",E18)</f>
        <v>Vyplň údaj</v>
      </c>
      <c r="G121" s="39"/>
      <c r="H121" s="39"/>
      <c r="I121" s="31" t="s">
        <v>33</v>
      </c>
      <c r="J121" s="35" t="str">
        <f>E24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86"/>
      <c r="B123" s="187"/>
      <c r="C123" s="188" t="s">
        <v>102</v>
      </c>
      <c r="D123" s="189" t="s">
        <v>60</v>
      </c>
      <c r="E123" s="189" t="s">
        <v>56</v>
      </c>
      <c r="F123" s="189" t="s">
        <v>57</v>
      </c>
      <c r="G123" s="189" t="s">
        <v>103</v>
      </c>
      <c r="H123" s="189" t="s">
        <v>104</v>
      </c>
      <c r="I123" s="189" t="s">
        <v>105</v>
      </c>
      <c r="J123" s="190" t="s">
        <v>90</v>
      </c>
      <c r="K123" s="191" t="s">
        <v>106</v>
      </c>
      <c r="L123" s="192"/>
      <c r="M123" s="99" t="s">
        <v>1</v>
      </c>
      <c r="N123" s="100" t="s">
        <v>39</v>
      </c>
      <c r="O123" s="100" t="s">
        <v>107</v>
      </c>
      <c r="P123" s="100" t="s">
        <v>108</v>
      </c>
      <c r="Q123" s="100" t="s">
        <v>109</v>
      </c>
      <c r="R123" s="100" t="s">
        <v>110</v>
      </c>
      <c r="S123" s="100" t="s">
        <v>111</v>
      </c>
      <c r="T123" s="101" t="s">
        <v>112</v>
      </c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</row>
    <row r="124" s="2" customFormat="1" ht="22.8" customHeight="1">
      <c r="A124" s="37"/>
      <c r="B124" s="38"/>
      <c r="C124" s="106" t="s">
        <v>113</v>
      </c>
      <c r="D124" s="39"/>
      <c r="E124" s="39"/>
      <c r="F124" s="39"/>
      <c r="G124" s="39"/>
      <c r="H124" s="39"/>
      <c r="I124" s="39"/>
      <c r="J124" s="193">
        <f>BK124</f>
        <v>0</v>
      </c>
      <c r="K124" s="39"/>
      <c r="L124" s="43"/>
      <c r="M124" s="102"/>
      <c r="N124" s="194"/>
      <c r="O124" s="103"/>
      <c r="P124" s="195">
        <f>P125+P184</f>
        <v>0</v>
      </c>
      <c r="Q124" s="103"/>
      <c r="R124" s="195">
        <f>R125+R184</f>
        <v>111.64568000000001</v>
      </c>
      <c r="S124" s="103"/>
      <c r="T124" s="196">
        <f>T125+T184</f>
        <v>435.3426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74</v>
      </c>
      <c r="AU124" s="16" t="s">
        <v>92</v>
      </c>
      <c r="BK124" s="197">
        <f>BK125+BK184</f>
        <v>0</v>
      </c>
    </row>
    <row r="125" s="12" customFormat="1" ht="25.92" customHeight="1">
      <c r="A125" s="12"/>
      <c r="B125" s="198"/>
      <c r="C125" s="199"/>
      <c r="D125" s="200" t="s">
        <v>74</v>
      </c>
      <c r="E125" s="201" t="s">
        <v>114</v>
      </c>
      <c r="F125" s="201" t="s">
        <v>115</v>
      </c>
      <c r="G125" s="199"/>
      <c r="H125" s="199"/>
      <c r="I125" s="202"/>
      <c r="J125" s="203">
        <f>BK125</f>
        <v>0</v>
      </c>
      <c r="K125" s="199"/>
      <c r="L125" s="204"/>
      <c r="M125" s="205"/>
      <c r="N125" s="206"/>
      <c r="O125" s="206"/>
      <c r="P125" s="207">
        <f>P126+P139+P144+P172+P181</f>
        <v>0</v>
      </c>
      <c r="Q125" s="206"/>
      <c r="R125" s="207">
        <f>R126+R139+R144+R172+R181</f>
        <v>111.64568000000001</v>
      </c>
      <c r="S125" s="206"/>
      <c r="T125" s="208">
        <f>T126+T139+T144+T172+T181</f>
        <v>435.3426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9" t="s">
        <v>82</v>
      </c>
      <c r="AT125" s="210" t="s">
        <v>74</v>
      </c>
      <c r="AU125" s="210" t="s">
        <v>75</v>
      </c>
      <c r="AY125" s="209" t="s">
        <v>116</v>
      </c>
      <c r="BK125" s="211">
        <f>BK126+BK139+BK144+BK172+BK181</f>
        <v>0</v>
      </c>
    </row>
    <row r="126" s="12" customFormat="1" ht="22.8" customHeight="1">
      <c r="A126" s="12"/>
      <c r="B126" s="198"/>
      <c r="C126" s="199"/>
      <c r="D126" s="200" t="s">
        <v>74</v>
      </c>
      <c r="E126" s="212" t="s">
        <v>82</v>
      </c>
      <c r="F126" s="212" t="s">
        <v>117</v>
      </c>
      <c r="G126" s="199"/>
      <c r="H126" s="199"/>
      <c r="I126" s="202"/>
      <c r="J126" s="213">
        <f>BK126</f>
        <v>0</v>
      </c>
      <c r="K126" s="199"/>
      <c r="L126" s="204"/>
      <c r="M126" s="205"/>
      <c r="N126" s="206"/>
      <c r="O126" s="206"/>
      <c r="P126" s="207">
        <f>SUM(P127:P138)</f>
        <v>0</v>
      </c>
      <c r="Q126" s="206"/>
      <c r="R126" s="207">
        <f>SUM(R127:R138)</f>
        <v>0</v>
      </c>
      <c r="S126" s="206"/>
      <c r="T126" s="208">
        <f>SUM(T127:T138)</f>
        <v>95.142600000000002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9" t="s">
        <v>82</v>
      </c>
      <c r="AT126" s="210" t="s">
        <v>74</v>
      </c>
      <c r="AU126" s="210" t="s">
        <v>82</v>
      </c>
      <c r="AY126" s="209" t="s">
        <v>116</v>
      </c>
      <c r="BK126" s="211">
        <f>SUM(BK127:BK138)</f>
        <v>0</v>
      </c>
    </row>
    <row r="127" s="2" customFormat="1" ht="24.15" customHeight="1">
      <c r="A127" s="37"/>
      <c r="B127" s="38"/>
      <c r="C127" s="214" t="s">
        <v>82</v>
      </c>
      <c r="D127" s="214" t="s">
        <v>118</v>
      </c>
      <c r="E127" s="215" t="s">
        <v>119</v>
      </c>
      <c r="F127" s="216" t="s">
        <v>120</v>
      </c>
      <c r="G127" s="217" t="s">
        <v>121</v>
      </c>
      <c r="H127" s="218">
        <v>113.40000000000001</v>
      </c>
      <c r="I127" s="219"/>
      <c r="J127" s="220">
        <f>ROUND(I127*H127,2)</f>
        <v>0</v>
      </c>
      <c r="K127" s="221"/>
      <c r="L127" s="43"/>
      <c r="M127" s="222" t="s">
        <v>1</v>
      </c>
      <c r="N127" s="223" t="s">
        <v>40</v>
      </c>
      <c r="O127" s="90"/>
      <c r="P127" s="224">
        <f>O127*H127</f>
        <v>0</v>
      </c>
      <c r="Q127" s="224">
        <v>0</v>
      </c>
      <c r="R127" s="224">
        <f>Q127*H127</f>
        <v>0</v>
      </c>
      <c r="S127" s="224">
        <v>0.32500000000000001</v>
      </c>
      <c r="T127" s="225">
        <f>S127*H127</f>
        <v>36.855000000000004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6" t="s">
        <v>122</v>
      </c>
      <c r="AT127" s="226" t="s">
        <v>118</v>
      </c>
      <c r="AU127" s="226" t="s">
        <v>84</v>
      </c>
      <c r="AY127" s="16" t="s">
        <v>116</v>
      </c>
      <c r="BE127" s="227">
        <f>IF(N127="základní",J127,0)</f>
        <v>0</v>
      </c>
      <c r="BF127" s="227">
        <f>IF(N127="snížená",J127,0)</f>
        <v>0</v>
      </c>
      <c r="BG127" s="227">
        <f>IF(N127="zákl. přenesená",J127,0)</f>
        <v>0</v>
      </c>
      <c r="BH127" s="227">
        <f>IF(N127="sníž. přenesená",J127,0)</f>
        <v>0</v>
      </c>
      <c r="BI127" s="227">
        <f>IF(N127="nulová",J127,0)</f>
        <v>0</v>
      </c>
      <c r="BJ127" s="16" t="s">
        <v>82</v>
      </c>
      <c r="BK127" s="227">
        <f>ROUND(I127*H127,2)</f>
        <v>0</v>
      </c>
      <c r="BL127" s="16" t="s">
        <v>122</v>
      </c>
      <c r="BM127" s="226" t="s">
        <v>123</v>
      </c>
    </row>
    <row r="128" s="2" customFormat="1">
      <c r="A128" s="37"/>
      <c r="B128" s="38"/>
      <c r="C128" s="39"/>
      <c r="D128" s="228" t="s">
        <v>124</v>
      </c>
      <c r="E128" s="39"/>
      <c r="F128" s="229" t="s">
        <v>125</v>
      </c>
      <c r="G128" s="39"/>
      <c r="H128" s="39"/>
      <c r="I128" s="230"/>
      <c r="J128" s="39"/>
      <c r="K128" s="39"/>
      <c r="L128" s="43"/>
      <c r="M128" s="231"/>
      <c r="N128" s="232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124</v>
      </c>
      <c r="AU128" s="16" t="s">
        <v>84</v>
      </c>
    </row>
    <row r="129" s="13" customFormat="1">
      <c r="A129" s="13"/>
      <c r="B129" s="233"/>
      <c r="C129" s="234"/>
      <c r="D129" s="228" t="s">
        <v>126</v>
      </c>
      <c r="E129" s="235" t="s">
        <v>1</v>
      </c>
      <c r="F129" s="236" t="s">
        <v>127</v>
      </c>
      <c r="G129" s="234"/>
      <c r="H129" s="237">
        <v>113.40000000000001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126</v>
      </c>
      <c r="AU129" s="243" t="s">
        <v>84</v>
      </c>
      <c r="AV129" s="13" t="s">
        <v>84</v>
      </c>
      <c r="AW129" s="13" t="s">
        <v>32</v>
      </c>
      <c r="AX129" s="13" t="s">
        <v>75</v>
      </c>
      <c r="AY129" s="243" t="s">
        <v>116</v>
      </c>
    </row>
    <row r="130" s="14" customFormat="1">
      <c r="A130" s="14"/>
      <c r="B130" s="244"/>
      <c r="C130" s="245"/>
      <c r="D130" s="228" t="s">
        <v>126</v>
      </c>
      <c r="E130" s="246" t="s">
        <v>1</v>
      </c>
      <c r="F130" s="247" t="s">
        <v>128</v>
      </c>
      <c r="G130" s="245"/>
      <c r="H130" s="248">
        <v>113.40000000000001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126</v>
      </c>
      <c r="AU130" s="254" t="s">
        <v>84</v>
      </c>
      <c r="AV130" s="14" t="s">
        <v>122</v>
      </c>
      <c r="AW130" s="14" t="s">
        <v>32</v>
      </c>
      <c r="AX130" s="14" t="s">
        <v>82</v>
      </c>
      <c r="AY130" s="254" t="s">
        <v>116</v>
      </c>
    </row>
    <row r="131" s="2" customFormat="1" ht="16.5" customHeight="1">
      <c r="A131" s="37"/>
      <c r="B131" s="38"/>
      <c r="C131" s="214" t="s">
        <v>84</v>
      </c>
      <c r="D131" s="214" t="s">
        <v>118</v>
      </c>
      <c r="E131" s="215" t="s">
        <v>129</v>
      </c>
      <c r="F131" s="216" t="s">
        <v>130</v>
      </c>
      <c r="G131" s="217" t="s">
        <v>121</v>
      </c>
      <c r="H131" s="218">
        <v>151.19999999999999</v>
      </c>
      <c r="I131" s="219"/>
      <c r="J131" s="220">
        <f>ROUND(I131*H131,2)</f>
        <v>0</v>
      </c>
      <c r="K131" s="221"/>
      <c r="L131" s="43"/>
      <c r="M131" s="222" t="s">
        <v>1</v>
      </c>
      <c r="N131" s="223" t="s">
        <v>40</v>
      </c>
      <c r="O131" s="90"/>
      <c r="P131" s="224">
        <f>O131*H131</f>
        <v>0</v>
      </c>
      <c r="Q131" s="224">
        <v>0</v>
      </c>
      <c r="R131" s="224">
        <f>Q131*H131</f>
        <v>0</v>
      </c>
      <c r="S131" s="224">
        <v>0.098000000000000004</v>
      </c>
      <c r="T131" s="225">
        <f>S131*H131</f>
        <v>14.817599999999999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6" t="s">
        <v>122</v>
      </c>
      <c r="AT131" s="226" t="s">
        <v>118</v>
      </c>
      <c r="AU131" s="226" t="s">
        <v>84</v>
      </c>
      <c r="AY131" s="16" t="s">
        <v>116</v>
      </c>
      <c r="BE131" s="227">
        <f>IF(N131="základní",J131,0)</f>
        <v>0</v>
      </c>
      <c r="BF131" s="227">
        <f>IF(N131="snížená",J131,0)</f>
        <v>0</v>
      </c>
      <c r="BG131" s="227">
        <f>IF(N131="zákl. přenesená",J131,0)</f>
        <v>0</v>
      </c>
      <c r="BH131" s="227">
        <f>IF(N131="sníž. přenesená",J131,0)</f>
        <v>0</v>
      </c>
      <c r="BI131" s="227">
        <f>IF(N131="nulová",J131,0)</f>
        <v>0</v>
      </c>
      <c r="BJ131" s="16" t="s">
        <v>82</v>
      </c>
      <c r="BK131" s="227">
        <f>ROUND(I131*H131,2)</f>
        <v>0</v>
      </c>
      <c r="BL131" s="16" t="s">
        <v>122</v>
      </c>
      <c r="BM131" s="226" t="s">
        <v>131</v>
      </c>
    </row>
    <row r="132" s="2" customFormat="1">
      <c r="A132" s="37"/>
      <c r="B132" s="38"/>
      <c r="C132" s="39"/>
      <c r="D132" s="228" t="s">
        <v>124</v>
      </c>
      <c r="E132" s="39"/>
      <c r="F132" s="229" t="s">
        <v>132</v>
      </c>
      <c r="G132" s="39"/>
      <c r="H132" s="39"/>
      <c r="I132" s="230"/>
      <c r="J132" s="39"/>
      <c r="K132" s="39"/>
      <c r="L132" s="43"/>
      <c r="M132" s="231"/>
      <c r="N132" s="232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124</v>
      </c>
      <c r="AU132" s="16" t="s">
        <v>84</v>
      </c>
    </row>
    <row r="133" s="13" customFormat="1">
      <c r="A133" s="13"/>
      <c r="B133" s="233"/>
      <c r="C133" s="234"/>
      <c r="D133" s="228" t="s">
        <v>126</v>
      </c>
      <c r="E133" s="235" t="s">
        <v>1</v>
      </c>
      <c r="F133" s="236" t="s">
        <v>133</v>
      </c>
      <c r="G133" s="234"/>
      <c r="H133" s="237">
        <v>151.19999999999999</v>
      </c>
      <c r="I133" s="238"/>
      <c r="J133" s="234"/>
      <c r="K133" s="234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126</v>
      </c>
      <c r="AU133" s="243" t="s">
        <v>84</v>
      </c>
      <c r="AV133" s="13" t="s">
        <v>84</v>
      </c>
      <c r="AW133" s="13" t="s">
        <v>32</v>
      </c>
      <c r="AX133" s="13" t="s">
        <v>75</v>
      </c>
      <c r="AY133" s="243" t="s">
        <v>116</v>
      </c>
    </row>
    <row r="134" s="14" customFormat="1">
      <c r="A134" s="14"/>
      <c r="B134" s="244"/>
      <c r="C134" s="245"/>
      <c r="D134" s="228" t="s">
        <v>126</v>
      </c>
      <c r="E134" s="246" t="s">
        <v>1</v>
      </c>
      <c r="F134" s="247" t="s">
        <v>128</v>
      </c>
      <c r="G134" s="245"/>
      <c r="H134" s="248">
        <v>151.19999999999999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126</v>
      </c>
      <c r="AU134" s="254" t="s">
        <v>84</v>
      </c>
      <c r="AV134" s="14" t="s">
        <v>122</v>
      </c>
      <c r="AW134" s="14" t="s">
        <v>32</v>
      </c>
      <c r="AX134" s="14" t="s">
        <v>82</v>
      </c>
      <c r="AY134" s="254" t="s">
        <v>116</v>
      </c>
    </row>
    <row r="135" s="2" customFormat="1" ht="16.5" customHeight="1">
      <c r="A135" s="37"/>
      <c r="B135" s="38"/>
      <c r="C135" s="214" t="s">
        <v>134</v>
      </c>
      <c r="D135" s="214" t="s">
        <v>118</v>
      </c>
      <c r="E135" s="215" t="s">
        <v>135</v>
      </c>
      <c r="F135" s="216" t="s">
        <v>136</v>
      </c>
      <c r="G135" s="217" t="s">
        <v>137</v>
      </c>
      <c r="H135" s="218">
        <v>378</v>
      </c>
      <c r="I135" s="219"/>
      <c r="J135" s="220">
        <f>ROUND(I135*H135,2)</f>
        <v>0</v>
      </c>
      <c r="K135" s="221"/>
      <c r="L135" s="43"/>
      <c r="M135" s="222" t="s">
        <v>1</v>
      </c>
      <c r="N135" s="223" t="s">
        <v>40</v>
      </c>
      <c r="O135" s="90"/>
      <c r="P135" s="224">
        <f>O135*H135</f>
        <v>0</v>
      </c>
      <c r="Q135" s="224">
        <v>0</v>
      </c>
      <c r="R135" s="224">
        <f>Q135*H135</f>
        <v>0</v>
      </c>
      <c r="S135" s="224">
        <v>0.11500000000000001</v>
      </c>
      <c r="T135" s="225">
        <f>S135*H135</f>
        <v>43.469999999999999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6" t="s">
        <v>122</v>
      </c>
      <c r="AT135" s="226" t="s">
        <v>118</v>
      </c>
      <c r="AU135" s="226" t="s">
        <v>84</v>
      </c>
      <c r="AY135" s="16" t="s">
        <v>116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16" t="s">
        <v>82</v>
      </c>
      <c r="BK135" s="227">
        <f>ROUND(I135*H135,2)</f>
        <v>0</v>
      </c>
      <c r="BL135" s="16" t="s">
        <v>122</v>
      </c>
      <c r="BM135" s="226" t="s">
        <v>138</v>
      </c>
    </row>
    <row r="136" s="2" customFormat="1">
      <c r="A136" s="37"/>
      <c r="B136" s="38"/>
      <c r="C136" s="39"/>
      <c r="D136" s="228" t="s">
        <v>124</v>
      </c>
      <c r="E136" s="39"/>
      <c r="F136" s="229" t="s">
        <v>139</v>
      </c>
      <c r="G136" s="39"/>
      <c r="H136" s="39"/>
      <c r="I136" s="230"/>
      <c r="J136" s="39"/>
      <c r="K136" s="39"/>
      <c r="L136" s="43"/>
      <c r="M136" s="231"/>
      <c r="N136" s="232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124</v>
      </c>
      <c r="AU136" s="16" t="s">
        <v>84</v>
      </c>
    </row>
    <row r="137" s="13" customFormat="1">
      <c r="A137" s="13"/>
      <c r="B137" s="233"/>
      <c r="C137" s="234"/>
      <c r="D137" s="228" t="s">
        <v>126</v>
      </c>
      <c r="E137" s="235" t="s">
        <v>1</v>
      </c>
      <c r="F137" s="236" t="s">
        <v>140</v>
      </c>
      <c r="G137" s="234"/>
      <c r="H137" s="237">
        <v>378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126</v>
      </c>
      <c r="AU137" s="243" t="s">
        <v>84</v>
      </c>
      <c r="AV137" s="13" t="s">
        <v>84</v>
      </c>
      <c r="AW137" s="13" t="s">
        <v>32</v>
      </c>
      <c r="AX137" s="13" t="s">
        <v>75</v>
      </c>
      <c r="AY137" s="243" t="s">
        <v>116</v>
      </c>
    </row>
    <row r="138" s="14" customFormat="1">
      <c r="A138" s="14"/>
      <c r="B138" s="244"/>
      <c r="C138" s="245"/>
      <c r="D138" s="228" t="s">
        <v>126</v>
      </c>
      <c r="E138" s="246" t="s">
        <v>1</v>
      </c>
      <c r="F138" s="247" t="s">
        <v>128</v>
      </c>
      <c r="G138" s="245"/>
      <c r="H138" s="248">
        <v>378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126</v>
      </c>
      <c r="AU138" s="254" t="s">
        <v>84</v>
      </c>
      <c r="AV138" s="14" t="s">
        <v>122</v>
      </c>
      <c r="AW138" s="14" t="s">
        <v>32</v>
      </c>
      <c r="AX138" s="14" t="s">
        <v>82</v>
      </c>
      <c r="AY138" s="254" t="s">
        <v>116</v>
      </c>
    </row>
    <row r="139" s="12" customFormat="1" ht="22.8" customHeight="1">
      <c r="A139" s="12"/>
      <c r="B139" s="198"/>
      <c r="C139" s="199"/>
      <c r="D139" s="200" t="s">
        <v>74</v>
      </c>
      <c r="E139" s="212" t="s">
        <v>141</v>
      </c>
      <c r="F139" s="212" t="s">
        <v>142</v>
      </c>
      <c r="G139" s="199"/>
      <c r="H139" s="199"/>
      <c r="I139" s="202"/>
      <c r="J139" s="213">
        <f>BK139</f>
        <v>0</v>
      </c>
      <c r="K139" s="199"/>
      <c r="L139" s="204"/>
      <c r="M139" s="205"/>
      <c r="N139" s="206"/>
      <c r="O139" s="206"/>
      <c r="P139" s="207">
        <f>SUM(P140:P143)</f>
        <v>0</v>
      </c>
      <c r="Q139" s="206"/>
      <c r="R139" s="207">
        <f>SUM(R140:R143)</f>
        <v>0</v>
      </c>
      <c r="S139" s="206"/>
      <c r="T139" s="208">
        <f>SUM(T140:T143)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82</v>
      </c>
      <c r="AT139" s="210" t="s">
        <v>74</v>
      </c>
      <c r="AU139" s="210" t="s">
        <v>82</v>
      </c>
      <c r="AY139" s="209" t="s">
        <v>116</v>
      </c>
      <c r="BK139" s="211">
        <f>SUM(BK140:BK143)</f>
        <v>0</v>
      </c>
    </row>
    <row r="140" s="2" customFormat="1" ht="24.15" customHeight="1">
      <c r="A140" s="37"/>
      <c r="B140" s="38"/>
      <c r="C140" s="214" t="s">
        <v>122</v>
      </c>
      <c r="D140" s="214" t="s">
        <v>118</v>
      </c>
      <c r="E140" s="215" t="s">
        <v>143</v>
      </c>
      <c r="F140" s="216" t="s">
        <v>144</v>
      </c>
      <c r="G140" s="217" t="s">
        <v>121</v>
      </c>
      <c r="H140" s="218">
        <v>189</v>
      </c>
      <c r="I140" s="219"/>
      <c r="J140" s="220">
        <f>ROUND(I140*H140,2)</f>
        <v>0</v>
      </c>
      <c r="K140" s="221"/>
      <c r="L140" s="43"/>
      <c r="M140" s="222" t="s">
        <v>1</v>
      </c>
      <c r="N140" s="223" t="s">
        <v>40</v>
      </c>
      <c r="O140" s="90"/>
      <c r="P140" s="224">
        <f>O140*H140</f>
        <v>0</v>
      </c>
      <c r="Q140" s="224">
        <v>0</v>
      </c>
      <c r="R140" s="224">
        <f>Q140*H140</f>
        <v>0</v>
      </c>
      <c r="S140" s="224">
        <v>0</v>
      </c>
      <c r="T140" s="22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6" t="s">
        <v>122</v>
      </c>
      <c r="AT140" s="226" t="s">
        <v>118</v>
      </c>
      <c r="AU140" s="226" t="s">
        <v>84</v>
      </c>
      <c r="AY140" s="16" t="s">
        <v>116</v>
      </c>
      <c r="BE140" s="227">
        <f>IF(N140="základní",J140,0)</f>
        <v>0</v>
      </c>
      <c r="BF140" s="227">
        <f>IF(N140="snížená",J140,0)</f>
        <v>0</v>
      </c>
      <c r="BG140" s="227">
        <f>IF(N140="zákl. přenesená",J140,0)</f>
        <v>0</v>
      </c>
      <c r="BH140" s="227">
        <f>IF(N140="sníž. přenesená",J140,0)</f>
        <v>0</v>
      </c>
      <c r="BI140" s="227">
        <f>IF(N140="nulová",J140,0)</f>
        <v>0</v>
      </c>
      <c r="BJ140" s="16" t="s">
        <v>82</v>
      </c>
      <c r="BK140" s="227">
        <f>ROUND(I140*H140,2)</f>
        <v>0</v>
      </c>
      <c r="BL140" s="16" t="s">
        <v>122</v>
      </c>
      <c r="BM140" s="226" t="s">
        <v>145</v>
      </c>
    </row>
    <row r="141" s="2" customFormat="1">
      <c r="A141" s="37"/>
      <c r="B141" s="38"/>
      <c r="C141" s="39"/>
      <c r="D141" s="228" t="s">
        <v>124</v>
      </c>
      <c r="E141" s="39"/>
      <c r="F141" s="229" t="s">
        <v>146</v>
      </c>
      <c r="G141" s="39"/>
      <c r="H141" s="39"/>
      <c r="I141" s="230"/>
      <c r="J141" s="39"/>
      <c r="K141" s="39"/>
      <c r="L141" s="43"/>
      <c r="M141" s="231"/>
      <c r="N141" s="232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124</v>
      </c>
      <c r="AU141" s="16" t="s">
        <v>84</v>
      </c>
    </row>
    <row r="142" s="13" customFormat="1">
      <c r="A142" s="13"/>
      <c r="B142" s="233"/>
      <c r="C142" s="234"/>
      <c r="D142" s="228" t="s">
        <v>126</v>
      </c>
      <c r="E142" s="235" t="s">
        <v>1</v>
      </c>
      <c r="F142" s="236" t="s">
        <v>147</v>
      </c>
      <c r="G142" s="234"/>
      <c r="H142" s="237">
        <v>189</v>
      </c>
      <c r="I142" s="238"/>
      <c r="J142" s="234"/>
      <c r="K142" s="234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126</v>
      </c>
      <c r="AU142" s="243" t="s">
        <v>84</v>
      </c>
      <c r="AV142" s="13" t="s">
        <v>84</v>
      </c>
      <c r="AW142" s="13" t="s">
        <v>32</v>
      </c>
      <c r="AX142" s="13" t="s">
        <v>75</v>
      </c>
      <c r="AY142" s="243" t="s">
        <v>116</v>
      </c>
    </row>
    <row r="143" s="14" customFormat="1">
      <c r="A143" s="14"/>
      <c r="B143" s="244"/>
      <c r="C143" s="245"/>
      <c r="D143" s="228" t="s">
        <v>126</v>
      </c>
      <c r="E143" s="246" t="s">
        <v>1</v>
      </c>
      <c r="F143" s="247" t="s">
        <v>128</v>
      </c>
      <c r="G143" s="245"/>
      <c r="H143" s="248">
        <v>189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126</v>
      </c>
      <c r="AU143" s="254" t="s">
        <v>84</v>
      </c>
      <c r="AV143" s="14" t="s">
        <v>122</v>
      </c>
      <c r="AW143" s="14" t="s">
        <v>32</v>
      </c>
      <c r="AX143" s="14" t="s">
        <v>82</v>
      </c>
      <c r="AY143" s="254" t="s">
        <v>116</v>
      </c>
    </row>
    <row r="144" s="12" customFormat="1" ht="22.8" customHeight="1">
      <c r="A144" s="12"/>
      <c r="B144" s="198"/>
      <c r="C144" s="199"/>
      <c r="D144" s="200" t="s">
        <v>74</v>
      </c>
      <c r="E144" s="212" t="s">
        <v>148</v>
      </c>
      <c r="F144" s="212" t="s">
        <v>149</v>
      </c>
      <c r="G144" s="199"/>
      <c r="H144" s="199"/>
      <c r="I144" s="202"/>
      <c r="J144" s="213">
        <f>BK144</f>
        <v>0</v>
      </c>
      <c r="K144" s="199"/>
      <c r="L144" s="204"/>
      <c r="M144" s="205"/>
      <c r="N144" s="206"/>
      <c r="O144" s="206"/>
      <c r="P144" s="207">
        <f>SUM(P145:P171)</f>
        <v>0</v>
      </c>
      <c r="Q144" s="206"/>
      <c r="R144" s="207">
        <f>SUM(R145:R171)</f>
        <v>111.64568000000001</v>
      </c>
      <c r="S144" s="206"/>
      <c r="T144" s="208">
        <f>SUM(T145:T171)</f>
        <v>340.19999999999999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9" t="s">
        <v>82</v>
      </c>
      <c r="AT144" s="210" t="s">
        <v>74</v>
      </c>
      <c r="AU144" s="210" t="s">
        <v>82</v>
      </c>
      <c r="AY144" s="209" t="s">
        <v>116</v>
      </c>
      <c r="BK144" s="211">
        <f>SUM(BK145:BK171)</f>
        <v>0</v>
      </c>
    </row>
    <row r="145" s="2" customFormat="1" ht="33" customHeight="1">
      <c r="A145" s="37"/>
      <c r="B145" s="38"/>
      <c r="C145" s="214" t="s">
        <v>141</v>
      </c>
      <c r="D145" s="214" t="s">
        <v>118</v>
      </c>
      <c r="E145" s="215" t="s">
        <v>150</v>
      </c>
      <c r="F145" s="216" t="s">
        <v>151</v>
      </c>
      <c r="G145" s="217" t="s">
        <v>137</v>
      </c>
      <c r="H145" s="218">
        <v>378</v>
      </c>
      <c r="I145" s="219"/>
      <c r="J145" s="220">
        <f>ROUND(I145*H145,2)</f>
        <v>0</v>
      </c>
      <c r="K145" s="221"/>
      <c r="L145" s="43"/>
      <c r="M145" s="222" t="s">
        <v>1</v>
      </c>
      <c r="N145" s="223" t="s">
        <v>40</v>
      </c>
      <c r="O145" s="90"/>
      <c r="P145" s="224">
        <f>O145*H145</f>
        <v>0</v>
      </c>
      <c r="Q145" s="224">
        <v>0.00060999999999999997</v>
      </c>
      <c r="R145" s="224">
        <f>Q145*H145</f>
        <v>0.23057999999999998</v>
      </c>
      <c r="S145" s="224">
        <v>0</v>
      </c>
      <c r="T145" s="225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6" t="s">
        <v>122</v>
      </c>
      <c r="AT145" s="226" t="s">
        <v>118</v>
      </c>
      <c r="AU145" s="226" t="s">
        <v>84</v>
      </c>
      <c r="AY145" s="16" t="s">
        <v>116</v>
      </c>
      <c r="BE145" s="227">
        <f>IF(N145="základní",J145,0)</f>
        <v>0</v>
      </c>
      <c r="BF145" s="227">
        <f>IF(N145="snížená",J145,0)</f>
        <v>0</v>
      </c>
      <c r="BG145" s="227">
        <f>IF(N145="zákl. přenesená",J145,0)</f>
        <v>0</v>
      </c>
      <c r="BH145" s="227">
        <f>IF(N145="sníž. přenesená",J145,0)</f>
        <v>0</v>
      </c>
      <c r="BI145" s="227">
        <f>IF(N145="nulová",J145,0)</f>
        <v>0</v>
      </c>
      <c r="BJ145" s="16" t="s">
        <v>82</v>
      </c>
      <c r="BK145" s="227">
        <f>ROUND(I145*H145,2)</f>
        <v>0</v>
      </c>
      <c r="BL145" s="16" t="s">
        <v>122</v>
      </c>
      <c r="BM145" s="226" t="s">
        <v>152</v>
      </c>
    </row>
    <row r="146" s="2" customFormat="1">
      <c r="A146" s="37"/>
      <c r="B146" s="38"/>
      <c r="C146" s="39"/>
      <c r="D146" s="228" t="s">
        <v>124</v>
      </c>
      <c r="E146" s="39"/>
      <c r="F146" s="229" t="s">
        <v>153</v>
      </c>
      <c r="G146" s="39"/>
      <c r="H146" s="39"/>
      <c r="I146" s="230"/>
      <c r="J146" s="39"/>
      <c r="K146" s="39"/>
      <c r="L146" s="43"/>
      <c r="M146" s="231"/>
      <c r="N146" s="232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124</v>
      </c>
      <c r="AU146" s="16" t="s">
        <v>84</v>
      </c>
    </row>
    <row r="147" s="13" customFormat="1">
      <c r="A147" s="13"/>
      <c r="B147" s="233"/>
      <c r="C147" s="234"/>
      <c r="D147" s="228" t="s">
        <v>126</v>
      </c>
      <c r="E147" s="235" t="s">
        <v>1</v>
      </c>
      <c r="F147" s="236" t="s">
        <v>140</v>
      </c>
      <c r="G147" s="234"/>
      <c r="H147" s="237">
        <v>378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126</v>
      </c>
      <c r="AU147" s="243" t="s">
        <v>84</v>
      </c>
      <c r="AV147" s="13" t="s">
        <v>84</v>
      </c>
      <c r="AW147" s="13" t="s">
        <v>32</v>
      </c>
      <c r="AX147" s="13" t="s">
        <v>75</v>
      </c>
      <c r="AY147" s="243" t="s">
        <v>116</v>
      </c>
    </row>
    <row r="148" s="14" customFormat="1">
      <c r="A148" s="14"/>
      <c r="B148" s="244"/>
      <c r="C148" s="245"/>
      <c r="D148" s="228" t="s">
        <v>126</v>
      </c>
      <c r="E148" s="246" t="s">
        <v>1</v>
      </c>
      <c r="F148" s="247" t="s">
        <v>128</v>
      </c>
      <c r="G148" s="245"/>
      <c r="H148" s="248">
        <v>378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126</v>
      </c>
      <c r="AU148" s="254" t="s">
        <v>84</v>
      </c>
      <c r="AV148" s="14" t="s">
        <v>122</v>
      </c>
      <c r="AW148" s="14" t="s">
        <v>32</v>
      </c>
      <c r="AX148" s="14" t="s">
        <v>82</v>
      </c>
      <c r="AY148" s="254" t="s">
        <v>116</v>
      </c>
    </row>
    <row r="149" s="2" customFormat="1" ht="16.5" customHeight="1">
      <c r="A149" s="37"/>
      <c r="B149" s="38"/>
      <c r="C149" s="214" t="s">
        <v>154</v>
      </c>
      <c r="D149" s="214" t="s">
        <v>118</v>
      </c>
      <c r="E149" s="215" t="s">
        <v>155</v>
      </c>
      <c r="F149" s="216" t="s">
        <v>156</v>
      </c>
      <c r="G149" s="217" t="s">
        <v>137</v>
      </c>
      <c r="H149" s="218">
        <v>378</v>
      </c>
      <c r="I149" s="219"/>
      <c r="J149" s="220">
        <f>ROUND(I149*H149,2)</f>
        <v>0</v>
      </c>
      <c r="K149" s="221"/>
      <c r="L149" s="43"/>
      <c r="M149" s="222" t="s">
        <v>1</v>
      </c>
      <c r="N149" s="223" t="s">
        <v>40</v>
      </c>
      <c r="O149" s="90"/>
      <c r="P149" s="224">
        <f>O149*H149</f>
        <v>0</v>
      </c>
      <c r="Q149" s="224">
        <v>0</v>
      </c>
      <c r="R149" s="224">
        <f>Q149*H149</f>
        <v>0</v>
      </c>
      <c r="S149" s="224">
        <v>0</v>
      </c>
      <c r="T149" s="22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6" t="s">
        <v>122</v>
      </c>
      <c r="AT149" s="226" t="s">
        <v>118</v>
      </c>
      <c r="AU149" s="226" t="s">
        <v>84</v>
      </c>
      <c r="AY149" s="16" t="s">
        <v>116</v>
      </c>
      <c r="BE149" s="227">
        <f>IF(N149="základní",J149,0)</f>
        <v>0</v>
      </c>
      <c r="BF149" s="227">
        <f>IF(N149="snížená",J149,0)</f>
        <v>0</v>
      </c>
      <c r="BG149" s="227">
        <f>IF(N149="zákl. přenesená",J149,0)</f>
        <v>0</v>
      </c>
      <c r="BH149" s="227">
        <f>IF(N149="sníž. přenesená",J149,0)</f>
        <v>0</v>
      </c>
      <c r="BI149" s="227">
        <f>IF(N149="nulová",J149,0)</f>
        <v>0</v>
      </c>
      <c r="BJ149" s="16" t="s">
        <v>82</v>
      </c>
      <c r="BK149" s="227">
        <f>ROUND(I149*H149,2)</f>
        <v>0</v>
      </c>
      <c r="BL149" s="16" t="s">
        <v>122</v>
      </c>
      <c r="BM149" s="226" t="s">
        <v>157</v>
      </c>
    </row>
    <row r="150" s="2" customFormat="1">
      <c r="A150" s="37"/>
      <c r="B150" s="38"/>
      <c r="C150" s="39"/>
      <c r="D150" s="228" t="s">
        <v>124</v>
      </c>
      <c r="E150" s="39"/>
      <c r="F150" s="229" t="s">
        <v>158</v>
      </c>
      <c r="G150" s="39"/>
      <c r="H150" s="39"/>
      <c r="I150" s="230"/>
      <c r="J150" s="39"/>
      <c r="K150" s="39"/>
      <c r="L150" s="43"/>
      <c r="M150" s="231"/>
      <c r="N150" s="232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124</v>
      </c>
      <c r="AU150" s="16" t="s">
        <v>84</v>
      </c>
    </row>
    <row r="151" s="13" customFormat="1">
      <c r="A151" s="13"/>
      <c r="B151" s="233"/>
      <c r="C151" s="234"/>
      <c r="D151" s="228" t="s">
        <v>126</v>
      </c>
      <c r="E151" s="235" t="s">
        <v>1</v>
      </c>
      <c r="F151" s="236" t="s">
        <v>140</v>
      </c>
      <c r="G151" s="234"/>
      <c r="H151" s="237">
        <v>378</v>
      </c>
      <c r="I151" s="238"/>
      <c r="J151" s="234"/>
      <c r="K151" s="234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126</v>
      </c>
      <c r="AU151" s="243" t="s">
        <v>84</v>
      </c>
      <c r="AV151" s="13" t="s">
        <v>84</v>
      </c>
      <c r="AW151" s="13" t="s">
        <v>32</v>
      </c>
      <c r="AX151" s="13" t="s">
        <v>75</v>
      </c>
      <c r="AY151" s="243" t="s">
        <v>116</v>
      </c>
    </row>
    <row r="152" s="14" customFormat="1">
      <c r="A152" s="14"/>
      <c r="B152" s="244"/>
      <c r="C152" s="245"/>
      <c r="D152" s="228" t="s">
        <v>126</v>
      </c>
      <c r="E152" s="246" t="s">
        <v>1</v>
      </c>
      <c r="F152" s="247" t="s">
        <v>128</v>
      </c>
      <c r="G152" s="245"/>
      <c r="H152" s="248">
        <v>378</v>
      </c>
      <c r="I152" s="249"/>
      <c r="J152" s="245"/>
      <c r="K152" s="245"/>
      <c r="L152" s="250"/>
      <c r="M152" s="251"/>
      <c r="N152" s="252"/>
      <c r="O152" s="252"/>
      <c r="P152" s="252"/>
      <c r="Q152" s="252"/>
      <c r="R152" s="252"/>
      <c r="S152" s="252"/>
      <c r="T152" s="25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4" t="s">
        <v>126</v>
      </c>
      <c r="AU152" s="254" t="s">
        <v>84</v>
      </c>
      <c r="AV152" s="14" t="s">
        <v>122</v>
      </c>
      <c r="AW152" s="14" t="s">
        <v>32</v>
      </c>
      <c r="AX152" s="14" t="s">
        <v>82</v>
      </c>
      <c r="AY152" s="254" t="s">
        <v>116</v>
      </c>
    </row>
    <row r="153" s="2" customFormat="1" ht="37.8" customHeight="1">
      <c r="A153" s="37"/>
      <c r="B153" s="38"/>
      <c r="C153" s="214" t="s">
        <v>159</v>
      </c>
      <c r="D153" s="214" t="s">
        <v>118</v>
      </c>
      <c r="E153" s="215" t="s">
        <v>160</v>
      </c>
      <c r="F153" s="216" t="s">
        <v>161</v>
      </c>
      <c r="G153" s="217" t="s">
        <v>137</v>
      </c>
      <c r="H153" s="218">
        <v>378</v>
      </c>
      <c r="I153" s="219"/>
      <c r="J153" s="220">
        <f>ROUND(I153*H153,2)</f>
        <v>0</v>
      </c>
      <c r="K153" s="221"/>
      <c r="L153" s="43"/>
      <c r="M153" s="222" t="s">
        <v>1</v>
      </c>
      <c r="N153" s="223" t="s">
        <v>40</v>
      </c>
      <c r="O153" s="90"/>
      <c r="P153" s="224">
        <f>O153*H153</f>
        <v>0</v>
      </c>
      <c r="Q153" s="224">
        <v>0.29221000000000003</v>
      </c>
      <c r="R153" s="224">
        <f>Q153*H153</f>
        <v>110.45538000000001</v>
      </c>
      <c r="S153" s="224">
        <v>0</v>
      </c>
      <c r="T153" s="22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6" t="s">
        <v>122</v>
      </c>
      <c r="AT153" s="226" t="s">
        <v>118</v>
      </c>
      <c r="AU153" s="226" t="s">
        <v>84</v>
      </c>
      <c r="AY153" s="16" t="s">
        <v>116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16" t="s">
        <v>82</v>
      </c>
      <c r="BK153" s="227">
        <f>ROUND(I153*H153,2)</f>
        <v>0</v>
      </c>
      <c r="BL153" s="16" t="s">
        <v>122</v>
      </c>
      <c r="BM153" s="226" t="s">
        <v>162</v>
      </c>
    </row>
    <row r="154" s="2" customFormat="1">
      <c r="A154" s="37"/>
      <c r="B154" s="38"/>
      <c r="C154" s="39"/>
      <c r="D154" s="228" t="s">
        <v>124</v>
      </c>
      <c r="E154" s="39"/>
      <c r="F154" s="229" t="s">
        <v>163</v>
      </c>
      <c r="G154" s="39"/>
      <c r="H154" s="39"/>
      <c r="I154" s="230"/>
      <c r="J154" s="39"/>
      <c r="K154" s="39"/>
      <c r="L154" s="43"/>
      <c r="M154" s="231"/>
      <c r="N154" s="232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124</v>
      </c>
      <c r="AU154" s="16" t="s">
        <v>84</v>
      </c>
    </row>
    <row r="155" s="13" customFormat="1">
      <c r="A155" s="13"/>
      <c r="B155" s="233"/>
      <c r="C155" s="234"/>
      <c r="D155" s="228" t="s">
        <v>126</v>
      </c>
      <c r="E155" s="235" t="s">
        <v>1</v>
      </c>
      <c r="F155" s="236" t="s">
        <v>140</v>
      </c>
      <c r="G155" s="234"/>
      <c r="H155" s="237">
        <v>378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126</v>
      </c>
      <c r="AU155" s="243" t="s">
        <v>84</v>
      </c>
      <c r="AV155" s="13" t="s">
        <v>84</v>
      </c>
      <c r="AW155" s="13" t="s">
        <v>32</v>
      </c>
      <c r="AX155" s="13" t="s">
        <v>75</v>
      </c>
      <c r="AY155" s="243" t="s">
        <v>116</v>
      </c>
    </row>
    <row r="156" s="14" customFormat="1">
      <c r="A156" s="14"/>
      <c r="B156" s="244"/>
      <c r="C156" s="245"/>
      <c r="D156" s="228" t="s">
        <v>126</v>
      </c>
      <c r="E156" s="246" t="s">
        <v>1</v>
      </c>
      <c r="F156" s="247" t="s">
        <v>128</v>
      </c>
      <c r="G156" s="245"/>
      <c r="H156" s="248">
        <v>378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126</v>
      </c>
      <c r="AU156" s="254" t="s">
        <v>84</v>
      </c>
      <c r="AV156" s="14" t="s">
        <v>122</v>
      </c>
      <c r="AW156" s="14" t="s">
        <v>32</v>
      </c>
      <c r="AX156" s="14" t="s">
        <v>82</v>
      </c>
      <c r="AY156" s="254" t="s">
        <v>116</v>
      </c>
    </row>
    <row r="157" s="2" customFormat="1" ht="24.15" customHeight="1">
      <c r="A157" s="37"/>
      <c r="B157" s="38"/>
      <c r="C157" s="214" t="s">
        <v>164</v>
      </c>
      <c r="D157" s="214" t="s">
        <v>118</v>
      </c>
      <c r="E157" s="215" t="s">
        <v>165</v>
      </c>
      <c r="F157" s="216" t="s">
        <v>166</v>
      </c>
      <c r="G157" s="217" t="s">
        <v>137</v>
      </c>
      <c r="H157" s="218">
        <v>378</v>
      </c>
      <c r="I157" s="219"/>
      <c r="J157" s="220">
        <f>ROUND(I157*H157,2)</f>
        <v>0</v>
      </c>
      <c r="K157" s="221"/>
      <c r="L157" s="43"/>
      <c r="M157" s="222" t="s">
        <v>1</v>
      </c>
      <c r="N157" s="223" t="s">
        <v>40</v>
      </c>
      <c r="O157" s="90"/>
      <c r="P157" s="224">
        <f>O157*H157</f>
        <v>0</v>
      </c>
      <c r="Q157" s="224">
        <v>0</v>
      </c>
      <c r="R157" s="224">
        <f>Q157*H157</f>
        <v>0</v>
      </c>
      <c r="S157" s="224">
        <v>0.90000000000000002</v>
      </c>
      <c r="T157" s="225">
        <f>S157*H157</f>
        <v>340.19999999999999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6" t="s">
        <v>122</v>
      </c>
      <c r="AT157" s="226" t="s">
        <v>118</v>
      </c>
      <c r="AU157" s="226" t="s">
        <v>84</v>
      </c>
      <c r="AY157" s="16" t="s">
        <v>116</v>
      </c>
      <c r="BE157" s="227">
        <f>IF(N157="základní",J157,0)</f>
        <v>0</v>
      </c>
      <c r="BF157" s="227">
        <f>IF(N157="snížená",J157,0)</f>
        <v>0</v>
      </c>
      <c r="BG157" s="227">
        <f>IF(N157="zákl. přenesená",J157,0)</f>
        <v>0</v>
      </c>
      <c r="BH157" s="227">
        <f>IF(N157="sníž. přenesená",J157,0)</f>
        <v>0</v>
      </c>
      <c r="BI157" s="227">
        <f>IF(N157="nulová",J157,0)</f>
        <v>0</v>
      </c>
      <c r="BJ157" s="16" t="s">
        <v>82</v>
      </c>
      <c r="BK157" s="227">
        <f>ROUND(I157*H157,2)</f>
        <v>0</v>
      </c>
      <c r="BL157" s="16" t="s">
        <v>122</v>
      </c>
      <c r="BM157" s="226" t="s">
        <v>167</v>
      </c>
    </row>
    <row r="158" s="2" customFormat="1">
      <c r="A158" s="37"/>
      <c r="B158" s="38"/>
      <c r="C158" s="39"/>
      <c r="D158" s="228" t="s">
        <v>124</v>
      </c>
      <c r="E158" s="39"/>
      <c r="F158" s="229" t="s">
        <v>168</v>
      </c>
      <c r="G158" s="39"/>
      <c r="H158" s="39"/>
      <c r="I158" s="230"/>
      <c r="J158" s="39"/>
      <c r="K158" s="39"/>
      <c r="L158" s="43"/>
      <c r="M158" s="231"/>
      <c r="N158" s="232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124</v>
      </c>
      <c r="AU158" s="16" t="s">
        <v>84</v>
      </c>
    </row>
    <row r="159" s="2" customFormat="1" ht="16.5" customHeight="1">
      <c r="A159" s="37"/>
      <c r="B159" s="38"/>
      <c r="C159" s="255" t="s">
        <v>148</v>
      </c>
      <c r="D159" s="255" t="s">
        <v>169</v>
      </c>
      <c r="E159" s="256" t="s">
        <v>170</v>
      </c>
      <c r="F159" s="257" t="s">
        <v>171</v>
      </c>
      <c r="G159" s="258" t="s">
        <v>137</v>
      </c>
      <c r="H159" s="259">
        <v>50</v>
      </c>
      <c r="I159" s="260"/>
      <c r="J159" s="261">
        <f>ROUND(I159*H159,2)</f>
        <v>0</v>
      </c>
      <c r="K159" s="262"/>
      <c r="L159" s="263"/>
      <c r="M159" s="264" t="s">
        <v>1</v>
      </c>
      <c r="N159" s="265" t="s">
        <v>40</v>
      </c>
      <c r="O159" s="90"/>
      <c r="P159" s="224">
        <f>O159*H159</f>
        <v>0</v>
      </c>
      <c r="Q159" s="224">
        <v>0.0040000000000000001</v>
      </c>
      <c r="R159" s="224">
        <f>Q159*H159</f>
        <v>0.20000000000000001</v>
      </c>
      <c r="S159" s="224">
        <v>0</v>
      </c>
      <c r="T159" s="22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6" t="s">
        <v>164</v>
      </c>
      <c r="AT159" s="226" t="s">
        <v>169</v>
      </c>
      <c r="AU159" s="226" t="s">
        <v>84</v>
      </c>
      <c r="AY159" s="16" t="s">
        <v>116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6" t="s">
        <v>82</v>
      </c>
      <c r="BK159" s="227">
        <f>ROUND(I159*H159,2)</f>
        <v>0</v>
      </c>
      <c r="BL159" s="16" t="s">
        <v>122</v>
      </c>
      <c r="BM159" s="226" t="s">
        <v>172</v>
      </c>
    </row>
    <row r="160" s="2" customFormat="1">
      <c r="A160" s="37"/>
      <c r="B160" s="38"/>
      <c r="C160" s="39"/>
      <c r="D160" s="228" t="s">
        <v>124</v>
      </c>
      <c r="E160" s="39"/>
      <c r="F160" s="229" t="s">
        <v>173</v>
      </c>
      <c r="G160" s="39"/>
      <c r="H160" s="39"/>
      <c r="I160" s="230"/>
      <c r="J160" s="39"/>
      <c r="K160" s="39"/>
      <c r="L160" s="43"/>
      <c r="M160" s="231"/>
      <c r="N160" s="232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124</v>
      </c>
      <c r="AU160" s="16" t="s">
        <v>84</v>
      </c>
    </row>
    <row r="161" s="2" customFormat="1" ht="16.5" customHeight="1">
      <c r="A161" s="37"/>
      <c r="B161" s="38"/>
      <c r="C161" s="255" t="s">
        <v>174</v>
      </c>
      <c r="D161" s="255" t="s">
        <v>169</v>
      </c>
      <c r="E161" s="256" t="s">
        <v>175</v>
      </c>
      <c r="F161" s="257" t="s">
        <v>176</v>
      </c>
      <c r="G161" s="258" t="s">
        <v>137</v>
      </c>
      <c r="H161" s="259">
        <v>18</v>
      </c>
      <c r="I161" s="260"/>
      <c r="J161" s="261">
        <f>ROUND(I161*H161,2)</f>
        <v>0</v>
      </c>
      <c r="K161" s="262"/>
      <c r="L161" s="263"/>
      <c r="M161" s="264" t="s">
        <v>1</v>
      </c>
      <c r="N161" s="265" t="s">
        <v>40</v>
      </c>
      <c r="O161" s="90"/>
      <c r="P161" s="224">
        <f>O161*H161</f>
        <v>0</v>
      </c>
      <c r="Q161" s="224">
        <v>0.0044999999999999997</v>
      </c>
      <c r="R161" s="224">
        <f>Q161*H161</f>
        <v>0.080999999999999989</v>
      </c>
      <c r="S161" s="224">
        <v>0</v>
      </c>
      <c r="T161" s="22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6" t="s">
        <v>164</v>
      </c>
      <c r="AT161" s="226" t="s">
        <v>169</v>
      </c>
      <c r="AU161" s="226" t="s">
        <v>84</v>
      </c>
      <c r="AY161" s="16" t="s">
        <v>116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6" t="s">
        <v>82</v>
      </c>
      <c r="BK161" s="227">
        <f>ROUND(I161*H161,2)</f>
        <v>0</v>
      </c>
      <c r="BL161" s="16" t="s">
        <v>122</v>
      </c>
      <c r="BM161" s="226" t="s">
        <v>177</v>
      </c>
    </row>
    <row r="162" s="2" customFormat="1">
      <c r="A162" s="37"/>
      <c r="B162" s="38"/>
      <c r="C162" s="39"/>
      <c r="D162" s="228" t="s">
        <v>124</v>
      </c>
      <c r="E162" s="39"/>
      <c r="F162" s="229" t="s">
        <v>178</v>
      </c>
      <c r="G162" s="39"/>
      <c r="H162" s="39"/>
      <c r="I162" s="230"/>
      <c r="J162" s="39"/>
      <c r="K162" s="39"/>
      <c r="L162" s="43"/>
      <c r="M162" s="231"/>
      <c r="N162" s="232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124</v>
      </c>
      <c r="AU162" s="16" t="s">
        <v>84</v>
      </c>
    </row>
    <row r="163" s="13" customFormat="1">
      <c r="A163" s="13"/>
      <c r="B163" s="233"/>
      <c r="C163" s="234"/>
      <c r="D163" s="228" t="s">
        <v>126</v>
      </c>
      <c r="E163" s="235" t="s">
        <v>1</v>
      </c>
      <c r="F163" s="236" t="s">
        <v>179</v>
      </c>
      <c r="G163" s="234"/>
      <c r="H163" s="237">
        <v>18</v>
      </c>
      <c r="I163" s="238"/>
      <c r="J163" s="234"/>
      <c r="K163" s="234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126</v>
      </c>
      <c r="AU163" s="243" t="s">
        <v>84</v>
      </c>
      <c r="AV163" s="13" t="s">
        <v>84</v>
      </c>
      <c r="AW163" s="13" t="s">
        <v>32</v>
      </c>
      <c r="AX163" s="13" t="s">
        <v>82</v>
      </c>
      <c r="AY163" s="243" t="s">
        <v>116</v>
      </c>
    </row>
    <row r="164" s="2" customFormat="1" ht="16.5" customHeight="1">
      <c r="A164" s="37"/>
      <c r="B164" s="38"/>
      <c r="C164" s="255" t="s">
        <v>180</v>
      </c>
      <c r="D164" s="255" t="s">
        <v>169</v>
      </c>
      <c r="E164" s="256" t="s">
        <v>181</v>
      </c>
      <c r="F164" s="257" t="s">
        <v>182</v>
      </c>
      <c r="G164" s="258" t="s">
        <v>137</v>
      </c>
      <c r="H164" s="259">
        <v>99</v>
      </c>
      <c r="I164" s="260"/>
      <c r="J164" s="261">
        <f>ROUND(I164*H164,2)</f>
        <v>0</v>
      </c>
      <c r="K164" s="262"/>
      <c r="L164" s="263"/>
      <c r="M164" s="264" t="s">
        <v>1</v>
      </c>
      <c r="N164" s="265" t="s">
        <v>40</v>
      </c>
      <c r="O164" s="90"/>
      <c r="P164" s="224">
        <f>O164*H164</f>
        <v>0</v>
      </c>
      <c r="Q164" s="224">
        <v>0.0023800000000000002</v>
      </c>
      <c r="R164" s="224">
        <f>Q164*H164</f>
        <v>0.23562000000000002</v>
      </c>
      <c r="S164" s="224">
        <v>0</v>
      </c>
      <c r="T164" s="22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6" t="s">
        <v>164</v>
      </c>
      <c r="AT164" s="226" t="s">
        <v>169</v>
      </c>
      <c r="AU164" s="226" t="s">
        <v>84</v>
      </c>
      <c r="AY164" s="16" t="s">
        <v>116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6" t="s">
        <v>82</v>
      </c>
      <c r="BK164" s="227">
        <f>ROUND(I164*H164,2)</f>
        <v>0</v>
      </c>
      <c r="BL164" s="16" t="s">
        <v>122</v>
      </c>
      <c r="BM164" s="226" t="s">
        <v>183</v>
      </c>
    </row>
    <row r="165" s="2" customFormat="1">
      <c r="A165" s="37"/>
      <c r="B165" s="38"/>
      <c r="C165" s="39"/>
      <c r="D165" s="228" t="s">
        <v>124</v>
      </c>
      <c r="E165" s="39"/>
      <c r="F165" s="229" t="s">
        <v>184</v>
      </c>
      <c r="G165" s="39"/>
      <c r="H165" s="39"/>
      <c r="I165" s="230"/>
      <c r="J165" s="39"/>
      <c r="K165" s="39"/>
      <c r="L165" s="43"/>
      <c r="M165" s="231"/>
      <c r="N165" s="232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124</v>
      </c>
      <c r="AU165" s="16" t="s">
        <v>84</v>
      </c>
    </row>
    <row r="166" s="2" customFormat="1" ht="16.5" customHeight="1">
      <c r="A166" s="37"/>
      <c r="B166" s="38"/>
      <c r="C166" s="255" t="s">
        <v>8</v>
      </c>
      <c r="D166" s="255" t="s">
        <v>169</v>
      </c>
      <c r="E166" s="256" t="s">
        <v>185</v>
      </c>
      <c r="F166" s="257" t="s">
        <v>186</v>
      </c>
      <c r="G166" s="258" t="s">
        <v>137</v>
      </c>
      <c r="H166" s="259">
        <v>211</v>
      </c>
      <c r="I166" s="260"/>
      <c r="J166" s="261">
        <f>ROUND(I166*H166,2)</f>
        <v>0</v>
      </c>
      <c r="K166" s="262"/>
      <c r="L166" s="263"/>
      <c r="M166" s="264" t="s">
        <v>1</v>
      </c>
      <c r="N166" s="265" t="s">
        <v>40</v>
      </c>
      <c r="O166" s="90"/>
      <c r="P166" s="224">
        <f>O166*H166</f>
        <v>0</v>
      </c>
      <c r="Q166" s="224">
        <v>0.0020999999999999999</v>
      </c>
      <c r="R166" s="224">
        <f>Q166*H166</f>
        <v>0.44309999999999999</v>
      </c>
      <c r="S166" s="224">
        <v>0</v>
      </c>
      <c r="T166" s="22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6" t="s">
        <v>164</v>
      </c>
      <c r="AT166" s="226" t="s">
        <v>169</v>
      </c>
      <c r="AU166" s="226" t="s">
        <v>84</v>
      </c>
      <c r="AY166" s="16" t="s">
        <v>116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16" t="s">
        <v>82</v>
      </c>
      <c r="BK166" s="227">
        <f>ROUND(I166*H166,2)</f>
        <v>0</v>
      </c>
      <c r="BL166" s="16" t="s">
        <v>122</v>
      </c>
      <c r="BM166" s="226" t="s">
        <v>187</v>
      </c>
    </row>
    <row r="167" s="2" customFormat="1">
      <c r="A167" s="37"/>
      <c r="B167" s="38"/>
      <c r="C167" s="39"/>
      <c r="D167" s="228" t="s">
        <v>124</v>
      </c>
      <c r="E167" s="39"/>
      <c r="F167" s="229" t="s">
        <v>188</v>
      </c>
      <c r="G167" s="39"/>
      <c r="H167" s="39"/>
      <c r="I167" s="230"/>
      <c r="J167" s="39"/>
      <c r="K167" s="39"/>
      <c r="L167" s="43"/>
      <c r="M167" s="231"/>
      <c r="N167" s="232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124</v>
      </c>
      <c r="AU167" s="16" t="s">
        <v>84</v>
      </c>
    </row>
    <row r="168" s="2" customFormat="1" ht="33" customHeight="1">
      <c r="A168" s="37"/>
      <c r="B168" s="38"/>
      <c r="C168" s="214" t="s">
        <v>189</v>
      </c>
      <c r="D168" s="214" t="s">
        <v>118</v>
      </c>
      <c r="E168" s="215" t="s">
        <v>190</v>
      </c>
      <c r="F168" s="216" t="s">
        <v>191</v>
      </c>
      <c r="G168" s="217" t="s">
        <v>121</v>
      </c>
      <c r="H168" s="218">
        <v>37.799999999999997</v>
      </c>
      <c r="I168" s="219"/>
      <c r="J168" s="220">
        <f>ROUND(I168*H168,2)</f>
        <v>0</v>
      </c>
      <c r="K168" s="221"/>
      <c r="L168" s="43"/>
      <c r="M168" s="222" t="s">
        <v>1</v>
      </c>
      <c r="N168" s="223" t="s">
        <v>40</v>
      </c>
      <c r="O168" s="90"/>
      <c r="P168" s="224">
        <f>O168*H168</f>
        <v>0</v>
      </c>
      <c r="Q168" s="224">
        <v>0</v>
      </c>
      <c r="R168" s="224">
        <f>Q168*H168</f>
        <v>0</v>
      </c>
      <c r="S168" s="224">
        <v>0</v>
      </c>
      <c r="T168" s="22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6" t="s">
        <v>122</v>
      </c>
      <c r="AT168" s="226" t="s">
        <v>118</v>
      </c>
      <c r="AU168" s="226" t="s">
        <v>84</v>
      </c>
      <c r="AY168" s="16" t="s">
        <v>116</v>
      </c>
      <c r="BE168" s="227">
        <f>IF(N168="základní",J168,0)</f>
        <v>0</v>
      </c>
      <c r="BF168" s="227">
        <f>IF(N168="snížená",J168,0)</f>
        <v>0</v>
      </c>
      <c r="BG168" s="227">
        <f>IF(N168="zákl. přenesená",J168,0)</f>
        <v>0</v>
      </c>
      <c r="BH168" s="227">
        <f>IF(N168="sníž. přenesená",J168,0)</f>
        <v>0</v>
      </c>
      <c r="BI168" s="227">
        <f>IF(N168="nulová",J168,0)</f>
        <v>0</v>
      </c>
      <c r="BJ168" s="16" t="s">
        <v>82</v>
      </c>
      <c r="BK168" s="227">
        <f>ROUND(I168*H168,2)</f>
        <v>0</v>
      </c>
      <c r="BL168" s="16" t="s">
        <v>122</v>
      </c>
      <c r="BM168" s="226" t="s">
        <v>192</v>
      </c>
    </row>
    <row r="169" s="2" customFormat="1">
      <c r="A169" s="37"/>
      <c r="B169" s="38"/>
      <c r="C169" s="39"/>
      <c r="D169" s="228" t="s">
        <v>124</v>
      </c>
      <c r="E169" s="39"/>
      <c r="F169" s="229" t="s">
        <v>193</v>
      </c>
      <c r="G169" s="39"/>
      <c r="H169" s="39"/>
      <c r="I169" s="230"/>
      <c r="J169" s="39"/>
      <c r="K169" s="39"/>
      <c r="L169" s="43"/>
      <c r="M169" s="231"/>
      <c r="N169" s="232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124</v>
      </c>
      <c r="AU169" s="16" t="s">
        <v>84</v>
      </c>
    </row>
    <row r="170" s="13" customFormat="1">
      <c r="A170" s="13"/>
      <c r="B170" s="233"/>
      <c r="C170" s="234"/>
      <c r="D170" s="228" t="s">
        <v>126</v>
      </c>
      <c r="E170" s="235" t="s">
        <v>1</v>
      </c>
      <c r="F170" s="236" t="s">
        <v>194</v>
      </c>
      <c r="G170" s="234"/>
      <c r="H170" s="237">
        <v>37.799999999999997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126</v>
      </c>
      <c r="AU170" s="243" t="s">
        <v>84</v>
      </c>
      <c r="AV170" s="13" t="s">
        <v>84</v>
      </c>
      <c r="AW170" s="13" t="s">
        <v>32</v>
      </c>
      <c r="AX170" s="13" t="s">
        <v>75</v>
      </c>
      <c r="AY170" s="243" t="s">
        <v>116</v>
      </c>
    </row>
    <row r="171" s="14" customFormat="1">
      <c r="A171" s="14"/>
      <c r="B171" s="244"/>
      <c r="C171" s="245"/>
      <c r="D171" s="228" t="s">
        <v>126</v>
      </c>
      <c r="E171" s="246" t="s">
        <v>1</v>
      </c>
      <c r="F171" s="247" t="s">
        <v>128</v>
      </c>
      <c r="G171" s="245"/>
      <c r="H171" s="248">
        <v>37.799999999999997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126</v>
      </c>
      <c r="AU171" s="254" t="s">
        <v>84</v>
      </c>
      <c r="AV171" s="14" t="s">
        <v>122</v>
      </c>
      <c r="AW171" s="14" t="s">
        <v>32</v>
      </c>
      <c r="AX171" s="14" t="s">
        <v>82</v>
      </c>
      <c r="AY171" s="254" t="s">
        <v>116</v>
      </c>
    </row>
    <row r="172" s="12" customFormat="1" ht="22.8" customHeight="1">
      <c r="A172" s="12"/>
      <c r="B172" s="198"/>
      <c r="C172" s="199"/>
      <c r="D172" s="200" t="s">
        <v>74</v>
      </c>
      <c r="E172" s="212" t="s">
        <v>195</v>
      </c>
      <c r="F172" s="212" t="s">
        <v>196</v>
      </c>
      <c r="G172" s="199"/>
      <c r="H172" s="199"/>
      <c r="I172" s="202"/>
      <c r="J172" s="213">
        <f>BK172</f>
        <v>0</v>
      </c>
      <c r="K172" s="199"/>
      <c r="L172" s="204"/>
      <c r="M172" s="205"/>
      <c r="N172" s="206"/>
      <c r="O172" s="206"/>
      <c r="P172" s="207">
        <f>SUM(P173:P180)</f>
        <v>0</v>
      </c>
      <c r="Q172" s="206"/>
      <c r="R172" s="207">
        <f>SUM(R173:R180)</f>
        <v>0</v>
      </c>
      <c r="S172" s="206"/>
      <c r="T172" s="208">
        <f>SUM(T173:T180)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9" t="s">
        <v>82</v>
      </c>
      <c r="AT172" s="210" t="s">
        <v>74</v>
      </c>
      <c r="AU172" s="210" t="s">
        <v>82</v>
      </c>
      <c r="AY172" s="209" t="s">
        <v>116</v>
      </c>
      <c r="BK172" s="211">
        <f>SUM(BK173:BK180)</f>
        <v>0</v>
      </c>
    </row>
    <row r="173" s="2" customFormat="1" ht="37.8" customHeight="1">
      <c r="A173" s="37"/>
      <c r="B173" s="38"/>
      <c r="C173" s="214" t="s">
        <v>197</v>
      </c>
      <c r="D173" s="214" t="s">
        <v>118</v>
      </c>
      <c r="E173" s="215" t="s">
        <v>198</v>
      </c>
      <c r="F173" s="216" t="s">
        <v>199</v>
      </c>
      <c r="G173" s="217" t="s">
        <v>200</v>
      </c>
      <c r="H173" s="218">
        <v>36.854999999999997</v>
      </c>
      <c r="I173" s="219"/>
      <c r="J173" s="220">
        <f>ROUND(I173*H173,2)</f>
        <v>0</v>
      </c>
      <c r="K173" s="221"/>
      <c r="L173" s="43"/>
      <c r="M173" s="222" t="s">
        <v>1</v>
      </c>
      <c r="N173" s="223" t="s">
        <v>40</v>
      </c>
      <c r="O173" s="90"/>
      <c r="P173" s="224">
        <f>O173*H173</f>
        <v>0</v>
      </c>
      <c r="Q173" s="224">
        <v>0</v>
      </c>
      <c r="R173" s="224">
        <f>Q173*H173</f>
        <v>0</v>
      </c>
      <c r="S173" s="224">
        <v>0</v>
      </c>
      <c r="T173" s="22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6" t="s">
        <v>122</v>
      </c>
      <c r="AT173" s="226" t="s">
        <v>118</v>
      </c>
      <c r="AU173" s="226" t="s">
        <v>84</v>
      </c>
      <c r="AY173" s="16" t="s">
        <v>116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16" t="s">
        <v>82</v>
      </c>
      <c r="BK173" s="227">
        <f>ROUND(I173*H173,2)</f>
        <v>0</v>
      </c>
      <c r="BL173" s="16" t="s">
        <v>122</v>
      </c>
      <c r="BM173" s="226" t="s">
        <v>201</v>
      </c>
    </row>
    <row r="174" s="2" customFormat="1">
      <c r="A174" s="37"/>
      <c r="B174" s="38"/>
      <c r="C174" s="39"/>
      <c r="D174" s="228" t="s">
        <v>124</v>
      </c>
      <c r="E174" s="39"/>
      <c r="F174" s="229" t="s">
        <v>202</v>
      </c>
      <c r="G174" s="39"/>
      <c r="H174" s="39"/>
      <c r="I174" s="230"/>
      <c r="J174" s="39"/>
      <c r="K174" s="39"/>
      <c r="L174" s="43"/>
      <c r="M174" s="231"/>
      <c r="N174" s="232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124</v>
      </c>
      <c r="AU174" s="16" t="s">
        <v>84</v>
      </c>
    </row>
    <row r="175" s="2" customFormat="1" ht="37.8" customHeight="1">
      <c r="A175" s="37"/>
      <c r="B175" s="38"/>
      <c r="C175" s="214" t="s">
        <v>203</v>
      </c>
      <c r="D175" s="214" t="s">
        <v>118</v>
      </c>
      <c r="E175" s="215" t="s">
        <v>204</v>
      </c>
      <c r="F175" s="216" t="s">
        <v>205</v>
      </c>
      <c r="G175" s="217" t="s">
        <v>200</v>
      </c>
      <c r="H175" s="218">
        <v>14.818</v>
      </c>
      <c r="I175" s="219"/>
      <c r="J175" s="220">
        <f>ROUND(I175*H175,2)</f>
        <v>0</v>
      </c>
      <c r="K175" s="221"/>
      <c r="L175" s="43"/>
      <c r="M175" s="222" t="s">
        <v>1</v>
      </c>
      <c r="N175" s="223" t="s">
        <v>40</v>
      </c>
      <c r="O175" s="90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6" t="s">
        <v>122</v>
      </c>
      <c r="AT175" s="226" t="s">
        <v>118</v>
      </c>
      <c r="AU175" s="226" t="s">
        <v>84</v>
      </c>
      <c r="AY175" s="16" t="s">
        <v>116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16" t="s">
        <v>82</v>
      </c>
      <c r="BK175" s="227">
        <f>ROUND(I175*H175,2)</f>
        <v>0</v>
      </c>
      <c r="BL175" s="16" t="s">
        <v>122</v>
      </c>
      <c r="BM175" s="226" t="s">
        <v>206</v>
      </c>
    </row>
    <row r="176" s="2" customFormat="1">
      <c r="A176" s="37"/>
      <c r="B176" s="38"/>
      <c r="C176" s="39"/>
      <c r="D176" s="228" t="s">
        <v>124</v>
      </c>
      <c r="E176" s="39"/>
      <c r="F176" s="229" t="s">
        <v>207</v>
      </c>
      <c r="G176" s="39"/>
      <c r="H176" s="39"/>
      <c r="I176" s="230"/>
      <c r="J176" s="39"/>
      <c r="K176" s="39"/>
      <c r="L176" s="43"/>
      <c r="M176" s="231"/>
      <c r="N176" s="232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124</v>
      </c>
      <c r="AU176" s="16" t="s">
        <v>84</v>
      </c>
    </row>
    <row r="177" s="2" customFormat="1" ht="24.15" customHeight="1">
      <c r="A177" s="37"/>
      <c r="B177" s="38"/>
      <c r="C177" s="214" t="s">
        <v>208</v>
      </c>
      <c r="D177" s="214" t="s">
        <v>118</v>
      </c>
      <c r="E177" s="215" t="s">
        <v>209</v>
      </c>
      <c r="F177" s="216" t="s">
        <v>210</v>
      </c>
      <c r="G177" s="217" t="s">
        <v>200</v>
      </c>
      <c r="H177" s="218">
        <v>43.469999999999999</v>
      </c>
      <c r="I177" s="219"/>
      <c r="J177" s="220">
        <f>ROUND(I177*H177,2)</f>
        <v>0</v>
      </c>
      <c r="K177" s="221"/>
      <c r="L177" s="43"/>
      <c r="M177" s="222" t="s">
        <v>1</v>
      </c>
      <c r="N177" s="223" t="s">
        <v>40</v>
      </c>
      <c r="O177" s="90"/>
      <c r="P177" s="224">
        <f>O177*H177</f>
        <v>0</v>
      </c>
      <c r="Q177" s="224">
        <v>0</v>
      </c>
      <c r="R177" s="224">
        <f>Q177*H177</f>
        <v>0</v>
      </c>
      <c r="S177" s="224">
        <v>0</v>
      </c>
      <c r="T177" s="22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6" t="s">
        <v>122</v>
      </c>
      <c r="AT177" s="226" t="s">
        <v>118</v>
      </c>
      <c r="AU177" s="226" t="s">
        <v>84</v>
      </c>
      <c r="AY177" s="16" t="s">
        <v>116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16" t="s">
        <v>82</v>
      </c>
      <c r="BK177" s="227">
        <f>ROUND(I177*H177,2)</f>
        <v>0</v>
      </c>
      <c r="BL177" s="16" t="s">
        <v>122</v>
      </c>
      <c r="BM177" s="226" t="s">
        <v>211</v>
      </c>
    </row>
    <row r="178" s="2" customFormat="1">
      <c r="A178" s="37"/>
      <c r="B178" s="38"/>
      <c r="C178" s="39"/>
      <c r="D178" s="228" t="s">
        <v>124</v>
      </c>
      <c r="E178" s="39"/>
      <c r="F178" s="229" t="s">
        <v>210</v>
      </c>
      <c r="G178" s="39"/>
      <c r="H178" s="39"/>
      <c r="I178" s="230"/>
      <c r="J178" s="39"/>
      <c r="K178" s="39"/>
      <c r="L178" s="43"/>
      <c r="M178" s="231"/>
      <c r="N178" s="232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124</v>
      </c>
      <c r="AU178" s="16" t="s">
        <v>84</v>
      </c>
    </row>
    <row r="179" s="2" customFormat="1" ht="37.8" customHeight="1">
      <c r="A179" s="37"/>
      <c r="B179" s="38"/>
      <c r="C179" s="214" t="s">
        <v>212</v>
      </c>
      <c r="D179" s="214" t="s">
        <v>118</v>
      </c>
      <c r="E179" s="215" t="s">
        <v>213</v>
      </c>
      <c r="F179" s="216" t="s">
        <v>214</v>
      </c>
      <c r="G179" s="217" t="s">
        <v>200</v>
      </c>
      <c r="H179" s="218">
        <v>340.19999999999999</v>
      </c>
      <c r="I179" s="219"/>
      <c r="J179" s="220">
        <f>ROUND(I179*H179,2)</f>
        <v>0</v>
      </c>
      <c r="K179" s="221"/>
      <c r="L179" s="43"/>
      <c r="M179" s="222" t="s">
        <v>1</v>
      </c>
      <c r="N179" s="223" t="s">
        <v>40</v>
      </c>
      <c r="O179" s="90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6" t="s">
        <v>122</v>
      </c>
      <c r="AT179" s="226" t="s">
        <v>118</v>
      </c>
      <c r="AU179" s="226" t="s">
        <v>84</v>
      </c>
      <c r="AY179" s="16" t="s">
        <v>116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16" t="s">
        <v>82</v>
      </c>
      <c r="BK179" s="227">
        <f>ROUND(I179*H179,2)</f>
        <v>0</v>
      </c>
      <c r="BL179" s="16" t="s">
        <v>122</v>
      </c>
      <c r="BM179" s="226" t="s">
        <v>215</v>
      </c>
    </row>
    <row r="180" s="2" customFormat="1">
      <c r="A180" s="37"/>
      <c r="B180" s="38"/>
      <c r="C180" s="39"/>
      <c r="D180" s="228" t="s">
        <v>124</v>
      </c>
      <c r="E180" s="39"/>
      <c r="F180" s="229" t="s">
        <v>216</v>
      </c>
      <c r="G180" s="39"/>
      <c r="H180" s="39"/>
      <c r="I180" s="230"/>
      <c r="J180" s="39"/>
      <c r="K180" s="39"/>
      <c r="L180" s="43"/>
      <c r="M180" s="231"/>
      <c r="N180" s="232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124</v>
      </c>
      <c r="AU180" s="16" t="s">
        <v>84</v>
      </c>
    </row>
    <row r="181" s="12" customFormat="1" ht="22.8" customHeight="1">
      <c r="A181" s="12"/>
      <c r="B181" s="198"/>
      <c r="C181" s="199"/>
      <c r="D181" s="200" t="s">
        <v>74</v>
      </c>
      <c r="E181" s="212" t="s">
        <v>217</v>
      </c>
      <c r="F181" s="212" t="s">
        <v>218</v>
      </c>
      <c r="G181" s="199"/>
      <c r="H181" s="199"/>
      <c r="I181" s="202"/>
      <c r="J181" s="213">
        <f>BK181</f>
        <v>0</v>
      </c>
      <c r="K181" s="199"/>
      <c r="L181" s="204"/>
      <c r="M181" s="205"/>
      <c r="N181" s="206"/>
      <c r="O181" s="206"/>
      <c r="P181" s="207">
        <f>SUM(P182:P183)</f>
        <v>0</v>
      </c>
      <c r="Q181" s="206"/>
      <c r="R181" s="207">
        <f>SUM(R182:R183)</f>
        <v>0</v>
      </c>
      <c r="S181" s="206"/>
      <c r="T181" s="208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9" t="s">
        <v>82</v>
      </c>
      <c r="AT181" s="210" t="s">
        <v>74</v>
      </c>
      <c r="AU181" s="210" t="s">
        <v>82</v>
      </c>
      <c r="AY181" s="209" t="s">
        <v>116</v>
      </c>
      <c r="BK181" s="211">
        <f>SUM(BK182:BK183)</f>
        <v>0</v>
      </c>
    </row>
    <row r="182" s="2" customFormat="1" ht="24.15" customHeight="1">
      <c r="A182" s="37"/>
      <c r="B182" s="38"/>
      <c r="C182" s="214" t="s">
        <v>179</v>
      </c>
      <c r="D182" s="214" t="s">
        <v>118</v>
      </c>
      <c r="E182" s="215" t="s">
        <v>219</v>
      </c>
      <c r="F182" s="216" t="s">
        <v>220</v>
      </c>
      <c r="G182" s="217" t="s">
        <v>200</v>
      </c>
      <c r="H182" s="218">
        <v>111.646</v>
      </c>
      <c r="I182" s="219"/>
      <c r="J182" s="220">
        <f>ROUND(I182*H182,2)</f>
        <v>0</v>
      </c>
      <c r="K182" s="221"/>
      <c r="L182" s="43"/>
      <c r="M182" s="222" t="s">
        <v>1</v>
      </c>
      <c r="N182" s="223" t="s">
        <v>40</v>
      </c>
      <c r="O182" s="90"/>
      <c r="P182" s="224">
        <f>O182*H182</f>
        <v>0</v>
      </c>
      <c r="Q182" s="224">
        <v>0</v>
      </c>
      <c r="R182" s="224">
        <f>Q182*H182</f>
        <v>0</v>
      </c>
      <c r="S182" s="224">
        <v>0</v>
      </c>
      <c r="T182" s="22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6" t="s">
        <v>122</v>
      </c>
      <c r="AT182" s="226" t="s">
        <v>118</v>
      </c>
      <c r="AU182" s="226" t="s">
        <v>84</v>
      </c>
      <c r="AY182" s="16" t="s">
        <v>116</v>
      </c>
      <c r="BE182" s="227">
        <f>IF(N182="základní",J182,0)</f>
        <v>0</v>
      </c>
      <c r="BF182" s="227">
        <f>IF(N182="snížená",J182,0)</f>
        <v>0</v>
      </c>
      <c r="BG182" s="227">
        <f>IF(N182="zákl. přenesená",J182,0)</f>
        <v>0</v>
      </c>
      <c r="BH182" s="227">
        <f>IF(N182="sníž. přenesená",J182,0)</f>
        <v>0</v>
      </c>
      <c r="BI182" s="227">
        <f>IF(N182="nulová",J182,0)</f>
        <v>0</v>
      </c>
      <c r="BJ182" s="16" t="s">
        <v>82</v>
      </c>
      <c r="BK182" s="227">
        <f>ROUND(I182*H182,2)</f>
        <v>0</v>
      </c>
      <c r="BL182" s="16" t="s">
        <v>122</v>
      </c>
      <c r="BM182" s="226" t="s">
        <v>221</v>
      </c>
    </row>
    <row r="183" s="2" customFormat="1">
      <c r="A183" s="37"/>
      <c r="B183" s="38"/>
      <c r="C183" s="39"/>
      <c r="D183" s="228" t="s">
        <v>124</v>
      </c>
      <c r="E183" s="39"/>
      <c r="F183" s="229" t="s">
        <v>222</v>
      </c>
      <c r="G183" s="39"/>
      <c r="H183" s="39"/>
      <c r="I183" s="230"/>
      <c r="J183" s="39"/>
      <c r="K183" s="39"/>
      <c r="L183" s="43"/>
      <c r="M183" s="231"/>
      <c r="N183" s="232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124</v>
      </c>
      <c r="AU183" s="16" t="s">
        <v>84</v>
      </c>
    </row>
    <row r="184" s="12" customFormat="1" ht="25.92" customHeight="1">
      <c r="A184" s="12"/>
      <c r="B184" s="198"/>
      <c r="C184" s="199"/>
      <c r="D184" s="200" t="s">
        <v>74</v>
      </c>
      <c r="E184" s="201" t="s">
        <v>223</v>
      </c>
      <c r="F184" s="201" t="s">
        <v>224</v>
      </c>
      <c r="G184" s="199"/>
      <c r="H184" s="199"/>
      <c r="I184" s="202"/>
      <c r="J184" s="203">
        <f>BK184</f>
        <v>0</v>
      </c>
      <c r="K184" s="199"/>
      <c r="L184" s="204"/>
      <c r="M184" s="205"/>
      <c r="N184" s="206"/>
      <c r="O184" s="206"/>
      <c r="P184" s="207">
        <f>P185</f>
        <v>0</v>
      </c>
      <c r="Q184" s="206"/>
      <c r="R184" s="207">
        <f>R185</f>
        <v>0</v>
      </c>
      <c r="S184" s="206"/>
      <c r="T184" s="208">
        <f>T185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9" t="s">
        <v>141</v>
      </c>
      <c r="AT184" s="210" t="s">
        <v>74</v>
      </c>
      <c r="AU184" s="210" t="s">
        <v>75</v>
      </c>
      <c r="AY184" s="209" t="s">
        <v>116</v>
      </c>
      <c r="BK184" s="211">
        <f>BK185</f>
        <v>0</v>
      </c>
    </row>
    <row r="185" s="12" customFormat="1" ht="22.8" customHeight="1">
      <c r="A185" s="12"/>
      <c r="B185" s="198"/>
      <c r="C185" s="199"/>
      <c r="D185" s="200" t="s">
        <v>74</v>
      </c>
      <c r="E185" s="212" t="s">
        <v>225</v>
      </c>
      <c r="F185" s="212" t="s">
        <v>226</v>
      </c>
      <c r="G185" s="199"/>
      <c r="H185" s="199"/>
      <c r="I185" s="202"/>
      <c r="J185" s="213">
        <f>BK185</f>
        <v>0</v>
      </c>
      <c r="K185" s="199"/>
      <c r="L185" s="204"/>
      <c r="M185" s="205"/>
      <c r="N185" s="206"/>
      <c r="O185" s="206"/>
      <c r="P185" s="207">
        <f>SUM(P186:P191)</f>
        <v>0</v>
      </c>
      <c r="Q185" s="206"/>
      <c r="R185" s="207">
        <f>SUM(R186:R191)</f>
        <v>0</v>
      </c>
      <c r="S185" s="206"/>
      <c r="T185" s="208">
        <f>SUM(T186:T191)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09" t="s">
        <v>141</v>
      </c>
      <c r="AT185" s="210" t="s">
        <v>74</v>
      </c>
      <c r="AU185" s="210" t="s">
        <v>82</v>
      </c>
      <c r="AY185" s="209" t="s">
        <v>116</v>
      </c>
      <c r="BK185" s="211">
        <f>SUM(BK186:BK191)</f>
        <v>0</v>
      </c>
    </row>
    <row r="186" s="2" customFormat="1" ht="16.5" customHeight="1">
      <c r="A186" s="37"/>
      <c r="B186" s="38"/>
      <c r="C186" s="214" t="s">
        <v>227</v>
      </c>
      <c r="D186" s="214" t="s">
        <v>118</v>
      </c>
      <c r="E186" s="215" t="s">
        <v>228</v>
      </c>
      <c r="F186" s="216" t="s">
        <v>229</v>
      </c>
      <c r="G186" s="217" t="s">
        <v>230</v>
      </c>
      <c r="H186" s="218">
        <v>1</v>
      </c>
      <c r="I186" s="219"/>
      <c r="J186" s="220">
        <f>ROUND(I186*H186,2)</f>
        <v>0</v>
      </c>
      <c r="K186" s="221"/>
      <c r="L186" s="43"/>
      <c r="M186" s="222" t="s">
        <v>1</v>
      </c>
      <c r="N186" s="223" t="s">
        <v>40</v>
      </c>
      <c r="O186" s="90"/>
      <c r="P186" s="224">
        <f>O186*H186</f>
        <v>0</v>
      </c>
      <c r="Q186" s="224">
        <v>0</v>
      </c>
      <c r="R186" s="224">
        <f>Q186*H186</f>
        <v>0</v>
      </c>
      <c r="S186" s="224">
        <v>0</v>
      </c>
      <c r="T186" s="22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6" t="s">
        <v>231</v>
      </c>
      <c r="AT186" s="226" t="s">
        <v>118</v>
      </c>
      <c r="AU186" s="226" t="s">
        <v>84</v>
      </c>
      <c r="AY186" s="16" t="s">
        <v>116</v>
      </c>
      <c r="BE186" s="227">
        <f>IF(N186="základní",J186,0)</f>
        <v>0</v>
      </c>
      <c r="BF186" s="227">
        <f>IF(N186="snížená",J186,0)</f>
        <v>0</v>
      </c>
      <c r="BG186" s="227">
        <f>IF(N186="zákl. přenesená",J186,0)</f>
        <v>0</v>
      </c>
      <c r="BH186" s="227">
        <f>IF(N186="sníž. přenesená",J186,0)</f>
        <v>0</v>
      </c>
      <c r="BI186" s="227">
        <f>IF(N186="nulová",J186,0)</f>
        <v>0</v>
      </c>
      <c r="BJ186" s="16" t="s">
        <v>82</v>
      </c>
      <c r="BK186" s="227">
        <f>ROUND(I186*H186,2)</f>
        <v>0</v>
      </c>
      <c r="BL186" s="16" t="s">
        <v>231</v>
      </c>
      <c r="BM186" s="226" t="s">
        <v>232</v>
      </c>
    </row>
    <row r="187" s="2" customFormat="1">
      <c r="A187" s="37"/>
      <c r="B187" s="38"/>
      <c r="C187" s="39"/>
      <c r="D187" s="228" t="s">
        <v>124</v>
      </c>
      <c r="E187" s="39"/>
      <c r="F187" s="229" t="s">
        <v>229</v>
      </c>
      <c r="G187" s="39"/>
      <c r="H187" s="39"/>
      <c r="I187" s="230"/>
      <c r="J187" s="39"/>
      <c r="K187" s="39"/>
      <c r="L187" s="43"/>
      <c r="M187" s="231"/>
      <c r="N187" s="232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124</v>
      </c>
      <c r="AU187" s="16" t="s">
        <v>84</v>
      </c>
    </row>
    <row r="188" s="2" customFormat="1" ht="16.5" customHeight="1">
      <c r="A188" s="37"/>
      <c r="B188" s="38"/>
      <c r="C188" s="214" t="s">
        <v>233</v>
      </c>
      <c r="D188" s="214" t="s">
        <v>118</v>
      </c>
      <c r="E188" s="215" t="s">
        <v>234</v>
      </c>
      <c r="F188" s="216" t="s">
        <v>235</v>
      </c>
      <c r="G188" s="217" t="s">
        <v>236</v>
      </c>
      <c r="H188" s="218">
        <v>40</v>
      </c>
      <c r="I188" s="219"/>
      <c r="J188" s="220">
        <f>ROUND(I188*H188,2)</f>
        <v>0</v>
      </c>
      <c r="K188" s="221"/>
      <c r="L188" s="43"/>
      <c r="M188" s="222" t="s">
        <v>1</v>
      </c>
      <c r="N188" s="223" t="s">
        <v>40</v>
      </c>
      <c r="O188" s="90"/>
      <c r="P188" s="224">
        <f>O188*H188</f>
        <v>0</v>
      </c>
      <c r="Q188" s="224">
        <v>0</v>
      </c>
      <c r="R188" s="224">
        <f>Q188*H188</f>
        <v>0</v>
      </c>
      <c r="S188" s="224">
        <v>0</v>
      </c>
      <c r="T188" s="225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6" t="s">
        <v>231</v>
      </c>
      <c r="AT188" s="226" t="s">
        <v>118</v>
      </c>
      <c r="AU188" s="226" t="s">
        <v>84</v>
      </c>
      <c r="AY188" s="16" t="s">
        <v>116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16" t="s">
        <v>82</v>
      </c>
      <c r="BK188" s="227">
        <f>ROUND(I188*H188,2)</f>
        <v>0</v>
      </c>
      <c r="BL188" s="16" t="s">
        <v>231</v>
      </c>
      <c r="BM188" s="226" t="s">
        <v>237</v>
      </c>
    </row>
    <row r="189" s="2" customFormat="1">
      <c r="A189" s="37"/>
      <c r="B189" s="38"/>
      <c r="C189" s="39"/>
      <c r="D189" s="228" t="s">
        <v>124</v>
      </c>
      <c r="E189" s="39"/>
      <c r="F189" s="229" t="s">
        <v>238</v>
      </c>
      <c r="G189" s="39"/>
      <c r="H189" s="39"/>
      <c r="I189" s="230"/>
      <c r="J189" s="39"/>
      <c r="K189" s="39"/>
      <c r="L189" s="43"/>
      <c r="M189" s="231"/>
      <c r="N189" s="232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124</v>
      </c>
      <c r="AU189" s="16" t="s">
        <v>84</v>
      </c>
    </row>
    <row r="190" s="13" customFormat="1">
      <c r="A190" s="13"/>
      <c r="B190" s="233"/>
      <c r="C190" s="234"/>
      <c r="D190" s="228" t="s">
        <v>126</v>
      </c>
      <c r="E190" s="235" t="s">
        <v>1</v>
      </c>
      <c r="F190" s="236" t="s">
        <v>239</v>
      </c>
      <c r="G190" s="234"/>
      <c r="H190" s="237">
        <v>40</v>
      </c>
      <c r="I190" s="238"/>
      <c r="J190" s="234"/>
      <c r="K190" s="234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126</v>
      </c>
      <c r="AU190" s="243" t="s">
        <v>84</v>
      </c>
      <c r="AV190" s="13" t="s">
        <v>84</v>
      </c>
      <c r="AW190" s="13" t="s">
        <v>32</v>
      </c>
      <c r="AX190" s="13" t="s">
        <v>75</v>
      </c>
      <c r="AY190" s="243" t="s">
        <v>116</v>
      </c>
    </row>
    <row r="191" s="14" customFormat="1">
      <c r="A191" s="14"/>
      <c r="B191" s="244"/>
      <c r="C191" s="245"/>
      <c r="D191" s="228" t="s">
        <v>126</v>
      </c>
      <c r="E191" s="246" t="s">
        <v>1</v>
      </c>
      <c r="F191" s="247" t="s">
        <v>128</v>
      </c>
      <c r="G191" s="245"/>
      <c r="H191" s="248">
        <v>40</v>
      </c>
      <c r="I191" s="249"/>
      <c r="J191" s="245"/>
      <c r="K191" s="245"/>
      <c r="L191" s="250"/>
      <c r="M191" s="266"/>
      <c r="N191" s="267"/>
      <c r="O191" s="267"/>
      <c r="P191" s="267"/>
      <c r="Q191" s="267"/>
      <c r="R191" s="267"/>
      <c r="S191" s="267"/>
      <c r="T191" s="26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126</v>
      </c>
      <c r="AU191" s="254" t="s">
        <v>84</v>
      </c>
      <c r="AV191" s="14" t="s">
        <v>122</v>
      </c>
      <c r="AW191" s="14" t="s">
        <v>32</v>
      </c>
      <c r="AX191" s="14" t="s">
        <v>82</v>
      </c>
      <c r="AY191" s="254" t="s">
        <v>116</v>
      </c>
    </row>
    <row r="192" s="2" customFormat="1" ht="6.96" customHeight="1">
      <c r="A192" s="37"/>
      <c r="B192" s="65"/>
      <c r="C192" s="66"/>
      <c r="D192" s="66"/>
      <c r="E192" s="66"/>
      <c r="F192" s="66"/>
      <c r="G192" s="66"/>
      <c r="H192" s="66"/>
      <c r="I192" s="66"/>
      <c r="J192" s="66"/>
      <c r="K192" s="66"/>
      <c r="L192" s="43"/>
      <c r="M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</sheetData>
  <sheetProtection sheet="1" autoFilter="0" formatColumns="0" formatRows="0" objects="1" scenarios="1" spinCount="100000" saltValue="NAwZZoZdSJMgU5/5LH0Vy6qharWPiHc5m2Ap5w1/5DG6eOqkiNU+YVBHnTyp7gVQEAPMvbBMb4lm3fJJzpJTUA==" hashValue="aaQpzO9PpAT7fETYzepvLbimD8ZbgeWjgSsh6BU1z7SVSqGK99qOcIVKqn+wjtUOctpdnDyjyscivk/JhZ1Xkw==" algorithmName="SHA-512" password="CC35"/>
  <autoFilter ref="C123:K19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2025-09-15T05:15:59Z</dcterms:created>
  <dcterms:modified xsi:type="dcterms:W3CDTF">2025-09-15T05:16:02Z</dcterms:modified>
</cp:coreProperties>
</file>