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1 - Oprava odvodňovacích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'01 - Oprava odvodňovacích...'!$C$123:$K$191</definedName>
    <definedName name="_xlnm.Print_Area" localSheetId="1">'01 - Oprava odvodňovacích...'!$C$4:$J$76,'01 - Oprava odvodňovacích...'!$C$82:$J$105,'01 - Oprava odvodňovacích...'!$C$111:$J$191</definedName>
    <definedName name="_xlnm.Print_Titles" localSheetId="1">'01 - Oprava odvodňovacích...'!$123:$123</definedName>
  </definedNames>
  <calcPr/>
</workbook>
</file>

<file path=xl/calcChain.xml><?xml version="1.0" encoding="utf-8"?>
<calcChain xmlns="http://schemas.openxmlformats.org/spreadsheetml/2006/main">
  <c i="2" l="1" r="J37"/>
  <c r="J36"/>
  <c i="1" r="AY95"/>
  <c i="2" r="J35"/>
  <c i="1" r="AX95"/>
  <c i="2" r="BI188"/>
  <c r="BH188"/>
  <c r="BG188"/>
  <c r="BF188"/>
  <c r="T188"/>
  <c r="R188"/>
  <c r="P188"/>
  <c r="BI186"/>
  <c r="BH186"/>
  <c r="BG186"/>
  <c r="BF186"/>
  <c r="T186"/>
  <c r="R186"/>
  <c r="P186"/>
  <c r="BI182"/>
  <c r="BH182"/>
  <c r="BG182"/>
  <c r="BF182"/>
  <c r="T182"/>
  <c r="T181"/>
  <c r="R182"/>
  <c r="R181"/>
  <c r="P182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3"/>
  <c r="BH153"/>
  <c r="BG153"/>
  <c r="BF153"/>
  <c r="T153"/>
  <c r="R153"/>
  <c r="P153"/>
  <c r="BI149"/>
  <c r="BH149"/>
  <c r="BG149"/>
  <c r="BF149"/>
  <c r="T149"/>
  <c r="R149"/>
  <c r="P149"/>
  <c r="BI145"/>
  <c r="BH145"/>
  <c r="BG145"/>
  <c r="BF145"/>
  <c r="T145"/>
  <c r="R145"/>
  <c r="P145"/>
  <c r="BI140"/>
  <c r="BH140"/>
  <c r="BG140"/>
  <c r="BF140"/>
  <c r="T140"/>
  <c r="T139"/>
  <c r="R140"/>
  <c r="R139"/>
  <c r="P140"/>
  <c r="P139"/>
  <c r="BI135"/>
  <c r="BH135"/>
  <c r="BG135"/>
  <c r="BF135"/>
  <c r="T135"/>
  <c r="R135"/>
  <c r="P135"/>
  <c r="BI131"/>
  <c r="BH131"/>
  <c r="BG131"/>
  <c r="BF131"/>
  <c r="T131"/>
  <c r="R131"/>
  <c r="P131"/>
  <c r="BI127"/>
  <c r="BH127"/>
  <c r="BG127"/>
  <c r="BF127"/>
  <c r="T127"/>
  <c r="R127"/>
  <c r="P127"/>
  <c r="F120"/>
  <c r="F118"/>
  <c r="E116"/>
  <c r="F91"/>
  <c r="F89"/>
  <c r="E87"/>
  <c r="J24"/>
  <c r="E24"/>
  <c r="J121"/>
  <c r="J23"/>
  <c r="J21"/>
  <c r="E21"/>
  <c r="J120"/>
  <c r="J20"/>
  <c r="J18"/>
  <c r="E18"/>
  <c r="F92"/>
  <c r="J17"/>
  <c r="J12"/>
  <c r="J118"/>
  <c r="E7"/>
  <c r="E114"/>
  <c i="1" r="L90"/>
  <c r="AM90"/>
  <c r="AM89"/>
  <c r="L89"/>
  <c r="AM87"/>
  <c r="L87"/>
  <c r="L85"/>
  <c r="L84"/>
  <c i="2" r="J182"/>
  <c r="J173"/>
  <c r="J159"/>
  <c r="BK140"/>
  <c r="J127"/>
  <c r="J186"/>
  <c r="J177"/>
  <c r="BK166"/>
  <c r="J161"/>
  <c r="J149"/>
  <c r="BK135"/>
  <c r="BK175"/>
  <c r="BK168"/>
  <c r="BK149"/>
  <c r="BK131"/>
  <c r="J188"/>
  <c r="J179"/>
  <c r="J166"/>
  <c r="BK161"/>
  <c r="J153"/>
  <c r="J131"/>
  <c r="BK173"/>
  <c r="BK188"/>
  <c r="BK153"/>
  <c r="J135"/>
  <c r="BK186"/>
  <c r="BK177"/>
  <c r="J168"/>
  <c r="J164"/>
  <c r="J157"/>
  <c r="J140"/>
  <c r="BK179"/>
  <c r="BK157"/>
  <c r="BK145"/>
  <c i="1" r="AS94"/>
  <c i="2" r="BK182"/>
  <c r="J175"/>
  <c r="BK164"/>
  <c r="BK159"/>
  <c r="J145"/>
  <c r="BK127"/>
  <c l="1" r="T126"/>
  <c r="T125"/>
  <c r="T124"/>
  <c r="R144"/>
  <c r="P172"/>
  <c r="P185"/>
  <c r="P184"/>
  <c r="P126"/>
  <c r="P125"/>
  <c r="P124"/>
  <c i="1" r="AU95"/>
  <c i="2" r="BK144"/>
  <c r="J144"/>
  <c r="J100"/>
  <c r="T144"/>
  <c r="T172"/>
  <c r="R185"/>
  <c r="R184"/>
  <c r="BK126"/>
  <c r="J126"/>
  <c r="J98"/>
  <c r="R126"/>
  <c r="R125"/>
  <c r="R124"/>
  <c r="P144"/>
  <c r="BK172"/>
  <c r="J172"/>
  <c r="J101"/>
  <c r="R172"/>
  <c r="BK185"/>
  <c r="J185"/>
  <c r="J104"/>
  <c r="T185"/>
  <c r="T184"/>
  <c r="BK139"/>
  <c r="J139"/>
  <c r="J99"/>
  <c r="BK181"/>
  <c r="J181"/>
  <c r="J102"/>
  <c r="E85"/>
  <c r="J89"/>
  <c r="J92"/>
  <c r="F121"/>
  <c r="BE131"/>
  <c r="BE135"/>
  <c r="BE153"/>
  <c r="BE157"/>
  <c r="BE161"/>
  <c r="BE164"/>
  <c r="BE166"/>
  <c r="BE179"/>
  <c r="BE182"/>
  <c r="BE186"/>
  <c r="J91"/>
  <c r="BE127"/>
  <c r="BE140"/>
  <c r="BE145"/>
  <c r="BE149"/>
  <c r="BE159"/>
  <c r="BE188"/>
  <c r="BE168"/>
  <c r="BE173"/>
  <c r="BE175"/>
  <c r="BE177"/>
  <c r="F34"/>
  <c i="1" r="BA95"/>
  <c r="BA94"/>
  <c r="W30"/>
  <c i="2" r="F36"/>
  <c i="1" r="BC95"/>
  <c r="BC94"/>
  <c r="W32"/>
  <c i="2" r="F37"/>
  <c i="1" r="BD95"/>
  <c r="BD94"/>
  <c r="W33"/>
  <c i="2" r="F35"/>
  <c i="1" r="BB95"/>
  <c r="BB94"/>
  <c r="W31"/>
  <c r="AU94"/>
  <c i="2" r="J34"/>
  <c i="1" r="AW95"/>
  <c i="2" l="1" r="BK125"/>
  <c r="J125"/>
  <c r="J97"/>
  <c r="BK184"/>
  <c r="J184"/>
  <c r="J103"/>
  <c i="1" r="AX94"/>
  <c i="2" r="F33"/>
  <c i="1" r="AZ95"/>
  <c r="AZ94"/>
  <c r="W29"/>
  <c r="AY94"/>
  <c r="AW94"/>
  <c r="AK30"/>
  <c i="2" r="J33"/>
  <c i="1" r="AV95"/>
  <c r="AT95"/>
  <c i="2" l="1" r="BK124"/>
  <c r="J124"/>
  <c r="J96"/>
  <c i="1" r="AV94"/>
  <c r="AK29"/>
  <c i="2" l="1" r="J30"/>
  <c i="1" r="AG95"/>
  <c r="AG94"/>
  <c r="AK26"/>
  <c r="AT94"/>
  <c i="2" l="1" r="J39"/>
  <c i="1" r="AN94"/>
  <c r="AN95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<sst xmlns="http://schemas.openxmlformats.org/spreadsheetml/2006/main">
  <si>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</si>
  <si>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</si>
  <si>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</si>
  <si>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</si>
  <si>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</si>
  <si>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{26f6ac01-b617-415f-a263-d9d293b4f49a}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</si>
  <si>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</si>
  <si>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</si>
  <si>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</si>
  <si>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</si>
  <si>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</si>
  <si>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</si>
  <si>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</si>
  <si>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</si>
  <si>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39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</si>
  <si>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</si>
  <si>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</si>
  <si>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Oprava odvodňovacích žlabů Dobřany</t>
  </si>
  <si>
    <t>KSO:</t>
  </si>
  <si>
    <t>CC-CZ:</t>
  </si>
  <si>
    <t>Místo:</t>
  </si>
  <si>
    <t>Dobřany</t>
  </si>
  <si>
    <t>Datum:</t>
  </si>
  <si>
    <t>4. 9. 2025</t>
  </si>
  <si>
    <t>Zadavatel:</t>
  </si>
  <si>
    <t>IČ:</t>
  </si>
  <si>
    <t>SÚSPK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</si>
  <si>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</si>
  <si>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</si>
  <si>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</si>
  <si>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</si>
  <si>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</si>
  <si>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</si>
  <si>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</si>
  <si>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</si>
  <si>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</si>
  <si>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</si>
  <si>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</si>
  <si>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</si>
  <si>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</si>
  <si>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</si>
  <si>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</si>
  <si>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</si>
  <si>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</si>
  <si>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</si>
  <si>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</si>
  <si>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</si>
  <si>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</si>
  <si>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</si>
  <si>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</si>
  <si>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</si>
  <si>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</si>
  <si>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</si>
  <si>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</si>
  <si>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</si>
  <si>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</si>
  <si>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</si>
  <si>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</si>
  <si>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</si>
  <si>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</si>
  <si>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</si>
  <si>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</si>
  <si>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</si>
  <si>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</si>
  <si>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</si>
  <si>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</si>
  <si>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</si>
  <si>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</si>
  <si>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</si>
  <si>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</si>
  <si>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</si>
  <si>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</si>
  <si>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</si>
  <si>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</si>
  <si>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</si>
  <si>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</si>
  <si>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</si>
  <si>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</si>
  <si>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</si>
  <si>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</si>
  <si>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</si>
  <si>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STA</t>
  </si>
  <si>
    <t>1</t>
  </si>
  <si>
    <t>{301f2998-4ec9-479d-8f8e-bfa2ce95e391}</t>
  </si>
  <si>
    <t>2</t>
  </si>
  <si>
    <t>KRYCÍ LIST SOUPISU PRACÍ</t>
  </si>
  <si>
    <t>Objekt:</t>
  </si>
  <si>
    <t>01 - Oprava odvodňovacích žlabů Dobřany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</si>
  <si>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</si>
  <si>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</si>
  <si>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</si>
  <si>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</si>
  <si>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</si>
  <si>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</si>
  <si>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</si>
  <si>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</si>
  <si>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9 - Ostatní konstrukce a práce, bourání</t>
  </si>
  <si>
    <t xml:space="preserve">    997 - Doprava suti a vybouraných hmot</t>
  </si>
  <si>
    <t xml:space="preserve">    998 - Přesun hmot</t>
  </si>
  <si>
    <t>VRN - Vedlejší rozpočtové náklady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</si>
  <si>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</si>
  <si>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</si>
  <si>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</si>
  <si>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</si>
  <si>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</si>
  <si>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</si>
  <si>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</si>
  <si>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</si>
  <si>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</si>
  <si>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</si>
  <si>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</si>
  <si>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</si>
  <si>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</si>
  <si>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</si>
  <si>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</si>
  <si>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</si>
  <si>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</si>
  <si>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</si>
  <si>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</si>
  <si>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113107031</t>
  </si>
  <si>
    <t>Odstranění podkladu z betonu prostého tl přes 100 do 150 mm ručně, lože pod žlabem</t>
  </si>
  <si>
    <t>m2</t>
  </si>
  <si>
    <t>4</t>
  </si>
  <si>
    <t>884730669</t>
  </si>
  <si>
    <t>PP</t>
  </si>
  <si>
    <t>Odstranění podkladů nebo krytů ručně z betonu prostého, o tl. vrstvy přes 100 do 150 mm, lože pod žlabem</t>
  </si>
  <si>
    <t>VV</t>
  </si>
  <si>
    <t>378*0,3</t>
  </si>
  <si>
    <t>Součet</t>
  </si>
  <si>
    <t>113107141</t>
  </si>
  <si>
    <t>Odstranění podkladu živičného tl 50 mm ručně</t>
  </si>
  <si>
    <t>-1131071859</t>
  </si>
  <si>
    <t>Odstranění podkladů nebo krytů živičných, o tl. vrstvy do 50 mm</t>
  </si>
  <si>
    <t>378*0,4</t>
  </si>
  <si>
    <t>3</t>
  </si>
  <si>
    <t>113203111</t>
  </si>
  <si>
    <t>Vytrhání obrub z dlažebních kostek</t>
  </si>
  <si>
    <t>m</t>
  </si>
  <si>
    <t>-1586817795</t>
  </si>
  <si>
    <t>Vytrhání obrub s vybouráním lože, s přemístěním hmot na skládku na vzdálenost do 3 m nebo s naložením na dopravní prostředek z dlažebních kostek</t>
  </si>
  <si>
    <t>211+50+99+18</t>
  </si>
  <si>
    <t>5</t>
  </si>
  <si>
    <t>Komunikace pozemní</t>
  </si>
  <si>
    <t>577144011</t>
  </si>
  <si>
    <t>Asfaltový beton vrstva obrusná ACO 11+ tř. I tl 50 mm š do 1,5 m z nemodifikovaného asfaltu</t>
  </si>
  <si>
    <t>1441733810</t>
  </si>
  <si>
    <t>Asfaltový beton vrstva obrusná ACO 11 z nemodifikovaného asfaltu s rozprostřením a se zhutněním ACO 11+ v pruhu šířky do 1,5 m, po zhutnění tl. 50 mm</t>
  </si>
  <si>
    <t>378*0,5</t>
  </si>
  <si>
    <t>9</t>
  </si>
  <si>
    <t>Ostatní konstrukce a práce, bourání</t>
  </si>
  <si>
    <t>919732211</t>
  </si>
  <si>
    <t>Styčná spára napojení nového živičného povrchu na stávající za tepla š 15 mm hl 25 mm s prořezáním</t>
  </si>
  <si>
    <t>416219986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</si>
  <si>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</si>
  <si>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6</t>
  </si>
  <si>
    <t>919735111</t>
  </si>
  <si>
    <t>Řezání stávajícího živičného krytu hl do 50 mm</t>
  </si>
  <si>
    <t>25235661</t>
  </si>
  <si>
    <t>Řezání stávajícího živičného krytu nebo podkladu hloubky do 50 mm</t>
  </si>
  <si>
    <t>7</t>
  </si>
  <si>
    <t>935113111-R7</t>
  </si>
  <si>
    <t>Osazení odvodňovacího polymerbetonového žlabu s krycím roštem šířky do 210 mm (vysokopevnostní hmota)</t>
  </si>
  <si>
    <t>-1029716765</t>
  </si>
  <si>
    <t>Osazení odvodňovacího žlabu s krycím roštem polymerbetonového šířky do 210 mm (vysokopevnostní hmota)</t>
  </si>
  <si>
    <t>8</t>
  </si>
  <si>
    <t>966008221</t>
  </si>
  <si>
    <t>Bourání betonového nebo polymerbetonového odvodňovacího žlabu š do 200 mm</t>
  </si>
  <si>
    <t>2122154001</t>
  </si>
  <si>
    <t>Bourání odvodňovacího žlabu s odklizením a uložením vybouraného materiálu na skládku na vzdálenost do 10 m nebo s naložením na dopravní prostředek betonového nebo polymerbetonového s krycím roštem šířky do 200 mm</t>
  </si>
  <si>
    <t>M</t>
  </si>
  <si>
    <t>56241001-R4</t>
  </si>
  <si>
    <t>žlab odvodňovací zátěž D400 světlá š 100mm</t>
  </si>
  <si>
    <t>-16592958</t>
  </si>
  <si>
    <t>žlab odvodňovací FASERFIX SUPER zátěž A15-D400 světlá š 100mm</t>
  </si>
  <si>
    <t>10</t>
  </si>
  <si>
    <t>56241021</t>
  </si>
  <si>
    <t>žlab odvodňovací zátěž D400 světlá š 150mm</t>
  </si>
  <si>
    <t>1801840623</t>
  </si>
  <si>
    <t>žlab odvodňovací PE/PP zátěž A15-D400 světlá š 150mm</t>
  </si>
  <si>
    <t>18</t>
  </si>
  <si>
    <t>11</t>
  </si>
  <si>
    <t>56241202-R5</t>
  </si>
  <si>
    <t>žlab odvodňovací C250 světlá š 150mm</t>
  </si>
  <si>
    <t>-2002199291</t>
  </si>
  <si>
    <t xml:space="preserve">žlab odvodňovací RECYFIX STANDART  zátěž A15-C250 světlá š 150mm</t>
  </si>
  <si>
    <t>56241201-R6</t>
  </si>
  <si>
    <t>žlab odvodňovací C250 světlá š 100mm</t>
  </si>
  <si>
    <t>1533765976</t>
  </si>
  <si>
    <t>žlab odvodňovací RECYFIX PRO zátěž A15-C250 světlá š 100mm</t>
  </si>
  <si>
    <t>13</t>
  </si>
  <si>
    <t>979071022</t>
  </si>
  <si>
    <t>Očištění dlažebních kostek drobných se spárováním živičnou směsí nebo MC při překopech inženýrských sítí</t>
  </si>
  <si>
    <t>1798375811</t>
  </si>
  <si>
    <t>Očištění vybouraných dlažebních kostek při překopech inženýrských sítí od spojovacího materiálu, s přemístěním hmot na skládku na vzdálenost do 3 m nebo s naložením na dopravní prostředek drobných, s původním vyplněním spár živicí nebo cementovou maltou</t>
  </si>
  <si>
    <t>378*0,1</t>
  </si>
  <si>
    <t>997</t>
  </si>
  <si>
    <t>Doprava suti a vybouraných hmot</t>
  </si>
  <si>
    <t>14</t>
  </si>
  <si>
    <t>997002511-R3</t>
  </si>
  <si>
    <t>Vodorovné přemístění suti a vybouraných hmot, včetně odvozu dle možností zhotovitele a případného poplatku za skládku (beton)</t>
  </si>
  <si>
    <t>t</t>
  </si>
  <si>
    <t>1842542520</t>
  </si>
  <si>
    <t>Vodorovné přemístění suti a vybouraných hmot, dle možností zhotovitele a případného poplatku za skládku (beton)</t>
  </si>
  <si>
    <t>15</t>
  </si>
  <si>
    <t>997002511-R2</t>
  </si>
  <si>
    <t>Vodorovné přemístění suti a vybouraných hmot, dle možností zhotovitele a případného poplatku za skládku (živice)</t>
  </si>
  <si>
    <t>-1128287545</t>
  </si>
  <si>
    <t>Vodorovné přemístění suti a vybouraných hmot, dle možností zhotovitele a případného poplatku za skládku</t>
  </si>
  <si>
    <t>16</t>
  </si>
  <si>
    <t>997002511-R1</t>
  </si>
  <si>
    <t>Vodorovné přemístění suti a vybouraných hmot, dlažební kostky na středisko SÚS Stod</t>
  </si>
  <si>
    <t>960977136</t>
  </si>
  <si>
    <t>17</t>
  </si>
  <si>
    <t>997002511-R</t>
  </si>
  <si>
    <t>Vodorovné přemístění suti a vybouraných hmot dle možností zhotovitele a případného poplatku za skládku (žlaby)</t>
  </si>
  <si>
    <t>-1369627696</t>
  </si>
  <si>
    <t>Vodorovné přemístění suti a vybouraných hmot, dle možností zhotovitele a případného poplatku za skládku (žlaby)</t>
  </si>
  <si>
    <t>998</t>
  </si>
  <si>
    <t>Přesun hmot</t>
  </si>
  <si>
    <t>998226011</t>
  </si>
  <si>
    <t>Přesun hmot pro pozemní komunikace a letiště s krytem montovaným z ŽB dílců</t>
  </si>
  <si>
    <t>316357327</t>
  </si>
  <si>
    <t>Přesun hmot pro pozemní komunikace a letiště s krytem montovaným ze silničních dílců ze železového nebo předpjatého betonu dopravní vzdálenost do 200 m jakékoliv délky objektu</t>
  </si>
  <si>
    <t>VRN</t>
  </si>
  <si>
    <t>Vedlejší rozpočtové náklady</t>
  </si>
  <si>
    <t>VRN7</t>
  </si>
  <si>
    <t>Provozní vlivy</t>
  </si>
  <si>
    <t>19</t>
  </si>
  <si>
    <t>072203000</t>
  </si>
  <si>
    <t>Silniční provoz - zajištění DIO (dopravní značení)</t>
  </si>
  <si>
    <t>KPL</t>
  </si>
  <si>
    <t>1024</t>
  </si>
  <si>
    <t>-1896085096</t>
  </si>
  <si>
    <t>20</t>
  </si>
  <si>
    <t>073002000-R</t>
  </si>
  <si>
    <t>Zřízení provizorního nástupiště pro BUS</t>
  </si>
  <si>
    <t>M2</t>
  </si>
  <si>
    <t>-1484505071</t>
  </si>
  <si>
    <t>Zřízení provizorního nástupiště pro BUS (položka obsahuje: stržení drnu, polokládku geotextilie, vrstvu ŠD v tl. 100 mm, včetně zpětného uvedení do původního stavu)</t>
  </si>
  <si>
    <t>40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</si>
</sst>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6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22" xfId="0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image" Target="../media/image1.jpg" /><Relationship Id="rId2" Type="http://schemas.openxmlformats.org/officeDocument/2006/relationships/image" Target="../media/image2.jpg" /><Relationship Id="rId3" Type="http://schemas.openxmlformats.org/officeDocument/2006/relationships/hyperlink" Target="https://app.urs.cz/products/kros4" TargetMode="External" /><Relationship Id="rId4" Type="http://schemas.openxmlformats.org/officeDocument/2006/relationships/image" Target="../media/image3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image" Target="../media/image4.jpg" /><Relationship Id="rId2" Type="http://schemas.openxmlformats.org/officeDocument/2006/relationships/image" Target="../media/image5.jpg" /><Relationship Id="rId3" Type="http://schemas.openxmlformats.org/officeDocument/2006/relationships/image" Target="../media/image6.jpg" /><Relationship Id="rId4" Type="http://schemas.openxmlformats.org/officeDocument/2006/relationships/hyperlink" Target="https://app.urs.cz/products/kros4" TargetMode="External" /><Relationship Id="rId5" Type="http://schemas.openxmlformats.org/officeDocument/2006/relationships/image" Target="../media/image3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86995</xdr:colOff>
      <xdr:row>3</xdr:row>
      <xdr:rowOff>0</xdr:rowOff>
    </xdr:from>
    <xdr:to>
      <xdr:col>40</xdr:col>
      <xdr:colOff>367665</xdr:colOff>
      <xdr:row>6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39</xdr:col>
      <xdr:colOff>225425</xdr:colOff>
      <xdr:row>81</xdr:row>
      <xdr:rowOff>0</xdr:rowOff>
    </xdr:from>
    <xdr:to>
      <xdr:col>41</xdr:col>
      <xdr:colOff>176530</xdr:colOff>
      <xdr:row>85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4" name="Picture 3">
          <a:hlinkClick xmlns:r="http://schemas.openxmlformats.org/officeDocument/2006/relationships" r:id="rId3" tooltip="https://app.urs.cz/products/kros4"/>
        </xdr:cNvPr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362585</xdr:colOff>
      <xdr:row>3</xdr:row>
      <xdr:rowOff>0</xdr:rowOff>
    </xdr:from>
    <xdr:to>
      <xdr:col>9</xdr:col>
      <xdr:colOff>1215390</xdr:colOff>
      <xdr:row>7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9</xdr:col>
      <xdr:colOff>362585</xdr:colOff>
      <xdr:row>81</xdr:row>
      <xdr:rowOff>0</xdr:rowOff>
    </xdr:from>
    <xdr:to>
      <xdr:col>9</xdr:col>
      <xdr:colOff>1215390</xdr:colOff>
      <xdr:row>85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9</xdr:col>
      <xdr:colOff>362585</xdr:colOff>
      <xdr:row>110</xdr:row>
      <xdr:rowOff>0</xdr:rowOff>
    </xdr:from>
    <xdr:to>
      <xdr:col>9</xdr:col>
      <xdr:colOff>1215390</xdr:colOff>
      <xdr:row>114</xdr:row>
      <xdr:rowOff>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s://app.urs.cz/products/kros4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19</v>
      </c>
      <c r="AL7" s="21"/>
      <c r="AM7" s="21"/>
      <c r="AN7" s="26" t="s">
        <v>1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22</v>
      </c>
      <c r="AL8" s="21"/>
      <c r="AM8" s="21"/>
      <c r="AN8" s="32" t="s">
        <v>23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25</v>
      </c>
      <c r="AL10" s="21"/>
      <c r="AM10" s="21"/>
      <c r="AN10" s="26" t="s">
        <v>1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26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27</v>
      </c>
      <c r="AL11" s="21"/>
      <c r="AM11" s="21"/>
      <c r="AN11" s="26" t="s">
        <v>1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28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25</v>
      </c>
      <c r="AL13" s="21"/>
      <c r="AM13" s="21"/>
      <c r="AN13" s="33" t="s">
        <v>29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29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27</v>
      </c>
      <c r="AL14" s="21"/>
      <c r="AM14" s="21"/>
      <c r="AN14" s="33" t="s">
        <v>29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30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25</v>
      </c>
      <c r="AL16" s="21"/>
      <c r="AM16" s="21"/>
      <c r="AN16" s="26" t="s">
        <v>1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31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27</v>
      </c>
      <c r="AL17" s="21"/>
      <c r="AM17" s="21"/>
      <c r="AN17" s="26" t="s">
        <v>1</v>
      </c>
      <c r="AO17" s="21"/>
      <c r="AP17" s="21"/>
      <c r="AQ17" s="21"/>
      <c r="AR17" s="19"/>
      <c r="BE17" s="30"/>
      <c r="BS17" s="16" t="s">
        <v>32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33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25</v>
      </c>
      <c r="AL19" s="21"/>
      <c r="AM19" s="21"/>
      <c r="AN19" s="26" t="s">
        <v>1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31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27</v>
      </c>
      <c r="AL20" s="21"/>
      <c r="AM20" s="21"/>
      <c r="AN20" s="26" t="s">
        <v>1</v>
      </c>
      <c r="AO20" s="21"/>
      <c r="AP20" s="21"/>
      <c r="AQ20" s="21"/>
      <c r="AR20" s="19"/>
      <c r="BE20" s="30"/>
      <c r="BS20" s="16" t="s">
        <v>32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34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16.5" customHeight="1">
      <c r="B23" s="20"/>
      <c r="C23" s="21"/>
      <c r="D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35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36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37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38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39</v>
      </c>
      <c r="E29" s="46"/>
      <c r="F29" s="31" t="s">
        <v>40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ROUND(AZ94,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ROUND(AV94,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41</v>
      </c>
      <c r="G30" s="46"/>
      <c r="H30" s="46"/>
      <c r="I30" s="46"/>
      <c r="J30" s="46"/>
      <c r="K30" s="46"/>
      <c r="L30" s="47">
        <v>0.12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ROUND(BA94,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ROUND(AW94,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42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ROUND(BB94,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43</v>
      </c>
      <c r="G32" s="46"/>
      <c r="H32" s="46"/>
      <c r="I32" s="46"/>
      <c r="J32" s="46"/>
      <c r="K32" s="46"/>
      <c r="L32" s="47">
        <v>0.12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ROUND(BC94,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44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ROUND(BD94,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50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0"/>
    </row>
    <row r="35" s="2" customFormat="1" ht="25.92" customHeight="1">
      <c r="A35" s="37"/>
      <c r="B35" s="38"/>
      <c r="C35" s="51"/>
      <c r="D35" s="52" t="s">
        <v>45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46</v>
      </c>
      <c r="U35" s="53"/>
      <c r="V35" s="53"/>
      <c r="W35" s="53"/>
      <c r="X35" s="55" t="s">
        <v>47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14.4" customHeight="1">
      <c r="A37" s="37"/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43"/>
      <c r="BE37" s="37"/>
    </row>
    <row r="38" s="1" customFormat="1" ht="14.4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="1" customFormat="1" ht="14.4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="1" customFormat="1" ht="14.4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="1" customFormat="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="1" customFormat="1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="1" customFormat="1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="1" customFormat="1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="1" customFormat="1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="1" customFormat="1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="1" customFormat="1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="1" customFormat="1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="2" customFormat="1" ht="14.4" customHeight="1">
      <c r="B49" s="58"/>
      <c r="C49" s="59"/>
      <c r="D49" s="60" t="s">
        <v>48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0" t="s">
        <v>49</v>
      </c>
      <c r="AI49" s="61"/>
      <c r="AJ49" s="61"/>
      <c r="AK49" s="61"/>
      <c r="AL49" s="61"/>
      <c r="AM49" s="61"/>
      <c r="AN49" s="61"/>
      <c r="AO49" s="61"/>
      <c r="AP49" s="59"/>
      <c r="AQ49" s="59"/>
      <c r="AR49" s="62"/>
    </row>
    <row r="50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="2" customFormat="1">
      <c r="A60" s="37"/>
      <c r="B60" s="38"/>
      <c r="C60" s="39"/>
      <c r="D60" s="63" t="s">
        <v>50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63" t="s">
        <v>51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63" t="s">
        <v>50</v>
      </c>
      <c r="AI60" s="41"/>
      <c r="AJ60" s="41"/>
      <c r="AK60" s="41"/>
      <c r="AL60" s="41"/>
      <c r="AM60" s="63" t="s">
        <v>51</v>
      </c>
      <c r="AN60" s="41"/>
      <c r="AO60" s="41"/>
      <c r="AP60" s="39"/>
      <c r="AQ60" s="39"/>
      <c r="AR60" s="43"/>
      <c r="BE60" s="37"/>
    </row>
    <row r="61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="2" customFormat="1">
      <c r="A64" s="37"/>
      <c r="B64" s="38"/>
      <c r="C64" s="39"/>
      <c r="D64" s="60" t="s">
        <v>52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0" t="s">
        <v>53</v>
      </c>
      <c r="AI64" s="64"/>
      <c r="AJ64" s="64"/>
      <c r="AK64" s="64"/>
      <c r="AL64" s="64"/>
      <c r="AM64" s="64"/>
      <c r="AN64" s="64"/>
      <c r="AO64" s="64"/>
      <c r="AP64" s="39"/>
      <c r="AQ64" s="39"/>
      <c r="AR64" s="43"/>
      <c r="BE64" s="37"/>
    </row>
    <row r="6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="2" customFormat="1">
      <c r="A75" s="37"/>
      <c r="B75" s="38"/>
      <c r="C75" s="39"/>
      <c r="D75" s="63" t="s">
        <v>50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63" t="s">
        <v>51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63" t="s">
        <v>50</v>
      </c>
      <c r="AI75" s="41"/>
      <c r="AJ75" s="41"/>
      <c r="AK75" s="41"/>
      <c r="AL75" s="41"/>
      <c r="AM75" s="63" t="s">
        <v>51</v>
      </c>
      <c r="AN75" s="41"/>
      <c r="AO75" s="41"/>
      <c r="AP75" s="39"/>
      <c r="AQ75" s="39"/>
      <c r="AR75" s="43"/>
      <c r="BE75" s="37"/>
    </row>
    <row r="76" s="2" customForma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43"/>
      <c r="BE76" s="37"/>
    </row>
    <row r="77" s="2" customFormat="1" ht="6.96" customHeight="1">
      <c r="A77" s="37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43"/>
      <c r="BE77" s="37"/>
    </row>
    <row r="81" s="2" customFormat="1" ht="6.96" customHeight="1">
      <c r="A81" s="37"/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43"/>
      <c r="BE81" s="37"/>
    </row>
    <row r="82" s="2" customFormat="1" ht="24.96" customHeight="1">
      <c r="A82" s="37"/>
      <c r="B82" s="38"/>
      <c r="C82" s="22" t="s">
        <v>54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43"/>
      <c r="B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43"/>
      <c r="BE83" s="37"/>
    </row>
    <row r="84" s="4" customFormat="1" ht="12" customHeight="1">
      <c r="A84" s="4"/>
      <c r="B84" s="69"/>
      <c r="C84" s="31" t="s">
        <v>13</v>
      </c>
      <c r="D84" s="70"/>
      <c r="E84" s="70"/>
      <c r="F84" s="70"/>
      <c r="G84" s="70"/>
      <c r="H84" s="70"/>
      <c r="I84" s="70"/>
      <c r="J84" s="70"/>
      <c r="K84" s="70"/>
      <c r="L84" s="70" t="str">
        <f>K5</f>
        <v>39</v>
      </c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1"/>
      <c r="BE84" s="4"/>
    </row>
    <row r="85" s="5" customFormat="1" ht="36.96" customHeight="1">
      <c r="A85" s="5"/>
      <c r="B85" s="72"/>
      <c r="C85" s="73" t="s">
        <v>16</v>
      </c>
      <c r="D85" s="74"/>
      <c r="E85" s="74"/>
      <c r="F85" s="74"/>
      <c r="G85" s="74"/>
      <c r="H85" s="74"/>
      <c r="I85" s="74"/>
      <c r="J85" s="74"/>
      <c r="K85" s="74"/>
      <c r="L85" s="75" t="str">
        <f>K6</f>
        <v>Oprava odvodňovacích žlabů Dobřany</v>
      </c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6"/>
      <c r="BE85" s="5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43"/>
      <c r="BE86" s="37"/>
    </row>
    <row r="87" s="2" customFormat="1" ht="12" customHeight="1">
      <c r="A87" s="37"/>
      <c r="B87" s="38"/>
      <c r="C87" s="31" t="s">
        <v>20</v>
      </c>
      <c r="D87" s="39"/>
      <c r="E87" s="39"/>
      <c r="F87" s="39"/>
      <c r="G87" s="39"/>
      <c r="H87" s="39"/>
      <c r="I87" s="39"/>
      <c r="J87" s="39"/>
      <c r="K87" s="39"/>
      <c r="L87" s="77" t="str">
        <f>IF(K8="","",K8)</f>
        <v>Dobřany</v>
      </c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1" t="s">
        <v>22</v>
      </c>
      <c r="AJ87" s="39"/>
      <c r="AK87" s="39"/>
      <c r="AL87" s="39"/>
      <c r="AM87" s="78" t="str">
        <f>IF(AN8= "","",AN8)</f>
        <v>4. 9. 2025</v>
      </c>
      <c r="AN87" s="78"/>
      <c r="AO87" s="39"/>
      <c r="AP87" s="39"/>
      <c r="AQ87" s="39"/>
      <c r="AR87" s="43"/>
      <c r="B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43"/>
      <c r="BE88" s="37"/>
    </row>
    <row r="89" s="2" customFormat="1" ht="15.15" customHeight="1">
      <c r="A89" s="37"/>
      <c r="B89" s="38"/>
      <c r="C89" s="31" t="s">
        <v>24</v>
      </c>
      <c r="D89" s="39"/>
      <c r="E89" s="39"/>
      <c r="F89" s="39"/>
      <c r="G89" s="39"/>
      <c r="H89" s="39"/>
      <c r="I89" s="39"/>
      <c r="J89" s="39"/>
      <c r="K89" s="39"/>
      <c r="L89" s="70" t="str">
        <f>IF(E11= "","",E11)</f>
        <v>SÚSPK</v>
      </c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1" t="s">
        <v>30</v>
      </c>
      <c r="AJ89" s="39"/>
      <c r="AK89" s="39"/>
      <c r="AL89" s="39"/>
      <c r="AM89" s="79" t="str">
        <f>IF(E17="","",E17)</f>
        <v xml:space="preserve"> </v>
      </c>
      <c r="AN89" s="70"/>
      <c r="AO89" s="70"/>
      <c r="AP89" s="70"/>
      <c r="AQ89" s="39"/>
      <c r="AR89" s="43"/>
      <c r="AS89" s="80" t="s">
        <v>55</v>
      </c>
      <c r="AT89" s="81"/>
      <c r="AU89" s="82"/>
      <c r="AV89" s="82"/>
      <c r="AW89" s="82"/>
      <c r="AX89" s="82"/>
      <c r="AY89" s="82"/>
      <c r="AZ89" s="82"/>
      <c r="BA89" s="82"/>
      <c r="BB89" s="82"/>
      <c r="BC89" s="82"/>
      <c r="BD89" s="83"/>
      <c r="BE89" s="37"/>
    </row>
    <row r="90" s="2" customFormat="1" ht="15.15" customHeight="1">
      <c r="A90" s="37"/>
      <c r="B90" s="38"/>
      <c r="C90" s="31" t="s">
        <v>28</v>
      </c>
      <c r="D90" s="39"/>
      <c r="E90" s="39"/>
      <c r="F90" s="39"/>
      <c r="G90" s="39"/>
      <c r="H90" s="39"/>
      <c r="I90" s="39"/>
      <c r="J90" s="39"/>
      <c r="K90" s="39"/>
      <c r="L90" s="70" t="str">
        <f>IF(E14= "Vyplň údaj","",E14)</f>
        <v/>
      </c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1" t="s">
        <v>33</v>
      </c>
      <c r="AJ90" s="39"/>
      <c r="AK90" s="39"/>
      <c r="AL90" s="39"/>
      <c r="AM90" s="79" t="str">
        <f>IF(E20="","",E20)</f>
        <v xml:space="preserve"> </v>
      </c>
      <c r="AN90" s="70"/>
      <c r="AO90" s="70"/>
      <c r="AP90" s="70"/>
      <c r="AQ90" s="39"/>
      <c r="AR90" s="43"/>
      <c r="AS90" s="84"/>
      <c r="AT90" s="85"/>
      <c r="AU90" s="86"/>
      <c r="AV90" s="86"/>
      <c r="AW90" s="86"/>
      <c r="AX90" s="86"/>
      <c r="AY90" s="86"/>
      <c r="AZ90" s="86"/>
      <c r="BA90" s="86"/>
      <c r="BB90" s="86"/>
      <c r="BC90" s="86"/>
      <c r="BD90" s="87"/>
      <c r="BE90" s="37"/>
    </row>
    <row r="91" s="2" customFormat="1" ht="10.8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43"/>
      <c r="AS91" s="88"/>
      <c r="AT91" s="89"/>
      <c r="AU91" s="90"/>
      <c r="AV91" s="90"/>
      <c r="AW91" s="90"/>
      <c r="AX91" s="90"/>
      <c r="AY91" s="90"/>
      <c r="AZ91" s="90"/>
      <c r="BA91" s="90"/>
      <c r="BB91" s="90"/>
      <c r="BC91" s="90"/>
      <c r="BD91" s="91"/>
      <c r="BE91" s="37"/>
    </row>
    <row r="92" s="2" customFormat="1" ht="29.28" customHeight="1">
      <c r="A92" s="37"/>
      <c r="B92" s="38"/>
      <c r="C92" s="92" t="s">
        <v>56</v>
      </c>
      <c r="D92" s="93"/>
      <c r="E92" s="93"/>
      <c r="F92" s="93"/>
      <c r="G92" s="93"/>
      <c r="H92" s="94"/>
      <c r="I92" s="95" t="s">
        <v>57</v>
      </c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6" t="s">
        <v>58</v>
      </c>
      <c r="AH92" s="93"/>
      <c r="AI92" s="93"/>
      <c r="AJ92" s="93"/>
      <c r="AK92" s="93"/>
      <c r="AL92" s="93"/>
      <c r="AM92" s="93"/>
      <c r="AN92" s="95" t="s">
        <v>59</v>
      </c>
      <c r="AO92" s="93"/>
      <c r="AP92" s="97"/>
      <c r="AQ92" s="98" t="s">
        <v>60</v>
      </c>
      <c r="AR92" s="43"/>
      <c r="AS92" s="99" t="s">
        <v>61</v>
      </c>
      <c r="AT92" s="100" t="s">
        <v>62</v>
      </c>
      <c r="AU92" s="100" t="s">
        <v>63</v>
      </c>
      <c r="AV92" s="100" t="s">
        <v>64</v>
      </c>
      <c r="AW92" s="100" t="s">
        <v>65</v>
      </c>
      <c r="AX92" s="100" t="s">
        <v>66</v>
      </c>
      <c r="AY92" s="100" t="s">
        <v>67</v>
      </c>
      <c r="AZ92" s="100" t="s">
        <v>68</v>
      </c>
      <c r="BA92" s="100" t="s">
        <v>69</v>
      </c>
      <c r="BB92" s="100" t="s">
        <v>70</v>
      </c>
      <c r="BC92" s="100" t="s">
        <v>71</v>
      </c>
      <c r="BD92" s="101" t="s">
        <v>72</v>
      </c>
      <c r="BE92" s="37"/>
    </row>
    <row r="93" s="2" customFormat="1" ht="10.8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43"/>
      <c r="AS93" s="102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4"/>
      <c r="BE93" s="37"/>
    </row>
    <row r="94" s="6" customFormat="1" ht="32.4" customHeight="1">
      <c r="A94" s="6"/>
      <c r="B94" s="105"/>
      <c r="C94" s="106" t="s">
        <v>73</v>
      </c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8">
        <f>ROUND(AG95,2)</f>
        <v>0</v>
      </c>
      <c r="AH94" s="108"/>
      <c r="AI94" s="108"/>
      <c r="AJ94" s="108"/>
      <c r="AK94" s="108"/>
      <c r="AL94" s="108"/>
      <c r="AM94" s="108"/>
      <c r="AN94" s="109">
        <f>SUM(AG94,AT94)</f>
        <v>0</v>
      </c>
      <c r="AO94" s="109"/>
      <c r="AP94" s="109"/>
      <c r="AQ94" s="110" t="s">
        <v>1</v>
      </c>
      <c r="AR94" s="111"/>
      <c r="AS94" s="112">
        <f>ROUND(AS95,2)</f>
        <v>0</v>
      </c>
      <c r="AT94" s="113">
        <f>ROUND(SUM(AV94:AW94),2)</f>
        <v>0</v>
      </c>
      <c r="AU94" s="114">
        <f>ROUND(AU95,5)</f>
        <v>0</v>
      </c>
      <c r="AV94" s="113">
        <f>ROUND(AZ94*L29,2)</f>
        <v>0</v>
      </c>
      <c r="AW94" s="113">
        <f>ROUND(BA94*L30,2)</f>
        <v>0</v>
      </c>
      <c r="AX94" s="113">
        <f>ROUND(BB94*L29,2)</f>
        <v>0</v>
      </c>
      <c r="AY94" s="113">
        <f>ROUND(BC94*L30,2)</f>
        <v>0</v>
      </c>
      <c r="AZ94" s="113">
        <f>ROUND(AZ95,2)</f>
        <v>0</v>
      </c>
      <c r="BA94" s="113">
        <f>ROUND(BA95,2)</f>
        <v>0</v>
      </c>
      <c r="BB94" s="113">
        <f>ROUND(BB95,2)</f>
        <v>0</v>
      </c>
      <c r="BC94" s="113">
        <f>ROUND(BC95,2)</f>
        <v>0</v>
      </c>
      <c r="BD94" s="115">
        <f>ROUND(BD95,2)</f>
        <v>0</v>
      </c>
      <c r="BE94" s="6"/>
      <c r="BS94" s="116" t="s">
        <v>74</v>
      </c>
      <c r="BT94" s="116" t="s">
        <v>75</v>
      </c>
      <c r="BU94" s="117" t="s">
        <v>76</v>
      </c>
      <c r="BV94" s="116" t="s">
        <v>77</v>
      </c>
      <c r="BW94" s="116" t="s">
        <v>5</v>
      </c>
      <c r="BX94" s="116" t="s">
        <v>78</v>
      </c>
      <c r="CL94" s="116" t="s">
        <v>1</v>
      </c>
    </row>
    <row r="95" s="7" customFormat="1" ht="16.5" customHeight="1">
      <c r="A95" s="118" t="s">
        <v>79</v>
      </c>
      <c r="B95" s="119"/>
      <c r="C95" s="120"/>
      <c r="D95" s="121" t="s">
        <v>80</v>
      </c>
      <c r="E95" s="121"/>
      <c r="F95" s="121"/>
      <c r="G95" s="121"/>
      <c r="H95" s="121"/>
      <c r="I95" s="122"/>
      <c r="J95" s="121" t="s">
        <v>17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'01 - Oprava odvodňovacích...'!J30</f>
        <v>0</v>
      </c>
      <c r="AH95" s="122"/>
      <c r="AI95" s="122"/>
      <c r="AJ95" s="122"/>
      <c r="AK95" s="122"/>
      <c r="AL95" s="122"/>
      <c r="AM95" s="122"/>
      <c r="AN95" s="123">
        <f>SUM(AG95,AT95)</f>
        <v>0</v>
      </c>
      <c r="AO95" s="122"/>
      <c r="AP95" s="122"/>
      <c r="AQ95" s="124" t="s">
        <v>81</v>
      </c>
      <c r="AR95" s="125"/>
      <c r="AS95" s="126">
        <v>0</v>
      </c>
      <c r="AT95" s="127">
        <f>ROUND(SUM(AV95:AW95),2)</f>
        <v>0</v>
      </c>
      <c r="AU95" s="128">
        <f>'01 - Oprava odvodňovacích...'!P124</f>
        <v>0</v>
      </c>
      <c r="AV95" s="127">
        <f>'01 - Oprava odvodňovacích...'!J33</f>
        <v>0</v>
      </c>
      <c r="AW95" s="127">
        <f>'01 - Oprava odvodňovacích...'!J34</f>
        <v>0</v>
      </c>
      <c r="AX95" s="127">
        <f>'01 - Oprava odvodňovacích...'!J35</f>
        <v>0</v>
      </c>
      <c r="AY95" s="127">
        <f>'01 - Oprava odvodňovacích...'!J36</f>
        <v>0</v>
      </c>
      <c r="AZ95" s="127">
        <f>'01 - Oprava odvodňovacích...'!F33</f>
        <v>0</v>
      </c>
      <c r="BA95" s="127">
        <f>'01 - Oprava odvodňovacích...'!F34</f>
        <v>0</v>
      </c>
      <c r="BB95" s="127">
        <f>'01 - Oprava odvodňovacích...'!F35</f>
        <v>0</v>
      </c>
      <c r="BC95" s="127">
        <f>'01 - Oprava odvodňovacích...'!F36</f>
        <v>0</v>
      </c>
      <c r="BD95" s="129">
        <f>'01 - Oprava odvodňovacích...'!F37</f>
        <v>0</v>
      </c>
      <c r="BE95" s="7"/>
      <c r="BT95" s="130" t="s">
        <v>82</v>
      </c>
      <c r="BV95" s="130" t="s">
        <v>77</v>
      </c>
      <c r="BW95" s="130" t="s">
        <v>83</v>
      </c>
      <c r="BX95" s="130" t="s">
        <v>5</v>
      </c>
      <c r="CL95" s="130" t="s">
        <v>1</v>
      </c>
      <c r="CM95" s="130" t="s">
        <v>84</v>
      </c>
    </row>
    <row r="96" s="2" customFormat="1" ht="30" customHeight="1">
      <c r="A96" s="37"/>
      <c r="B96" s="38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43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</row>
    <row r="97" s="2" customFormat="1" ht="6.96" customHeight="1">
      <c r="A97" s="37"/>
      <c r="B97" s="65"/>
      <c r="C97" s="66"/>
      <c r="D97" s="66"/>
      <c r="E97" s="66"/>
      <c r="F97" s="66"/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66"/>
      <c r="S97" s="66"/>
      <c r="T97" s="66"/>
      <c r="U97" s="66"/>
      <c r="V97" s="66"/>
      <c r="W97" s="66"/>
      <c r="X97" s="66"/>
      <c r="Y97" s="66"/>
      <c r="Z97" s="66"/>
      <c r="AA97" s="66"/>
      <c r="AB97" s="66"/>
      <c r="AC97" s="66"/>
      <c r="AD97" s="66"/>
      <c r="AE97" s="66"/>
      <c r="AF97" s="66"/>
      <c r="AG97" s="66"/>
      <c r="AH97" s="66"/>
      <c r="AI97" s="66"/>
      <c r="AJ97" s="66"/>
      <c r="AK97" s="66"/>
      <c r="AL97" s="66"/>
      <c r="AM97" s="66"/>
      <c r="AN97" s="66"/>
      <c r="AO97" s="66"/>
      <c r="AP97" s="66"/>
      <c r="AQ97" s="66"/>
      <c r="AR97" s="43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</row>
  </sheetData>
  <sheetProtection sheet="1" formatColumns="0" formatRows="0" objects="1" scenarios="1" spinCount="100000" saltValue="1QTSy5gNvsniGfsTvaVnAdegXXBOqaToXJJwz2VSI9/nnrRcQC7db4/4djMR5jZa1FQ+vhKozypx3XuhAYDuXA==" hashValue="d/P2O7iGtbw59lYEB0NkKXb8RlwnNFcbsasvm1wQQK2Lq3SXiMeM7W7C1wNxZnB13NXWo2TFFhpEYEWBaRMbCQ==" algorithmName="SHA-512" password="CC35"/>
  <mergeCells count="42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01 - Oprava odvodňovacích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83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19"/>
      <c r="AT3" s="16" t="s">
        <v>84</v>
      </c>
    </row>
    <row r="4" s="1" customFormat="1" ht="24.96" customHeight="1">
      <c r="B4" s="19"/>
      <c r="D4" s="133" t="s">
        <v>85</v>
      </c>
      <c r="L4" s="19"/>
      <c r="M4" s="134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5" t="s">
        <v>16</v>
      </c>
      <c r="L6" s="19"/>
    </row>
    <row r="7" s="1" customFormat="1" ht="16.5" customHeight="1">
      <c r="B7" s="19"/>
      <c r="E7" s="136" t="str">
        <f>'Rekapitulace stavby'!K6</f>
        <v>Oprava odvodňovacích žlabů Dobřany</v>
      </c>
      <c r="F7" s="135"/>
      <c r="G7" s="135"/>
      <c r="H7" s="135"/>
      <c r="L7" s="19"/>
    </row>
    <row r="8" s="2" customFormat="1" ht="12" customHeight="1">
      <c r="A8" s="37"/>
      <c r="B8" s="43"/>
      <c r="C8" s="37"/>
      <c r="D8" s="135" t="s">
        <v>86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37" t="s">
        <v>87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5" t="s">
        <v>18</v>
      </c>
      <c r="E11" s="37"/>
      <c r="F11" s="138" t="s">
        <v>1</v>
      </c>
      <c r="G11" s="37"/>
      <c r="H11" s="37"/>
      <c r="I11" s="135" t="s">
        <v>19</v>
      </c>
      <c r="J11" s="138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5" t="s">
        <v>20</v>
      </c>
      <c r="E12" s="37"/>
      <c r="F12" s="138" t="s">
        <v>21</v>
      </c>
      <c r="G12" s="37"/>
      <c r="H12" s="37"/>
      <c r="I12" s="135" t="s">
        <v>22</v>
      </c>
      <c r="J12" s="139" t="str">
        <f>'Rekapitulace stavby'!AN8</f>
        <v>4. 9. 2025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5" t="s">
        <v>24</v>
      </c>
      <c r="E14" s="37"/>
      <c r="F14" s="37"/>
      <c r="G14" s="37"/>
      <c r="H14" s="37"/>
      <c r="I14" s="135" t="s">
        <v>25</v>
      </c>
      <c r="J14" s="138" t="s">
        <v>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38" t="s">
        <v>26</v>
      </c>
      <c r="F15" s="37"/>
      <c r="G15" s="37"/>
      <c r="H15" s="37"/>
      <c r="I15" s="135" t="s">
        <v>27</v>
      </c>
      <c r="J15" s="138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5" t="s">
        <v>28</v>
      </c>
      <c r="E17" s="37"/>
      <c r="F17" s="37"/>
      <c r="G17" s="37"/>
      <c r="H17" s="37"/>
      <c r="I17" s="135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38"/>
      <c r="G18" s="138"/>
      <c r="H18" s="138"/>
      <c r="I18" s="135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5" t="s">
        <v>30</v>
      </c>
      <c r="E20" s="37"/>
      <c r="F20" s="37"/>
      <c r="G20" s="37"/>
      <c r="H20" s="37"/>
      <c r="I20" s="135" t="s">
        <v>25</v>
      </c>
      <c r="J20" s="138" t="str">
        <f>IF('Rekapitulace stavby'!AN16="","",'Rekapitulace stavby'!AN16)</f>
        <v/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38" t="str">
        <f>IF('Rekapitulace stavby'!E17="","",'Rekapitulace stavby'!E17)</f>
        <v xml:space="preserve"> </v>
      </c>
      <c r="F21" s="37"/>
      <c r="G21" s="37"/>
      <c r="H21" s="37"/>
      <c r="I21" s="135" t="s">
        <v>27</v>
      </c>
      <c r="J21" s="138" t="str">
        <f>IF('Rekapitulace stavby'!AN17="","",'Rekapitulace stavby'!AN17)</f>
        <v/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5" t="s">
        <v>33</v>
      </c>
      <c r="E23" s="37"/>
      <c r="F23" s="37"/>
      <c r="G23" s="37"/>
      <c r="H23" s="37"/>
      <c r="I23" s="135" t="s">
        <v>25</v>
      </c>
      <c r="J23" s="138" t="str">
        <f>IF('Rekapitulace stavby'!AN19="","",'Rekapitulace stavby'!AN19)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38" t="str">
        <f>IF('Rekapitulace stavby'!E20="","",'Rekapitulace stavby'!E20)</f>
        <v xml:space="preserve"> </v>
      </c>
      <c r="F24" s="37"/>
      <c r="G24" s="37"/>
      <c r="H24" s="37"/>
      <c r="I24" s="135" t="s">
        <v>27</v>
      </c>
      <c r="J24" s="138" t="str">
        <f>IF('Rekapitulace stavby'!AN20="","",'Rekapitulace stavby'!AN20)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5" t="s">
        <v>34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0"/>
      <c r="B27" s="141"/>
      <c r="C27" s="140"/>
      <c r="D27" s="140"/>
      <c r="E27" s="142" t="s">
        <v>1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4"/>
      <c r="E29" s="144"/>
      <c r="F29" s="144"/>
      <c r="G29" s="144"/>
      <c r="H29" s="144"/>
      <c r="I29" s="144"/>
      <c r="J29" s="144"/>
      <c r="K29" s="144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5" t="s">
        <v>35</v>
      </c>
      <c r="E30" s="37"/>
      <c r="F30" s="37"/>
      <c r="G30" s="37"/>
      <c r="H30" s="37"/>
      <c r="I30" s="37"/>
      <c r="J30" s="146">
        <f>ROUND(J124,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4"/>
      <c r="E31" s="144"/>
      <c r="F31" s="144"/>
      <c r="G31" s="144"/>
      <c r="H31" s="144"/>
      <c r="I31" s="144"/>
      <c r="J31" s="144"/>
      <c r="K31" s="144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47" t="s">
        <v>37</v>
      </c>
      <c r="G32" s="37"/>
      <c r="H32" s="37"/>
      <c r="I32" s="147" t="s">
        <v>36</v>
      </c>
      <c r="J32" s="147" t="s">
        <v>38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48" t="s">
        <v>39</v>
      </c>
      <c r="E33" s="135" t="s">
        <v>40</v>
      </c>
      <c r="F33" s="149">
        <f>ROUND((SUM(BE124:BE191)),  2)</f>
        <v>0</v>
      </c>
      <c r="G33" s="37"/>
      <c r="H33" s="37"/>
      <c r="I33" s="150">
        <v>0.20999999999999999</v>
      </c>
      <c r="J33" s="149">
        <f>ROUND(((SUM(BE124:BE191))*I33),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5" t="s">
        <v>41</v>
      </c>
      <c r="F34" s="149">
        <f>ROUND((SUM(BF124:BF191)),  2)</f>
        <v>0</v>
      </c>
      <c r="G34" s="37"/>
      <c r="H34" s="37"/>
      <c r="I34" s="150">
        <v>0.12</v>
      </c>
      <c r="J34" s="149">
        <f>ROUND(((SUM(BF124:BF191))*I34),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5" t="s">
        <v>42</v>
      </c>
      <c r="F35" s="149">
        <f>ROUND((SUM(BG124:BG191)),  2)</f>
        <v>0</v>
      </c>
      <c r="G35" s="37"/>
      <c r="H35" s="37"/>
      <c r="I35" s="150">
        <v>0.20999999999999999</v>
      </c>
      <c r="J35" s="149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5" t="s">
        <v>43</v>
      </c>
      <c r="F36" s="149">
        <f>ROUND((SUM(BH124:BH191)),  2)</f>
        <v>0</v>
      </c>
      <c r="G36" s="37"/>
      <c r="H36" s="37"/>
      <c r="I36" s="150">
        <v>0.12</v>
      </c>
      <c r="J36" s="149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5" t="s">
        <v>44</v>
      </c>
      <c r="F37" s="149">
        <f>ROUND((SUM(BI124:BI191)),  2)</f>
        <v>0</v>
      </c>
      <c r="G37" s="37"/>
      <c r="H37" s="37"/>
      <c r="I37" s="150">
        <v>0</v>
      </c>
      <c r="J37" s="149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1"/>
      <c r="D39" s="152" t="s">
        <v>45</v>
      </c>
      <c r="E39" s="153"/>
      <c r="F39" s="153"/>
      <c r="G39" s="154" t="s">
        <v>46</v>
      </c>
      <c r="H39" s="155" t="s">
        <v>47</v>
      </c>
      <c r="I39" s="153"/>
      <c r="J39" s="156">
        <f>SUM(J30:J37)</f>
        <v>0</v>
      </c>
      <c r="K39" s="15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58" t="s">
        <v>48</v>
      </c>
      <c r="E50" s="159"/>
      <c r="F50" s="159"/>
      <c r="G50" s="158" t="s">
        <v>49</v>
      </c>
      <c r="H50" s="159"/>
      <c r="I50" s="159"/>
      <c r="J50" s="159"/>
      <c r="K50" s="159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0" t="s">
        <v>50</v>
      </c>
      <c r="E61" s="161"/>
      <c r="F61" s="162" t="s">
        <v>51</v>
      </c>
      <c r="G61" s="160" t="s">
        <v>50</v>
      </c>
      <c r="H61" s="161"/>
      <c r="I61" s="161"/>
      <c r="J61" s="163" t="s">
        <v>51</v>
      </c>
      <c r="K61" s="161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58" t="s">
        <v>52</v>
      </c>
      <c r="E65" s="164"/>
      <c r="F65" s="164"/>
      <c r="G65" s="158" t="s">
        <v>53</v>
      </c>
      <c r="H65" s="164"/>
      <c r="I65" s="164"/>
      <c r="J65" s="164"/>
      <c r="K65" s="164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0" t="s">
        <v>50</v>
      </c>
      <c r="E76" s="161"/>
      <c r="F76" s="162" t="s">
        <v>51</v>
      </c>
      <c r="G76" s="160" t="s">
        <v>50</v>
      </c>
      <c r="H76" s="161"/>
      <c r="I76" s="161"/>
      <c r="J76" s="163" t="s">
        <v>51</v>
      </c>
      <c r="K76" s="161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67"/>
      <c r="C81" s="168"/>
      <c r="D81" s="168"/>
      <c r="E81" s="168"/>
      <c r="F81" s="168"/>
      <c r="G81" s="168"/>
      <c r="H81" s="168"/>
      <c r="I81" s="168"/>
      <c r="J81" s="168"/>
      <c r="K81" s="168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88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69" t="str">
        <f>E7</f>
        <v>Oprava odvodňovacích žlabů Dobřany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86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01 - Oprava odvodňovacích žlabů Dobřany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Dobřany</v>
      </c>
      <c r="G89" s="39"/>
      <c r="H89" s="39"/>
      <c r="I89" s="31" t="s">
        <v>22</v>
      </c>
      <c r="J89" s="78" t="str">
        <f>IF(J12="","",J12)</f>
        <v>4. 9. 2025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>SÚSPK</v>
      </c>
      <c r="G91" s="39"/>
      <c r="H91" s="39"/>
      <c r="I91" s="31" t="s">
        <v>30</v>
      </c>
      <c r="J91" s="35" t="str">
        <f>E21</f>
        <v xml:space="preserve"> 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31" t="s">
        <v>33</v>
      </c>
      <c r="J92" s="35" t="str">
        <f>E24</f>
        <v xml:space="preserve"> 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0" t="s">
        <v>89</v>
      </c>
      <c r="D94" s="171"/>
      <c r="E94" s="171"/>
      <c r="F94" s="171"/>
      <c r="G94" s="171"/>
      <c r="H94" s="171"/>
      <c r="I94" s="171"/>
      <c r="J94" s="172" t="s">
        <v>90</v>
      </c>
      <c r="K94" s="171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3" t="s">
        <v>91</v>
      </c>
      <c r="D96" s="39"/>
      <c r="E96" s="39"/>
      <c r="F96" s="39"/>
      <c r="G96" s="39"/>
      <c r="H96" s="39"/>
      <c r="I96" s="39"/>
      <c r="J96" s="109">
        <f>J124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92</v>
      </c>
    </row>
    <row r="97" s="9" customFormat="1" ht="24.96" customHeight="1">
      <c r="A97" s="9"/>
      <c r="B97" s="174"/>
      <c r="C97" s="175"/>
      <c r="D97" s="176" t="s">
        <v>93</v>
      </c>
      <c r="E97" s="177"/>
      <c r="F97" s="177"/>
      <c r="G97" s="177"/>
      <c r="H97" s="177"/>
      <c r="I97" s="177"/>
      <c r="J97" s="178">
        <f>J125</f>
        <v>0</v>
      </c>
      <c r="K97" s="175"/>
      <c r="L97" s="17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0"/>
      <c r="C98" s="181"/>
      <c r="D98" s="182" t="s">
        <v>94</v>
      </c>
      <c r="E98" s="183"/>
      <c r="F98" s="183"/>
      <c r="G98" s="183"/>
      <c r="H98" s="183"/>
      <c r="I98" s="183"/>
      <c r="J98" s="184">
        <f>J126</f>
        <v>0</v>
      </c>
      <c r="K98" s="181"/>
      <c r="L98" s="185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0"/>
      <c r="C99" s="181"/>
      <c r="D99" s="182" t="s">
        <v>95</v>
      </c>
      <c r="E99" s="183"/>
      <c r="F99" s="183"/>
      <c r="G99" s="183"/>
      <c r="H99" s="183"/>
      <c r="I99" s="183"/>
      <c r="J99" s="184">
        <f>J139</f>
        <v>0</v>
      </c>
      <c r="K99" s="181"/>
      <c r="L99" s="185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0"/>
      <c r="C100" s="181"/>
      <c r="D100" s="182" t="s">
        <v>96</v>
      </c>
      <c r="E100" s="183"/>
      <c r="F100" s="183"/>
      <c r="G100" s="183"/>
      <c r="H100" s="183"/>
      <c r="I100" s="183"/>
      <c r="J100" s="184">
        <f>J144</f>
        <v>0</v>
      </c>
      <c r="K100" s="181"/>
      <c r="L100" s="18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0"/>
      <c r="C101" s="181"/>
      <c r="D101" s="182" t="s">
        <v>97</v>
      </c>
      <c r="E101" s="183"/>
      <c r="F101" s="183"/>
      <c r="G101" s="183"/>
      <c r="H101" s="183"/>
      <c r="I101" s="183"/>
      <c r="J101" s="184">
        <f>J172</f>
        <v>0</v>
      </c>
      <c r="K101" s="181"/>
      <c r="L101" s="185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0"/>
      <c r="C102" s="181"/>
      <c r="D102" s="182" t="s">
        <v>98</v>
      </c>
      <c r="E102" s="183"/>
      <c r="F102" s="183"/>
      <c r="G102" s="183"/>
      <c r="H102" s="183"/>
      <c r="I102" s="183"/>
      <c r="J102" s="184">
        <f>J181</f>
        <v>0</v>
      </c>
      <c r="K102" s="181"/>
      <c r="L102" s="185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74"/>
      <c r="C103" s="175"/>
      <c r="D103" s="176" t="s">
        <v>99</v>
      </c>
      <c r="E103" s="177"/>
      <c r="F103" s="177"/>
      <c r="G103" s="177"/>
      <c r="H103" s="177"/>
      <c r="I103" s="177"/>
      <c r="J103" s="178">
        <f>J184</f>
        <v>0</v>
      </c>
      <c r="K103" s="175"/>
      <c r="L103" s="17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80"/>
      <c r="C104" s="181"/>
      <c r="D104" s="182" t="s">
        <v>100</v>
      </c>
      <c r="E104" s="183"/>
      <c r="F104" s="183"/>
      <c r="G104" s="183"/>
      <c r="H104" s="183"/>
      <c r="I104" s="183"/>
      <c r="J104" s="184">
        <f>J185</f>
        <v>0</v>
      </c>
      <c r="K104" s="181"/>
      <c r="L104" s="185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7"/>
      <c r="B105" s="38"/>
      <c r="C105" s="39"/>
      <c r="D105" s="39"/>
      <c r="E105" s="39"/>
      <c r="F105" s="39"/>
      <c r="G105" s="39"/>
      <c r="H105" s="39"/>
      <c r="I105" s="39"/>
      <c r="J105" s="39"/>
      <c r="K105" s="39"/>
      <c r="L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6.96" customHeight="1">
      <c r="A106" s="37"/>
      <c r="B106" s="65"/>
      <c r="C106" s="66"/>
      <c r="D106" s="66"/>
      <c r="E106" s="66"/>
      <c r="F106" s="66"/>
      <c r="G106" s="66"/>
      <c r="H106" s="66"/>
      <c r="I106" s="66"/>
      <c r="J106" s="66"/>
      <c r="K106" s="66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10" s="2" customFormat="1" ht="6.96" customHeight="1">
      <c r="A110" s="37"/>
      <c r="B110" s="67"/>
      <c r="C110" s="68"/>
      <c r="D110" s="68"/>
      <c r="E110" s="68"/>
      <c r="F110" s="68"/>
      <c r="G110" s="68"/>
      <c r="H110" s="68"/>
      <c r="I110" s="68"/>
      <c r="J110" s="68"/>
      <c r="K110" s="68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24.96" customHeight="1">
      <c r="A111" s="37"/>
      <c r="B111" s="38"/>
      <c r="C111" s="22" t="s">
        <v>101</v>
      </c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6.96" customHeight="1">
      <c r="A112" s="37"/>
      <c r="B112" s="38"/>
      <c r="C112" s="39"/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2" customHeight="1">
      <c r="A113" s="37"/>
      <c r="B113" s="38"/>
      <c r="C113" s="31" t="s">
        <v>16</v>
      </c>
      <c r="D113" s="39"/>
      <c r="E113" s="39"/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6.5" customHeight="1">
      <c r="A114" s="37"/>
      <c r="B114" s="38"/>
      <c r="C114" s="39"/>
      <c r="D114" s="39"/>
      <c r="E114" s="169" t="str">
        <f>E7</f>
        <v>Oprava odvodňovacích žlabů Dobřany</v>
      </c>
      <c r="F114" s="31"/>
      <c r="G114" s="31"/>
      <c r="H114" s="31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2" customHeight="1">
      <c r="A115" s="37"/>
      <c r="B115" s="38"/>
      <c r="C115" s="31" t="s">
        <v>86</v>
      </c>
      <c r="D115" s="39"/>
      <c r="E115" s="39"/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6.5" customHeight="1">
      <c r="A116" s="37"/>
      <c r="B116" s="38"/>
      <c r="C116" s="39"/>
      <c r="D116" s="39"/>
      <c r="E116" s="75" t="str">
        <f>E9</f>
        <v>01 - Oprava odvodňovacích žlabů Dobřany</v>
      </c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6.96" customHeight="1">
      <c r="A117" s="37"/>
      <c r="B117" s="38"/>
      <c r="C117" s="39"/>
      <c r="D117" s="39"/>
      <c r="E117" s="39"/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2" customHeight="1">
      <c r="A118" s="37"/>
      <c r="B118" s="38"/>
      <c r="C118" s="31" t="s">
        <v>20</v>
      </c>
      <c r="D118" s="39"/>
      <c r="E118" s="39"/>
      <c r="F118" s="26" t="str">
        <f>F12</f>
        <v>Dobřany</v>
      </c>
      <c r="G118" s="39"/>
      <c r="H118" s="39"/>
      <c r="I118" s="31" t="s">
        <v>22</v>
      </c>
      <c r="J118" s="78" t="str">
        <f>IF(J12="","",J12)</f>
        <v>4. 9. 2025</v>
      </c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6.96" customHeight="1">
      <c r="A119" s="37"/>
      <c r="B119" s="38"/>
      <c r="C119" s="39"/>
      <c r="D119" s="39"/>
      <c r="E119" s="39"/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5.15" customHeight="1">
      <c r="A120" s="37"/>
      <c r="B120" s="38"/>
      <c r="C120" s="31" t="s">
        <v>24</v>
      </c>
      <c r="D120" s="39"/>
      <c r="E120" s="39"/>
      <c r="F120" s="26" t="str">
        <f>E15</f>
        <v>SÚSPK</v>
      </c>
      <c r="G120" s="39"/>
      <c r="H120" s="39"/>
      <c r="I120" s="31" t="s">
        <v>30</v>
      </c>
      <c r="J120" s="35" t="str">
        <f>E21</f>
        <v xml:space="preserve"> </v>
      </c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5.15" customHeight="1">
      <c r="A121" s="37"/>
      <c r="B121" s="38"/>
      <c r="C121" s="31" t="s">
        <v>28</v>
      </c>
      <c r="D121" s="39"/>
      <c r="E121" s="39"/>
      <c r="F121" s="26" t="str">
        <f>IF(E18="","",E18)</f>
        <v>Vyplň údaj</v>
      </c>
      <c r="G121" s="39"/>
      <c r="H121" s="39"/>
      <c r="I121" s="31" t="s">
        <v>33</v>
      </c>
      <c r="J121" s="35" t="str">
        <f>E24</f>
        <v xml:space="preserve"> </v>
      </c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0.32" customHeight="1">
      <c r="A122" s="37"/>
      <c r="B122" s="38"/>
      <c r="C122" s="39"/>
      <c r="D122" s="39"/>
      <c r="E122" s="39"/>
      <c r="F122" s="39"/>
      <c r="G122" s="39"/>
      <c r="H122" s="39"/>
      <c r="I122" s="39"/>
      <c r="J122" s="39"/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11" customFormat="1" ht="29.28" customHeight="1">
      <c r="A123" s="186"/>
      <c r="B123" s="187"/>
      <c r="C123" s="188" t="s">
        <v>102</v>
      </c>
      <c r="D123" s="189" t="s">
        <v>60</v>
      </c>
      <c r="E123" s="189" t="s">
        <v>56</v>
      </c>
      <c r="F123" s="189" t="s">
        <v>57</v>
      </c>
      <c r="G123" s="189" t="s">
        <v>103</v>
      </c>
      <c r="H123" s="189" t="s">
        <v>104</v>
      </c>
      <c r="I123" s="189" t="s">
        <v>105</v>
      </c>
      <c r="J123" s="190" t="s">
        <v>90</v>
      </c>
      <c r="K123" s="191" t="s">
        <v>106</v>
      </c>
      <c r="L123" s="192"/>
      <c r="M123" s="99" t="s">
        <v>1</v>
      </c>
      <c r="N123" s="100" t="s">
        <v>39</v>
      </c>
      <c r="O123" s="100" t="s">
        <v>107</v>
      </c>
      <c r="P123" s="100" t="s">
        <v>108</v>
      </c>
      <c r="Q123" s="100" t="s">
        <v>109</v>
      </c>
      <c r="R123" s="100" t="s">
        <v>110</v>
      </c>
      <c r="S123" s="100" t="s">
        <v>111</v>
      </c>
      <c r="T123" s="101" t="s">
        <v>112</v>
      </c>
      <c r="U123" s="186"/>
      <c r="V123" s="186"/>
      <c r="W123" s="186"/>
      <c r="X123" s="186"/>
      <c r="Y123" s="186"/>
      <c r="Z123" s="186"/>
      <c r="AA123" s="186"/>
      <c r="AB123" s="186"/>
      <c r="AC123" s="186"/>
      <c r="AD123" s="186"/>
      <c r="AE123" s="186"/>
    </row>
    <row r="124" s="2" customFormat="1" ht="22.8" customHeight="1">
      <c r="A124" s="37"/>
      <c r="B124" s="38"/>
      <c r="C124" s="106" t="s">
        <v>113</v>
      </c>
      <c r="D124" s="39"/>
      <c r="E124" s="39"/>
      <c r="F124" s="39"/>
      <c r="G124" s="39"/>
      <c r="H124" s="39"/>
      <c r="I124" s="39"/>
      <c r="J124" s="193">
        <f>BK124</f>
        <v>0</v>
      </c>
      <c r="K124" s="39"/>
      <c r="L124" s="43"/>
      <c r="M124" s="102"/>
      <c r="N124" s="194"/>
      <c r="O124" s="103"/>
      <c r="P124" s="195">
        <f>P125+P184</f>
        <v>0</v>
      </c>
      <c r="Q124" s="103"/>
      <c r="R124" s="195">
        <f>R125+R184</f>
        <v>111.64568000000001</v>
      </c>
      <c r="S124" s="103"/>
      <c r="T124" s="196">
        <f>T125+T184</f>
        <v>435.3426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T124" s="16" t="s">
        <v>74</v>
      </c>
      <c r="AU124" s="16" t="s">
        <v>92</v>
      </c>
      <c r="BK124" s="197">
        <f>BK125+BK184</f>
        <v>0</v>
      </c>
    </row>
    <row r="125" s="12" customFormat="1" ht="25.92" customHeight="1">
      <c r="A125" s="12"/>
      <c r="B125" s="198"/>
      <c r="C125" s="199"/>
      <c r="D125" s="200" t="s">
        <v>74</v>
      </c>
      <c r="E125" s="201" t="s">
        <v>114</v>
      </c>
      <c r="F125" s="201" t="s">
        <v>115</v>
      </c>
      <c r="G125" s="199"/>
      <c r="H125" s="199"/>
      <c r="I125" s="202"/>
      <c r="J125" s="203">
        <f>BK125</f>
        <v>0</v>
      </c>
      <c r="K125" s="199"/>
      <c r="L125" s="204"/>
      <c r="M125" s="205"/>
      <c r="N125" s="206"/>
      <c r="O125" s="206"/>
      <c r="P125" s="207">
        <f>P126+P139+P144+P172+P181</f>
        <v>0</v>
      </c>
      <c r="Q125" s="206"/>
      <c r="R125" s="207">
        <f>R126+R139+R144+R172+R181</f>
        <v>111.64568000000001</v>
      </c>
      <c r="S125" s="206"/>
      <c r="T125" s="208">
        <f>T126+T139+T144+T172+T181</f>
        <v>435.3426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09" t="s">
        <v>82</v>
      </c>
      <c r="AT125" s="210" t="s">
        <v>74</v>
      </c>
      <c r="AU125" s="210" t="s">
        <v>75</v>
      </c>
      <c r="AY125" s="209" t="s">
        <v>116</v>
      </c>
      <c r="BK125" s="211">
        <f>BK126+BK139+BK144+BK172+BK181</f>
        <v>0</v>
      </c>
    </row>
    <row r="126" s="12" customFormat="1" ht="22.8" customHeight="1">
      <c r="A126" s="12"/>
      <c r="B126" s="198"/>
      <c r="C126" s="199"/>
      <c r="D126" s="200" t="s">
        <v>74</v>
      </c>
      <c r="E126" s="212" t="s">
        <v>82</v>
      </c>
      <c r="F126" s="212" t="s">
        <v>117</v>
      </c>
      <c r="G126" s="199"/>
      <c r="H126" s="199"/>
      <c r="I126" s="202"/>
      <c r="J126" s="213">
        <f>BK126</f>
        <v>0</v>
      </c>
      <c r="K126" s="199"/>
      <c r="L126" s="204"/>
      <c r="M126" s="205"/>
      <c r="N126" s="206"/>
      <c r="O126" s="206"/>
      <c r="P126" s="207">
        <f>SUM(P127:P138)</f>
        <v>0</v>
      </c>
      <c r="Q126" s="206"/>
      <c r="R126" s="207">
        <f>SUM(R127:R138)</f>
        <v>0</v>
      </c>
      <c r="S126" s="206"/>
      <c r="T126" s="208">
        <f>SUM(T127:T138)</f>
        <v>95.142600000000002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09" t="s">
        <v>82</v>
      </c>
      <c r="AT126" s="210" t="s">
        <v>74</v>
      </c>
      <c r="AU126" s="210" t="s">
        <v>82</v>
      </c>
      <c r="AY126" s="209" t="s">
        <v>116</v>
      </c>
      <c r="BK126" s="211">
        <f>SUM(BK127:BK138)</f>
        <v>0</v>
      </c>
    </row>
    <row r="127" s="2" customFormat="1" ht="24.15" customHeight="1">
      <c r="A127" s="37"/>
      <c r="B127" s="38"/>
      <c r="C127" s="214" t="s">
        <v>82</v>
      </c>
      <c r="D127" s="214" t="s">
        <v>118</v>
      </c>
      <c r="E127" s="215" t="s">
        <v>119</v>
      </c>
      <c r="F127" s="216" t="s">
        <v>120</v>
      </c>
      <c r="G127" s="217" t="s">
        <v>121</v>
      </c>
      <c r="H127" s="218">
        <v>113.40000000000001</v>
      </c>
      <c r="I127" s="219"/>
      <c r="J127" s="220">
        <f>ROUND(I127*H127,2)</f>
        <v>0</v>
      </c>
      <c r="K127" s="221"/>
      <c r="L127" s="43"/>
      <c r="M127" s="222" t="s">
        <v>1</v>
      </c>
      <c r="N127" s="223" t="s">
        <v>40</v>
      </c>
      <c r="O127" s="90"/>
      <c r="P127" s="224">
        <f>O127*H127</f>
        <v>0</v>
      </c>
      <c r="Q127" s="224">
        <v>0</v>
      </c>
      <c r="R127" s="224">
        <f>Q127*H127</f>
        <v>0</v>
      </c>
      <c r="S127" s="224">
        <v>0.32500000000000001</v>
      </c>
      <c r="T127" s="225">
        <f>S127*H127</f>
        <v>36.855000000000004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26" t="s">
        <v>122</v>
      </c>
      <c r="AT127" s="226" t="s">
        <v>118</v>
      </c>
      <c r="AU127" s="226" t="s">
        <v>84</v>
      </c>
      <c r="AY127" s="16" t="s">
        <v>116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16" t="s">
        <v>82</v>
      </c>
      <c r="BK127" s="227">
        <f>ROUND(I127*H127,2)</f>
        <v>0</v>
      </c>
      <c r="BL127" s="16" t="s">
        <v>122</v>
      </c>
      <c r="BM127" s="226" t="s">
        <v>123</v>
      </c>
    </row>
    <row r="128" s="2" customFormat="1">
      <c r="A128" s="37"/>
      <c r="B128" s="38"/>
      <c r="C128" s="39"/>
      <c r="D128" s="228" t="s">
        <v>124</v>
      </c>
      <c r="E128" s="39"/>
      <c r="F128" s="229" t="s">
        <v>125</v>
      </c>
      <c r="G128" s="39"/>
      <c r="H128" s="39"/>
      <c r="I128" s="230"/>
      <c r="J128" s="39"/>
      <c r="K128" s="39"/>
      <c r="L128" s="43"/>
      <c r="M128" s="231"/>
      <c r="N128" s="232"/>
      <c r="O128" s="90"/>
      <c r="P128" s="90"/>
      <c r="Q128" s="90"/>
      <c r="R128" s="90"/>
      <c r="S128" s="90"/>
      <c r="T128" s="91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T128" s="16" t="s">
        <v>124</v>
      </c>
      <c r="AU128" s="16" t="s">
        <v>84</v>
      </c>
    </row>
    <row r="129" s="13" customFormat="1">
      <c r="A129" s="13"/>
      <c r="B129" s="233"/>
      <c r="C129" s="234"/>
      <c r="D129" s="228" t="s">
        <v>126</v>
      </c>
      <c r="E129" s="235" t="s">
        <v>1</v>
      </c>
      <c r="F129" s="236" t="s">
        <v>127</v>
      </c>
      <c r="G129" s="234"/>
      <c r="H129" s="237">
        <v>113.40000000000001</v>
      </c>
      <c r="I129" s="238"/>
      <c r="J129" s="234"/>
      <c r="K129" s="234"/>
      <c r="L129" s="239"/>
      <c r="M129" s="240"/>
      <c r="N129" s="241"/>
      <c r="O129" s="241"/>
      <c r="P129" s="241"/>
      <c r="Q129" s="241"/>
      <c r="R129" s="241"/>
      <c r="S129" s="241"/>
      <c r="T129" s="242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3" t="s">
        <v>126</v>
      </c>
      <c r="AU129" s="243" t="s">
        <v>84</v>
      </c>
      <c r="AV129" s="13" t="s">
        <v>84</v>
      </c>
      <c r="AW129" s="13" t="s">
        <v>32</v>
      </c>
      <c r="AX129" s="13" t="s">
        <v>75</v>
      </c>
      <c r="AY129" s="243" t="s">
        <v>116</v>
      </c>
    </row>
    <row r="130" s="14" customFormat="1">
      <c r="A130" s="14"/>
      <c r="B130" s="244"/>
      <c r="C130" s="245"/>
      <c r="D130" s="228" t="s">
        <v>126</v>
      </c>
      <c r="E130" s="246" t="s">
        <v>1</v>
      </c>
      <c r="F130" s="247" t="s">
        <v>128</v>
      </c>
      <c r="G130" s="245"/>
      <c r="H130" s="248">
        <v>113.40000000000001</v>
      </c>
      <c r="I130" s="249"/>
      <c r="J130" s="245"/>
      <c r="K130" s="245"/>
      <c r="L130" s="250"/>
      <c r="M130" s="251"/>
      <c r="N130" s="252"/>
      <c r="O130" s="252"/>
      <c r="P130" s="252"/>
      <c r="Q130" s="252"/>
      <c r="R130" s="252"/>
      <c r="S130" s="252"/>
      <c r="T130" s="253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4" t="s">
        <v>126</v>
      </c>
      <c r="AU130" s="254" t="s">
        <v>84</v>
      </c>
      <c r="AV130" s="14" t="s">
        <v>122</v>
      </c>
      <c r="AW130" s="14" t="s">
        <v>32</v>
      </c>
      <c r="AX130" s="14" t="s">
        <v>82</v>
      </c>
      <c r="AY130" s="254" t="s">
        <v>116</v>
      </c>
    </row>
    <row r="131" s="2" customFormat="1" ht="16.5" customHeight="1">
      <c r="A131" s="37"/>
      <c r="B131" s="38"/>
      <c r="C131" s="214" t="s">
        <v>84</v>
      </c>
      <c r="D131" s="214" t="s">
        <v>118</v>
      </c>
      <c r="E131" s="215" t="s">
        <v>129</v>
      </c>
      <c r="F131" s="216" t="s">
        <v>130</v>
      </c>
      <c r="G131" s="217" t="s">
        <v>121</v>
      </c>
      <c r="H131" s="218">
        <v>151.19999999999999</v>
      </c>
      <c r="I131" s="219"/>
      <c r="J131" s="220">
        <f>ROUND(I131*H131,2)</f>
        <v>0</v>
      </c>
      <c r="K131" s="221"/>
      <c r="L131" s="43"/>
      <c r="M131" s="222" t="s">
        <v>1</v>
      </c>
      <c r="N131" s="223" t="s">
        <v>40</v>
      </c>
      <c r="O131" s="90"/>
      <c r="P131" s="224">
        <f>O131*H131</f>
        <v>0</v>
      </c>
      <c r="Q131" s="224">
        <v>0</v>
      </c>
      <c r="R131" s="224">
        <f>Q131*H131</f>
        <v>0</v>
      </c>
      <c r="S131" s="224">
        <v>0.098000000000000004</v>
      </c>
      <c r="T131" s="225">
        <f>S131*H131</f>
        <v>14.817599999999999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26" t="s">
        <v>122</v>
      </c>
      <c r="AT131" s="226" t="s">
        <v>118</v>
      </c>
      <c r="AU131" s="226" t="s">
        <v>84</v>
      </c>
      <c r="AY131" s="16" t="s">
        <v>116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16" t="s">
        <v>82</v>
      </c>
      <c r="BK131" s="227">
        <f>ROUND(I131*H131,2)</f>
        <v>0</v>
      </c>
      <c r="BL131" s="16" t="s">
        <v>122</v>
      </c>
      <c r="BM131" s="226" t="s">
        <v>131</v>
      </c>
    </row>
    <row r="132" s="2" customFormat="1">
      <c r="A132" s="37"/>
      <c r="B132" s="38"/>
      <c r="C132" s="39"/>
      <c r="D132" s="228" t="s">
        <v>124</v>
      </c>
      <c r="E132" s="39"/>
      <c r="F132" s="229" t="s">
        <v>132</v>
      </c>
      <c r="G132" s="39"/>
      <c r="H132" s="39"/>
      <c r="I132" s="230"/>
      <c r="J132" s="39"/>
      <c r="K132" s="39"/>
      <c r="L132" s="43"/>
      <c r="M132" s="231"/>
      <c r="N132" s="232"/>
      <c r="O132" s="90"/>
      <c r="P132" s="90"/>
      <c r="Q132" s="90"/>
      <c r="R132" s="90"/>
      <c r="S132" s="90"/>
      <c r="T132" s="91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16" t="s">
        <v>124</v>
      </c>
      <c r="AU132" s="16" t="s">
        <v>84</v>
      </c>
    </row>
    <row r="133" s="13" customFormat="1">
      <c r="A133" s="13"/>
      <c r="B133" s="233"/>
      <c r="C133" s="234"/>
      <c r="D133" s="228" t="s">
        <v>126</v>
      </c>
      <c r="E133" s="235" t="s">
        <v>1</v>
      </c>
      <c r="F133" s="236" t="s">
        <v>133</v>
      </c>
      <c r="G133" s="234"/>
      <c r="H133" s="237">
        <v>151.19999999999999</v>
      </c>
      <c r="I133" s="238"/>
      <c r="J133" s="234"/>
      <c r="K133" s="234"/>
      <c r="L133" s="239"/>
      <c r="M133" s="240"/>
      <c r="N133" s="241"/>
      <c r="O133" s="241"/>
      <c r="P133" s="241"/>
      <c r="Q133" s="241"/>
      <c r="R133" s="241"/>
      <c r="S133" s="241"/>
      <c r="T133" s="24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3" t="s">
        <v>126</v>
      </c>
      <c r="AU133" s="243" t="s">
        <v>84</v>
      </c>
      <c r="AV133" s="13" t="s">
        <v>84</v>
      </c>
      <c r="AW133" s="13" t="s">
        <v>32</v>
      </c>
      <c r="AX133" s="13" t="s">
        <v>75</v>
      </c>
      <c r="AY133" s="243" t="s">
        <v>116</v>
      </c>
    </row>
    <row r="134" s="14" customFormat="1">
      <c r="A134" s="14"/>
      <c r="B134" s="244"/>
      <c r="C134" s="245"/>
      <c r="D134" s="228" t="s">
        <v>126</v>
      </c>
      <c r="E134" s="246" t="s">
        <v>1</v>
      </c>
      <c r="F134" s="247" t="s">
        <v>128</v>
      </c>
      <c r="G134" s="245"/>
      <c r="H134" s="248">
        <v>151.19999999999999</v>
      </c>
      <c r="I134" s="249"/>
      <c r="J134" s="245"/>
      <c r="K134" s="245"/>
      <c r="L134" s="250"/>
      <c r="M134" s="251"/>
      <c r="N134" s="252"/>
      <c r="O134" s="252"/>
      <c r="P134" s="252"/>
      <c r="Q134" s="252"/>
      <c r="R134" s="252"/>
      <c r="S134" s="252"/>
      <c r="T134" s="253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4" t="s">
        <v>126</v>
      </c>
      <c r="AU134" s="254" t="s">
        <v>84</v>
      </c>
      <c r="AV134" s="14" t="s">
        <v>122</v>
      </c>
      <c r="AW134" s="14" t="s">
        <v>32</v>
      </c>
      <c r="AX134" s="14" t="s">
        <v>82</v>
      </c>
      <c r="AY134" s="254" t="s">
        <v>116</v>
      </c>
    </row>
    <row r="135" s="2" customFormat="1" ht="16.5" customHeight="1">
      <c r="A135" s="37"/>
      <c r="B135" s="38"/>
      <c r="C135" s="214" t="s">
        <v>134</v>
      </c>
      <c r="D135" s="214" t="s">
        <v>118</v>
      </c>
      <c r="E135" s="215" t="s">
        <v>135</v>
      </c>
      <c r="F135" s="216" t="s">
        <v>136</v>
      </c>
      <c r="G135" s="217" t="s">
        <v>137</v>
      </c>
      <c r="H135" s="218">
        <v>378</v>
      </c>
      <c r="I135" s="219"/>
      <c r="J135" s="220">
        <f>ROUND(I135*H135,2)</f>
        <v>0</v>
      </c>
      <c r="K135" s="221"/>
      <c r="L135" s="43"/>
      <c r="M135" s="222" t="s">
        <v>1</v>
      </c>
      <c r="N135" s="223" t="s">
        <v>40</v>
      </c>
      <c r="O135" s="90"/>
      <c r="P135" s="224">
        <f>O135*H135</f>
        <v>0</v>
      </c>
      <c r="Q135" s="224">
        <v>0</v>
      </c>
      <c r="R135" s="224">
        <f>Q135*H135</f>
        <v>0</v>
      </c>
      <c r="S135" s="224">
        <v>0.11500000000000001</v>
      </c>
      <c r="T135" s="225">
        <f>S135*H135</f>
        <v>43.469999999999999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26" t="s">
        <v>122</v>
      </c>
      <c r="AT135" s="226" t="s">
        <v>118</v>
      </c>
      <c r="AU135" s="226" t="s">
        <v>84</v>
      </c>
      <c r="AY135" s="16" t="s">
        <v>116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16" t="s">
        <v>82</v>
      </c>
      <c r="BK135" s="227">
        <f>ROUND(I135*H135,2)</f>
        <v>0</v>
      </c>
      <c r="BL135" s="16" t="s">
        <v>122</v>
      </c>
      <c r="BM135" s="226" t="s">
        <v>138</v>
      </c>
    </row>
    <row r="136" s="2" customFormat="1">
      <c r="A136" s="37"/>
      <c r="B136" s="38"/>
      <c r="C136" s="39"/>
      <c r="D136" s="228" t="s">
        <v>124</v>
      </c>
      <c r="E136" s="39"/>
      <c r="F136" s="229" t="s">
        <v>139</v>
      </c>
      <c r="G136" s="39"/>
      <c r="H136" s="39"/>
      <c r="I136" s="230"/>
      <c r="J136" s="39"/>
      <c r="K136" s="39"/>
      <c r="L136" s="43"/>
      <c r="M136" s="231"/>
      <c r="N136" s="232"/>
      <c r="O136" s="90"/>
      <c r="P136" s="90"/>
      <c r="Q136" s="90"/>
      <c r="R136" s="90"/>
      <c r="S136" s="90"/>
      <c r="T136" s="91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T136" s="16" t="s">
        <v>124</v>
      </c>
      <c r="AU136" s="16" t="s">
        <v>84</v>
      </c>
    </row>
    <row r="137" s="13" customFormat="1">
      <c r="A137" s="13"/>
      <c r="B137" s="233"/>
      <c r="C137" s="234"/>
      <c r="D137" s="228" t="s">
        <v>126</v>
      </c>
      <c r="E137" s="235" t="s">
        <v>1</v>
      </c>
      <c r="F137" s="236" t="s">
        <v>140</v>
      </c>
      <c r="G137" s="234"/>
      <c r="H137" s="237">
        <v>378</v>
      </c>
      <c r="I137" s="238"/>
      <c r="J137" s="234"/>
      <c r="K137" s="234"/>
      <c r="L137" s="239"/>
      <c r="M137" s="240"/>
      <c r="N137" s="241"/>
      <c r="O137" s="241"/>
      <c r="P137" s="241"/>
      <c r="Q137" s="241"/>
      <c r="R137" s="241"/>
      <c r="S137" s="241"/>
      <c r="T137" s="24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3" t="s">
        <v>126</v>
      </c>
      <c r="AU137" s="243" t="s">
        <v>84</v>
      </c>
      <c r="AV137" s="13" t="s">
        <v>84</v>
      </c>
      <c r="AW137" s="13" t="s">
        <v>32</v>
      </c>
      <c r="AX137" s="13" t="s">
        <v>75</v>
      </c>
      <c r="AY137" s="243" t="s">
        <v>116</v>
      </c>
    </row>
    <row r="138" s="14" customFormat="1">
      <c r="A138" s="14"/>
      <c r="B138" s="244"/>
      <c r="C138" s="245"/>
      <c r="D138" s="228" t="s">
        <v>126</v>
      </c>
      <c r="E138" s="246" t="s">
        <v>1</v>
      </c>
      <c r="F138" s="247" t="s">
        <v>128</v>
      </c>
      <c r="G138" s="245"/>
      <c r="H138" s="248">
        <v>378</v>
      </c>
      <c r="I138" s="249"/>
      <c r="J138" s="245"/>
      <c r="K138" s="245"/>
      <c r="L138" s="250"/>
      <c r="M138" s="251"/>
      <c r="N138" s="252"/>
      <c r="O138" s="252"/>
      <c r="P138" s="252"/>
      <c r="Q138" s="252"/>
      <c r="R138" s="252"/>
      <c r="S138" s="252"/>
      <c r="T138" s="253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4" t="s">
        <v>126</v>
      </c>
      <c r="AU138" s="254" t="s">
        <v>84</v>
      </c>
      <c r="AV138" s="14" t="s">
        <v>122</v>
      </c>
      <c r="AW138" s="14" t="s">
        <v>32</v>
      </c>
      <c r="AX138" s="14" t="s">
        <v>82</v>
      </c>
      <c r="AY138" s="254" t="s">
        <v>116</v>
      </c>
    </row>
    <row r="139" s="12" customFormat="1" ht="22.8" customHeight="1">
      <c r="A139" s="12"/>
      <c r="B139" s="198"/>
      <c r="C139" s="199"/>
      <c r="D139" s="200" t="s">
        <v>74</v>
      </c>
      <c r="E139" s="212" t="s">
        <v>141</v>
      </c>
      <c r="F139" s="212" t="s">
        <v>142</v>
      </c>
      <c r="G139" s="199"/>
      <c r="H139" s="199"/>
      <c r="I139" s="202"/>
      <c r="J139" s="213">
        <f>BK139</f>
        <v>0</v>
      </c>
      <c r="K139" s="199"/>
      <c r="L139" s="204"/>
      <c r="M139" s="205"/>
      <c r="N139" s="206"/>
      <c r="O139" s="206"/>
      <c r="P139" s="207">
        <f>SUM(P140:P143)</f>
        <v>0</v>
      </c>
      <c r="Q139" s="206"/>
      <c r="R139" s="207">
        <f>SUM(R140:R143)</f>
        <v>0</v>
      </c>
      <c r="S139" s="206"/>
      <c r="T139" s="208">
        <f>SUM(T140:T143)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09" t="s">
        <v>82</v>
      </c>
      <c r="AT139" s="210" t="s">
        <v>74</v>
      </c>
      <c r="AU139" s="210" t="s">
        <v>82</v>
      </c>
      <c r="AY139" s="209" t="s">
        <v>116</v>
      </c>
      <c r="BK139" s="211">
        <f>SUM(BK140:BK143)</f>
        <v>0</v>
      </c>
    </row>
    <row r="140" s="2" customFormat="1" ht="24.15" customHeight="1">
      <c r="A140" s="37"/>
      <c r="B140" s="38"/>
      <c r="C140" s="214" t="s">
        <v>122</v>
      </c>
      <c r="D140" s="214" t="s">
        <v>118</v>
      </c>
      <c r="E140" s="215" t="s">
        <v>143</v>
      </c>
      <c r="F140" s="216" t="s">
        <v>144</v>
      </c>
      <c r="G140" s="217" t="s">
        <v>121</v>
      </c>
      <c r="H140" s="218">
        <v>189</v>
      </c>
      <c r="I140" s="219"/>
      <c r="J140" s="220">
        <f>ROUND(I140*H140,2)</f>
        <v>0</v>
      </c>
      <c r="K140" s="221"/>
      <c r="L140" s="43"/>
      <c r="M140" s="222" t="s">
        <v>1</v>
      </c>
      <c r="N140" s="223" t="s">
        <v>40</v>
      </c>
      <c r="O140" s="90"/>
      <c r="P140" s="224">
        <f>O140*H140</f>
        <v>0</v>
      </c>
      <c r="Q140" s="224">
        <v>0</v>
      </c>
      <c r="R140" s="224">
        <f>Q140*H140</f>
        <v>0</v>
      </c>
      <c r="S140" s="224">
        <v>0</v>
      </c>
      <c r="T140" s="225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26" t="s">
        <v>122</v>
      </c>
      <c r="AT140" s="226" t="s">
        <v>118</v>
      </c>
      <c r="AU140" s="226" t="s">
        <v>84</v>
      </c>
      <c r="AY140" s="16" t="s">
        <v>116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16" t="s">
        <v>82</v>
      </c>
      <c r="BK140" s="227">
        <f>ROUND(I140*H140,2)</f>
        <v>0</v>
      </c>
      <c r="BL140" s="16" t="s">
        <v>122</v>
      </c>
      <c r="BM140" s="226" t="s">
        <v>145</v>
      </c>
    </row>
    <row r="141" s="2" customFormat="1">
      <c r="A141" s="37"/>
      <c r="B141" s="38"/>
      <c r="C141" s="39"/>
      <c r="D141" s="228" t="s">
        <v>124</v>
      </c>
      <c r="E141" s="39"/>
      <c r="F141" s="229" t="s">
        <v>146</v>
      </c>
      <c r="G141" s="39"/>
      <c r="H141" s="39"/>
      <c r="I141" s="230"/>
      <c r="J141" s="39"/>
      <c r="K141" s="39"/>
      <c r="L141" s="43"/>
      <c r="M141" s="231"/>
      <c r="N141" s="232"/>
      <c r="O141" s="90"/>
      <c r="P141" s="90"/>
      <c r="Q141" s="90"/>
      <c r="R141" s="90"/>
      <c r="S141" s="90"/>
      <c r="T141" s="91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T141" s="16" t="s">
        <v>124</v>
      </c>
      <c r="AU141" s="16" t="s">
        <v>84</v>
      </c>
    </row>
    <row r="142" s="13" customFormat="1">
      <c r="A142" s="13"/>
      <c r="B142" s="233"/>
      <c r="C142" s="234"/>
      <c r="D142" s="228" t="s">
        <v>126</v>
      </c>
      <c r="E142" s="235" t="s">
        <v>1</v>
      </c>
      <c r="F142" s="236" t="s">
        <v>147</v>
      </c>
      <c r="G142" s="234"/>
      <c r="H142" s="237">
        <v>189</v>
      </c>
      <c r="I142" s="238"/>
      <c r="J142" s="234"/>
      <c r="K142" s="234"/>
      <c r="L142" s="239"/>
      <c r="M142" s="240"/>
      <c r="N142" s="241"/>
      <c r="O142" s="241"/>
      <c r="P142" s="241"/>
      <c r="Q142" s="241"/>
      <c r="R142" s="241"/>
      <c r="S142" s="241"/>
      <c r="T142" s="24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3" t="s">
        <v>126</v>
      </c>
      <c r="AU142" s="243" t="s">
        <v>84</v>
      </c>
      <c r="AV142" s="13" t="s">
        <v>84</v>
      </c>
      <c r="AW142" s="13" t="s">
        <v>32</v>
      </c>
      <c r="AX142" s="13" t="s">
        <v>75</v>
      </c>
      <c r="AY142" s="243" t="s">
        <v>116</v>
      </c>
    </row>
    <row r="143" s="14" customFormat="1">
      <c r="A143" s="14"/>
      <c r="B143" s="244"/>
      <c r="C143" s="245"/>
      <c r="D143" s="228" t="s">
        <v>126</v>
      </c>
      <c r="E143" s="246" t="s">
        <v>1</v>
      </c>
      <c r="F143" s="247" t="s">
        <v>128</v>
      </c>
      <c r="G143" s="245"/>
      <c r="H143" s="248">
        <v>189</v>
      </c>
      <c r="I143" s="249"/>
      <c r="J143" s="245"/>
      <c r="K143" s="245"/>
      <c r="L143" s="250"/>
      <c r="M143" s="251"/>
      <c r="N143" s="252"/>
      <c r="O143" s="252"/>
      <c r="P143" s="252"/>
      <c r="Q143" s="252"/>
      <c r="R143" s="252"/>
      <c r="S143" s="252"/>
      <c r="T143" s="253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4" t="s">
        <v>126</v>
      </c>
      <c r="AU143" s="254" t="s">
        <v>84</v>
      </c>
      <c r="AV143" s="14" t="s">
        <v>122</v>
      </c>
      <c r="AW143" s="14" t="s">
        <v>32</v>
      </c>
      <c r="AX143" s="14" t="s">
        <v>82</v>
      </c>
      <c r="AY143" s="254" t="s">
        <v>116</v>
      </c>
    </row>
    <row r="144" s="12" customFormat="1" ht="22.8" customHeight="1">
      <c r="A144" s="12"/>
      <c r="B144" s="198"/>
      <c r="C144" s="199"/>
      <c r="D144" s="200" t="s">
        <v>74</v>
      </c>
      <c r="E144" s="212" t="s">
        <v>148</v>
      </c>
      <c r="F144" s="212" t="s">
        <v>149</v>
      </c>
      <c r="G144" s="199"/>
      <c r="H144" s="199"/>
      <c r="I144" s="202"/>
      <c r="J144" s="213">
        <f>BK144</f>
        <v>0</v>
      </c>
      <c r="K144" s="199"/>
      <c r="L144" s="204"/>
      <c r="M144" s="205"/>
      <c r="N144" s="206"/>
      <c r="O144" s="206"/>
      <c r="P144" s="207">
        <f>SUM(P145:P171)</f>
        <v>0</v>
      </c>
      <c r="Q144" s="206"/>
      <c r="R144" s="207">
        <f>SUM(R145:R171)</f>
        <v>111.64568000000001</v>
      </c>
      <c r="S144" s="206"/>
      <c r="T144" s="208">
        <f>SUM(T145:T171)</f>
        <v>340.19999999999999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09" t="s">
        <v>82</v>
      </c>
      <c r="AT144" s="210" t="s">
        <v>74</v>
      </c>
      <c r="AU144" s="210" t="s">
        <v>82</v>
      </c>
      <c r="AY144" s="209" t="s">
        <v>116</v>
      </c>
      <c r="BK144" s="211">
        <f>SUM(BK145:BK171)</f>
        <v>0</v>
      </c>
    </row>
    <row r="145" s="2" customFormat="1" ht="33" customHeight="1">
      <c r="A145" s="37"/>
      <c r="B145" s="38"/>
      <c r="C145" s="214" t="s">
        <v>141</v>
      </c>
      <c r="D145" s="214" t="s">
        <v>118</v>
      </c>
      <c r="E145" s="215" t="s">
        <v>150</v>
      </c>
      <c r="F145" s="216" t="s">
        <v>151</v>
      </c>
      <c r="G145" s="217" t="s">
        <v>137</v>
      </c>
      <c r="H145" s="218">
        <v>378</v>
      </c>
      <c r="I145" s="219"/>
      <c r="J145" s="220">
        <f>ROUND(I145*H145,2)</f>
        <v>0</v>
      </c>
      <c r="K145" s="221"/>
      <c r="L145" s="43"/>
      <c r="M145" s="222" t="s">
        <v>1</v>
      </c>
      <c r="N145" s="223" t="s">
        <v>40</v>
      </c>
      <c r="O145" s="90"/>
      <c r="P145" s="224">
        <f>O145*H145</f>
        <v>0</v>
      </c>
      <c r="Q145" s="224">
        <v>0.00060999999999999997</v>
      </c>
      <c r="R145" s="224">
        <f>Q145*H145</f>
        <v>0.23057999999999998</v>
      </c>
      <c r="S145" s="224">
        <v>0</v>
      </c>
      <c r="T145" s="225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26" t="s">
        <v>122</v>
      </c>
      <c r="AT145" s="226" t="s">
        <v>118</v>
      </c>
      <c r="AU145" s="226" t="s">
        <v>84</v>
      </c>
      <c r="AY145" s="16" t="s">
        <v>116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16" t="s">
        <v>82</v>
      </c>
      <c r="BK145" s="227">
        <f>ROUND(I145*H145,2)</f>
        <v>0</v>
      </c>
      <c r="BL145" s="16" t="s">
        <v>122</v>
      </c>
      <c r="BM145" s="226" t="s">
        <v>152</v>
      </c>
    </row>
    <row r="146" s="2" customFormat="1">
      <c r="A146" s="37"/>
      <c r="B146" s="38"/>
      <c r="C146" s="39"/>
      <c r="D146" s="228" t="s">
        <v>124</v>
      </c>
      <c r="E146" s="39"/>
      <c r="F146" s="229" t="s">
        <v>153</v>
      </c>
      <c r="G146" s="39"/>
      <c r="H146" s="39"/>
      <c r="I146" s="230"/>
      <c r="J146" s="39"/>
      <c r="K146" s="39"/>
      <c r="L146" s="43"/>
      <c r="M146" s="231"/>
      <c r="N146" s="232"/>
      <c r="O146" s="90"/>
      <c r="P146" s="90"/>
      <c r="Q146" s="90"/>
      <c r="R146" s="90"/>
      <c r="S146" s="90"/>
      <c r="T146" s="91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T146" s="16" t="s">
        <v>124</v>
      </c>
      <c r="AU146" s="16" t="s">
        <v>84</v>
      </c>
    </row>
    <row r="147" s="13" customFormat="1">
      <c r="A147" s="13"/>
      <c r="B147" s="233"/>
      <c r="C147" s="234"/>
      <c r="D147" s="228" t="s">
        <v>126</v>
      </c>
      <c r="E147" s="235" t="s">
        <v>1</v>
      </c>
      <c r="F147" s="236" t="s">
        <v>140</v>
      </c>
      <c r="G147" s="234"/>
      <c r="H147" s="237">
        <v>378</v>
      </c>
      <c r="I147" s="238"/>
      <c r="J147" s="234"/>
      <c r="K147" s="234"/>
      <c r="L147" s="239"/>
      <c r="M147" s="240"/>
      <c r="N147" s="241"/>
      <c r="O147" s="241"/>
      <c r="P147" s="241"/>
      <c r="Q147" s="241"/>
      <c r="R147" s="241"/>
      <c r="S147" s="241"/>
      <c r="T147" s="24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3" t="s">
        <v>126</v>
      </c>
      <c r="AU147" s="243" t="s">
        <v>84</v>
      </c>
      <c r="AV147" s="13" t="s">
        <v>84</v>
      </c>
      <c r="AW147" s="13" t="s">
        <v>32</v>
      </c>
      <c r="AX147" s="13" t="s">
        <v>75</v>
      </c>
      <c r="AY147" s="243" t="s">
        <v>116</v>
      </c>
    </row>
    <row r="148" s="14" customFormat="1">
      <c r="A148" s="14"/>
      <c r="B148" s="244"/>
      <c r="C148" s="245"/>
      <c r="D148" s="228" t="s">
        <v>126</v>
      </c>
      <c r="E148" s="246" t="s">
        <v>1</v>
      </c>
      <c r="F148" s="247" t="s">
        <v>128</v>
      </c>
      <c r="G148" s="245"/>
      <c r="H148" s="248">
        <v>378</v>
      </c>
      <c r="I148" s="249"/>
      <c r="J148" s="245"/>
      <c r="K148" s="245"/>
      <c r="L148" s="250"/>
      <c r="M148" s="251"/>
      <c r="N148" s="252"/>
      <c r="O148" s="252"/>
      <c r="P148" s="252"/>
      <c r="Q148" s="252"/>
      <c r="R148" s="252"/>
      <c r="S148" s="252"/>
      <c r="T148" s="253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4" t="s">
        <v>126</v>
      </c>
      <c r="AU148" s="254" t="s">
        <v>84</v>
      </c>
      <c r="AV148" s="14" t="s">
        <v>122</v>
      </c>
      <c r="AW148" s="14" t="s">
        <v>32</v>
      </c>
      <c r="AX148" s="14" t="s">
        <v>82</v>
      </c>
      <c r="AY148" s="254" t="s">
        <v>116</v>
      </c>
    </row>
    <row r="149" s="2" customFormat="1" ht="16.5" customHeight="1">
      <c r="A149" s="37"/>
      <c r="B149" s="38"/>
      <c r="C149" s="214" t="s">
        <v>154</v>
      </c>
      <c r="D149" s="214" t="s">
        <v>118</v>
      </c>
      <c r="E149" s="215" t="s">
        <v>155</v>
      </c>
      <c r="F149" s="216" t="s">
        <v>156</v>
      </c>
      <c r="G149" s="217" t="s">
        <v>137</v>
      </c>
      <c r="H149" s="218">
        <v>378</v>
      </c>
      <c r="I149" s="219"/>
      <c r="J149" s="220">
        <f>ROUND(I149*H149,2)</f>
        <v>0</v>
      </c>
      <c r="K149" s="221"/>
      <c r="L149" s="43"/>
      <c r="M149" s="222" t="s">
        <v>1</v>
      </c>
      <c r="N149" s="223" t="s">
        <v>40</v>
      </c>
      <c r="O149" s="90"/>
      <c r="P149" s="224">
        <f>O149*H149</f>
        <v>0</v>
      </c>
      <c r="Q149" s="224">
        <v>0</v>
      </c>
      <c r="R149" s="224">
        <f>Q149*H149</f>
        <v>0</v>
      </c>
      <c r="S149" s="224">
        <v>0</v>
      </c>
      <c r="T149" s="225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26" t="s">
        <v>122</v>
      </c>
      <c r="AT149" s="226" t="s">
        <v>118</v>
      </c>
      <c r="AU149" s="226" t="s">
        <v>84</v>
      </c>
      <c r="AY149" s="16" t="s">
        <v>116</v>
      </c>
      <c r="BE149" s="227">
        <f>IF(N149="základní",J149,0)</f>
        <v>0</v>
      </c>
      <c r="BF149" s="227">
        <f>IF(N149="snížená",J149,0)</f>
        <v>0</v>
      </c>
      <c r="BG149" s="227">
        <f>IF(N149="zákl. přenesená",J149,0)</f>
        <v>0</v>
      </c>
      <c r="BH149" s="227">
        <f>IF(N149="sníž. přenesená",J149,0)</f>
        <v>0</v>
      </c>
      <c r="BI149" s="227">
        <f>IF(N149="nulová",J149,0)</f>
        <v>0</v>
      </c>
      <c r="BJ149" s="16" t="s">
        <v>82</v>
      </c>
      <c r="BK149" s="227">
        <f>ROUND(I149*H149,2)</f>
        <v>0</v>
      </c>
      <c r="BL149" s="16" t="s">
        <v>122</v>
      </c>
      <c r="BM149" s="226" t="s">
        <v>157</v>
      </c>
    </row>
    <row r="150" s="2" customFormat="1">
      <c r="A150" s="37"/>
      <c r="B150" s="38"/>
      <c r="C150" s="39"/>
      <c r="D150" s="228" t="s">
        <v>124</v>
      </c>
      <c r="E150" s="39"/>
      <c r="F150" s="229" t="s">
        <v>158</v>
      </c>
      <c r="G150" s="39"/>
      <c r="H150" s="39"/>
      <c r="I150" s="230"/>
      <c r="J150" s="39"/>
      <c r="K150" s="39"/>
      <c r="L150" s="43"/>
      <c r="M150" s="231"/>
      <c r="N150" s="232"/>
      <c r="O150" s="90"/>
      <c r="P150" s="90"/>
      <c r="Q150" s="90"/>
      <c r="R150" s="90"/>
      <c r="S150" s="90"/>
      <c r="T150" s="91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T150" s="16" t="s">
        <v>124</v>
      </c>
      <c r="AU150" s="16" t="s">
        <v>84</v>
      </c>
    </row>
    <row r="151" s="13" customFormat="1">
      <c r="A151" s="13"/>
      <c r="B151" s="233"/>
      <c r="C151" s="234"/>
      <c r="D151" s="228" t="s">
        <v>126</v>
      </c>
      <c r="E151" s="235" t="s">
        <v>1</v>
      </c>
      <c r="F151" s="236" t="s">
        <v>140</v>
      </c>
      <c r="G151" s="234"/>
      <c r="H151" s="237">
        <v>378</v>
      </c>
      <c r="I151" s="238"/>
      <c r="J151" s="234"/>
      <c r="K151" s="234"/>
      <c r="L151" s="239"/>
      <c r="M151" s="240"/>
      <c r="N151" s="241"/>
      <c r="O151" s="241"/>
      <c r="P151" s="241"/>
      <c r="Q151" s="241"/>
      <c r="R151" s="241"/>
      <c r="S151" s="241"/>
      <c r="T151" s="24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3" t="s">
        <v>126</v>
      </c>
      <c r="AU151" s="243" t="s">
        <v>84</v>
      </c>
      <c r="AV151" s="13" t="s">
        <v>84</v>
      </c>
      <c r="AW151" s="13" t="s">
        <v>32</v>
      </c>
      <c r="AX151" s="13" t="s">
        <v>75</v>
      </c>
      <c r="AY151" s="243" t="s">
        <v>116</v>
      </c>
    </row>
    <row r="152" s="14" customFormat="1">
      <c r="A152" s="14"/>
      <c r="B152" s="244"/>
      <c r="C152" s="245"/>
      <c r="D152" s="228" t="s">
        <v>126</v>
      </c>
      <c r="E152" s="246" t="s">
        <v>1</v>
      </c>
      <c r="F152" s="247" t="s">
        <v>128</v>
      </c>
      <c r="G152" s="245"/>
      <c r="H152" s="248">
        <v>378</v>
      </c>
      <c r="I152" s="249"/>
      <c r="J152" s="245"/>
      <c r="K152" s="245"/>
      <c r="L152" s="250"/>
      <c r="M152" s="251"/>
      <c r="N152" s="252"/>
      <c r="O152" s="252"/>
      <c r="P152" s="252"/>
      <c r="Q152" s="252"/>
      <c r="R152" s="252"/>
      <c r="S152" s="252"/>
      <c r="T152" s="253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4" t="s">
        <v>126</v>
      </c>
      <c r="AU152" s="254" t="s">
        <v>84</v>
      </c>
      <c r="AV152" s="14" t="s">
        <v>122</v>
      </c>
      <c r="AW152" s="14" t="s">
        <v>32</v>
      </c>
      <c r="AX152" s="14" t="s">
        <v>82</v>
      </c>
      <c r="AY152" s="254" t="s">
        <v>116</v>
      </c>
    </row>
    <row r="153" s="2" customFormat="1" ht="37.8" customHeight="1">
      <c r="A153" s="37"/>
      <c r="B153" s="38"/>
      <c r="C153" s="214" t="s">
        <v>159</v>
      </c>
      <c r="D153" s="214" t="s">
        <v>118</v>
      </c>
      <c r="E153" s="215" t="s">
        <v>160</v>
      </c>
      <c r="F153" s="216" t="s">
        <v>161</v>
      </c>
      <c r="G153" s="217" t="s">
        <v>137</v>
      </c>
      <c r="H153" s="218">
        <v>378</v>
      </c>
      <c r="I153" s="219"/>
      <c r="J153" s="220">
        <f>ROUND(I153*H153,2)</f>
        <v>0</v>
      </c>
      <c r="K153" s="221"/>
      <c r="L153" s="43"/>
      <c r="M153" s="222" t="s">
        <v>1</v>
      </c>
      <c r="N153" s="223" t="s">
        <v>40</v>
      </c>
      <c r="O153" s="90"/>
      <c r="P153" s="224">
        <f>O153*H153</f>
        <v>0</v>
      </c>
      <c r="Q153" s="224">
        <v>0.29221000000000003</v>
      </c>
      <c r="R153" s="224">
        <f>Q153*H153</f>
        <v>110.45538000000001</v>
      </c>
      <c r="S153" s="224">
        <v>0</v>
      </c>
      <c r="T153" s="225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26" t="s">
        <v>122</v>
      </c>
      <c r="AT153" s="226" t="s">
        <v>118</v>
      </c>
      <c r="AU153" s="226" t="s">
        <v>84</v>
      </c>
      <c r="AY153" s="16" t="s">
        <v>116</v>
      </c>
      <c r="BE153" s="227">
        <f>IF(N153="základní",J153,0)</f>
        <v>0</v>
      </c>
      <c r="BF153" s="227">
        <f>IF(N153="snížená",J153,0)</f>
        <v>0</v>
      </c>
      <c r="BG153" s="227">
        <f>IF(N153="zákl. přenesená",J153,0)</f>
        <v>0</v>
      </c>
      <c r="BH153" s="227">
        <f>IF(N153="sníž. přenesená",J153,0)</f>
        <v>0</v>
      </c>
      <c r="BI153" s="227">
        <f>IF(N153="nulová",J153,0)</f>
        <v>0</v>
      </c>
      <c r="BJ153" s="16" t="s">
        <v>82</v>
      </c>
      <c r="BK153" s="227">
        <f>ROUND(I153*H153,2)</f>
        <v>0</v>
      </c>
      <c r="BL153" s="16" t="s">
        <v>122</v>
      </c>
      <c r="BM153" s="226" t="s">
        <v>162</v>
      </c>
    </row>
    <row r="154" s="2" customFormat="1">
      <c r="A154" s="37"/>
      <c r="B154" s="38"/>
      <c r="C154" s="39"/>
      <c r="D154" s="228" t="s">
        <v>124</v>
      </c>
      <c r="E154" s="39"/>
      <c r="F154" s="229" t="s">
        <v>163</v>
      </c>
      <c r="G154" s="39"/>
      <c r="H154" s="39"/>
      <c r="I154" s="230"/>
      <c r="J154" s="39"/>
      <c r="K154" s="39"/>
      <c r="L154" s="43"/>
      <c r="M154" s="231"/>
      <c r="N154" s="232"/>
      <c r="O154" s="90"/>
      <c r="P154" s="90"/>
      <c r="Q154" s="90"/>
      <c r="R154" s="90"/>
      <c r="S154" s="90"/>
      <c r="T154" s="91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T154" s="16" t="s">
        <v>124</v>
      </c>
      <c r="AU154" s="16" t="s">
        <v>84</v>
      </c>
    </row>
    <row r="155" s="13" customFormat="1">
      <c r="A155" s="13"/>
      <c r="B155" s="233"/>
      <c r="C155" s="234"/>
      <c r="D155" s="228" t="s">
        <v>126</v>
      </c>
      <c r="E155" s="235" t="s">
        <v>1</v>
      </c>
      <c r="F155" s="236" t="s">
        <v>140</v>
      </c>
      <c r="G155" s="234"/>
      <c r="H155" s="237">
        <v>378</v>
      </c>
      <c r="I155" s="238"/>
      <c r="J155" s="234"/>
      <c r="K155" s="234"/>
      <c r="L155" s="239"/>
      <c r="M155" s="240"/>
      <c r="N155" s="241"/>
      <c r="O155" s="241"/>
      <c r="P155" s="241"/>
      <c r="Q155" s="241"/>
      <c r="R155" s="241"/>
      <c r="S155" s="241"/>
      <c r="T155" s="24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3" t="s">
        <v>126</v>
      </c>
      <c r="AU155" s="243" t="s">
        <v>84</v>
      </c>
      <c r="AV155" s="13" t="s">
        <v>84</v>
      </c>
      <c r="AW155" s="13" t="s">
        <v>32</v>
      </c>
      <c r="AX155" s="13" t="s">
        <v>75</v>
      </c>
      <c r="AY155" s="243" t="s">
        <v>116</v>
      </c>
    </row>
    <row r="156" s="14" customFormat="1">
      <c r="A156" s="14"/>
      <c r="B156" s="244"/>
      <c r="C156" s="245"/>
      <c r="D156" s="228" t="s">
        <v>126</v>
      </c>
      <c r="E156" s="246" t="s">
        <v>1</v>
      </c>
      <c r="F156" s="247" t="s">
        <v>128</v>
      </c>
      <c r="G156" s="245"/>
      <c r="H156" s="248">
        <v>378</v>
      </c>
      <c r="I156" s="249"/>
      <c r="J156" s="245"/>
      <c r="K156" s="245"/>
      <c r="L156" s="250"/>
      <c r="M156" s="251"/>
      <c r="N156" s="252"/>
      <c r="O156" s="252"/>
      <c r="P156" s="252"/>
      <c r="Q156" s="252"/>
      <c r="R156" s="252"/>
      <c r="S156" s="252"/>
      <c r="T156" s="253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4" t="s">
        <v>126</v>
      </c>
      <c r="AU156" s="254" t="s">
        <v>84</v>
      </c>
      <c r="AV156" s="14" t="s">
        <v>122</v>
      </c>
      <c r="AW156" s="14" t="s">
        <v>32</v>
      </c>
      <c r="AX156" s="14" t="s">
        <v>82</v>
      </c>
      <c r="AY156" s="254" t="s">
        <v>116</v>
      </c>
    </row>
    <row r="157" s="2" customFormat="1" ht="24.15" customHeight="1">
      <c r="A157" s="37"/>
      <c r="B157" s="38"/>
      <c r="C157" s="214" t="s">
        <v>164</v>
      </c>
      <c r="D157" s="214" t="s">
        <v>118</v>
      </c>
      <c r="E157" s="215" t="s">
        <v>165</v>
      </c>
      <c r="F157" s="216" t="s">
        <v>166</v>
      </c>
      <c r="G157" s="217" t="s">
        <v>137</v>
      </c>
      <c r="H157" s="218">
        <v>378</v>
      </c>
      <c r="I157" s="219"/>
      <c r="J157" s="220">
        <f>ROUND(I157*H157,2)</f>
        <v>0</v>
      </c>
      <c r="K157" s="221"/>
      <c r="L157" s="43"/>
      <c r="M157" s="222" t="s">
        <v>1</v>
      </c>
      <c r="N157" s="223" t="s">
        <v>40</v>
      </c>
      <c r="O157" s="90"/>
      <c r="P157" s="224">
        <f>O157*H157</f>
        <v>0</v>
      </c>
      <c r="Q157" s="224">
        <v>0</v>
      </c>
      <c r="R157" s="224">
        <f>Q157*H157</f>
        <v>0</v>
      </c>
      <c r="S157" s="224">
        <v>0.90000000000000002</v>
      </c>
      <c r="T157" s="225">
        <f>S157*H157</f>
        <v>340.19999999999999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26" t="s">
        <v>122</v>
      </c>
      <c r="AT157" s="226" t="s">
        <v>118</v>
      </c>
      <c r="AU157" s="226" t="s">
        <v>84</v>
      </c>
      <c r="AY157" s="16" t="s">
        <v>116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16" t="s">
        <v>82</v>
      </c>
      <c r="BK157" s="227">
        <f>ROUND(I157*H157,2)</f>
        <v>0</v>
      </c>
      <c r="BL157" s="16" t="s">
        <v>122</v>
      </c>
      <c r="BM157" s="226" t="s">
        <v>167</v>
      </c>
    </row>
    <row r="158" s="2" customFormat="1">
      <c r="A158" s="37"/>
      <c r="B158" s="38"/>
      <c r="C158" s="39"/>
      <c r="D158" s="228" t="s">
        <v>124</v>
      </c>
      <c r="E158" s="39"/>
      <c r="F158" s="229" t="s">
        <v>168</v>
      </c>
      <c r="G158" s="39"/>
      <c r="H158" s="39"/>
      <c r="I158" s="230"/>
      <c r="J158" s="39"/>
      <c r="K158" s="39"/>
      <c r="L158" s="43"/>
      <c r="M158" s="231"/>
      <c r="N158" s="232"/>
      <c r="O158" s="90"/>
      <c r="P158" s="90"/>
      <c r="Q158" s="90"/>
      <c r="R158" s="90"/>
      <c r="S158" s="90"/>
      <c r="T158" s="91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T158" s="16" t="s">
        <v>124</v>
      </c>
      <c r="AU158" s="16" t="s">
        <v>84</v>
      </c>
    </row>
    <row r="159" s="2" customFormat="1" ht="16.5" customHeight="1">
      <c r="A159" s="37"/>
      <c r="B159" s="38"/>
      <c r="C159" s="255" t="s">
        <v>148</v>
      </c>
      <c r="D159" s="255" t="s">
        <v>169</v>
      </c>
      <c r="E159" s="256" t="s">
        <v>170</v>
      </c>
      <c r="F159" s="257" t="s">
        <v>171</v>
      </c>
      <c r="G159" s="258" t="s">
        <v>137</v>
      </c>
      <c r="H159" s="259">
        <v>50</v>
      </c>
      <c r="I159" s="260"/>
      <c r="J159" s="261">
        <f>ROUND(I159*H159,2)</f>
        <v>0</v>
      </c>
      <c r="K159" s="262"/>
      <c r="L159" s="263"/>
      <c r="M159" s="264" t="s">
        <v>1</v>
      </c>
      <c r="N159" s="265" t="s">
        <v>40</v>
      </c>
      <c r="O159" s="90"/>
      <c r="P159" s="224">
        <f>O159*H159</f>
        <v>0</v>
      </c>
      <c r="Q159" s="224">
        <v>0.0040000000000000001</v>
      </c>
      <c r="R159" s="224">
        <f>Q159*H159</f>
        <v>0.20000000000000001</v>
      </c>
      <c r="S159" s="224">
        <v>0</v>
      </c>
      <c r="T159" s="225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26" t="s">
        <v>164</v>
      </c>
      <c r="AT159" s="226" t="s">
        <v>169</v>
      </c>
      <c r="AU159" s="226" t="s">
        <v>84</v>
      </c>
      <c r="AY159" s="16" t="s">
        <v>116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16" t="s">
        <v>82</v>
      </c>
      <c r="BK159" s="227">
        <f>ROUND(I159*H159,2)</f>
        <v>0</v>
      </c>
      <c r="BL159" s="16" t="s">
        <v>122</v>
      </c>
      <c r="BM159" s="226" t="s">
        <v>172</v>
      </c>
    </row>
    <row r="160" s="2" customFormat="1">
      <c r="A160" s="37"/>
      <c r="B160" s="38"/>
      <c r="C160" s="39"/>
      <c r="D160" s="228" t="s">
        <v>124</v>
      </c>
      <c r="E160" s="39"/>
      <c r="F160" s="229" t="s">
        <v>173</v>
      </c>
      <c r="G160" s="39"/>
      <c r="H160" s="39"/>
      <c r="I160" s="230"/>
      <c r="J160" s="39"/>
      <c r="K160" s="39"/>
      <c r="L160" s="43"/>
      <c r="M160" s="231"/>
      <c r="N160" s="232"/>
      <c r="O160" s="90"/>
      <c r="P160" s="90"/>
      <c r="Q160" s="90"/>
      <c r="R160" s="90"/>
      <c r="S160" s="90"/>
      <c r="T160" s="91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T160" s="16" t="s">
        <v>124</v>
      </c>
      <c r="AU160" s="16" t="s">
        <v>84</v>
      </c>
    </row>
    <row r="161" s="2" customFormat="1" ht="16.5" customHeight="1">
      <c r="A161" s="37"/>
      <c r="B161" s="38"/>
      <c r="C161" s="255" t="s">
        <v>174</v>
      </c>
      <c r="D161" s="255" t="s">
        <v>169</v>
      </c>
      <c r="E161" s="256" t="s">
        <v>175</v>
      </c>
      <c r="F161" s="257" t="s">
        <v>176</v>
      </c>
      <c r="G161" s="258" t="s">
        <v>137</v>
      </c>
      <c r="H161" s="259">
        <v>18</v>
      </c>
      <c r="I161" s="260"/>
      <c r="J161" s="261">
        <f>ROUND(I161*H161,2)</f>
        <v>0</v>
      </c>
      <c r="K161" s="262"/>
      <c r="L161" s="263"/>
      <c r="M161" s="264" t="s">
        <v>1</v>
      </c>
      <c r="N161" s="265" t="s">
        <v>40</v>
      </c>
      <c r="O161" s="90"/>
      <c r="P161" s="224">
        <f>O161*H161</f>
        <v>0</v>
      </c>
      <c r="Q161" s="224">
        <v>0.0044999999999999997</v>
      </c>
      <c r="R161" s="224">
        <f>Q161*H161</f>
        <v>0.080999999999999989</v>
      </c>
      <c r="S161" s="224">
        <v>0</v>
      </c>
      <c r="T161" s="225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26" t="s">
        <v>164</v>
      </c>
      <c r="AT161" s="226" t="s">
        <v>169</v>
      </c>
      <c r="AU161" s="226" t="s">
        <v>84</v>
      </c>
      <c r="AY161" s="16" t="s">
        <v>116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16" t="s">
        <v>82</v>
      </c>
      <c r="BK161" s="227">
        <f>ROUND(I161*H161,2)</f>
        <v>0</v>
      </c>
      <c r="BL161" s="16" t="s">
        <v>122</v>
      </c>
      <c r="BM161" s="226" t="s">
        <v>177</v>
      </c>
    </row>
    <row r="162" s="2" customFormat="1">
      <c r="A162" s="37"/>
      <c r="B162" s="38"/>
      <c r="C162" s="39"/>
      <c r="D162" s="228" t="s">
        <v>124</v>
      </c>
      <c r="E162" s="39"/>
      <c r="F162" s="229" t="s">
        <v>178</v>
      </c>
      <c r="G162" s="39"/>
      <c r="H162" s="39"/>
      <c r="I162" s="230"/>
      <c r="J162" s="39"/>
      <c r="K162" s="39"/>
      <c r="L162" s="43"/>
      <c r="M162" s="231"/>
      <c r="N162" s="232"/>
      <c r="O162" s="90"/>
      <c r="P162" s="90"/>
      <c r="Q162" s="90"/>
      <c r="R162" s="90"/>
      <c r="S162" s="90"/>
      <c r="T162" s="91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T162" s="16" t="s">
        <v>124</v>
      </c>
      <c r="AU162" s="16" t="s">
        <v>84</v>
      </c>
    </row>
    <row r="163" s="13" customFormat="1">
      <c r="A163" s="13"/>
      <c r="B163" s="233"/>
      <c r="C163" s="234"/>
      <c r="D163" s="228" t="s">
        <v>126</v>
      </c>
      <c r="E163" s="235" t="s">
        <v>1</v>
      </c>
      <c r="F163" s="236" t="s">
        <v>179</v>
      </c>
      <c r="G163" s="234"/>
      <c r="H163" s="237">
        <v>18</v>
      </c>
      <c r="I163" s="238"/>
      <c r="J163" s="234"/>
      <c r="K163" s="234"/>
      <c r="L163" s="239"/>
      <c r="M163" s="240"/>
      <c r="N163" s="241"/>
      <c r="O163" s="241"/>
      <c r="P163" s="241"/>
      <c r="Q163" s="241"/>
      <c r="R163" s="241"/>
      <c r="S163" s="241"/>
      <c r="T163" s="24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3" t="s">
        <v>126</v>
      </c>
      <c r="AU163" s="243" t="s">
        <v>84</v>
      </c>
      <c r="AV163" s="13" t="s">
        <v>84</v>
      </c>
      <c r="AW163" s="13" t="s">
        <v>32</v>
      </c>
      <c r="AX163" s="13" t="s">
        <v>82</v>
      </c>
      <c r="AY163" s="243" t="s">
        <v>116</v>
      </c>
    </row>
    <row r="164" s="2" customFormat="1" ht="16.5" customHeight="1">
      <c r="A164" s="37"/>
      <c r="B164" s="38"/>
      <c r="C164" s="255" t="s">
        <v>180</v>
      </c>
      <c r="D164" s="255" t="s">
        <v>169</v>
      </c>
      <c r="E164" s="256" t="s">
        <v>181</v>
      </c>
      <c r="F164" s="257" t="s">
        <v>182</v>
      </c>
      <c r="G164" s="258" t="s">
        <v>137</v>
      </c>
      <c r="H164" s="259">
        <v>99</v>
      </c>
      <c r="I164" s="260"/>
      <c r="J164" s="261">
        <f>ROUND(I164*H164,2)</f>
        <v>0</v>
      </c>
      <c r="K164" s="262"/>
      <c r="L164" s="263"/>
      <c r="M164" s="264" t="s">
        <v>1</v>
      </c>
      <c r="N164" s="265" t="s">
        <v>40</v>
      </c>
      <c r="O164" s="90"/>
      <c r="P164" s="224">
        <f>O164*H164</f>
        <v>0</v>
      </c>
      <c r="Q164" s="224">
        <v>0.0023800000000000002</v>
      </c>
      <c r="R164" s="224">
        <f>Q164*H164</f>
        <v>0.23562000000000002</v>
      </c>
      <c r="S164" s="224">
        <v>0</v>
      </c>
      <c r="T164" s="225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26" t="s">
        <v>164</v>
      </c>
      <c r="AT164" s="226" t="s">
        <v>169</v>
      </c>
      <c r="AU164" s="226" t="s">
        <v>84</v>
      </c>
      <c r="AY164" s="16" t="s">
        <v>116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16" t="s">
        <v>82</v>
      </c>
      <c r="BK164" s="227">
        <f>ROUND(I164*H164,2)</f>
        <v>0</v>
      </c>
      <c r="BL164" s="16" t="s">
        <v>122</v>
      </c>
      <c r="BM164" s="226" t="s">
        <v>183</v>
      </c>
    </row>
    <row r="165" s="2" customFormat="1">
      <c r="A165" s="37"/>
      <c r="B165" s="38"/>
      <c r="C165" s="39"/>
      <c r="D165" s="228" t="s">
        <v>124</v>
      </c>
      <c r="E165" s="39"/>
      <c r="F165" s="229" t="s">
        <v>184</v>
      </c>
      <c r="G165" s="39"/>
      <c r="H165" s="39"/>
      <c r="I165" s="230"/>
      <c r="J165" s="39"/>
      <c r="K165" s="39"/>
      <c r="L165" s="43"/>
      <c r="M165" s="231"/>
      <c r="N165" s="232"/>
      <c r="O165" s="90"/>
      <c r="P165" s="90"/>
      <c r="Q165" s="90"/>
      <c r="R165" s="90"/>
      <c r="S165" s="90"/>
      <c r="T165" s="91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T165" s="16" t="s">
        <v>124</v>
      </c>
      <c r="AU165" s="16" t="s">
        <v>84</v>
      </c>
    </row>
    <row r="166" s="2" customFormat="1" ht="16.5" customHeight="1">
      <c r="A166" s="37"/>
      <c r="B166" s="38"/>
      <c r="C166" s="255" t="s">
        <v>8</v>
      </c>
      <c r="D166" s="255" t="s">
        <v>169</v>
      </c>
      <c r="E166" s="256" t="s">
        <v>185</v>
      </c>
      <c r="F166" s="257" t="s">
        <v>186</v>
      </c>
      <c r="G166" s="258" t="s">
        <v>137</v>
      </c>
      <c r="H166" s="259">
        <v>211</v>
      </c>
      <c r="I166" s="260"/>
      <c r="J166" s="261">
        <f>ROUND(I166*H166,2)</f>
        <v>0</v>
      </c>
      <c r="K166" s="262"/>
      <c r="L166" s="263"/>
      <c r="M166" s="264" t="s">
        <v>1</v>
      </c>
      <c r="N166" s="265" t="s">
        <v>40</v>
      </c>
      <c r="O166" s="90"/>
      <c r="P166" s="224">
        <f>O166*H166</f>
        <v>0</v>
      </c>
      <c r="Q166" s="224">
        <v>0.0020999999999999999</v>
      </c>
      <c r="R166" s="224">
        <f>Q166*H166</f>
        <v>0.44309999999999999</v>
      </c>
      <c r="S166" s="224">
        <v>0</v>
      </c>
      <c r="T166" s="225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26" t="s">
        <v>164</v>
      </c>
      <c r="AT166" s="226" t="s">
        <v>169</v>
      </c>
      <c r="AU166" s="226" t="s">
        <v>84</v>
      </c>
      <c r="AY166" s="16" t="s">
        <v>116</v>
      </c>
      <c r="BE166" s="227">
        <f>IF(N166="základní",J166,0)</f>
        <v>0</v>
      </c>
      <c r="BF166" s="227">
        <f>IF(N166="snížená",J166,0)</f>
        <v>0</v>
      </c>
      <c r="BG166" s="227">
        <f>IF(N166="zákl. přenesená",J166,0)</f>
        <v>0</v>
      </c>
      <c r="BH166" s="227">
        <f>IF(N166="sníž. přenesená",J166,0)</f>
        <v>0</v>
      </c>
      <c r="BI166" s="227">
        <f>IF(N166="nulová",J166,0)</f>
        <v>0</v>
      </c>
      <c r="BJ166" s="16" t="s">
        <v>82</v>
      </c>
      <c r="BK166" s="227">
        <f>ROUND(I166*H166,2)</f>
        <v>0</v>
      </c>
      <c r="BL166" s="16" t="s">
        <v>122</v>
      </c>
      <c r="BM166" s="226" t="s">
        <v>187</v>
      </c>
    </row>
    <row r="167" s="2" customFormat="1">
      <c r="A167" s="37"/>
      <c r="B167" s="38"/>
      <c r="C167" s="39"/>
      <c r="D167" s="228" t="s">
        <v>124</v>
      </c>
      <c r="E167" s="39"/>
      <c r="F167" s="229" t="s">
        <v>188</v>
      </c>
      <c r="G167" s="39"/>
      <c r="H167" s="39"/>
      <c r="I167" s="230"/>
      <c r="J167" s="39"/>
      <c r="K167" s="39"/>
      <c r="L167" s="43"/>
      <c r="M167" s="231"/>
      <c r="N167" s="232"/>
      <c r="O167" s="90"/>
      <c r="P167" s="90"/>
      <c r="Q167" s="90"/>
      <c r="R167" s="90"/>
      <c r="S167" s="90"/>
      <c r="T167" s="91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T167" s="16" t="s">
        <v>124</v>
      </c>
      <c r="AU167" s="16" t="s">
        <v>84</v>
      </c>
    </row>
    <row r="168" s="2" customFormat="1" ht="33" customHeight="1">
      <c r="A168" s="37"/>
      <c r="B168" s="38"/>
      <c r="C168" s="214" t="s">
        <v>189</v>
      </c>
      <c r="D168" s="214" t="s">
        <v>118</v>
      </c>
      <c r="E168" s="215" t="s">
        <v>190</v>
      </c>
      <c r="F168" s="216" t="s">
        <v>191</v>
      </c>
      <c r="G168" s="217" t="s">
        <v>121</v>
      </c>
      <c r="H168" s="218">
        <v>37.799999999999997</v>
      </c>
      <c r="I168" s="219"/>
      <c r="J168" s="220">
        <f>ROUND(I168*H168,2)</f>
        <v>0</v>
      </c>
      <c r="K168" s="221"/>
      <c r="L168" s="43"/>
      <c r="M168" s="222" t="s">
        <v>1</v>
      </c>
      <c r="N168" s="223" t="s">
        <v>40</v>
      </c>
      <c r="O168" s="90"/>
      <c r="P168" s="224">
        <f>O168*H168</f>
        <v>0</v>
      </c>
      <c r="Q168" s="224">
        <v>0</v>
      </c>
      <c r="R168" s="224">
        <f>Q168*H168</f>
        <v>0</v>
      </c>
      <c r="S168" s="224">
        <v>0</v>
      </c>
      <c r="T168" s="225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26" t="s">
        <v>122</v>
      </c>
      <c r="AT168" s="226" t="s">
        <v>118</v>
      </c>
      <c r="AU168" s="226" t="s">
        <v>84</v>
      </c>
      <c r="AY168" s="16" t="s">
        <v>116</v>
      </c>
      <c r="BE168" s="227">
        <f>IF(N168="základní",J168,0)</f>
        <v>0</v>
      </c>
      <c r="BF168" s="227">
        <f>IF(N168="snížená",J168,0)</f>
        <v>0</v>
      </c>
      <c r="BG168" s="227">
        <f>IF(N168="zákl. přenesená",J168,0)</f>
        <v>0</v>
      </c>
      <c r="BH168" s="227">
        <f>IF(N168="sníž. přenesená",J168,0)</f>
        <v>0</v>
      </c>
      <c r="BI168" s="227">
        <f>IF(N168="nulová",J168,0)</f>
        <v>0</v>
      </c>
      <c r="BJ168" s="16" t="s">
        <v>82</v>
      </c>
      <c r="BK168" s="227">
        <f>ROUND(I168*H168,2)</f>
        <v>0</v>
      </c>
      <c r="BL168" s="16" t="s">
        <v>122</v>
      </c>
      <c r="BM168" s="226" t="s">
        <v>192</v>
      </c>
    </row>
    <row r="169" s="2" customFormat="1">
      <c r="A169" s="37"/>
      <c r="B169" s="38"/>
      <c r="C169" s="39"/>
      <c r="D169" s="228" t="s">
        <v>124</v>
      </c>
      <c r="E169" s="39"/>
      <c r="F169" s="229" t="s">
        <v>193</v>
      </c>
      <c r="G169" s="39"/>
      <c r="H169" s="39"/>
      <c r="I169" s="230"/>
      <c r="J169" s="39"/>
      <c r="K169" s="39"/>
      <c r="L169" s="43"/>
      <c r="M169" s="231"/>
      <c r="N169" s="232"/>
      <c r="O169" s="90"/>
      <c r="P169" s="90"/>
      <c r="Q169" s="90"/>
      <c r="R169" s="90"/>
      <c r="S169" s="90"/>
      <c r="T169" s="91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T169" s="16" t="s">
        <v>124</v>
      </c>
      <c r="AU169" s="16" t="s">
        <v>84</v>
      </c>
    </row>
    <row r="170" s="13" customFormat="1">
      <c r="A170" s="13"/>
      <c r="B170" s="233"/>
      <c r="C170" s="234"/>
      <c r="D170" s="228" t="s">
        <v>126</v>
      </c>
      <c r="E170" s="235" t="s">
        <v>1</v>
      </c>
      <c r="F170" s="236" t="s">
        <v>194</v>
      </c>
      <c r="G170" s="234"/>
      <c r="H170" s="237">
        <v>37.799999999999997</v>
      </c>
      <c r="I170" s="238"/>
      <c r="J170" s="234"/>
      <c r="K170" s="234"/>
      <c r="L170" s="239"/>
      <c r="M170" s="240"/>
      <c r="N170" s="241"/>
      <c r="O170" s="241"/>
      <c r="P170" s="241"/>
      <c r="Q170" s="241"/>
      <c r="R170" s="241"/>
      <c r="S170" s="241"/>
      <c r="T170" s="24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3" t="s">
        <v>126</v>
      </c>
      <c r="AU170" s="243" t="s">
        <v>84</v>
      </c>
      <c r="AV170" s="13" t="s">
        <v>84</v>
      </c>
      <c r="AW170" s="13" t="s">
        <v>32</v>
      </c>
      <c r="AX170" s="13" t="s">
        <v>75</v>
      </c>
      <c r="AY170" s="243" t="s">
        <v>116</v>
      </c>
    </row>
    <row r="171" s="14" customFormat="1">
      <c r="A171" s="14"/>
      <c r="B171" s="244"/>
      <c r="C171" s="245"/>
      <c r="D171" s="228" t="s">
        <v>126</v>
      </c>
      <c r="E171" s="246" t="s">
        <v>1</v>
      </c>
      <c r="F171" s="247" t="s">
        <v>128</v>
      </c>
      <c r="G171" s="245"/>
      <c r="H171" s="248">
        <v>37.799999999999997</v>
      </c>
      <c r="I171" s="249"/>
      <c r="J171" s="245"/>
      <c r="K171" s="245"/>
      <c r="L171" s="250"/>
      <c r="M171" s="251"/>
      <c r="N171" s="252"/>
      <c r="O171" s="252"/>
      <c r="P171" s="252"/>
      <c r="Q171" s="252"/>
      <c r="R171" s="252"/>
      <c r="S171" s="252"/>
      <c r="T171" s="253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4" t="s">
        <v>126</v>
      </c>
      <c r="AU171" s="254" t="s">
        <v>84</v>
      </c>
      <c r="AV171" s="14" t="s">
        <v>122</v>
      </c>
      <c r="AW171" s="14" t="s">
        <v>32</v>
      </c>
      <c r="AX171" s="14" t="s">
        <v>82</v>
      </c>
      <c r="AY171" s="254" t="s">
        <v>116</v>
      </c>
    </row>
    <row r="172" s="12" customFormat="1" ht="22.8" customHeight="1">
      <c r="A172" s="12"/>
      <c r="B172" s="198"/>
      <c r="C172" s="199"/>
      <c r="D172" s="200" t="s">
        <v>74</v>
      </c>
      <c r="E172" s="212" t="s">
        <v>195</v>
      </c>
      <c r="F172" s="212" t="s">
        <v>196</v>
      </c>
      <c r="G172" s="199"/>
      <c r="H172" s="199"/>
      <c r="I172" s="202"/>
      <c r="J172" s="213">
        <f>BK172</f>
        <v>0</v>
      </c>
      <c r="K172" s="199"/>
      <c r="L172" s="204"/>
      <c r="M172" s="205"/>
      <c r="N172" s="206"/>
      <c r="O172" s="206"/>
      <c r="P172" s="207">
        <f>SUM(P173:P180)</f>
        <v>0</v>
      </c>
      <c r="Q172" s="206"/>
      <c r="R172" s="207">
        <f>SUM(R173:R180)</f>
        <v>0</v>
      </c>
      <c r="S172" s="206"/>
      <c r="T172" s="208">
        <f>SUM(T173:T180)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09" t="s">
        <v>82</v>
      </c>
      <c r="AT172" s="210" t="s">
        <v>74</v>
      </c>
      <c r="AU172" s="210" t="s">
        <v>82</v>
      </c>
      <c r="AY172" s="209" t="s">
        <v>116</v>
      </c>
      <c r="BK172" s="211">
        <f>SUM(BK173:BK180)</f>
        <v>0</v>
      </c>
    </row>
    <row r="173" s="2" customFormat="1" ht="37.8" customHeight="1">
      <c r="A173" s="37"/>
      <c r="B173" s="38"/>
      <c r="C173" s="214" t="s">
        <v>197</v>
      </c>
      <c r="D173" s="214" t="s">
        <v>118</v>
      </c>
      <c r="E173" s="215" t="s">
        <v>198</v>
      </c>
      <c r="F173" s="216" t="s">
        <v>199</v>
      </c>
      <c r="G173" s="217" t="s">
        <v>200</v>
      </c>
      <c r="H173" s="218">
        <v>36.854999999999997</v>
      </c>
      <c r="I173" s="219"/>
      <c r="J173" s="220">
        <f>ROUND(I173*H173,2)</f>
        <v>0</v>
      </c>
      <c r="K173" s="221"/>
      <c r="L173" s="43"/>
      <c r="M173" s="222" t="s">
        <v>1</v>
      </c>
      <c r="N173" s="223" t="s">
        <v>40</v>
      </c>
      <c r="O173" s="90"/>
      <c r="P173" s="224">
        <f>O173*H173</f>
        <v>0</v>
      </c>
      <c r="Q173" s="224">
        <v>0</v>
      </c>
      <c r="R173" s="224">
        <f>Q173*H173</f>
        <v>0</v>
      </c>
      <c r="S173" s="224">
        <v>0</v>
      </c>
      <c r="T173" s="225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26" t="s">
        <v>122</v>
      </c>
      <c r="AT173" s="226" t="s">
        <v>118</v>
      </c>
      <c r="AU173" s="226" t="s">
        <v>84</v>
      </c>
      <c r="AY173" s="16" t="s">
        <v>116</v>
      </c>
      <c r="BE173" s="227">
        <f>IF(N173="základní",J173,0)</f>
        <v>0</v>
      </c>
      <c r="BF173" s="227">
        <f>IF(N173="snížená",J173,0)</f>
        <v>0</v>
      </c>
      <c r="BG173" s="227">
        <f>IF(N173="zákl. přenesená",J173,0)</f>
        <v>0</v>
      </c>
      <c r="BH173" s="227">
        <f>IF(N173="sníž. přenesená",J173,0)</f>
        <v>0</v>
      </c>
      <c r="BI173" s="227">
        <f>IF(N173="nulová",J173,0)</f>
        <v>0</v>
      </c>
      <c r="BJ173" s="16" t="s">
        <v>82</v>
      </c>
      <c r="BK173" s="227">
        <f>ROUND(I173*H173,2)</f>
        <v>0</v>
      </c>
      <c r="BL173" s="16" t="s">
        <v>122</v>
      </c>
      <c r="BM173" s="226" t="s">
        <v>201</v>
      </c>
    </row>
    <row r="174" s="2" customFormat="1">
      <c r="A174" s="37"/>
      <c r="B174" s="38"/>
      <c r="C174" s="39"/>
      <c r="D174" s="228" t="s">
        <v>124</v>
      </c>
      <c r="E174" s="39"/>
      <c r="F174" s="229" t="s">
        <v>202</v>
      </c>
      <c r="G174" s="39"/>
      <c r="H174" s="39"/>
      <c r="I174" s="230"/>
      <c r="J174" s="39"/>
      <c r="K174" s="39"/>
      <c r="L174" s="43"/>
      <c r="M174" s="231"/>
      <c r="N174" s="232"/>
      <c r="O174" s="90"/>
      <c r="P174" s="90"/>
      <c r="Q174" s="90"/>
      <c r="R174" s="90"/>
      <c r="S174" s="90"/>
      <c r="T174" s="91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T174" s="16" t="s">
        <v>124</v>
      </c>
      <c r="AU174" s="16" t="s">
        <v>84</v>
      </c>
    </row>
    <row r="175" s="2" customFormat="1" ht="37.8" customHeight="1">
      <c r="A175" s="37"/>
      <c r="B175" s="38"/>
      <c r="C175" s="214" t="s">
        <v>203</v>
      </c>
      <c r="D175" s="214" t="s">
        <v>118</v>
      </c>
      <c r="E175" s="215" t="s">
        <v>204</v>
      </c>
      <c r="F175" s="216" t="s">
        <v>205</v>
      </c>
      <c r="G175" s="217" t="s">
        <v>200</v>
      </c>
      <c r="H175" s="218">
        <v>14.818</v>
      </c>
      <c r="I175" s="219"/>
      <c r="J175" s="220">
        <f>ROUND(I175*H175,2)</f>
        <v>0</v>
      </c>
      <c r="K175" s="221"/>
      <c r="L175" s="43"/>
      <c r="M175" s="222" t="s">
        <v>1</v>
      </c>
      <c r="N175" s="223" t="s">
        <v>40</v>
      </c>
      <c r="O175" s="90"/>
      <c r="P175" s="224">
        <f>O175*H175</f>
        <v>0</v>
      </c>
      <c r="Q175" s="224">
        <v>0</v>
      </c>
      <c r="R175" s="224">
        <f>Q175*H175</f>
        <v>0</v>
      </c>
      <c r="S175" s="224">
        <v>0</v>
      </c>
      <c r="T175" s="225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26" t="s">
        <v>122</v>
      </c>
      <c r="AT175" s="226" t="s">
        <v>118</v>
      </c>
      <c r="AU175" s="226" t="s">
        <v>84</v>
      </c>
      <c r="AY175" s="16" t="s">
        <v>116</v>
      </c>
      <c r="BE175" s="227">
        <f>IF(N175="základní",J175,0)</f>
        <v>0</v>
      </c>
      <c r="BF175" s="227">
        <f>IF(N175="snížená",J175,0)</f>
        <v>0</v>
      </c>
      <c r="BG175" s="227">
        <f>IF(N175="zákl. přenesená",J175,0)</f>
        <v>0</v>
      </c>
      <c r="BH175" s="227">
        <f>IF(N175="sníž. přenesená",J175,0)</f>
        <v>0</v>
      </c>
      <c r="BI175" s="227">
        <f>IF(N175="nulová",J175,0)</f>
        <v>0</v>
      </c>
      <c r="BJ175" s="16" t="s">
        <v>82</v>
      </c>
      <c r="BK175" s="227">
        <f>ROUND(I175*H175,2)</f>
        <v>0</v>
      </c>
      <c r="BL175" s="16" t="s">
        <v>122</v>
      </c>
      <c r="BM175" s="226" t="s">
        <v>206</v>
      </c>
    </row>
    <row r="176" s="2" customFormat="1">
      <c r="A176" s="37"/>
      <c r="B176" s="38"/>
      <c r="C176" s="39"/>
      <c r="D176" s="228" t="s">
        <v>124</v>
      </c>
      <c r="E176" s="39"/>
      <c r="F176" s="229" t="s">
        <v>207</v>
      </c>
      <c r="G176" s="39"/>
      <c r="H176" s="39"/>
      <c r="I176" s="230"/>
      <c r="J176" s="39"/>
      <c r="K176" s="39"/>
      <c r="L176" s="43"/>
      <c r="M176" s="231"/>
      <c r="N176" s="232"/>
      <c r="O176" s="90"/>
      <c r="P176" s="90"/>
      <c r="Q176" s="90"/>
      <c r="R176" s="90"/>
      <c r="S176" s="90"/>
      <c r="T176" s="91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T176" s="16" t="s">
        <v>124</v>
      </c>
      <c r="AU176" s="16" t="s">
        <v>84</v>
      </c>
    </row>
    <row r="177" s="2" customFormat="1" ht="24.15" customHeight="1">
      <c r="A177" s="37"/>
      <c r="B177" s="38"/>
      <c r="C177" s="214" t="s">
        <v>208</v>
      </c>
      <c r="D177" s="214" t="s">
        <v>118</v>
      </c>
      <c r="E177" s="215" t="s">
        <v>209</v>
      </c>
      <c r="F177" s="216" t="s">
        <v>210</v>
      </c>
      <c r="G177" s="217" t="s">
        <v>200</v>
      </c>
      <c r="H177" s="218">
        <v>43.469999999999999</v>
      </c>
      <c r="I177" s="219"/>
      <c r="J177" s="220">
        <f>ROUND(I177*H177,2)</f>
        <v>0</v>
      </c>
      <c r="K177" s="221"/>
      <c r="L177" s="43"/>
      <c r="M177" s="222" t="s">
        <v>1</v>
      </c>
      <c r="N177" s="223" t="s">
        <v>40</v>
      </c>
      <c r="O177" s="90"/>
      <c r="P177" s="224">
        <f>O177*H177</f>
        <v>0</v>
      </c>
      <c r="Q177" s="224">
        <v>0</v>
      </c>
      <c r="R177" s="224">
        <f>Q177*H177</f>
        <v>0</v>
      </c>
      <c r="S177" s="224">
        <v>0</v>
      </c>
      <c r="T177" s="225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26" t="s">
        <v>122</v>
      </c>
      <c r="AT177" s="226" t="s">
        <v>118</v>
      </c>
      <c r="AU177" s="226" t="s">
        <v>84</v>
      </c>
      <c r="AY177" s="16" t="s">
        <v>116</v>
      </c>
      <c r="BE177" s="227">
        <f>IF(N177="základní",J177,0)</f>
        <v>0</v>
      </c>
      <c r="BF177" s="227">
        <f>IF(N177="snížená",J177,0)</f>
        <v>0</v>
      </c>
      <c r="BG177" s="227">
        <f>IF(N177="zákl. přenesená",J177,0)</f>
        <v>0</v>
      </c>
      <c r="BH177" s="227">
        <f>IF(N177="sníž. přenesená",J177,0)</f>
        <v>0</v>
      </c>
      <c r="BI177" s="227">
        <f>IF(N177="nulová",J177,0)</f>
        <v>0</v>
      </c>
      <c r="BJ177" s="16" t="s">
        <v>82</v>
      </c>
      <c r="BK177" s="227">
        <f>ROUND(I177*H177,2)</f>
        <v>0</v>
      </c>
      <c r="BL177" s="16" t="s">
        <v>122</v>
      </c>
      <c r="BM177" s="226" t="s">
        <v>211</v>
      </c>
    </row>
    <row r="178" s="2" customFormat="1">
      <c r="A178" s="37"/>
      <c r="B178" s="38"/>
      <c r="C178" s="39"/>
      <c r="D178" s="228" t="s">
        <v>124</v>
      </c>
      <c r="E178" s="39"/>
      <c r="F178" s="229" t="s">
        <v>210</v>
      </c>
      <c r="G178" s="39"/>
      <c r="H178" s="39"/>
      <c r="I178" s="230"/>
      <c r="J178" s="39"/>
      <c r="K178" s="39"/>
      <c r="L178" s="43"/>
      <c r="M178" s="231"/>
      <c r="N178" s="232"/>
      <c r="O178" s="90"/>
      <c r="P178" s="90"/>
      <c r="Q178" s="90"/>
      <c r="R178" s="90"/>
      <c r="S178" s="90"/>
      <c r="T178" s="91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T178" s="16" t="s">
        <v>124</v>
      </c>
      <c r="AU178" s="16" t="s">
        <v>84</v>
      </c>
    </row>
    <row r="179" s="2" customFormat="1" ht="37.8" customHeight="1">
      <c r="A179" s="37"/>
      <c r="B179" s="38"/>
      <c r="C179" s="214" t="s">
        <v>212</v>
      </c>
      <c r="D179" s="214" t="s">
        <v>118</v>
      </c>
      <c r="E179" s="215" t="s">
        <v>213</v>
      </c>
      <c r="F179" s="216" t="s">
        <v>214</v>
      </c>
      <c r="G179" s="217" t="s">
        <v>200</v>
      </c>
      <c r="H179" s="218">
        <v>340.19999999999999</v>
      </c>
      <c r="I179" s="219"/>
      <c r="J179" s="220">
        <f>ROUND(I179*H179,2)</f>
        <v>0</v>
      </c>
      <c r="K179" s="221"/>
      <c r="L179" s="43"/>
      <c r="M179" s="222" t="s">
        <v>1</v>
      </c>
      <c r="N179" s="223" t="s">
        <v>40</v>
      </c>
      <c r="O179" s="90"/>
      <c r="P179" s="224">
        <f>O179*H179</f>
        <v>0</v>
      </c>
      <c r="Q179" s="224">
        <v>0</v>
      </c>
      <c r="R179" s="224">
        <f>Q179*H179</f>
        <v>0</v>
      </c>
      <c r="S179" s="224">
        <v>0</v>
      </c>
      <c r="T179" s="225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26" t="s">
        <v>122</v>
      </c>
      <c r="AT179" s="226" t="s">
        <v>118</v>
      </c>
      <c r="AU179" s="226" t="s">
        <v>84</v>
      </c>
      <c r="AY179" s="16" t="s">
        <v>116</v>
      </c>
      <c r="BE179" s="227">
        <f>IF(N179="základní",J179,0)</f>
        <v>0</v>
      </c>
      <c r="BF179" s="227">
        <f>IF(N179="snížená",J179,0)</f>
        <v>0</v>
      </c>
      <c r="BG179" s="227">
        <f>IF(N179="zákl. přenesená",J179,0)</f>
        <v>0</v>
      </c>
      <c r="BH179" s="227">
        <f>IF(N179="sníž. přenesená",J179,0)</f>
        <v>0</v>
      </c>
      <c r="BI179" s="227">
        <f>IF(N179="nulová",J179,0)</f>
        <v>0</v>
      </c>
      <c r="BJ179" s="16" t="s">
        <v>82</v>
      </c>
      <c r="BK179" s="227">
        <f>ROUND(I179*H179,2)</f>
        <v>0</v>
      </c>
      <c r="BL179" s="16" t="s">
        <v>122</v>
      </c>
      <c r="BM179" s="226" t="s">
        <v>215</v>
      </c>
    </row>
    <row r="180" s="2" customFormat="1">
      <c r="A180" s="37"/>
      <c r="B180" s="38"/>
      <c r="C180" s="39"/>
      <c r="D180" s="228" t="s">
        <v>124</v>
      </c>
      <c r="E180" s="39"/>
      <c r="F180" s="229" t="s">
        <v>216</v>
      </c>
      <c r="G180" s="39"/>
      <c r="H180" s="39"/>
      <c r="I180" s="230"/>
      <c r="J180" s="39"/>
      <c r="K180" s="39"/>
      <c r="L180" s="43"/>
      <c r="M180" s="231"/>
      <c r="N180" s="232"/>
      <c r="O180" s="90"/>
      <c r="P180" s="90"/>
      <c r="Q180" s="90"/>
      <c r="R180" s="90"/>
      <c r="S180" s="90"/>
      <c r="T180" s="91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T180" s="16" t="s">
        <v>124</v>
      </c>
      <c r="AU180" s="16" t="s">
        <v>84</v>
      </c>
    </row>
    <row r="181" s="12" customFormat="1" ht="22.8" customHeight="1">
      <c r="A181" s="12"/>
      <c r="B181" s="198"/>
      <c r="C181" s="199"/>
      <c r="D181" s="200" t="s">
        <v>74</v>
      </c>
      <c r="E181" s="212" t="s">
        <v>217</v>
      </c>
      <c r="F181" s="212" t="s">
        <v>218</v>
      </c>
      <c r="G181" s="199"/>
      <c r="H181" s="199"/>
      <c r="I181" s="202"/>
      <c r="J181" s="213">
        <f>BK181</f>
        <v>0</v>
      </c>
      <c r="K181" s="199"/>
      <c r="L181" s="204"/>
      <c r="M181" s="205"/>
      <c r="N181" s="206"/>
      <c r="O181" s="206"/>
      <c r="P181" s="207">
        <f>SUM(P182:P183)</f>
        <v>0</v>
      </c>
      <c r="Q181" s="206"/>
      <c r="R181" s="207">
        <f>SUM(R182:R183)</f>
        <v>0</v>
      </c>
      <c r="S181" s="206"/>
      <c r="T181" s="208">
        <f>SUM(T182:T183)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09" t="s">
        <v>82</v>
      </c>
      <c r="AT181" s="210" t="s">
        <v>74</v>
      </c>
      <c r="AU181" s="210" t="s">
        <v>82</v>
      </c>
      <c r="AY181" s="209" t="s">
        <v>116</v>
      </c>
      <c r="BK181" s="211">
        <f>SUM(BK182:BK183)</f>
        <v>0</v>
      </c>
    </row>
    <row r="182" s="2" customFormat="1" ht="24.15" customHeight="1">
      <c r="A182" s="37"/>
      <c r="B182" s="38"/>
      <c r="C182" s="214" t="s">
        <v>179</v>
      </c>
      <c r="D182" s="214" t="s">
        <v>118</v>
      </c>
      <c r="E182" s="215" t="s">
        <v>219</v>
      </c>
      <c r="F182" s="216" t="s">
        <v>220</v>
      </c>
      <c r="G182" s="217" t="s">
        <v>200</v>
      </c>
      <c r="H182" s="218">
        <v>111.646</v>
      </c>
      <c r="I182" s="219"/>
      <c r="J182" s="220">
        <f>ROUND(I182*H182,2)</f>
        <v>0</v>
      </c>
      <c r="K182" s="221"/>
      <c r="L182" s="43"/>
      <c r="M182" s="222" t="s">
        <v>1</v>
      </c>
      <c r="N182" s="223" t="s">
        <v>40</v>
      </c>
      <c r="O182" s="90"/>
      <c r="P182" s="224">
        <f>O182*H182</f>
        <v>0</v>
      </c>
      <c r="Q182" s="224">
        <v>0</v>
      </c>
      <c r="R182" s="224">
        <f>Q182*H182</f>
        <v>0</v>
      </c>
      <c r="S182" s="224">
        <v>0</v>
      </c>
      <c r="T182" s="225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226" t="s">
        <v>122</v>
      </c>
      <c r="AT182" s="226" t="s">
        <v>118</v>
      </c>
      <c r="AU182" s="226" t="s">
        <v>84</v>
      </c>
      <c r="AY182" s="16" t="s">
        <v>116</v>
      </c>
      <c r="BE182" s="227">
        <f>IF(N182="základní",J182,0)</f>
        <v>0</v>
      </c>
      <c r="BF182" s="227">
        <f>IF(N182="snížená",J182,0)</f>
        <v>0</v>
      </c>
      <c r="BG182" s="227">
        <f>IF(N182="zákl. přenesená",J182,0)</f>
        <v>0</v>
      </c>
      <c r="BH182" s="227">
        <f>IF(N182="sníž. přenesená",J182,0)</f>
        <v>0</v>
      </c>
      <c r="BI182" s="227">
        <f>IF(N182="nulová",J182,0)</f>
        <v>0</v>
      </c>
      <c r="BJ182" s="16" t="s">
        <v>82</v>
      </c>
      <c r="BK182" s="227">
        <f>ROUND(I182*H182,2)</f>
        <v>0</v>
      </c>
      <c r="BL182" s="16" t="s">
        <v>122</v>
      </c>
      <c r="BM182" s="226" t="s">
        <v>221</v>
      </c>
    </row>
    <row r="183" s="2" customFormat="1">
      <c r="A183" s="37"/>
      <c r="B183" s="38"/>
      <c r="C183" s="39"/>
      <c r="D183" s="228" t="s">
        <v>124</v>
      </c>
      <c r="E183" s="39"/>
      <c r="F183" s="229" t="s">
        <v>222</v>
      </c>
      <c r="G183" s="39"/>
      <c r="H183" s="39"/>
      <c r="I183" s="230"/>
      <c r="J183" s="39"/>
      <c r="K183" s="39"/>
      <c r="L183" s="43"/>
      <c r="M183" s="231"/>
      <c r="N183" s="232"/>
      <c r="O183" s="90"/>
      <c r="P183" s="90"/>
      <c r="Q183" s="90"/>
      <c r="R183" s="90"/>
      <c r="S183" s="90"/>
      <c r="T183" s="91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T183" s="16" t="s">
        <v>124</v>
      </c>
      <c r="AU183" s="16" t="s">
        <v>84</v>
      </c>
    </row>
    <row r="184" s="12" customFormat="1" ht="25.92" customHeight="1">
      <c r="A184" s="12"/>
      <c r="B184" s="198"/>
      <c r="C184" s="199"/>
      <c r="D184" s="200" t="s">
        <v>74</v>
      </c>
      <c r="E184" s="201" t="s">
        <v>223</v>
      </c>
      <c r="F184" s="201" t="s">
        <v>224</v>
      </c>
      <c r="G184" s="199"/>
      <c r="H184" s="199"/>
      <c r="I184" s="202"/>
      <c r="J184" s="203">
        <f>BK184</f>
        <v>0</v>
      </c>
      <c r="K184" s="199"/>
      <c r="L184" s="204"/>
      <c r="M184" s="205"/>
      <c r="N184" s="206"/>
      <c r="O184" s="206"/>
      <c r="P184" s="207">
        <f>P185</f>
        <v>0</v>
      </c>
      <c r="Q184" s="206"/>
      <c r="R184" s="207">
        <f>R185</f>
        <v>0</v>
      </c>
      <c r="S184" s="206"/>
      <c r="T184" s="208">
        <f>T185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09" t="s">
        <v>141</v>
      </c>
      <c r="AT184" s="210" t="s">
        <v>74</v>
      </c>
      <c r="AU184" s="210" t="s">
        <v>75</v>
      </c>
      <c r="AY184" s="209" t="s">
        <v>116</v>
      </c>
      <c r="BK184" s="211">
        <f>BK185</f>
        <v>0</v>
      </c>
    </row>
    <row r="185" s="12" customFormat="1" ht="22.8" customHeight="1">
      <c r="A185" s="12"/>
      <c r="B185" s="198"/>
      <c r="C185" s="199"/>
      <c r="D185" s="200" t="s">
        <v>74</v>
      </c>
      <c r="E185" s="212" t="s">
        <v>225</v>
      </c>
      <c r="F185" s="212" t="s">
        <v>226</v>
      </c>
      <c r="G185" s="199"/>
      <c r="H185" s="199"/>
      <c r="I185" s="202"/>
      <c r="J185" s="213">
        <f>BK185</f>
        <v>0</v>
      </c>
      <c r="K185" s="199"/>
      <c r="L185" s="204"/>
      <c r="M185" s="205"/>
      <c r="N185" s="206"/>
      <c r="O185" s="206"/>
      <c r="P185" s="207">
        <f>SUM(P186:P191)</f>
        <v>0</v>
      </c>
      <c r="Q185" s="206"/>
      <c r="R185" s="207">
        <f>SUM(R186:R191)</f>
        <v>0</v>
      </c>
      <c r="S185" s="206"/>
      <c r="T185" s="208">
        <f>SUM(T186:T191)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09" t="s">
        <v>141</v>
      </c>
      <c r="AT185" s="210" t="s">
        <v>74</v>
      </c>
      <c r="AU185" s="210" t="s">
        <v>82</v>
      </c>
      <c r="AY185" s="209" t="s">
        <v>116</v>
      </c>
      <c r="BK185" s="211">
        <f>SUM(BK186:BK191)</f>
        <v>0</v>
      </c>
    </row>
    <row r="186" s="2" customFormat="1" ht="16.5" customHeight="1">
      <c r="A186" s="37"/>
      <c r="B186" s="38"/>
      <c r="C186" s="214" t="s">
        <v>227</v>
      </c>
      <c r="D186" s="214" t="s">
        <v>118</v>
      </c>
      <c r="E186" s="215" t="s">
        <v>228</v>
      </c>
      <c r="F186" s="216" t="s">
        <v>229</v>
      </c>
      <c r="G186" s="217" t="s">
        <v>230</v>
      </c>
      <c r="H186" s="218">
        <v>1</v>
      </c>
      <c r="I186" s="219"/>
      <c r="J186" s="220">
        <f>ROUND(I186*H186,2)</f>
        <v>0</v>
      </c>
      <c r="K186" s="221"/>
      <c r="L186" s="43"/>
      <c r="M186" s="222" t="s">
        <v>1</v>
      </c>
      <c r="N186" s="223" t="s">
        <v>40</v>
      </c>
      <c r="O186" s="90"/>
      <c r="P186" s="224">
        <f>O186*H186</f>
        <v>0</v>
      </c>
      <c r="Q186" s="224">
        <v>0</v>
      </c>
      <c r="R186" s="224">
        <f>Q186*H186</f>
        <v>0</v>
      </c>
      <c r="S186" s="224">
        <v>0</v>
      </c>
      <c r="T186" s="225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226" t="s">
        <v>231</v>
      </c>
      <c r="AT186" s="226" t="s">
        <v>118</v>
      </c>
      <c r="AU186" s="226" t="s">
        <v>84</v>
      </c>
      <c r="AY186" s="16" t="s">
        <v>116</v>
      </c>
      <c r="BE186" s="227">
        <f>IF(N186="základní",J186,0)</f>
        <v>0</v>
      </c>
      <c r="BF186" s="227">
        <f>IF(N186="snížená",J186,0)</f>
        <v>0</v>
      </c>
      <c r="BG186" s="227">
        <f>IF(N186="zákl. přenesená",J186,0)</f>
        <v>0</v>
      </c>
      <c r="BH186" s="227">
        <f>IF(N186="sníž. přenesená",J186,0)</f>
        <v>0</v>
      </c>
      <c r="BI186" s="227">
        <f>IF(N186="nulová",J186,0)</f>
        <v>0</v>
      </c>
      <c r="BJ186" s="16" t="s">
        <v>82</v>
      </c>
      <c r="BK186" s="227">
        <f>ROUND(I186*H186,2)</f>
        <v>0</v>
      </c>
      <c r="BL186" s="16" t="s">
        <v>231</v>
      </c>
      <c r="BM186" s="226" t="s">
        <v>232</v>
      </c>
    </row>
    <row r="187" s="2" customFormat="1">
      <c r="A187" s="37"/>
      <c r="B187" s="38"/>
      <c r="C187" s="39"/>
      <c r="D187" s="228" t="s">
        <v>124</v>
      </c>
      <c r="E187" s="39"/>
      <c r="F187" s="229" t="s">
        <v>229</v>
      </c>
      <c r="G187" s="39"/>
      <c r="H187" s="39"/>
      <c r="I187" s="230"/>
      <c r="J187" s="39"/>
      <c r="K187" s="39"/>
      <c r="L187" s="43"/>
      <c r="M187" s="231"/>
      <c r="N187" s="232"/>
      <c r="O187" s="90"/>
      <c r="P187" s="90"/>
      <c r="Q187" s="90"/>
      <c r="R187" s="90"/>
      <c r="S187" s="90"/>
      <c r="T187" s="91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T187" s="16" t="s">
        <v>124</v>
      </c>
      <c r="AU187" s="16" t="s">
        <v>84</v>
      </c>
    </row>
    <row r="188" s="2" customFormat="1" ht="16.5" customHeight="1">
      <c r="A188" s="37"/>
      <c r="B188" s="38"/>
      <c r="C188" s="214" t="s">
        <v>233</v>
      </c>
      <c r="D188" s="214" t="s">
        <v>118</v>
      </c>
      <c r="E188" s="215" t="s">
        <v>234</v>
      </c>
      <c r="F188" s="216" t="s">
        <v>235</v>
      </c>
      <c r="G188" s="217" t="s">
        <v>236</v>
      </c>
      <c r="H188" s="218">
        <v>40</v>
      </c>
      <c r="I188" s="219"/>
      <c r="J188" s="220">
        <f>ROUND(I188*H188,2)</f>
        <v>0</v>
      </c>
      <c r="K188" s="221"/>
      <c r="L188" s="43"/>
      <c r="M188" s="222" t="s">
        <v>1</v>
      </c>
      <c r="N188" s="223" t="s">
        <v>40</v>
      </c>
      <c r="O188" s="90"/>
      <c r="P188" s="224">
        <f>O188*H188</f>
        <v>0</v>
      </c>
      <c r="Q188" s="224">
        <v>0</v>
      </c>
      <c r="R188" s="224">
        <f>Q188*H188</f>
        <v>0</v>
      </c>
      <c r="S188" s="224">
        <v>0</v>
      </c>
      <c r="T188" s="225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226" t="s">
        <v>231</v>
      </c>
      <c r="AT188" s="226" t="s">
        <v>118</v>
      </c>
      <c r="AU188" s="226" t="s">
        <v>84</v>
      </c>
      <c r="AY188" s="16" t="s">
        <v>116</v>
      </c>
      <c r="BE188" s="227">
        <f>IF(N188="základní",J188,0)</f>
        <v>0</v>
      </c>
      <c r="BF188" s="227">
        <f>IF(N188="snížená",J188,0)</f>
        <v>0</v>
      </c>
      <c r="BG188" s="227">
        <f>IF(N188="zákl. přenesená",J188,0)</f>
        <v>0</v>
      </c>
      <c r="BH188" s="227">
        <f>IF(N188="sníž. přenesená",J188,0)</f>
        <v>0</v>
      </c>
      <c r="BI188" s="227">
        <f>IF(N188="nulová",J188,0)</f>
        <v>0</v>
      </c>
      <c r="BJ188" s="16" t="s">
        <v>82</v>
      </c>
      <c r="BK188" s="227">
        <f>ROUND(I188*H188,2)</f>
        <v>0</v>
      </c>
      <c r="BL188" s="16" t="s">
        <v>231</v>
      </c>
      <c r="BM188" s="226" t="s">
        <v>237</v>
      </c>
    </row>
    <row r="189" s="2" customFormat="1">
      <c r="A189" s="37"/>
      <c r="B189" s="38"/>
      <c r="C189" s="39"/>
      <c r="D189" s="228" t="s">
        <v>124</v>
      </c>
      <c r="E189" s="39"/>
      <c r="F189" s="229" t="s">
        <v>238</v>
      </c>
      <c r="G189" s="39"/>
      <c r="H189" s="39"/>
      <c r="I189" s="230"/>
      <c r="J189" s="39"/>
      <c r="K189" s="39"/>
      <c r="L189" s="43"/>
      <c r="M189" s="231"/>
      <c r="N189" s="232"/>
      <c r="O189" s="90"/>
      <c r="P189" s="90"/>
      <c r="Q189" s="90"/>
      <c r="R189" s="90"/>
      <c r="S189" s="90"/>
      <c r="T189" s="91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T189" s="16" t="s">
        <v>124</v>
      </c>
      <c r="AU189" s="16" t="s">
        <v>84</v>
      </c>
    </row>
    <row r="190" s="13" customFormat="1">
      <c r="A190" s="13"/>
      <c r="B190" s="233"/>
      <c r="C190" s="234"/>
      <c r="D190" s="228" t="s">
        <v>126</v>
      </c>
      <c r="E190" s="235" t="s">
        <v>1</v>
      </c>
      <c r="F190" s="236" t="s">
        <v>239</v>
      </c>
      <c r="G190" s="234"/>
      <c r="H190" s="237">
        <v>40</v>
      </c>
      <c r="I190" s="238"/>
      <c r="J190" s="234"/>
      <c r="K190" s="234"/>
      <c r="L190" s="239"/>
      <c r="M190" s="240"/>
      <c r="N190" s="241"/>
      <c r="O190" s="241"/>
      <c r="P190" s="241"/>
      <c r="Q190" s="241"/>
      <c r="R190" s="241"/>
      <c r="S190" s="241"/>
      <c r="T190" s="242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3" t="s">
        <v>126</v>
      </c>
      <c r="AU190" s="243" t="s">
        <v>84</v>
      </c>
      <c r="AV190" s="13" t="s">
        <v>84</v>
      </c>
      <c r="AW190" s="13" t="s">
        <v>32</v>
      </c>
      <c r="AX190" s="13" t="s">
        <v>75</v>
      </c>
      <c r="AY190" s="243" t="s">
        <v>116</v>
      </c>
    </row>
    <row r="191" s="14" customFormat="1">
      <c r="A191" s="14"/>
      <c r="B191" s="244"/>
      <c r="C191" s="245"/>
      <c r="D191" s="228" t="s">
        <v>126</v>
      </c>
      <c r="E191" s="246" t="s">
        <v>1</v>
      </c>
      <c r="F191" s="247" t="s">
        <v>128</v>
      </c>
      <c r="G191" s="245"/>
      <c r="H191" s="248">
        <v>40</v>
      </c>
      <c r="I191" s="249"/>
      <c r="J191" s="245"/>
      <c r="K191" s="245"/>
      <c r="L191" s="250"/>
      <c r="M191" s="266"/>
      <c r="N191" s="267"/>
      <c r="O191" s="267"/>
      <c r="P191" s="267"/>
      <c r="Q191" s="267"/>
      <c r="R191" s="267"/>
      <c r="S191" s="267"/>
      <c r="T191" s="268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4" t="s">
        <v>126</v>
      </c>
      <c r="AU191" s="254" t="s">
        <v>84</v>
      </c>
      <c r="AV191" s="14" t="s">
        <v>122</v>
      </c>
      <c r="AW191" s="14" t="s">
        <v>32</v>
      </c>
      <c r="AX191" s="14" t="s">
        <v>82</v>
      </c>
      <c r="AY191" s="254" t="s">
        <v>116</v>
      </c>
    </row>
    <row r="192" s="2" customFormat="1" ht="6.96" customHeight="1">
      <c r="A192" s="37"/>
      <c r="B192" s="65"/>
      <c r="C192" s="66"/>
      <c r="D192" s="66"/>
      <c r="E192" s="66"/>
      <c r="F192" s="66"/>
      <c r="G192" s="66"/>
      <c r="H192" s="66"/>
      <c r="I192" s="66"/>
      <c r="J192" s="66"/>
      <c r="K192" s="66"/>
      <c r="L192" s="43"/>
      <c r="M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</row>
  </sheetData>
  <sheetProtection sheet="1" autoFilter="0" formatColumns="0" formatRows="0" objects="1" scenarios="1" spinCount="100000" saltValue="NAwZZoZdSJMgU5/5LH0Vy6qharWPiHc5m2Ap5w1/5DG6eOqkiNU+YVBHnTyp7gVQEAPMvbBMb4lm3fJJzpJTUA==" hashValue="aaQpzO9PpAT7fETYzepvLbimD8ZbgeWjgSsh6BU1z7SVSqGK99qOcIVKqn+wjtUOctpdnDyjyscivk/JhZ1Xkw==" algorithmName="SHA-512" password="CC35"/>
  <autoFilter ref="C123:K191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Zábranský Ladislav</dc:creator>
  <cp:lastModifiedBy>Zábranský Ladislav</cp:lastModifiedBy>
  <dcterms:created xsi:type="dcterms:W3CDTF">2025-09-15T05:15:59Z</dcterms:created>
  <dcterms:modified xsi:type="dcterms:W3CDTF">2025-09-15T05:16:02Z</dcterms:modified>
</cp:coreProperties>
</file>