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tavby\2024\Sušice Na Hrázi\Aktualizace 2025\"/>
    </mc:Choice>
  </mc:AlternateContent>
  <xr:revisionPtr revIDLastSave="0" documentId="13_ncr:1_{B69E4FE7-1686-4FA9-BAE9-EC242837B806}" xr6:coauthVersionLast="47" xr6:coauthVersionMax="47" xr10:uidLastSave="{00000000-0000-0000-0000-000000000000}"/>
  <bookViews>
    <workbookView xWindow="-120" yWindow="-120" windowWidth="29040" windowHeight="15840" firstSheet="4" activeTab="9" xr2:uid="{00000000-000D-0000-FFFF-FFFF00000000}"/>
  </bookViews>
  <sheets>
    <sheet name="Rekapitulace stavby" sheetId="1" r:id="rId1"/>
    <sheet name="010 - Stavební část" sheetId="2" r:id="rId2"/>
    <sheet name="021 - Dílny - vytápění" sheetId="3" r:id="rId3"/>
    <sheet name="022 - Dílny - vzduchotech..." sheetId="4" r:id="rId4"/>
    <sheet name="023 - Dílny - M+R" sheetId="5" r:id="rId5"/>
    <sheet name="024 - Dílny, plynová kote..." sheetId="6" r:id="rId6"/>
    <sheet name="025 - Dílny, plynová, pla..." sheetId="7" r:id="rId7"/>
    <sheet name="026 - Elektroinstalace" sheetId="8" r:id="rId8"/>
    <sheet name="Příloha č.1" sheetId="9" r:id="rId9"/>
    <sheet name="Příloha č.2" sheetId="10" r:id="rId10"/>
  </sheets>
  <externalReferences>
    <externalReference r:id="rId11"/>
  </externalReferences>
  <definedNames>
    <definedName name="_xlnm._FilterDatabase" localSheetId="1" hidden="1">'010 - Stavební část'!$C$146:$K$691</definedName>
    <definedName name="_xlnm._FilterDatabase" localSheetId="2" hidden="1">'021 - Dílny - vytápění'!$C$133:$K$255</definedName>
    <definedName name="_xlnm._FilterDatabase" localSheetId="3" hidden="1">'022 - Dílny - vzduchotech...'!$C$133:$K$210</definedName>
    <definedName name="_xlnm._FilterDatabase" localSheetId="4" hidden="1">'023 - Dílny - M+R'!$C$127:$K$161</definedName>
    <definedName name="_xlnm._FilterDatabase" localSheetId="5" hidden="1">'024 - Dílny, plynová kote...'!$C$138:$K$246</definedName>
    <definedName name="_xlnm._FilterDatabase" localSheetId="6" hidden="1">'025 - Dílny, plynová, pla...'!$C$131:$K$194</definedName>
    <definedName name="_xlnm._FilterDatabase" localSheetId="7" hidden="1">'026 - Elektroinstalace'!$C$121:$K$125</definedName>
    <definedName name="_xlnm.Print_Titles" localSheetId="1">'010 - Stavební část'!$146:$146</definedName>
    <definedName name="_xlnm.Print_Titles" localSheetId="2">'021 - Dílny - vytápění'!$133:$133</definedName>
    <definedName name="_xlnm.Print_Titles" localSheetId="3">'022 - Dílny - vzduchotech...'!$133:$133</definedName>
    <definedName name="_xlnm.Print_Titles" localSheetId="4">'023 - Dílny - M+R'!$127:$127</definedName>
    <definedName name="_xlnm.Print_Titles" localSheetId="5">'024 - Dílny, plynová kote...'!$138:$138</definedName>
    <definedName name="_xlnm.Print_Titles" localSheetId="6">'025 - Dílny, plynová, pla...'!$131:$131</definedName>
    <definedName name="_xlnm.Print_Titles" localSheetId="7">'026 - Elektroinstalace'!$121:$121</definedName>
    <definedName name="_xlnm.Print_Titles" localSheetId="0">'Rekapitulace stavby'!$92:$92</definedName>
    <definedName name="_xlnm.Print_Area" localSheetId="1">'010 - Stavební část'!$C$4:$J$76,'010 - Stavební část'!$C$82:$J$128,'010 - Stavební část'!$C$134:$J$691</definedName>
    <definedName name="_xlnm.Print_Area" localSheetId="2">'021 - Dílny - vytápění'!$C$4:$J$76,'021 - Dílny - vytápění'!$C$82:$J$113,'021 - Dílny - vytápění'!$C$119:$J$255</definedName>
    <definedName name="_xlnm.Print_Area" localSheetId="3">'022 - Dílny - vzduchotech...'!$C$4:$J$76,'022 - Dílny - vzduchotech...'!$C$82:$J$113,'022 - Dílny - vzduchotech...'!$C$119:$J$210</definedName>
    <definedName name="_xlnm.Print_Area" localSheetId="4">'023 - Dílny - M+R'!$C$4:$J$76,'023 - Dílny - M+R'!$C$82:$J$107,'023 - Dílny - M+R'!$C$113:$J$161</definedName>
    <definedName name="_xlnm.Print_Area" localSheetId="5">'024 - Dílny, plynová kote...'!$C$4:$J$76,'024 - Dílny, plynová kote...'!$C$82:$J$118,'024 - Dílny, plynová kote...'!$C$124:$J$246</definedName>
    <definedName name="_xlnm.Print_Area" localSheetId="6">'025 - Dílny, plynová, pla...'!$C$4:$J$76,'025 - Dílny, plynová, pla...'!$C$82:$J$111,'025 - Dílny, plynová, pla...'!$C$117:$J$194</definedName>
    <definedName name="_xlnm.Print_Area" localSheetId="7">'026 - Elektroinstalace'!$C$4:$J$76,'026 - Elektroinstalace'!$C$82:$J$101,'026 - Elektroinstalace'!$C$107:$J$125</definedName>
    <definedName name="_xlnm.Print_Area" localSheetId="0">'Rekapitulace stavby'!$D$4:$AO$76,'Rekapitulace stavby'!$C$82:$AQ$103</definedName>
  </definedNames>
  <calcPr calcId="191029"/>
</workbook>
</file>

<file path=xl/calcChain.xml><?xml version="1.0" encoding="utf-8"?>
<calcChain xmlns="http://schemas.openxmlformats.org/spreadsheetml/2006/main">
  <c r="V20" i="9" l="1"/>
  <c r="V15" i="9"/>
  <c r="U425" i="10"/>
  <c r="AS417" i="10"/>
  <c r="AS416" i="10"/>
  <c r="AS415" i="10"/>
  <c r="AS414" i="10"/>
  <c r="AS413" i="10"/>
  <c r="AS412" i="10"/>
  <c r="AS411" i="10"/>
  <c r="AS410" i="10"/>
  <c r="AS409" i="10"/>
  <c r="AS408" i="10"/>
  <c r="AS407" i="10"/>
  <c r="AS406" i="10"/>
  <c r="AS405" i="10"/>
  <c r="AS404" i="10"/>
  <c r="AS403" i="10"/>
  <c r="AS402" i="10"/>
  <c r="AS401" i="10"/>
  <c r="AS400" i="10"/>
  <c r="AS399" i="10"/>
  <c r="AS398" i="10"/>
  <c r="AS397" i="10"/>
  <c r="AS396" i="10"/>
  <c r="AS395" i="10"/>
  <c r="AS394" i="10"/>
  <c r="AS393" i="10"/>
  <c r="AS392" i="10"/>
  <c r="AS391" i="10"/>
  <c r="AS390" i="10"/>
  <c r="AS389" i="10"/>
  <c r="AS388" i="10"/>
  <c r="AS387" i="10"/>
  <c r="AS386" i="10"/>
  <c r="AS385" i="10"/>
  <c r="AS384" i="10"/>
  <c r="AS383" i="10"/>
  <c r="AS382" i="10"/>
  <c r="AS381" i="10"/>
  <c r="AS380" i="10"/>
  <c r="AS379" i="10"/>
  <c r="AS378" i="10"/>
  <c r="AS377" i="10"/>
  <c r="AS376" i="10"/>
  <c r="AS375" i="10"/>
  <c r="AS374" i="10"/>
  <c r="AS373" i="10"/>
  <c r="AS372" i="10"/>
  <c r="AS371" i="10"/>
  <c r="AS370" i="10"/>
  <c r="AS369" i="10"/>
  <c r="AS368" i="10"/>
  <c r="AS367" i="10"/>
  <c r="AS366" i="10"/>
  <c r="AS365" i="10"/>
  <c r="AS364" i="10"/>
  <c r="AS363" i="10"/>
  <c r="AS362" i="10"/>
  <c r="AS361" i="10"/>
  <c r="AS360" i="10"/>
  <c r="AS359" i="10"/>
  <c r="AS358" i="10"/>
  <c r="AS357" i="10"/>
  <c r="AS356" i="10"/>
  <c r="AS355" i="10"/>
  <c r="AS354" i="10"/>
  <c r="AS353" i="10"/>
  <c r="AS352" i="10"/>
  <c r="AS351" i="10"/>
  <c r="AS350" i="10"/>
  <c r="AS349" i="10"/>
  <c r="AS348" i="10"/>
  <c r="AS347" i="10"/>
  <c r="AS346" i="10"/>
  <c r="AS345" i="10"/>
  <c r="AS344" i="10"/>
  <c r="AS343" i="10"/>
  <c r="AS342" i="10"/>
  <c r="AS341" i="10"/>
  <c r="AS340" i="10"/>
  <c r="AS339" i="10"/>
  <c r="AS338" i="10"/>
  <c r="AS337" i="10"/>
  <c r="AS336" i="10"/>
  <c r="AS335" i="10"/>
  <c r="AS334" i="10"/>
  <c r="AS333" i="10"/>
  <c r="AS332" i="10"/>
  <c r="AS331" i="10"/>
  <c r="AS330" i="10"/>
  <c r="AS329" i="10"/>
  <c r="AS328" i="10"/>
  <c r="AS327" i="10"/>
  <c r="AS326" i="10"/>
  <c r="AS325" i="10"/>
  <c r="AS324" i="10"/>
  <c r="AS323" i="10"/>
  <c r="AS322" i="10"/>
  <c r="AS321" i="10"/>
  <c r="AS320" i="10"/>
  <c r="AS319" i="10"/>
  <c r="AS318" i="10"/>
  <c r="AS317" i="10"/>
  <c r="AS316" i="10"/>
  <c r="AS315" i="10"/>
  <c r="AS314" i="10"/>
  <c r="AS313" i="10"/>
  <c r="AS312" i="10"/>
  <c r="AS311" i="10"/>
  <c r="AS310" i="10"/>
  <c r="AS309" i="10"/>
  <c r="AS308" i="10"/>
  <c r="AS307" i="10"/>
  <c r="AS306" i="10"/>
  <c r="AS305" i="10"/>
  <c r="AS304" i="10"/>
  <c r="AS303" i="10"/>
  <c r="AS302" i="10"/>
  <c r="AS301" i="10"/>
  <c r="AS300" i="10"/>
  <c r="AS299" i="10"/>
  <c r="AS298" i="10"/>
  <c r="AS297" i="10"/>
  <c r="AS296" i="10"/>
  <c r="AS295" i="10"/>
  <c r="AS294" i="10"/>
  <c r="AS293" i="10"/>
  <c r="AS292" i="10"/>
  <c r="AS291" i="10"/>
  <c r="AS290" i="10"/>
  <c r="AS289" i="10"/>
  <c r="AS288" i="10"/>
  <c r="AS287" i="10"/>
  <c r="AS286" i="10"/>
  <c r="AS285" i="10"/>
  <c r="AS284" i="10"/>
  <c r="AS283" i="10"/>
  <c r="AS282" i="10"/>
  <c r="AS281" i="10"/>
  <c r="AS280" i="10"/>
  <c r="AS279" i="10"/>
  <c r="AS278" i="10"/>
  <c r="AS277" i="10"/>
  <c r="AS276" i="10"/>
  <c r="AS275" i="10"/>
  <c r="AS274" i="10"/>
  <c r="AS273" i="10"/>
  <c r="AS272" i="10"/>
  <c r="AS271" i="10"/>
  <c r="AS270" i="10"/>
  <c r="AS269" i="10"/>
  <c r="AS268" i="10"/>
  <c r="AS267" i="10"/>
  <c r="AS266" i="10"/>
  <c r="AS265" i="10"/>
  <c r="AS264" i="10"/>
  <c r="AS263" i="10"/>
  <c r="AS262" i="10"/>
  <c r="AS261" i="10"/>
  <c r="AS260" i="10"/>
  <c r="AS259" i="10"/>
  <c r="AS258" i="10"/>
  <c r="AS257" i="10"/>
  <c r="AS256" i="10"/>
  <c r="AS255" i="10"/>
  <c r="AS254" i="10"/>
  <c r="AS253" i="10"/>
  <c r="AS252" i="10"/>
  <c r="AS251" i="10"/>
  <c r="AS250" i="10"/>
  <c r="AS249" i="10"/>
  <c r="AS248" i="10"/>
  <c r="AS247" i="10"/>
  <c r="AS246" i="10"/>
  <c r="AS245" i="10"/>
  <c r="AS244" i="10"/>
  <c r="AS243" i="10"/>
  <c r="AS242" i="10"/>
  <c r="AS241" i="10"/>
  <c r="AS240" i="10"/>
  <c r="AS239" i="10"/>
  <c r="AS238" i="10"/>
  <c r="AS237" i="10"/>
  <c r="AS236" i="10"/>
  <c r="AS235" i="10"/>
  <c r="AS234" i="10"/>
  <c r="AS233" i="10"/>
  <c r="AS232" i="10"/>
  <c r="AS231" i="10"/>
  <c r="AS230" i="10"/>
  <c r="AS229" i="10"/>
  <c r="AS228" i="10"/>
  <c r="AS227" i="10"/>
  <c r="AS226" i="10"/>
  <c r="AS225" i="10"/>
  <c r="AS224" i="10"/>
  <c r="AS223" i="10"/>
  <c r="AS222" i="10"/>
  <c r="AS221" i="10"/>
  <c r="AS220" i="10"/>
  <c r="AS219" i="10"/>
  <c r="AS218" i="10"/>
  <c r="AS217" i="10"/>
  <c r="AS216" i="10"/>
  <c r="AS215" i="10"/>
  <c r="AS214" i="10"/>
  <c r="AS213" i="10"/>
  <c r="AS212" i="10"/>
  <c r="AS211" i="10"/>
  <c r="AS210" i="10"/>
  <c r="AS209" i="10"/>
  <c r="AS208" i="10"/>
  <c r="AS207" i="10"/>
  <c r="AS206" i="10"/>
  <c r="AS205" i="10"/>
  <c r="AS204" i="10"/>
  <c r="AS203" i="10"/>
  <c r="AS202" i="10"/>
  <c r="AS201" i="10"/>
  <c r="AS200" i="10"/>
  <c r="AS199" i="10"/>
  <c r="AS198" i="10"/>
  <c r="AS197" i="10"/>
  <c r="AS196" i="10"/>
  <c r="AS195" i="10"/>
  <c r="AS194" i="10"/>
  <c r="AS193" i="10"/>
  <c r="AS192" i="10"/>
  <c r="AS191" i="10"/>
  <c r="AS190" i="10"/>
  <c r="AS189" i="10"/>
  <c r="AS188" i="10"/>
  <c r="AS187" i="10"/>
  <c r="AS186" i="10"/>
  <c r="AS185" i="10"/>
  <c r="AS184" i="10"/>
  <c r="AS183" i="10"/>
  <c r="AS182" i="10"/>
  <c r="AS181" i="10"/>
  <c r="AS180" i="10"/>
  <c r="AS179" i="10"/>
  <c r="AS178" i="10"/>
  <c r="AS177" i="10"/>
  <c r="AS176" i="10"/>
  <c r="AS175" i="10"/>
  <c r="AS174" i="10"/>
  <c r="AS173" i="10"/>
  <c r="AS172" i="10"/>
  <c r="AS171" i="10"/>
  <c r="AS170" i="10"/>
  <c r="AS169" i="10"/>
  <c r="AS168" i="10"/>
  <c r="AS167" i="10"/>
  <c r="AS166" i="10"/>
  <c r="AS165" i="10"/>
  <c r="AS164" i="10"/>
  <c r="AS163" i="10"/>
  <c r="AS162" i="10"/>
  <c r="AR140" i="10"/>
  <c r="AR139" i="10"/>
  <c r="AR138" i="10"/>
  <c r="AR137" i="10"/>
  <c r="AR136" i="10"/>
  <c r="B141" i="10" s="1"/>
  <c r="G145" i="10" s="1"/>
  <c r="AR135" i="10"/>
  <c r="AR116" i="10"/>
  <c r="AR115" i="10"/>
  <c r="AR114" i="10"/>
  <c r="AR113" i="10"/>
  <c r="AR112" i="10"/>
  <c r="AR111" i="10"/>
  <c r="AR110" i="10"/>
  <c r="AR109" i="10"/>
  <c r="AR108" i="10"/>
  <c r="AR107" i="10"/>
  <c r="AR106" i="10"/>
  <c r="AR105" i="10"/>
  <c r="AR104" i="10"/>
  <c r="AR103" i="10"/>
  <c r="AR102" i="10"/>
  <c r="AR101" i="10"/>
  <c r="AR100" i="10"/>
  <c r="AR99" i="10"/>
  <c r="AR98" i="10"/>
  <c r="AR97" i="10"/>
  <c r="AR96" i="10"/>
  <c r="AR95" i="10"/>
  <c r="AR94" i="10"/>
  <c r="AR93" i="10"/>
  <c r="AR92" i="10"/>
  <c r="AR91" i="10"/>
  <c r="AR90" i="10"/>
  <c r="AR89" i="10"/>
  <c r="AR88" i="10"/>
  <c r="AR87" i="10"/>
  <c r="AR86" i="10"/>
  <c r="AR85" i="10"/>
  <c r="AR84" i="10"/>
  <c r="AR83" i="10"/>
  <c r="AR82" i="10"/>
  <c r="AR81" i="10"/>
  <c r="AR80" i="10"/>
  <c r="AR79" i="10"/>
  <c r="AR78" i="10"/>
  <c r="AR77" i="10"/>
  <c r="AR76" i="10"/>
  <c r="AR75" i="10"/>
  <c r="AR74" i="10"/>
  <c r="AR73" i="10"/>
  <c r="AR72" i="10"/>
  <c r="AR71" i="10"/>
  <c r="AR70" i="10"/>
  <c r="AR69" i="10"/>
  <c r="AR68" i="10"/>
  <c r="AR67" i="10"/>
  <c r="AR66" i="10"/>
  <c r="AR65" i="10"/>
  <c r="AR64" i="10"/>
  <c r="AR63" i="10"/>
  <c r="AR62" i="10"/>
  <c r="AR61" i="10"/>
  <c r="AR60" i="10"/>
  <c r="AR59" i="10"/>
  <c r="AR58" i="10"/>
  <c r="AR57" i="10"/>
  <c r="AR56" i="10"/>
  <c r="AR55" i="10"/>
  <c r="AR54" i="10"/>
  <c r="AR53" i="10"/>
  <c r="AR52" i="10"/>
  <c r="AR51" i="10"/>
  <c r="AR50" i="10"/>
  <c r="AR49" i="10"/>
  <c r="AR48" i="10"/>
  <c r="AR47" i="10"/>
  <c r="AR46" i="10"/>
  <c r="AR45" i="10"/>
  <c r="AR44" i="10"/>
  <c r="AR43" i="10"/>
  <c r="AR42" i="10"/>
  <c r="AR41" i="10"/>
  <c r="AR40" i="10"/>
  <c r="AR39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R14" i="10"/>
  <c r="AR13" i="10"/>
  <c r="AR12" i="10"/>
  <c r="AR11" i="10"/>
  <c r="AR10" i="10"/>
  <c r="AR9" i="10"/>
  <c r="AR8" i="10"/>
  <c r="AR7" i="10"/>
  <c r="B6" i="10"/>
  <c r="AR5" i="10"/>
  <c r="V37" i="9"/>
  <c r="V39" i="9" s="1"/>
  <c r="I43" i="9" s="1"/>
  <c r="Z36" i="9"/>
  <c r="Z37" i="9" s="1"/>
  <c r="Z32" i="9"/>
  <c r="Z31" i="9"/>
  <c r="Z30" i="9"/>
  <c r="Z29" i="9"/>
  <c r="Z28" i="9"/>
  <c r="Z27" i="9"/>
  <c r="Z26" i="9"/>
  <c r="Z25" i="9"/>
  <c r="Z24" i="9"/>
  <c r="Z23" i="9"/>
  <c r="Z22" i="9"/>
  <c r="V21" i="9"/>
  <c r="Z21" i="9" s="1"/>
  <c r="V18" i="9"/>
  <c r="V19" i="9" s="1"/>
  <c r="V16" i="9"/>
  <c r="Z16" i="9" s="1"/>
  <c r="V17" i="9"/>
  <c r="Z17" i="9" s="1"/>
  <c r="J39" i="8"/>
  <c r="J38" i="8"/>
  <c r="AY102" i="1"/>
  <c r="J37" i="8"/>
  <c r="AX102" i="1" s="1"/>
  <c r="BI125" i="8"/>
  <c r="BH125" i="8"/>
  <c r="BG125" i="8"/>
  <c r="F37" i="8" s="1"/>
  <c r="BB102" i="1" s="1"/>
  <c r="BF125" i="8"/>
  <c r="F36" i="8" s="1"/>
  <c r="BA102" i="1" s="1"/>
  <c r="T125" i="8"/>
  <c r="T124" i="8"/>
  <c r="T123" i="8"/>
  <c r="T122" i="8" s="1"/>
  <c r="R125" i="8"/>
  <c r="R124" i="8"/>
  <c r="R123" i="8"/>
  <c r="R122" i="8" s="1"/>
  <c r="P125" i="8"/>
  <c r="P124" i="8"/>
  <c r="P123" i="8"/>
  <c r="P122" i="8" s="1"/>
  <c r="AU102" i="1" s="1"/>
  <c r="J118" i="8"/>
  <c r="F118" i="8"/>
  <c r="F116" i="8"/>
  <c r="E114" i="8"/>
  <c r="J93" i="8"/>
  <c r="F93" i="8"/>
  <c r="F91" i="8"/>
  <c r="E89" i="8"/>
  <c r="J26" i="8"/>
  <c r="E26" i="8"/>
  <c r="J119" i="8" s="1"/>
  <c r="J25" i="8"/>
  <c r="J20" i="8"/>
  <c r="E20" i="8"/>
  <c r="F94" i="8" s="1"/>
  <c r="J19" i="8"/>
  <c r="J14" i="8"/>
  <c r="J116" i="8"/>
  <c r="E7" i="8"/>
  <c r="E85" i="8"/>
  <c r="J39" i="7"/>
  <c r="J38" i="7"/>
  <c r="AY101" i="1" s="1"/>
  <c r="J37" i="7"/>
  <c r="AX101" i="1"/>
  <c r="BI194" i="7"/>
  <c r="BH194" i="7"/>
  <c r="BG194" i="7"/>
  <c r="BF194" i="7"/>
  <c r="T194" i="7"/>
  <c r="T193" i="7" s="1"/>
  <c r="R194" i="7"/>
  <c r="R193" i="7"/>
  <c r="P194" i="7"/>
  <c r="P193" i="7" s="1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88" i="7"/>
  <c r="BH188" i="7"/>
  <c r="BG188" i="7"/>
  <c r="BF188" i="7"/>
  <c r="T188" i="7"/>
  <c r="T187" i="7" s="1"/>
  <c r="R188" i="7"/>
  <c r="R187" i="7"/>
  <c r="P188" i="7"/>
  <c r="P187" i="7" s="1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T137" i="7"/>
  <c r="R138" i="7"/>
  <c r="R137" i="7"/>
  <c r="P138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8" i="7"/>
  <c r="F128" i="7"/>
  <c r="F126" i="7"/>
  <c r="E124" i="7"/>
  <c r="J93" i="7"/>
  <c r="F93" i="7"/>
  <c r="F91" i="7"/>
  <c r="E89" i="7"/>
  <c r="J26" i="7"/>
  <c r="E26" i="7"/>
  <c r="J94" i="7"/>
  <c r="J25" i="7"/>
  <c r="J20" i="7"/>
  <c r="E20" i="7"/>
  <c r="F129" i="7"/>
  <c r="J19" i="7"/>
  <c r="J14" i="7"/>
  <c r="J91" i="7"/>
  <c r="E7" i="7"/>
  <c r="E85" i="7"/>
  <c r="J39" i="6"/>
  <c r="J38" i="6"/>
  <c r="AY100" i="1"/>
  <c r="J37" i="6"/>
  <c r="AX100" i="1" s="1"/>
  <c r="BI246" i="6"/>
  <c r="BH246" i="6"/>
  <c r="BG246" i="6"/>
  <c r="BF246" i="6"/>
  <c r="T246" i="6"/>
  <c r="T245" i="6"/>
  <c r="R246" i="6"/>
  <c r="R245" i="6" s="1"/>
  <c r="P246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0" i="6"/>
  <c r="BH240" i="6"/>
  <c r="BG240" i="6"/>
  <c r="BF240" i="6"/>
  <c r="T240" i="6"/>
  <c r="T239" i="6"/>
  <c r="R240" i="6"/>
  <c r="R239" i="6" s="1"/>
  <c r="P240" i="6"/>
  <c r="P239" i="6"/>
  <c r="BI238" i="6"/>
  <c r="BH238" i="6"/>
  <c r="BG238" i="6"/>
  <c r="BF238" i="6"/>
  <c r="T238" i="6"/>
  <c r="T237" i="6" s="1"/>
  <c r="T236" i="6" s="1"/>
  <c r="R238" i="6"/>
  <c r="R237" i="6"/>
  <c r="R236" i="6" s="1"/>
  <c r="P238" i="6"/>
  <c r="P237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30" i="6"/>
  <c r="BH230" i="6"/>
  <c r="BG230" i="6"/>
  <c r="BF230" i="6"/>
  <c r="T230" i="6"/>
  <c r="R230" i="6"/>
  <c r="P230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T156" i="6"/>
  <c r="R157" i="6"/>
  <c r="R156" i="6" s="1"/>
  <c r="P157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J135" i="6"/>
  <c r="F135" i="6"/>
  <c r="F133" i="6"/>
  <c r="E131" i="6"/>
  <c r="J93" i="6"/>
  <c r="F93" i="6"/>
  <c r="F91" i="6"/>
  <c r="E89" i="6"/>
  <c r="J26" i="6"/>
  <c r="E26" i="6"/>
  <c r="J136" i="6"/>
  <c r="J25" i="6"/>
  <c r="J20" i="6"/>
  <c r="E20" i="6"/>
  <c r="F94" i="6"/>
  <c r="J19" i="6"/>
  <c r="J14" i="6"/>
  <c r="J133" i="6" s="1"/>
  <c r="E7" i="6"/>
  <c r="E85" i="6"/>
  <c r="J39" i="5"/>
  <c r="J38" i="5"/>
  <c r="AY99" i="1" s="1"/>
  <c r="J37" i="5"/>
  <c r="AX99" i="1" s="1"/>
  <c r="BI161" i="5"/>
  <c r="BH161" i="5"/>
  <c r="BG161" i="5"/>
  <c r="BF161" i="5"/>
  <c r="T161" i="5"/>
  <c r="T160" i="5" s="1"/>
  <c r="R161" i="5"/>
  <c r="R160" i="5" s="1"/>
  <c r="P161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J124" i="5"/>
  <c r="F124" i="5"/>
  <c r="F122" i="5"/>
  <c r="E120" i="5"/>
  <c r="J93" i="5"/>
  <c r="F93" i="5"/>
  <c r="F91" i="5"/>
  <c r="E89" i="5"/>
  <c r="J26" i="5"/>
  <c r="E26" i="5"/>
  <c r="J125" i="5" s="1"/>
  <c r="J25" i="5"/>
  <c r="J20" i="5"/>
  <c r="E20" i="5"/>
  <c r="F94" i="5" s="1"/>
  <c r="J19" i="5"/>
  <c r="J14" i="5"/>
  <c r="J122" i="5"/>
  <c r="E7" i="5"/>
  <c r="E85" i="5" s="1"/>
  <c r="J39" i="4"/>
  <c r="J38" i="4"/>
  <c r="AY98" i="1" s="1"/>
  <c r="J37" i="4"/>
  <c r="AX98" i="1"/>
  <c r="BI210" i="4"/>
  <c r="BH210" i="4"/>
  <c r="BG210" i="4"/>
  <c r="BF210" i="4"/>
  <c r="T210" i="4"/>
  <c r="T209" i="4" s="1"/>
  <c r="R210" i="4"/>
  <c r="R209" i="4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T202" i="4"/>
  <c r="R203" i="4"/>
  <c r="R202" i="4" s="1"/>
  <c r="P203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T152" i="4" s="1"/>
  <c r="R153" i="4"/>
  <c r="R152" i="4"/>
  <c r="P153" i="4"/>
  <c r="P152" i="4" s="1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T136" i="4" s="1"/>
  <c r="R137" i="4"/>
  <c r="R136" i="4"/>
  <c r="P137" i="4"/>
  <c r="P136" i="4" s="1"/>
  <c r="J130" i="4"/>
  <c r="F130" i="4"/>
  <c r="F128" i="4"/>
  <c r="E126" i="4"/>
  <c r="J93" i="4"/>
  <c r="F93" i="4"/>
  <c r="F91" i="4"/>
  <c r="E89" i="4"/>
  <c r="J26" i="4"/>
  <c r="E26" i="4"/>
  <c r="J131" i="4"/>
  <c r="J25" i="4"/>
  <c r="J20" i="4"/>
  <c r="E20" i="4"/>
  <c r="F131" i="4"/>
  <c r="J19" i="4"/>
  <c r="J14" i="4"/>
  <c r="J128" i="4"/>
  <c r="E7" i="4"/>
  <c r="E85" i="4" s="1"/>
  <c r="J39" i="3"/>
  <c r="J38" i="3"/>
  <c r="AY97" i="1"/>
  <c r="J37" i="3"/>
  <c r="AX97" i="1"/>
  <c r="BI255" i="3"/>
  <c r="BH255" i="3"/>
  <c r="BG255" i="3"/>
  <c r="BF255" i="3"/>
  <c r="T255" i="3"/>
  <c r="T254" i="3"/>
  <c r="R255" i="3"/>
  <c r="R254" i="3"/>
  <c r="P255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T248" i="3"/>
  <c r="R249" i="3"/>
  <c r="R248" i="3" s="1"/>
  <c r="P249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J130" i="3"/>
  <c r="F130" i="3"/>
  <c r="F128" i="3"/>
  <c r="E126" i="3"/>
  <c r="J93" i="3"/>
  <c r="F93" i="3"/>
  <c r="F91" i="3"/>
  <c r="E89" i="3"/>
  <c r="J26" i="3"/>
  <c r="E26" i="3"/>
  <c r="J94" i="3"/>
  <c r="J25" i="3"/>
  <c r="J20" i="3"/>
  <c r="E20" i="3"/>
  <c r="F131" i="3"/>
  <c r="J19" i="3"/>
  <c r="J14" i="3"/>
  <c r="J91" i="3"/>
  <c r="E7" i="3"/>
  <c r="E122" i="3" s="1"/>
  <c r="J37" i="2"/>
  <c r="J36" i="2"/>
  <c r="AY95" i="1"/>
  <c r="J35" i="2"/>
  <c r="AX95" i="1"/>
  <c r="BI691" i="2"/>
  <c r="BH691" i="2"/>
  <c r="BG691" i="2"/>
  <c r="BF691" i="2"/>
  <c r="T691" i="2"/>
  <c r="T690" i="2"/>
  <c r="R691" i="2"/>
  <c r="R690" i="2"/>
  <c r="P691" i="2"/>
  <c r="P690" i="2"/>
  <c r="BI689" i="2"/>
  <c r="BH689" i="2"/>
  <c r="BG689" i="2"/>
  <c r="BF689" i="2"/>
  <c r="T689" i="2"/>
  <c r="T688" i="2" s="1"/>
  <c r="T687" i="2" s="1"/>
  <c r="R689" i="2"/>
  <c r="R688" i="2" s="1"/>
  <c r="R687" i="2" s="1"/>
  <c r="P689" i="2"/>
  <c r="P688" i="2"/>
  <c r="P687" i="2" s="1"/>
  <c r="BI686" i="2"/>
  <c r="BH686" i="2"/>
  <c r="BG686" i="2"/>
  <c r="BF686" i="2"/>
  <c r="T686" i="2"/>
  <c r="R686" i="2"/>
  <c r="P686" i="2"/>
  <c r="BI684" i="2"/>
  <c r="BH684" i="2"/>
  <c r="BG684" i="2"/>
  <c r="BF684" i="2"/>
  <c r="T684" i="2"/>
  <c r="R684" i="2"/>
  <c r="P684" i="2"/>
  <c r="BI681" i="2"/>
  <c r="BH681" i="2"/>
  <c r="BG681" i="2"/>
  <c r="BF681" i="2"/>
  <c r="T681" i="2"/>
  <c r="R681" i="2"/>
  <c r="P681" i="2"/>
  <c r="BI678" i="2"/>
  <c r="BH678" i="2"/>
  <c r="BG678" i="2"/>
  <c r="BF678" i="2"/>
  <c r="T678" i="2"/>
  <c r="R678" i="2"/>
  <c r="P678" i="2"/>
  <c r="BI676" i="2"/>
  <c r="BH676" i="2"/>
  <c r="BG676" i="2"/>
  <c r="BF676" i="2"/>
  <c r="T676" i="2"/>
  <c r="R676" i="2"/>
  <c r="P676" i="2"/>
  <c r="BI674" i="2"/>
  <c r="BH674" i="2"/>
  <c r="BG674" i="2"/>
  <c r="BF674" i="2"/>
  <c r="T674" i="2"/>
  <c r="R674" i="2"/>
  <c r="P674" i="2"/>
  <c r="BI672" i="2"/>
  <c r="BH672" i="2"/>
  <c r="BG672" i="2"/>
  <c r="BF672" i="2"/>
  <c r="T672" i="2"/>
  <c r="R672" i="2"/>
  <c r="P672" i="2"/>
  <c r="BI669" i="2"/>
  <c r="BH669" i="2"/>
  <c r="BG669" i="2"/>
  <c r="BF669" i="2"/>
  <c r="T669" i="2"/>
  <c r="R669" i="2"/>
  <c r="P669" i="2"/>
  <c r="BI666" i="2"/>
  <c r="BH666" i="2"/>
  <c r="BG666" i="2"/>
  <c r="BF666" i="2"/>
  <c r="T666" i="2"/>
  <c r="R666" i="2"/>
  <c r="P666" i="2"/>
  <c r="BI662" i="2"/>
  <c r="BH662" i="2"/>
  <c r="BG662" i="2"/>
  <c r="BF662" i="2"/>
  <c r="T662" i="2"/>
  <c r="R662" i="2"/>
  <c r="P662" i="2"/>
  <c r="BI661" i="2"/>
  <c r="BH661" i="2"/>
  <c r="BG661" i="2"/>
  <c r="BF661" i="2"/>
  <c r="T661" i="2"/>
  <c r="R661" i="2"/>
  <c r="P661" i="2"/>
  <c r="BI659" i="2"/>
  <c r="BH659" i="2"/>
  <c r="BG659" i="2"/>
  <c r="BF659" i="2"/>
  <c r="T659" i="2"/>
  <c r="R659" i="2"/>
  <c r="P659" i="2"/>
  <c r="BI657" i="2"/>
  <c r="BH657" i="2"/>
  <c r="BG657" i="2"/>
  <c r="BF657" i="2"/>
  <c r="T657" i="2"/>
  <c r="R657" i="2"/>
  <c r="P657" i="2"/>
  <c r="BI655" i="2"/>
  <c r="BH655" i="2"/>
  <c r="BG655" i="2"/>
  <c r="BF655" i="2"/>
  <c r="T655" i="2"/>
  <c r="R655" i="2"/>
  <c r="P655" i="2"/>
  <c r="BI654" i="2"/>
  <c r="BH654" i="2"/>
  <c r="BG654" i="2"/>
  <c r="BF654" i="2"/>
  <c r="T654" i="2"/>
  <c r="R654" i="2"/>
  <c r="P654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6" i="2"/>
  <c r="BH646" i="2"/>
  <c r="BG646" i="2"/>
  <c r="BF646" i="2"/>
  <c r="T646" i="2"/>
  <c r="R646" i="2"/>
  <c r="P646" i="2"/>
  <c r="BI644" i="2"/>
  <c r="BH644" i="2"/>
  <c r="BG644" i="2"/>
  <c r="BF644" i="2"/>
  <c r="T644" i="2"/>
  <c r="R644" i="2"/>
  <c r="P644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6" i="2"/>
  <c r="BH636" i="2"/>
  <c r="BG636" i="2"/>
  <c r="BF636" i="2"/>
  <c r="T636" i="2"/>
  <c r="R636" i="2"/>
  <c r="P636" i="2"/>
  <c r="BI633" i="2"/>
  <c r="BH633" i="2"/>
  <c r="BG633" i="2"/>
  <c r="BF633" i="2"/>
  <c r="T633" i="2"/>
  <c r="R633" i="2"/>
  <c r="P633" i="2"/>
  <c r="BI631" i="2"/>
  <c r="BH631" i="2"/>
  <c r="BG631" i="2"/>
  <c r="BF631" i="2"/>
  <c r="T631" i="2"/>
  <c r="R631" i="2"/>
  <c r="P631" i="2"/>
  <c r="BI629" i="2"/>
  <c r="BH629" i="2"/>
  <c r="BG629" i="2"/>
  <c r="BF629" i="2"/>
  <c r="T629" i="2"/>
  <c r="R629" i="2"/>
  <c r="P629" i="2"/>
  <c r="BI627" i="2"/>
  <c r="BH627" i="2"/>
  <c r="BG627" i="2"/>
  <c r="BF627" i="2"/>
  <c r="T627" i="2"/>
  <c r="R627" i="2"/>
  <c r="P627" i="2"/>
  <c r="BI624" i="2"/>
  <c r="BH624" i="2"/>
  <c r="BG624" i="2"/>
  <c r="BF624" i="2"/>
  <c r="T624" i="2"/>
  <c r="R624" i="2"/>
  <c r="P624" i="2"/>
  <c r="BI623" i="2"/>
  <c r="BH623" i="2"/>
  <c r="BG623" i="2"/>
  <c r="BF623" i="2"/>
  <c r="T623" i="2"/>
  <c r="R623" i="2"/>
  <c r="P623" i="2"/>
  <c r="BI621" i="2"/>
  <c r="BH621" i="2"/>
  <c r="BG621" i="2"/>
  <c r="BF621" i="2"/>
  <c r="T621" i="2"/>
  <c r="R621" i="2"/>
  <c r="P621" i="2"/>
  <c r="BI619" i="2"/>
  <c r="BH619" i="2"/>
  <c r="BG619" i="2"/>
  <c r="BF619" i="2"/>
  <c r="T619" i="2"/>
  <c r="R619" i="2"/>
  <c r="P619" i="2"/>
  <c r="BI617" i="2"/>
  <c r="BH617" i="2"/>
  <c r="BG617" i="2"/>
  <c r="BF617" i="2"/>
  <c r="T617" i="2"/>
  <c r="R617" i="2"/>
  <c r="P617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12" i="2"/>
  <c r="BH612" i="2"/>
  <c r="BG612" i="2"/>
  <c r="BF612" i="2"/>
  <c r="T612" i="2"/>
  <c r="R612" i="2"/>
  <c r="P612" i="2"/>
  <c r="BI610" i="2"/>
  <c r="BH610" i="2"/>
  <c r="BG610" i="2"/>
  <c r="BF610" i="2"/>
  <c r="T610" i="2"/>
  <c r="R610" i="2"/>
  <c r="P610" i="2"/>
  <c r="BI608" i="2"/>
  <c r="BH608" i="2"/>
  <c r="BG608" i="2"/>
  <c r="BF608" i="2"/>
  <c r="T608" i="2"/>
  <c r="R608" i="2"/>
  <c r="P608" i="2"/>
  <c r="BI606" i="2"/>
  <c r="BH606" i="2"/>
  <c r="BG606" i="2"/>
  <c r="BF606" i="2"/>
  <c r="T606" i="2"/>
  <c r="R606" i="2"/>
  <c r="P606" i="2"/>
  <c r="BI603" i="2"/>
  <c r="BH603" i="2"/>
  <c r="BG603" i="2"/>
  <c r="BF603" i="2"/>
  <c r="T603" i="2"/>
  <c r="R603" i="2"/>
  <c r="P603" i="2"/>
  <c r="BI601" i="2"/>
  <c r="BH601" i="2"/>
  <c r="BG601" i="2"/>
  <c r="BF601" i="2"/>
  <c r="T601" i="2"/>
  <c r="R601" i="2"/>
  <c r="P601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95" i="2"/>
  <c r="BH595" i="2"/>
  <c r="BG595" i="2"/>
  <c r="BF595" i="2"/>
  <c r="T595" i="2"/>
  <c r="R595" i="2"/>
  <c r="P595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6" i="2"/>
  <c r="BH586" i="2"/>
  <c r="BG586" i="2"/>
  <c r="BF586" i="2"/>
  <c r="T586" i="2"/>
  <c r="R586" i="2"/>
  <c r="P586" i="2"/>
  <c r="BI583" i="2"/>
  <c r="BH583" i="2"/>
  <c r="BG583" i="2"/>
  <c r="BF583" i="2"/>
  <c r="T583" i="2"/>
  <c r="R583" i="2"/>
  <c r="P583" i="2"/>
  <c r="BI580" i="2"/>
  <c r="BH580" i="2"/>
  <c r="BG580" i="2"/>
  <c r="BF580" i="2"/>
  <c r="T580" i="2"/>
  <c r="R580" i="2"/>
  <c r="P580" i="2"/>
  <c r="BI578" i="2"/>
  <c r="BH578" i="2"/>
  <c r="BG578" i="2"/>
  <c r="BF578" i="2"/>
  <c r="T578" i="2"/>
  <c r="R578" i="2"/>
  <c r="P578" i="2"/>
  <c r="BI576" i="2"/>
  <c r="BH576" i="2"/>
  <c r="BG576" i="2"/>
  <c r="BF576" i="2"/>
  <c r="T576" i="2"/>
  <c r="R576" i="2"/>
  <c r="P576" i="2"/>
  <c r="BI572" i="2"/>
  <c r="BH572" i="2"/>
  <c r="BG572" i="2"/>
  <c r="BF572" i="2"/>
  <c r="T572" i="2"/>
  <c r="R572" i="2"/>
  <c r="P572" i="2"/>
  <c r="BI568" i="2"/>
  <c r="BH568" i="2"/>
  <c r="BG568" i="2"/>
  <c r="BF568" i="2"/>
  <c r="T568" i="2"/>
  <c r="R568" i="2"/>
  <c r="P568" i="2"/>
  <c r="BI566" i="2"/>
  <c r="BH566" i="2"/>
  <c r="BG566" i="2"/>
  <c r="BF566" i="2"/>
  <c r="T566" i="2"/>
  <c r="R566" i="2"/>
  <c r="P566" i="2"/>
  <c r="BI564" i="2"/>
  <c r="BH564" i="2"/>
  <c r="BG564" i="2"/>
  <c r="BF564" i="2"/>
  <c r="T564" i="2"/>
  <c r="R564" i="2"/>
  <c r="P564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6" i="2"/>
  <c r="BH556" i="2"/>
  <c r="BG556" i="2"/>
  <c r="BF556" i="2"/>
  <c r="T556" i="2"/>
  <c r="R556" i="2"/>
  <c r="P556" i="2"/>
  <c r="BI555" i="2"/>
  <c r="BH555" i="2"/>
  <c r="BG555" i="2"/>
  <c r="BF555" i="2"/>
  <c r="T555" i="2"/>
  <c r="R555" i="2"/>
  <c r="P555" i="2"/>
  <c r="BI549" i="2"/>
  <c r="BH549" i="2"/>
  <c r="BG549" i="2"/>
  <c r="BF549" i="2"/>
  <c r="T549" i="2"/>
  <c r="R549" i="2"/>
  <c r="P549" i="2"/>
  <c r="BI547" i="2"/>
  <c r="BH547" i="2"/>
  <c r="BG547" i="2"/>
  <c r="BF547" i="2"/>
  <c r="T547" i="2"/>
  <c r="R547" i="2"/>
  <c r="P547" i="2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41" i="2"/>
  <c r="BH541" i="2"/>
  <c r="BG541" i="2"/>
  <c r="BF541" i="2"/>
  <c r="T541" i="2"/>
  <c r="R541" i="2"/>
  <c r="P541" i="2"/>
  <c r="BI540" i="2"/>
  <c r="BH540" i="2"/>
  <c r="BG540" i="2"/>
  <c r="BF540" i="2"/>
  <c r="T540" i="2"/>
  <c r="R540" i="2"/>
  <c r="P540" i="2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9" i="2"/>
  <c r="BH529" i="2"/>
  <c r="BG529" i="2"/>
  <c r="BF529" i="2"/>
  <c r="T529" i="2"/>
  <c r="R529" i="2"/>
  <c r="P529" i="2"/>
  <c r="BI527" i="2"/>
  <c r="BH527" i="2"/>
  <c r="BG527" i="2"/>
  <c r="BF527" i="2"/>
  <c r="T527" i="2"/>
  <c r="R527" i="2"/>
  <c r="P527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8" i="2"/>
  <c r="BH518" i="2"/>
  <c r="BG518" i="2"/>
  <c r="BF518" i="2"/>
  <c r="T518" i="2"/>
  <c r="R518" i="2"/>
  <c r="P518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0" i="2"/>
  <c r="BH490" i="2"/>
  <c r="BG490" i="2"/>
  <c r="BF490" i="2"/>
  <c r="T490" i="2"/>
  <c r="R490" i="2"/>
  <c r="P490" i="2"/>
  <c r="BI489" i="2"/>
  <c r="BH489" i="2"/>
  <c r="BG489" i="2"/>
  <c r="BF489" i="2"/>
  <c r="T489" i="2"/>
  <c r="R489" i="2"/>
  <c r="P489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T448" i="2"/>
  <c r="R449" i="2"/>
  <c r="R448" i="2"/>
  <c r="P449" i="2"/>
  <c r="P448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6" i="2"/>
  <c r="BH346" i="2"/>
  <c r="BG346" i="2"/>
  <c r="BF346" i="2"/>
  <c r="T346" i="2"/>
  <c r="T345" i="2"/>
  <c r="R346" i="2"/>
  <c r="R345" i="2"/>
  <c r="P346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07" i="2"/>
  <c r="BH307" i="2"/>
  <c r="BG307" i="2"/>
  <c r="BF307" i="2"/>
  <c r="T307" i="2"/>
  <c r="R307" i="2"/>
  <c r="P307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J143" i="2"/>
  <c r="F143" i="2"/>
  <c r="F141" i="2"/>
  <c r="E139" i="2"/>
  <c r="J91" i="2"/>
  <c r="F91" i="2"/>
  <c r="F89" i="2"/>
  <c r="E87" i="2"/>
  <c r="J24" i="2"/>
  <c r="E24" i="2"/>
  <c r="J144" i="2" s="1"/>
  <c r="J23" i="2"/>
  <c r="J18" i="2"/>
  <c r="E18" i="2"/>
  <c r="F144" i="2" s="1"/>
  <c r="J17" i="2"/>
  <c r="J12" i="2"/>
  <c r="J89" i="2"/>
  <c r="E7" i="2"/>
  <c r="E137" i="2" s="1"/>
  <c r="L90" i="1"/>
  <c r="AM90" i="1"/>
  <c r="AM89" i="1"/>
  <c r="L89" i="1"/>
  <c r="AM87" i="1"/>
  <c r="L87" i="1"/>
  <c r="L85" i="1"/>
  <c r="L84" i="1"/>
  <c r="BK672" i="2"/>
  <c r="J661" i="2"/>
  <c r="J648" i="2"/>
  <c r="J633" i="2"/>
  <c r="J627" i="2"/>
  <c r="J610" i="2"/>
  <c r="J603" i="2"/>
  <c r="J599" i="2"/>
  <c r="BK589" i="2"/>
  <c r="BK564" i="2"/>
  <c r="BK559" i="2"/>
  <c r="J543" i="2"/>
  <c r="BK539" i="2"/>
  <c r="J534" i="2"/>
  <c r="J529" i="2"/>
  <c r="J518" i="2"/>
  <c r="J500" i="2"/>
  <c r="J496" i="2"/>
  <c r="J489" i="2"/>
  <c r="BK483" i="2"/>
  <c r="J473" i="2"/>
  <c r="J462" i="2"/>
  <c r="J447" i="2"/>
  <c r="BK432" i="2"/>
  <c r="BK422" i="2"/>
  <c r="BK392" i="2"/>
  <c r="J377" i="2"/>
  <c r="BK363" i="2"/>
  <c r="J353" i="2"/>
  <c r="J329" i="2"/>
  <c r="J315" i="2"/>
  <c r="J301" i="2"/>
  <c r="BK275" i="2"/>
  <c r="J260" i="2"/>
  <c r="J239" i="2"/>
  <c r="BK217" i="2"/>
  <c r="BK211" i="2"/>
  <c r="BK202" i="2"/>
  <c r="J187" i="2"/>
  <c r="J174" i="2"/>
  <c r="J161" i="2"/>
  <c r="BK150" i="2"/>
  <c r="J676" i="2"/>
  <c r="BK666" i="2"/>
  <c r="BK661" i="2"/>
  <c r="BK650" i="2"/>
  <c r="BK644" i="2"/>
  <c r="J623" i="2"/>
  <c r="J608" i="2"/>
  <c r="BK586" i="2"/>
  <c r="BK576" i="2"/>
  <c r="J555" i="2"/>
  <c r="BK541" i="2"/>
  <c r="BK529" i="2"/>
  <c r="J523" i="2"/>
  <c r="J505" i="2"/>
  <c r="J483" i="2"/>
  <c r="J476" i="2"/>
  <c r="J454" i="2"/>
  <c r="BK447" i="2"/>
  <c r="BK438" i="2"/>
  <c r="BK430" i="2"/>
  <c r="BK420" i="2"/>
  <c r="BK414" i="2"/>
  <c r="J406" i="2"/>
  <c r="J392" i="2"/>
  <c r="BK378" i="2"/>
  <c r="J373" i="2"/>
  <c r="J365" i="2"/>
  <c r="J341" i="2"/>
  <c r="BK315" i="2"/>
  <c r="J270" i="2"/>
  <c r="J253" i="2"/>
  <c r="J235" i="2"/>
  <c r="J225" i="2"/>
  <c r="J207" i="2"/>
  <c r="BK161" i="2"/>
  <c r="BK154" i="2"/>
  <c r="BK689" i="2"/>
  <c r="J686" i="2"/>
  <c r="J681" i="2"/>
  <c r="J654" i="2"/>
  <c r="J638" i="2"/>
  <c r="BK631" i="2"/>
  <c r="BK623" i="2"/>
  <c r="J617" i="2"/>
  <c r="BK599" i="2"/>
  <c r="J580" i="2"/>
  <c r="BK556" i="2"/>
  <c r="BK536" i="2"/>
  <c r="BK517" i="2"/>
  <c r="BK510" i="2"/>
  <c r="J494" i="2"/>
  <c r="BK489" i="2"/>
  <c r="BK466" i="2"/>
  <c r="BK443" i="2"/>
  <c r="J414" i="2"/>
  <c r="BK402" i="2"/>
  <c r="BK381" i="2"/>
  <c r="J375" i="2"/>
  <c r="J336" i="2"/>
  <c r="J268" i="2"/>
  <c r="BK229" i="2"/>
  <c r="J211" i="2"/>
  <c r="BK180" i="2"/>
  <c r="BK674" i="2"/>
  <c r="J666" i="2"/>
  <c r="BK619" i="2"/>
  <c r="J601" i="2"/>
  <c r="J591" i="2"/>
  <c r="J576" i="2"/>
  <c r="J540" i="2"/>
  <c r="BK519" i="2"/>
  <c r="BK508" i="2"/>
  <c r="BK500" i="2"/>
  <c r="J478" i="2"/>
  <c r="J466" i="2"/>
  <c r="J440" i="2"/>
  <c r="BK424" i="2"/>
  <c r="J410" i="2"/>
  <c r="BK404" i="2"/>
  <c r="BK382" i="2"/>
  <c r="BK365" i="2"/>
  <c r="BK353" i="2"/>
  <c r="BK329" i="2"/>
  <c r="BK295" i="2"/>
  <c r="BK268" i="2"/>
  <c r="J256" i="2"/>
  <c r="BK233" i="2"/>
  <c r="BK223" i="2"/>
  <c r="BK187" i="2"/>
  <c r="J178" i="2"/>
  <c r="J165" i="2"/>
  <c r="BK156" i="2"/>
  <c r="BK249" i="3"/>
  <c r="BK239" i="3"/>
  <c r="J235" i="3"/>
  <c r="BK230" i="3"/>
  <c r="J217" i="3"/>
  <c r="J203" i="3"/>
  <c r="J195" i="3"/>
  <c r="J184" i="3"/>
  <c r="BK168" i="3"/>
  <c r="J159" i="3"/>
  <c r="BK153" i="3"/>
  <c r="BK147" i="3"/>
  <c r="BK255" i="3"/>
  <c r="BK245" i="3"/>
  <c r="BK235" i="3"/>
  <c r="J225" i="3"/>
  <c r="BK222" i="3"/>
  <c r="BK219" i="3"/>
  <c r="BK213" i="3"/>
  <c r="BK205" i="3"/>
  <c r="J197" i="3"/>
  <c r="J186" i="3"/>
  <c r="J179" i="3"/>
  <c r="J173" i="3"/>
  <c r="BK154" i="3"/>
  <c r="BK149" i="3"/>
  <c r="BK145" i="3"/>
  <c r="BK246" i="3"/>
  <c r="BK242" i="3"/>
  <c r="BK232" i="3"/>
  <c r="BK224" i="3"/>
  <c r="BK216" i="3"/>
  <c r="BK209" i="3"/>
  <c r="J204" i="3"/>
  <c r="J191" i="3"/>
  <c r="BK182" i="3"/>
  <c r="BK171" i="3"/>
  <c r="BK169" i="3"/>
  <c r="BK141" i="3"/>
  <c r="BK247" i="3"/>
  <c r="BK233" i="3"/>
  <c r="J227" i="3"/>
  <c r="BK217" i="3"/>
  <c r="J209" i="3"/>
  <c r="J200" i="3"/>
  <c r="BK194" i="3"/>
  <c r="BK187" i="3"/>
  <c r="BK181" i="3"/>
  <c r="J175" i="3"/>
  <c r="J169" i="3"/>
  <c r="BK160" i="3"/>
  <c r="J156" i="3"/>
  <c r="J138" i="3"/>
  <c r="J207" i="4"/>
  <c r="BK200" i="4"/>
  <c r="BK195" i="4"/>
  <c r="J191" i="4"/>
  <c r="BK186" i="4"/>
  <c r="J181" i="4"/>
  <c r="J177" i="4"/>
  <c r="J173" i="4"/>
  <c r="BK167" i="4"/>
  <c r="BK163" i="4"/>
  <c r="BK155" i="4"/>
  <c r="BK147" i="4"/>
  <c r="J210" i="4"/>
  <c r="BK203" i="4"/>
  <c r="BK197" i="4"/>
  <c r="J193" i="4"/>
  <c r="BK188" i="4"/>
  <c r="BK184" i="4"/>
  <c r="J179" i="4"/>
  <c r="J176" i="4"/>
  <c r="BK172" i="4"/>
  <c r="BK166" i="4"/>
  <c r="J163" i="4"/>
  <c r="BK158" i="4"/>
  <c r="BK144" i="4"/>
  <c r="BK170" i="4"/>
  <c r="J166" i="4"/>
  <c r="J158" i="4"/>
  <c r="J153" i="4"/>
  <c r="J147" i="4"/>
  <c r="BK137" i="4"/>
  <c r="J151" i="5"/>
  <c r="BK140" i="5"/>
  <c r="BK132" i="5"/>
  <c r="J159" i="5"/>
  <c r="J148" i="5"/>
  <c r="J161" i="5"/>
  <c r="J153" i="5"/>
  <c r="BK141" i="5"/>
  <c r="J133" i="5"/>
  <c r="BK149" i="5"/>
  <c r="J141" i="5"/>
  <c r="BK135" i="5"/>
  <c r="BK232" i="6"/>
  <c r="J225" i="6"/>
  <c r="J218" i="6"/>
  <c r="BK206" i="6"/>
  <c r="J195" i="6"/>
  <c r="BK187" i="6"/>
  <c r="BK180" i="6"/>
  <c r="BK162" i="6"/>
  <c r="BK154" i="6"/>
  <c r="BK144" i="6"/>
  <c r="BK235" i="6"/>
  <c r="BK228" i="6"/>
  <c r="BK211" i="6"/>
  <c r="BK199" i="6"/>
  <c r="BK190" i="6"/>
  <c r="J176" i="6"/>
  <c r="BK171" i="6"/>
  <c r="BK165" i="6"/>
  <c r="BK151" i="6"/>
  <c r="J246" i="6"/>
  <c r="BK222" i="6"/>
  <c r="J219" i="6"/>
  <c r="BK214" i="6"/>
  <c r="J209" i="6"/>
  <c r="J205" i="6"/>
  <c r="J200" i="6"/>
  <c r="J193" i="6"/>
  <c r="BK188" i="6"/>
  <c r="BK182" i="6"/>
  <c r="BK175" i="6"/>
  <c r="J167" i="6"/>
  <c r="BK164" i="6"/>
  <c r="J157" i="6"/>
  <c r="J243" i="6"/>
  <c r="J234" i="6"/>
  <c r="J226" i="6"/>
  <c r="BK220" i="6"/>
  <c r="BK204" i="6"/>
  <c r="BK201" i="6"/>
  <c r="BK191" i="6"/>
  <c r="BK184" i="6"/>
  <c r="J174" i="6"/>
  <c r="J168" i="6"/>
  <c r="J161" i="6"/>
  <c r="J155" i="6"/>
  <c r="J146" i="6"/>
  <c r="J194" i="7"/>
  <c r="J179" i="7"/>
  <c r="BK169" i="7"/>
  <c r="J164" i="7"/>
  <c r="J150" i="7"/>
  <c r="J192" i="7"/>
  <c r="BK183" i="7"/>
  <c r="BK177" i="7"/>
  <c r="BK164" i="7"/>
  <c r="J157" i="7"/>
  <c r="J146" i="7"/>
  <c r="J141" i="7"/>
  <c r="BK192" i="7"/>
  <c r="J177" i="7"/>
  <c r="J173" i="7"/>
  <c r="J156" i="7"/>
  <c r="BK149" i="7"/>
  <c r="BK145" i="7"/>
  <c r="J188" i="7"/>
  <c r="BK173" i="7"/>
  <c r="BK160" i="7"/>
  <c r="BK143" i="7"/>
  <c r="J138" i="7"/>
  <c r="J125" i="8"/>
  <c r="F38" i="8"/>
  <c r="BC102" i="1" s="1"/>
  <c r="J662" i="2"/>
  <c r="BK657" i="2"/>
  <c r="J641" i="2"/>
  <c r="BK636" i="2"/>
  <c r="J624" i="2"/>
  <c r="BK608" i="2"/>
  <c r="BK601" i="2"/>
  <c r="BK591" i="2"/>
  <c r="J578" i="2"/>
  <c r="BK566" i="2"/>
  <c r="J549" i="2"/>
  <c r="BK540" i="2"/>
  <c r="J536" i="2"/>
  <c r="J530" i="2"/>
  <c r="J525" i="2"/>
  <c r="J510" i="2"/>
  <c r="BK490" i="2"/>
  <c r="BK488" i="2"/>
  <c r="J486" i="2"/>
  <c r="BK476" i="2"/>
  <c r="BK464" i="2"/>
  <c r="BK457" i="2"/>
  <c r="BK437" i="2"/>
  <c r="J398" i="2"/>
  <c r="J385" i="2"/>
  <c r="BK373" i="2"/>
  <c r="BK360" i="2"/>
  <c r="BK343" i="2"/>
  <c r="J317" i="2"/>
  <c r="J307" i="2"/>
  <c r="J292" i="2"/>
  <c r="J272" i="2"/>
  <c r="BK251" i="2"/>
  <c r="BK225" i="2"/>
  <c r="BK207" i="2"/>
  <c r="BK196" i="2"/>
  <c r="J191" i="2"/>
  <c r="BK178" i="2"/>
  <c r="J167" i="2"/>
  <c r="BK159" i="2"/>
  <c r="J678" i="2"/>
  <c r="J669" i="2"/>
  <c r="BK659" i="2"/>
  <c r="BK648" i="2"/>
  <c r="BK641" i="2"/>
  <c r="BK621" i="2"/>
  <c r="BK603" i="2"/>
  <c r="BK578" i="2"/>
  <c r="BK572" i="2"/>
  <c r="J566" i="2"/>
  <c r="J545" i="2"/>
  <c r="J527" i="2"/>
  <c r="BK518" i="2"/>
  <c r="J493" i="2"/>
  <c r="BK478" i="2"/>
  <c r="J464" i="2"/>
  <c r="BK452" i="2"/>
  <c r="BK445" i="2"/>
  <c r="J432" i="2"/>
  <c r="J426" i="2"/>
  <c r="J416" i="2"/>
  <c r="BK410" i="2"/>
  <c r="J402" i="2"/>
  <c r="J390" i="2"/>
  <c r="BK377" i="2"/>
  <c r="BK370" i="2"/>
  <c r="J346" i="2"/>
  <c r="BK339" i="2"/>
  <c r="BK298" i="2"/>
  <c r="BK263" i="2"/>
  <c r="J233" i="2"/>
  <c r="J217" i="2"/>
  <c r="BK169" i="2"/>
  <c r="J159" i="2"/>
  <c r="BK691" i="2"/>
  <c r="J689" i="2"/>
  <c r="BK684" i="2"/>
  <c r="J659" i="2"/>
  <c r="J650" i="2"/>
  <c r="BK633" i="2"/>
  <c r="BK627" i="2"/>
  <c r="J619" i="2"/>
  <c r="J612" i="2"/>
  <c r="BK593" i="2"/>
  <c r="J568" i="2"/>
  <c r="BK545" i="2"/>
  <c r="BK530" i="2"/>
  <c r="J519" i="2"/>
  <c r="BK512" i="2"/>
  <c r="BK496" i="2"/>
  <c r="BK486" i="2"/>
  <c r="J459" i="2"/>
  <c r="BK440" i="2"/>
  <c r="J424" i="2"/>
  <c r="J400" i="2"/>
  <c r="BK390" i="2"/>
  <c r="J379" i="2"/>
  <c r="BK346" i="2"/>
  <c r="BK292" i="2"/>
  <c r="BK241" i="2"/>
  <c r="J215" i="2"/>
  <c r="BK183" i="2"/>
  <c r="J169" i="2"/>
  <c r="BK669" i="2"/>
  <c r="J646" i="2"/>
  <c r="BK617" i="2"/>
  <c r="BK597" i="2"/>
  <c r="BK562" i="2"/>
  <c r="BK555" i="2"/>
  <c r="BK534" i="2"/>
  <c r="J517" i="2"/>
  <c r="BK493" i="2"/>
  <c r="BK473" i="2"/>
  <c r="J452" i="2"/>
  <c r="J438" i="2"/>
  <c r="J420" i="2"/>
  <c r="J408" i="2"/>
  <c r="J396" i="2"/>
  <c r="BK379" i="2"/>
  <c r="J363" i="2"/>
  <c r="BK341" i="2"/>
  <c r="BK336" i="2"/>
  <c r="BK319" i="2"/>
  <c r="BK272" i="2"/>
  <c r="J263" i="2"/>
  <c r="BK239" i="2"/>
  <c r="BK204" i="2"/>
  <c r="BK191" i="2"/>
  <c r="J180" i="2"/>
  <c r="BK167" i="2"/>
  <c r="AS96" i="1"/>
  <c r="BK204" i="3"/>
  <c r="BK197" i="3"/>
  <c r="BK185" i="3"/>
  <c r="J176" i="3"/>
  <c r="J160" i="3"/>
  <c r="BK156" i="3"/>
  <c r="J149" i="3"/>
  <c r="J137" i="3"/>
  <c r="J246" i="3"/>
  <c r="BK236" i="3"/>
  <c r="BK229" i="3"/>
  <c r="J224" i="3"/>
  <c r="BK220" i="3"/>
  <c r="J215" i="3"/>
  <c r="J211" i="3"/>
  <c r="BK200" i="3"/>
  <c r="BK193" i="3"/>
  <c r="BK189" i="3"/>
  <c r="J182" i="3"/>
  <c r="BK174" i="3"/>
  <c r="BK158" i="3"/>
  <c r="BK151" i="3"/>
  <c r="J147" i="3"/>
  <c r="BK140" i="3"/>
  <c r="J247" i="3"/>
  <c r="J243" i="3"/>
  <c r="J229" i="3"/>
  <c r="J223" i="3"/>
  <c r="BK215" i="3"/>
  <c r="BK206" i="3"/>
  <c r="BK203" i="3"/>
  <c r="BK188" i="3"/>
  <c r="BK178" i="3"/>
  <c r="J168" i="3"/>
  <c r="J154" i="3"/>
  <c r="J249" i="3"/>
  <c r="J240" i="3"/>
  <c r="BK228" i="3"/>
  <c r="J220" i="3"/>
  <c r="BK202" i="3"/>
  <c r="J199" i="3"/>
  <c r="BK191" i="3"/>
  <c r="J185" i="3"/>
  <c r="J180" i="3"/>
  <c r="J174" i="3"/>
  <c r="J170" i="3"/>
  <c r="J161" i="3"/>
  <c r="J157" i="3"/>
  <c r="J140" i="3"/>
  <c r="BK137" i="3"/>
  <c r="J203" i="4"/>
  <c r="J197" i="4"/>
  <c r="BK193" i="4"/>
  <c r="J188" i="4"/>
  <c r="BK183" i="4"/>
  <c r="BK179" i="4"/>
  <c r="J174" i="4"/>
  <c r="J169" i="4"/>
  <c r="J162" i="4"/>
  <c r="BK153" i="4"/>
  <c r="BK149" i="4"/>
  <c r="J142" i="4"/>
  <c r="J144" i="4"/>
  <c r="BK208" i="4"/>
  <c r="BK201" i="4"/>
  <c r="J195" i="4"/>
  <c r="BK191" i="4"/>
  <c r="BK182" i="4"/>
  <c r="BK177" i="4"/>
  <c r="BK173" i="4"/>
  <c r="J170" i="4"/>
  <c r="BK160" i="4"/>
  <c r="BK157" i="4"/>
  <c r="BK143" i="4"/>
  <c r="J137" i="4"/>
  <c r="J167" i="4"/>
  <c r="J160" i="4"/>
  <c r="J155" i="4"/>
  <c r="BK148" i="4"/>
  <c r="J140" i="4"/>
  <c r="J154" i="5"/>
  <c r="BK144" i="5"/>
  <c r="BK136" i="5"/>
  <c r="BK161" i="5"/>
  <c r="BK153" i="5"/>
  <c r="BK145" i="5"/>
  <c r="J132" i="5"/>
  <c r="BK159" i="5"/>
  <c r="BK155" i="5"/>
  <c r="BK148" i="5"/>
  <c r="J140" i="5"/>
  <c r="BK133" i="5"/>
  <c r="J233" i="6"/>
  <c r="J228" i="6"/>
  <c r="BK219" i="6"/>
  <c r="BK208" i="6"/>
  <c r="J189" i="6"/>
  <c r="J181" i="6"/>
  <c r="J166" i="6"/>
  <c r="BK157" i="6"/>
  <c r="J152" i="6"/>
  <c r="J244" i="6"/>
  <c r="BK234" i="6"/>
  <c r="BK226" i="6"/>
  <c r="J210" i="6"/>
  <c r="BK197" i="6"/>
  <c r="BK183" i="6"/>
  <c r="BK174" i="6"/>
  <c r="BK168" i="6"/>
  <c r="BK153" i="6"/>
  <c r="J144" i="6"/>
  <c r="J232" i="6"/>
  <c r="BK216" i="6"/>
  <c r="J213" i="6"/>
  <c r="BK210" i="6"/>
  <c r="J203" i="6"/>
  <c r="J199" i="6"/>
  <c r="BK192" i="6"/>
  <c r="BK181" i="6"/>
  <c r="BK178" i="6"/>
  <c r="J165" i="6"/>
  <c r="BK160" i="6"/>
  <c r="BK146" i="6"/>
  <c r="BK246" i="6"/>
  <c r="BK238" i="6"/>
  <c r="BK225" i="6"/>
  <c r="BK205" i="6"/>
  <c r="J202" i="6"/>
  <c r="J194" i="6"/>
  <c r="J187" i="6"/>
  <c r="BK177" i="6"/>
  <c r="J170" i="6"/>
  <c r="J162" i="6"/>
  <c r="BK149" i="6"/>
  <c r="BK143" i="6"/>
  <c r="BK185" i="7"/>
  <c r="J175" i="7"/>
  <c r="BK170" i="7"/>
  <c r="J155" i="7"/>
  <c r="J143" i="7"/>
  <c r="J135" i="7"/>
  <c r="BK188" i="7"/>
  <c r="BK178" i="7"/>
  <c r="BK167" i="7"/>
  <c r="J152" i="7"/>
  <c r="J145" i="7"/>
  <c r="BK138" i="7"/>
  <c r="BK191" i="7"/>
  <c r="BK176" i="7"/>
  <c r="BK172" i="7"/>
  <c r="BK150" i="7"/>
  <c r="BK146" i="7"/>
  <c r="J185" i="7"/>
  <c r="BK174" i="7"/>
  <c r="BK168" i="7"/>
  <c r="BK156" i="7"/>
  <c r="BK141" i="7"/>
  <c r="F39" i="8"/>
  <c r="BD102" i="1" s="1"/>
  <c r="J657" i="2"/>
  <c r="J629" i="2"/>
  <c r="J621" i="2"/>
  <c r="J614" i="2"/>
  <c r="J589" i="2"/>
  <c r="BK558" i="2"/>
  <c r="J538" i="2"/>
  <c r="BK523" i="2"/>
  <c r="BK515" i="2"/>
  <c r="J503" i="2"/>
  <c r="J492" i="2"/>
  <c r="J470" i="2"/>
  <c r="BK454" i="2"/>
  <c r="J437" i="2"/>
  <c r="BK412" i="2"/>
  <c r="BK398" i="2"/>
  <c r="BK388" i="2"/>
  <c r="J370" i="2"/>
  <c r="J289" i="2"/>
  <c r="J223" i="2"/>
  <c r="J202" i="2"/>
  <c r="J176" i="2"/>
  <c r="J672" i="2"/>
  <c r="J644" i="2"/>
  <c r="BK614" i="2"/>
  <c r="J593" i="2"/>
  <c r="BK580" i="2"/>
  <c r="J556" i="2"/>
  <c r="BK547" i="2"/>
  <c r="J532" i="2"/>
  <c r="BK505" i="2"/>
  <c r="J488" i="2"/>
  <c r="BK468" i="2"/>
  <c r="J449" i="2"/>
  <c r="BK426" i="2"/>
  <c r="BK416" i="2"/>
  <c r="BK400" i="2"/>
  <c r="BK385" i="2"/>
  <c r="J360" i="2"/>
  <c r="BK351" i="2"/>
  <c r="J331" i="2"/>
  <c r="J275" i="2"/>
  <c r="J265" i="2"/>
  <c r="BK253" i="2"/>
  <c r="J229" i="2"/>
  <c r="J196" i="2"/>
  <c r="J183" i="2"/>
  <c r="BK171" i="2"/>
  <c r="J163" i="2"/>
  <c r="J252" i="3"/>
  <c r="BK243" i="3"/>
  <c r="J236" i="3"/>
  <c r="J233" i="3"/>
  <c r="BK225" i="3"/>
  <c r="BK207" i="3"/>
  <c r="J198" i="3"/>
  <c r="BK186" i="3"/>
  <c r="BK180" i="3"/>
  <c r="J165" i="3"/>
  <c r="BK157" i="3"/>
  <c r="BK150" i="3"/>
  <c r="BK146" i="3"/>
  <c r="J255" i="3"/>
  <c r="J242" i="3"/>
  <c r="BK234" i="3"/>
  <c r="BK227" i="3"/>
  <c r="BK221" i="3"/>
  <c r="J216" i="3"/>
  <c r="BK212" i="3"/>
  <c r="J208" i="3"/>
  <c r="BK199" i="3"/>
  <c r="BK192" i="3"/>
  <c r="J187" i="3"/>
  <c r="BK175" i="3"/>
  <c r="J166" i="3"/>
  <c r="J162" i="3"/>
  <c r="J153" i="3"/>
  <c r="BK148" i="3"/>
  <c r="J144" i="3"/>
  <c r="J253" i="3"/>
  <c r="BK241" i="3"/>
  <c r="J239" i="3"/>
  <c r="J219" i="3"/>
  <c r="J213" i="3"/>
  <c r="BK208" i="3"/>
  <c r="J205" i="3"/>
  <c r="J189" i="3"/>
  <c r="BK172" i="3"/>
  <c r="BK165" i="3"/>
  <c r="J164" i="3"/>
  <c r="BK162" i="3"/>
  <c r="BK161" i="3"/>
  <c r="BK138" i="3"/>
  <c r="J241" i="3"/>
  <c r="J230" i="3"/>
  <c r="J221" i="3"/>
  <c r="J214" i="3"/>
  <c r="J206" i="3"/>
  <c r="BK195" i="3"/>
  <c r="J188" i="3"/>
  <c r="J183" i="3"/>
  <c r="J178" i="3"/>
  <c r="BK173" i="3"/>
  <c r="BK166" i="3"/>
  <c r="BK159" i="3"/>
  <c r="BK144" i="3"/>
  <c r="BK139" i="3"/>
  <c r="J208" i="4"/>
  <c r="J201" i="4"/>
  <c r="J196" i="4"/>
  <c r="BK192" i="4"/>
  <c r="J187" i="4"/>
  <c r="J182" i="4"/>
  <c r="J178" i="4"/>
  <c r="BK175" i="4"/>
  <c r="J171" i="4"/>
  <c r="J161" i="4"/>
  <c r="J151" i="4"/>
  <c r="J148" i="4"/>
  <c r="BK141" i="4"/>
  <c r="J141" i="4"/>
  <c r="BK206" i="4"/>
  <c r="J198" i="4"/>
  <c r="BK194" i="4"/>
  <c r="J190" i="4"/>
  <c r="J186" i="4"/>
  <c r="BK181" i="4"/>
  <c r="BK178" i="4"/>
  <c r="BK174" i="4"/>
  <c r="J168" i="4"/>
  <c r="BK164" i="4"/>
  <c r="J159" i="4"/>
  <c r="BK150" i="4"/>
  <c r="J139" i="4"/>
  <c r="BK169" i="4"/>
  <c r="J164" i="4"/>
  <c r="J157" i="4"/>
  <c r="BK151" i="4"/>
  <c r="J143" i="4"/>
  <c r="J155" i="5"/>
  <c r="J145" i="5"/>
  <c r="J137" i="5"/>
  <c r="BK130" i="5"/>
  <c r="J149" i="5"/>
  <c r="J139" i="5"/>
  <c r="BK131" i="5"/>
  <c r="J158" i="5"/>
  <c r="J146" i="5"/>
  <c r="BK137" i="5"/>
  <c r="BK150" i="5"/>
  <c r="J144" i="5"/>
  <c r="J136" i="5"/>
  <c r="J235" i="6"/>
  <c r="J230" i="6"/>
  <c r="BK221" i="6"/>
  <c r="BK203" i="6"/>
  <c r="BK193" i="6"/>
  <c r="J186" i="6"/>
  <c r="BK176" i="6"/>
  <c r="BK155" i="6"/>
  <c r="J150" i="6"/>
  <c r="J240" i="6"/>
  <c r="BK233" i="6"/>
  <c r="BK213" i="6"/>
  <c r="J206" i="6"/>
  <c r="BK194" i="6"/>
  <c r="J177" i="6"/>
  <c r="J173" i="6"/>
  <c r="BK167" i="6"/>
  <c r="BK152" i="6"/>
  <c r="J143" i="6"/>
  <c r="BK229" i="6"/>
  <c r="J220" i="6"/>
  <c r="BK215" i="6"/>
  <c r="J211" i="6"/>
  <c r="J208" i="6"/>
  <c r="J201" i="6"/>
  <c r="J197" i="6"/>
  <c r="BK189" i="6"/>
  <c r="J183" i="6"/>
  <c r="J180" i="6"/>
  <c r="J172" i="6"/>
  <c r="BK166" i="6"/>
  <c r="BK159" i="6"/>
  <c r="J145" i="6"/>
  <c r="BK244" i="6"/>
  <c r="BK231" i="6"/>
  <c r="BK224" i="6"/>
  <c r="J216" i="6"/>
  <c r="J198" i="6"/>
  <c r="J190" i="6"/>
  <c r="J178" i="6"/>
  <c r="BK173" i="6"/>
  <c r="J164" i="6"/>
  <c r="J160" i="6"/>
  <c r="J151" i="6"/>
  <c r="J142" i="6"/>
  <c r="J182" i="7"/>
  <c r="BK171" i="7"/>
  <c r="J161" i="7"/>
  <c r="BK140" i="7"/>
  <c r="BK194" i="7"/>
  <c r="J186" i="7"/>
  <c r="BK180" i="7"/>
  <c r="J169" i="7"/>
  <c r="J160" i="7"/>
  <c r="BK147" i="7"/>
  <c r="BK142" i="7"/>
  <c r="J136" i="7"/>
  <c r="J181" i="7"/>
  <c r="BK175" i="7"/>
  <c r="J171" i="7"/>
  <c r="J151" i="7"/>
  <c r="BK144" i="7"/>
  <c r="BK186" i="7"/>
  <c r="J183" i="7"/>
  <c r="J170" i="7"/>
  <c r="BK157" i="7"/>
  <c r="J142" i="7"/>
  <c r="BK125" i="8"/>
  <c r="BK678" i="2"/>
  <c r="J652" i="2"/>
  <c r="BK638" i="2"/>
  <c r="J631" i="2"/>
  <c r="BK612" i="2"/>
  <c r="BK606" i="2"/>
  <c r="J595" i="2"/>
  <c r="J586" i="2"/>
  <c r="J562" i="2"/>
  <c r="J558" i="2"/>
  <c r="J541" i="2"/>
  <c r="BK538" i="2"/>
  <c r="BK532" i="2"/>
  <c r="BK527" i="2"/>
  <c r="J512" i="2"/>
  <c r="J508" i="2"/>
  <c r="J498" i="2"/>
  <c r="BK492" i="2"/>
  <c r="BK481" i="2"/>
  <c r="BK459" i="2"/>
  <c r="J443" i="2"/>
  <c r="J428" i="2"/>
  <c r="J418" i="2"/>
  <c r="J388" i="2"/>
  <c r="BK368" i="2"/>
  <c r="BK357" i="2"/>
  <c r="BK334" i="2"/>
  <c r="J319" i="2"/>
  <c r="BK307" i="2"/>
  <c r="BK301" i="2"/>
  <c r="BK289" i="2"/>
  <c r="BK256" i="2"/>
  <c r="BK235" i="2"/>
  <c r="BK215" i="2"/>
  <c r="J204" i="2"/>
  <c r="J200" i="2"/>
  <c r="J194" i="2"/>
  <c r="BK176" i="2"/>
  <c r="BK165" i="2"/>
  <c r="J154" i="2"/>
  <c r="J684" i="2"/>
  <c r="J674" i="2"/>
  <c r="BK662" i="2"/>
  <c r="BK654" i="2"/>
  <c r="BK646" i="2"/>
  <c r="BK629" i="2"/>
  <c r="BK610" i="2"/>
  <c r="J606" i="2"/>
  <c r="BK583" i="2"/>
  <c r="BK568" i="2"/>
  <c r="J547" i="2"/>
  <c r="J539" i="2"/>
  <c r="BK525" i="2"/>
  <c r="J513" i="2"/>
  <c r="BK494" i="2"/>
  <c r="J481" i="2"/>
  <c r="BK462" i="2"/>
  <c r="BK449" i="2"/>
  <c r="BK436" i="2"/>
  <c r="BK428" i="2"/>
  <c r="J422" i="2"/>
  <c r="BK418" i="2"/>
  <c r="BK408" i="2"/>
  <c r="J394" i="2"/>
  <c r="J381" i="2"/>
  <c r="BK375" i="2"/>
  <c r="J368" i="2"/>
  <c r="J343" i="2"/>
  <c r="BK317" i="2"/>
  <c r="J295" i="2"/>
  <c r="BK265" i="2"/>
  <c r="J241" i="2"/>
  <c r="J231" i="2"/>
  <c r="BK219" i="2"/>
  <c r="BK189" i="2"/>
  <c r="J156" i="2"/>
  <c r="J691" i="2"/>
  <c r="BK686" i="2"/>
  <c r="BK681" i="2"/>
  <c r="BK655" i="2"/>
  <c r="BK652" i="2"/>
  <c r="J636" i="2"/>
  <c r="BK624" i="2"/>
  <c r="J615" i="2"/>
  <c r="J597" i="2"/>
  <c r="J572" i="2"/>
  <c r="J564" i="2"/>
  <c r="BK543" i="2"/>
  <c r="J521" i="2"/>
  <c r="BK513" i="2"/>
  <c r="BK498" i="2"/>
  <c r="J490" i="2"/>
  <c r="J468" i="2"/>
  <c r="J445" i="2"/>
  <c r="J430" i="2"/>
  <c r="J404" i="2"/>
  <c r="BK396" i="2"/>
  <c r="J382" i="2"/>
  <c r="J351" i="2"/>
  <c r="BK331" i="2"/>
  <c r="J251" i="2"/>
  <c r="J219" i="2"/>
  <c r="BK194" i="2"/>
  <c r="J171" i="2"/>
  <c r="BK676" i="2"/>
  <c r="J655" i="2"/>
  <c r="BK615" i="2"/>
  <c r="BK595" i="2"/>
  <c r="J583" i="2"/>
  <c r="J559" i="2"/>
  <c r="BK549" i="2"/>
  <c r="BK521" i="2"/>
  <c r="J515" i="2"/>
  <c r="BK503" i="2"/>
  <c r="BK470" i="2"/>
  <c r="J457" i="2"/>
  <c r="J436" i="2"/>
  <c r="J412" i="2"/>
  <c r="BK406" i="2"/>
  <c r="BK394" i="2"/>
  <c r="J378" i="2"/>
  <c r="J357" i="2"/>
  <c r="J339" i="2"/>
  <c r="J334" i="2"/>
  <c r="J298" i="2"/>
  <c r="BK270" i="2"/>
  <c r="BK260" i="2"/>
  <c r="BK231" i="2"/>
  <c r="BK200" i="2"/>
  <c r="J189" i="2"/>
  <c r="BK174" i="2"/>
  <c r="BK163" i="2"/>
  <c r="J150" i="2"/>
  <c r="J245" i="3"/>
  <c r="J237" i="3"/>
  <c r="J234" i="3"/>
  <c r="BK226" i="3"/>
  <c r="J210" i="3"/>
  <c r="BK201" i="3"/>
  <c r="J193" i="3"/>
  <c r="BK183" i="3"/>
  <c r="BK167" i="3"/>
  <c r="BK164" i="3"/>
  <c r="J151" i="3"/>
  <c r="J148" i="3"/>
  <c r="J145" i="3"/>
  <c r="BK252" i="3"/>
  <c r="BK237" i="3"/>
  <c r="J228" i="3"/>
  <c r="BK223" i="3"/>
  <c r="BK218" i="3"/>
  <c r="BK214" i="3"/>
  <c r="BK210" i="3"/>
  <c r="J202" i="3"/>
  <c r="J194" i="3"/>
  <c r="BK190" i="3"/>
  <c r="J181" i="3"/>
  <c r="J172" i="3"/>
  <c r="BK163" i="3"/>
  <c r="J150" i="3"/>
  <c r="J146" i="3"/>
  <c r="J139" i="3"/>
  <c r="J244" i="3"/>
  <c r="BK240" i="3"/>
  <c r="J226" i="3"/>
  <c r="J218" i="3"/>
  <c r="J212" i="3"/>
  <c r="J207" i="3"/>
  <c r="J192" i="3"/>
  <c r="BK179" i="3"/>
  <c r="BK170" i="3"/>
  <c r="J167" i="3"/>
  <c r="BK253" i="3"/>
  <c r="BK244" i="3"/>
  <c r="J232" i="3"/>
  <c r="J222" i="3"/>
  <c r="BK211" i="3"/>
  <c r="J201" i="3"/>
  <c r="BK198" i="3"/>
  <c r="J190" i="3"/>
  <c r="BK184" i="3"/>
  <c r="BK176" i="3"/>
  <c r="J171" i="3"/>
  <c r="J163" i="3"/>
  <c r="J158" i="3"/>
  <c r="J141" i="3"/>
  <c r="BK210" i="4"/>
  <c r="J206" i="4"/>
  <c r="BK198" i="4"/>
  <c r="J194" i="4"/>
  <c r="BK190" i="4"/>
  <c r="J184" i="4"/>
  <c r="J180" i="4"/>
  <c r="BK176" i="4"/>
  <c r="J172" i="4"/>
  <c r="J165" i="4"/>
  <c r="BK159" i="4"/>
  <c r="J150" i="4"/>
  <c r="BK139" i="4"/>
  <c r="BK207" i="4"/>
  <c r="J200" i="4"/>
  <c r="BK196" i="4"/>
  <c r="J192" i="4"/>
  <c r="BK187" i="4"/>
  <c r="J183" i="4"/>
  <c r="BK180" i="4"/>
  <c r="J175" i="4"/>
  <c r="BK171" i="4"/>
  <c r="BK165" i="4"/>
  <c r="BK162" i="4"/>
  <c r="J156" i="4"/>
  <c r="BK140" i="4"/>
  <c r="BK168" i="4"/>
  <c r="BK161" i="4"/>
  <c r="BK156" i="4"/>
  <c r="J149" i="4"/>
  <c r="BK142" i="4"/>
  <c r="BK158" i="5"/>
  <c r="J150" i="5"/>
  <c r="BK138" i="5"/>
  <c r="J131" i="5"/>
  <c r="BK154" i="5"/>
  <c r="J147" i="5"/>
  <c r="J138" i="5"/>
  <c r="J130" i="5"/>
  <c r="BK147" i="5"/>
  <c r="J135" i="5"/>
  <c r="BK151" i="5"/>
  <c r="BK146" i="5"/>
  <c r="BK139" i="5"/>
  <c r="J231" i="6"/>
  <c r="J224" i="6"/>
  <c r="J214" i="6"/>
  <c r="BK202" i="6"/>
  <c r="J188" i="6"/>
  <c r="J179" i="6"/>
  <c r="BK161" i="6"/>
  <c r="J153" i="6"/>
  <c r="J238" i="6"/>
  <c r="BK230" i="6"/>
  <c r="J212" i="6"/>
  <c r="BK209" i="6"/>
  <c r="BK195" i="6"/>
  <c r="J182" i="6"/>
  <c r="BK170" i="6"/>
  <c r="J159" i="6"/>
  <c r="BK150" i="6"/>
  <c r="BK243" i="6"/>
  <c r="J221" i="6"/>
  <c r="BK218" i="6"/>
  <c r="BK212" i="6"/>
  <c r="J204" i="6"/>
  <c r="BK198" i="6"/>
  <c r="J191" i="6"/>
  <c r="J184" i="6"/>
  <c r="BK179" i="6"/>
  <c r="J171" i="6"/>
  <c r="J163" i="6"/>
  <c r="J149" i="6"/>
  <c r="BK142" i="6"/>
  <c r="BK240" i="6"/>
  <c r="J229" i="6"/>
  <c r="J222" i="6"/>
  <c r="J215" i="6"/>
  <c r="BK200" i="6"/>
  <c r="J192" i="6"/>
  <c r="BK186" i="6"/>
  <c r="J175" i="6"/>
  <c r="BK172" i="6"/>
  <c r="BK163" i="6"/>
  <c r="J154" i="6"/>
  <c r="BK145" i="6"/>
  <c r="J180" i="7"/>
  <c r="J172" i="7"/>
  <c r="J168" i="7"/>
  <c r="BK152" i="7"/>
  <c r="J191" i="7"/>
  <c r="BK181" i="7"/>
  <c r="J176" i="7"/>
  <c r="BK161" i="7"/>
  <c r="J149" i="7"/>
  <c r="J144" i="7"/>
  <c r="BK182" i="7"/>
  <c r="J178" i="7"/>
  <c r="J174" i="7"/>
  <c r="BK155" i="7"/>
  <c r="J147" i="7"/>
  <c r="BK135" i="7"/>
  <c r="BK179" i="7"/>
  <c r="J167" i="7"/>
  <c r="BK151" i="7"/>
  <c r="J140" i="7"/>
  <c r="BK136" i="7"/>
  <c r="Z19" i="9" l="1"/>
  <c r="B419" i="10"/>
  <c r="L432" i="10" s="1"/>
  <c r="B117" i="10"/>
  <c r="G122" i="10" s="1"/>
  <c r="L125" i="10" s="1"/>
  <c r="L128" i="10" s="1"/>
  <c r="J148" i="10"/>
  <c r="L152" i="10"/>
  <c r="L155" i="10" s="1"/>
  <c r="U423" i="10"/>
  <c r="R43" i="9"/>
  <c r="R46" i="9" s="1"/>
  <c r="I46" i="9"/>
  <c r="T43" i="9"/>
  <c r="T46" i="9" s="1"/>
  <c r="Z15" i="9"/>
  <c r="Z18" i="9"/>
  <c r="Z20" i="9"/>
  <c r="BK149" i="2"/>
  <c r="J149" i="2"/>
  <c r="J98" i="2" s="1"/>
  <c r="BK168" i="2"/>
  <c r="J168" i="2" s="1"/>
  <c r="J99" i="2" s="1"/>
  <c r="BK173" i="2"/>
  <c r="J173" i="2"/>
  <c r="J100" i="2" s="1"/>
  <c r="BK182" i="2"/>
  <c r="J182" i="2" s="1"/>
  <c r="J101" i="2" s="1"/>
  <c r="BK199" i="2"/>
  <c r="J199" i="2"/>
  <c r="J102" i="2" s="1"/>
  <c r="R222" i="2"/>
  <c r="P338" i="2"/>
  <c r="T350" i="2"/>
  <c r="T356" i="2"/>
  <c r="T387" i="2"/>
  <c r="P435" i="2"/>
  <c r="BK451" i="2"/>
  <c r="J451" i="2" s="1"/>
  <c r="J112" i="2" s="1"/>
  <c r="BK465" i="2"/>
  <c r="J465" i="2"/>
  <c r="J113" i="2" s="1"/>
  <c r="BK487" i="2"/>
  <c r="J487" i="2" s="1"/>
  <c r="J114" i="2" s="1"/>
  <c r="T487" i="2"/>
  <c r="P491" i="2"/>
  <c r="BK495" i="2"/>
  <c r="J495" i="2"/>
  <c r="J116" i="2" s="1"/>
  <c r="T516" i="2"/>
  <c r="BK548" i="2"/>
  <c r="J548" i="2"/>
  <c r="J118" i="2" s="1"/>
  <c r="T592" i="2"/>
  <c r="T616" i="2"/>
  <c r="T628" i="2"/>
  <c r="P637" i="2"/>
  <c r="P660" i="2"/>
  <c r="T665" i="2"/>
  <c r="BK136" i="3"/>
  <c r="J136" i="3" s="1"/>
  <c r="J100" i="3" s="1"/>
  <c r="BK143" i="3"/>
  <c r="J143" i="3"/>
  <c r="J102" i="3" s="1"/>
  <c r="BK152" i="3"/>
  <c r="J152" i="3" s="1"/>
  <c r="J103" i="3" s="1"/>
  <c r="BK155" i="3"/>
  <c r="J155" i="3"/>
  <c r="J104" i="3" s="1"/>
  <c r="BK177" i="3"/>
  <c r="J177" i="3" s="1"/>
  <c r="J105" i="3" s="1"/>
  <c r="P196" i="3"/>
  <c r="BK231" i="3"/>
  <c r="J231" i="3" s="1"/>
  <c r="J107" i="3" s="1"/>
  <c r="BK238" i="3"/>
  <c r="J238" i="3"/>
  <c r="J108" i="3" s="1"/>
  <c r="T251" i="3"/>
  <c r="T250" i="3" s="1"/>
  <c r="T138" i="4"/>
  <c r="T135" i="4" s="1"/>
  <c r="T146" i="4"/>
  <c r="T154" i="4"/>
  <c r="P185" i="4"/>
  <c r="T189" i="4"/>
  <c r="T199" i="4"/>
  <c r="P205" i="4"/>
  <c r="P204" i="4"/>
  <c r="R129" i="5"/>
  <c r="P134" i="5"/>
  <c r="BK143" i="5"/>
  <c r="J143" i="5"/>
  <c r="J102" i="5" s="1"/>
  <c r="P152" i="5"/>
  <c r="T157" i="5"/>
  <c r="T156" i="5" s="1"/>
  <c r="P141" i="6"/>
  <c r="P140" i="6"/>
  <c r="BK148" i="6"/>
  <c r="J148" i="6"/>
  <c r="J102" i="6" s="1"/>
  <c r="P158" i="6"/>
  <c r="BK169" i="6"/>
  <c r="J169" i="6"/>
  <c r="J105" i="6" s="1"/>
  <c r="R185" i="6"/>
  <c r="BK196" i="6"/>
  <c r="J196" i="6"/>
  <c r="J107" i="6" s="1"/>
  <c r="BK207" i="6"/>
  <c r="J207" i="6" s="1"/>
  <c r="J108" i="6" s="1"/>
  <c r="BK217" i="6"/>
  <c r="J217" i="6"/>
  <c r="J109" i="6" s="1"/>
  <c r="BK223" i="6"/>
  <c r="J223" i="6" s="1"/>
  <c r="J110" i="6" s="1"/>
  <c r="P227" i="6"/>
  <c r="R242" i="6"/>
  <c r="R241" i="6" s="1"/>
  <c r="P149" i="2"/>
  <c r="P168" i="2"/>
  <c r="P173" i="2"/>
  <c r="P182" i="2"/>
  <c r="R199" i="2"/>
  <c r="BK222" i="2"/>
  <c r="J222" i="2"/>
  <c r="J103" i="2" s="1"/>
  <c r="BK338" i="2"/>
  <c r="J338" i="2" s="1"/>
  <c r="J104" i="2" s="1"/>
  <c r="BK350" i="2"/>
  <c r="J350" i="2"/>
  <c r="J106" i="2" s="1"/>
  <c r="BK356" i="2"/>
  <c r="J356" i="2" s="1"/>
  <c r="J107" i="2" s="1"/>
  <c r="P387" i="2"/>
  <c r="R435" i="2"/>
  <c r="T451" i="2"/>
  <c r="R465" i="2"/>
  <c r="R487" i="2"/>
  <c r="R491" i="2"/>
  <c r="P495" i="2"/>
  <c r="P516" i="2"/>
  <c r="P548" i="2"/>
  <c r="BK592" i="2"/>
  <c r="J592" i="2" s="1"/>
  <c r="J119" i="2" s="1"/>
  <c r="P616" i="2"/>
  <c r="P628" i="2"/>
  <c r="R637" i="2"/>
  <c r="R660" i="2"/>
  <c r="R665" i="2"/>
  <c r="R136" i="3"/>
  <c r="R135" i="3" s="1"/>
  <c r="T143" i="3"/>
  <c r="R152" i="3"/>
  <c r="P155" i="3"/>
  <c r="P177" i="3"/>
  <c r="R196" i="3"/>
  <c r="P231" i="3"/>
  <c r="R238" i="3"/>
  <c r="P251" i="3"/>
  <c r="P250" i="3"/>
  <c r="BK138" i="4"/>
  <c r="J138" i="4"/>
  <c r="J101" i="4" s="1"/>
  <c r="R146" i="4"/>
  <c r="BK154" i="4"/>
  <c r="J154" i="4"/>
  <c r="J105" i="4" s="1"/>
  <c r="R185" i="4"/>
  <c r="P189" i="4"/>
  <c r="P199" i="4"/>
  <c r="BK205" i="4"/>
  <c r="J205" i="4"/>
  <c r="J111" i="4" s="1"/>
  <c r="BK129" i="5"/>
  <c r="J129" i="5" s="1"/>
  <c r="J99" i="5" s="1"/>
  <c r="BK134" i="5"/>
  <c r="J134" i="5"/>
  <c r="J100" i="5" s="1"/>
  <c r="T143" i="5"/>
  <c r="T152" i="5"/>
  <c r="BK157" i="5"/>
  <c r="J157" i="5"/>
  <c r="J105" i="5" s="1"/>
  <c r="BK141" i="6"/>
  <c r="J141" i="6" s="1"/>
  <c r="J100" i="6" s="1"/>
  <c r="T148" i="6"/>
  <c r="R158" i="6"/>
  <c r="R169" i="6"/>
  <c r="BK185" i="6"/>
  <c r="J185" i="6" s="1"/>
  <c r="J106" i="6" s="1"/>
  <c r="T196" i="6"/>
  <c r="R207" i="6"/>
  <c r="R217" i="6"/>
  <c r="R223" i="6"/>
  <c r="T227" i="6"/>
  <c r="BK242" i="6"/>
  <c r="J242" i="6" s="1"/>
  <c r="J116" i="6" s="1"/>
  <c r="BK134" i="7"/>
  <c r="J134" i="7"/>
  <c r="J100" i="7" s="1"/>
  <c r="T134" i="7"/>
  <c r="T133" i="7" s="1"/>
  <c r="T139" i="7"/>
  <c r="P148" i="7"/>
  <c r="T148" i="7"/>
  <c r="R154" i="7"/>
  <c r="P184" i="7"/>
  <c r="BK190" i="7"/>
  <c r="J190" i="7"/>
  <c r="J109" i="7" s="1"/>
  <c r="P190" i="7"/>
  <c r="P189" i="7" s="1"/>
  <c r="T149" i="2"/>
  <c r="T168" i="2"/>
  <c r="T173" i="2"/>
  <c r="R182" i="2"/>
  <c r="P199" i="2"/>
  <c r="P222" i="2"/>
  <c r="R338" i="2"/>
  <c r="P350" i="2"/>
  <c r="P356" i="2"/>
  <c r="BK387" i="2"/>
  <c r="J387" i="2"/>
  <c r="J108" i="2" s="1"/>
  <c r="T435" i="2"/>
  <c r="R451" i="2"/>
  <c r="P465" i="2"/>
  <c r="P487" i="2"/>
  <c r="T491" i="2"/>
  <c r="T495" i="2"/>
  <c r="BK516" i="2"/>
  <c r="J516" i="2" s="1"/>
  <c r="J117" i="2" s="1"/>
  <c r="R548" i="2"/>
  <c r="P592" i="2"/>
  <c r="BK616" i="2"/>
  <c r="J616" i="2"/>
  <c r="J120" i="2" s="1"/>
  <c r="BK628" i="2"/>
  <c r="J628" i="2" s="1"/>
  <c r="J121" i="2" s="1"/>
  <c r="T637" i="2"/>
  <c r="T660" i="2"/>
  <c r="P665" i="2"/>
  <c r="P136" i="3"/>
  <c r="P135" i="3" s="1"/>
  <c r="P143" i="3"/>
  <c r="P152" i="3"/>
  <c r="T155" i="3"/>
  <c r="R177" i="3"/>
  <c r="T196" i="3"/>
  <c r="T231" i="3"/>
  <c r="P238" i="3"/>
  <c r="R251" i="3"/>
  <c r="R250" i="3"/>
  <c r="P138" i="4"/>
  <c r="P135" i="4"/>
  <c r="BK146" i="4"/>
  <c r="J146" i="4"/>
  <c r="J103" i="4" s="1"/>
  <c r="R154" i="4"/>
  <c r="BK185" i="4"/>
  <c r="J185" i="4"/>
  <c r="J106" i="4" s="1"/>
  <c r="BK189" i="4"/>
  <c r="J189" i="4" s="1"/>
  <c r="J107" i="4" s="1"/>
  <c r="BK199" i="4"/>
  <c r="J199" i="4"/>
  <c r="J108" i="4" s="1"/>
  <c r="R205" i="4"/>
  <c r="R204" i="4" s="1"/>
  <c r="T129" i="5"/>
  <c r="T134" i="5"/>
  <c r="R143" i="5"/>
  <c r="R142" i="5" s="1"/>
  <c r="R152" i="5"/>
  <c r="P157" i="5"/>
  <c r="P156" i="5" s="1"/>
  <c r="R141" i="6"/>
  <c r="R140" i="6"/>
  <c r="P148" i="6"/>
  <c r="BK158" i="6"/>
  <c r="J158" i="6" s="1"/>
  <c r="J104" i="6" s="1"/>
  <c r="P169" i="6"/>
  <c r="P185" i="6"/>
  <c r="P196" i="6"/>
  <c r="T207" i="6"/>
  <c r="T217" i="6"/>
  <c r="T223" i="6"/>
  <c r="R227" i="6"/>
  <c r="T242" i="6"/>
  <c r="T241" i="6" s="1"/>
  <c r="R134" i="7"/>
  <c r="R133" i="7" s="1"/>
  <c r="P139" i="7"/>
  <c r="BK148" i="7"/>
  <c r="J148" i="7"/>
  <c r="J103" i="7" s="1"/>
  <c r="R148" i="7"/>
  <c r="T154" i="7"/>
  <c r="R184" i="7"/>
  <c r="R190" i="7"/>
  <c r="R189" i="7"/>
  <c r="R149" i="2"/>
  <c r="R168" i="2"/>
  <c r="R173" i="2"/>
  <c r="T182" i="2"/>
  <c r="T199" i="2"/>
  <c r="T222" i="2"/>
  <c r="T338" i="2"/>
  <c r="R350" i="2"/>
  <c r="R356" i="2"/>
  <c r="R387" i="2"/>
  <c r="BK435" i="2"/>
  <c r="J435" i="2"/>
  <c r="J109" i="2" s="1"/>
  <c r="P451" i="2"/>
  <c r="P450" i="2" s="1"/>
  <c r="T465" i="2"/>
  <c r="BK491" i="2"/>
  <c r="J491" i="2"/>
  <c r="J115" i="2" s="1"/>
  <c r="R495" i="2"/>
  <c r="R516" i="2"/>
  <c r="T548" i="2"/>
  <c r="R592" i="2"/>
  <c r="R616" i="2"/>
  <c r="R628" i="2"/>
  <c r="BK637" i="2"/>
  <c r="J637" i="2" s="1"/>
  <c r="J122" i="2" s="1"/>
  <c r="BK660" i="2"/>
  <c r="J660" i="2"/>
  <c r="J123" i="2" s="1"/>
  <c r="BK665" i="2"/>
  <c r="J665" i="2" s="1"/>
  <c r="J124" i="2" s="1"/>
  <c r="T136" i="3"/>
  <c r="T135" i="3"/>
  <c r="R143" i="3"/>
  <c r="T152" i="3"/>
  <c r="R155" i="3"/>
  <c r="T177" i="3"/>
  <c r="BK196" i="3"/>
  <c r="J196" i="3"/>
  <c r="J106" i="3" s="1"/>
  <c r="R231" i="3"/>
  <c r="T238" i="3"/>
  <c r="BK251" i="3"/>
  <c r="J251" i="3" s="1"/>
  <c r="J111" i="3" s="1"/>
  <c r="R138" i="4"/>
  <c r="R135" i="4"/>
  <c r="P146" i="4"/>
  <c r="P154" i="4"/>
  <c r="T185" i="4"/>
  <c r="R189" i="4"/>
  <c r="R199" i="4"/>
  <c r="T205" i="4"/>
  <c r="T204" i="4" s="1"/>
  <c r="P129" i="5"/>
  <c r="R134" i="5"/>
  <c r="P143" i="5"/>
  <c r="P142" i="5" s="1"/>
  <c r="BK152" i="5"/>
  <c r="J152" i="5" s="1"/>
  <c r="J103" i="5" s="1"/>
  <c r="R157" i="5"/>
  <c r="R156" i="5" s="1"/>
  <c r="T141" i="6"/>
  <c r="T140" i="6"/>
  <c r="R148" i="6"/>
  <c r="T158" i="6"/>
  <c r="T169" i="6"/>
  <c r="T185" i="6"/>
  <c r="R196" i="6"/>
  <c r="P207" i="6"/>
  <c r="P217" i="6"/>
  <c r="P223" i="6"/>
  <c r="BK227" i="6"/>
  <c r="J227" i="6"/>
  <c r="J111" i="6" s="1"/>
  <c r="P242" i="6"/>
  <c r="P241" i="6" s="1"/>
  <c r="P134" i="7"/>
  <c r="P133" i="7" s="1"/>
  <c r="BK139" i="7"/>
  <c r="J139" i="7" s="1"/>
  <c r="J102" i="7" s="1"/>
  <c r="R139" i="7"/>
  <c r="BK154" i="7"/>
  <c r="P154" i="7"/>
  <c r="P153" i="7"/>
  <c r="BK184" i="7"/>
  <c r="J184" i="7"/>
  <c r="J106" i="7" s="1"/>
  <c r="T184" i="7"/>
  <c r="T190" i="7"/>
  <c r="T189" i="7"/>
  <c r="BK688" i="2"/>
  <c r="BK248" i="3"/>
  <c r="J248" i="3" s="1"/>
  <c r="J109" i="3" s="1"/>
  <c r="BK136" i="4"/>
  <c r="J136" i="4"/>
  <c r="J100" i="4" s="1"/>
  <c r="BK209" i="4"/>
  <c r="J209" i="4" s="1"/>
  <c r="J112" i="4" s="1"/>
  <c r="BK156" i="6"/>
  <c r="J156" i="6"/>
  <c r="J103" i="6" s="1"/>
  <c r="BK345" i="2"/>
  <c r="J345" i="2" s="1"/>
  <c r="J105" i="2" s="1"/>
  <c r="BK152" i="4"/>
  <c r="J152" i="4"/>
  <c r="J104" i="4" s="1"/>
  <c r="BK193" i="7"/>
  <c r="J193" i="7" s="1"/>
  <c r="J110" i="7" s="1"/>
  <c r="BK254" i="3"/>
  <c r="J254" i="3"/>
  <c r="J112" i="3" s="1"/>
  <c r="BK202" i="4"/>
  <c r="J202" i="4" s="1"/>
  <c r="J109" i="4" s="1"/>
  <c r="BK160" i="5"/>
  <c r="J160" i="5" s="1"/>
  <c r="J106" i="5" s="1"/>
  <c r="BK137" i="7"/>
  <c r="J137" i="7" s="1"/>
  <c r="J101" i="7" s="1"/>
  <c r="BK187" i="7"/>
  <c r="J187" i="7"/>
  <c r="J107" i="7" s="1"/>
  <c r="BK448" i="2"/>
  <c r="J448" i="2" s="1"/>
  <c r="J110" i="2" s="1"/>
  <c r="BK690" i="2"/>
  <c r="J690" i="2"/>
  <c r="J127" i="2" s="1"/>
  <c r="BK237" i="6"/>
  <c r="J237" i="6" s="1"/>
  <c r="J113" i="6" s="1"/>
  <c r="BK239" i="6"/>
  <c r="J239" i="6"/>
  <c r="J114" i="6" s="1"/>
  <c r="BK245" i="6"/>
  <c r="J245" i="6" s="1"/>
  <c r="J117" i="6" s="1"/>
  <c r="BK124" i="8"/>
  <c r="J124" i="8" s="1"/>
  <c r="J100" i="8" s="1"/>
  <c r="J154" i="7"/>
  <c r="J105" i="7" s="1"/>
  <c r="J94" i="8"/>
  <c r="J91" i="8"/>
  <c r="E110" i="8"/>
  <c r="F119" i="8"/>
  <c r="BE125" i="8"/>
  <c r="F35" i="8" s="1"/>
  <c r="AZ102" i="1" s="1"/>
  <c r="BK140" i="6"/>
  <c r="J140" i="6"/>
  <c r="J99" i="6" s="1"/>
  <c r="E120" i="7"/>
  <c r="J126" i="7"/>
  <c r="BE144" i="7"/>
  <c r="BE147" i="7"/>
  <c r="BE150" i="7"/>
  <c r="BE169" i="7"/>
  <c r="BE170" i="7"/>
  <c r="BE175" i="7"/>
  <c r="BE180" i="7"/>
  <c r="BE182" i="7"/>
  <c r="BE188" i="7"/>
  <c r="BE192" i="7"/>
  <c r="BE194" i="7"/>
  <c r="F94" i="7"/>
  <c r="BE138" i="7"/>
  <c r="BE140" i="7"/>
  <c r="BE142" i="7"/>
  <c r="BE145" i="7"/>
  <c r="BE151" i="7"/>
  <c r="BE157" i="7"/>
  <c r="BE164" i="7"/>
  <c r="BE177" i="7"/>
  <c r="BE178" i="7"/>
  <c r="BE179" i="7"/>
  <c r="BE183" i="7"/>
  <c r="BE185" i="7"/>
  <c r="J129" i="7"/>
  <c r="BE149" i="7"/>
  <c r="BE152" i="7"/>
  <c r="BE155" i="7"/>
  <c r="BE168" i="7"/>
  <c r="BE171" i="7"/>
  <c r="BE173" i="7"/>
  <c r="BE135" i="7"/>
  <c r="BE136" i="7"/>
  <c r="BE141" i="7"/>
  <c r="BE143" i="7"/>
  <c r="BE146" i="7"/>
  <c r="BE156" i="7"/>
  <c r="BE160" i="7"/>
  <c r="BE161" i="7"/>
  <c r="BE167" i="7"/>
  <c r="BE172" i="7"/>
  <c r="BE174" i="7"/>
  <c r="BE176" i="7"/>
  <c r="BE181" i="7"/>
  <c r="BE186" i="7"/>
  <c r="BE191" i="7"/>
  <c r="J91" i="6"/>
  <c r="J94" i="6"/>
  <c r="BE159" i="6"/>
  <c r="BE160" i="6"/>
  <c r="BE162" i="6"/>
  <c r="BE164" i="6"/>
  <c r="BE165" i="6"/>
  <c r="BE174" i="6"/>
  <c r="BE175" i="6"/>
  <c r="BE178" i="6"/>
  <c r="BE179" i="6"/>
  <c r="BE181" i="6"/>
  <c r="BE183" i="6"/>
  <c r="BE187" i="6"/>
  <c r="BE188" i="6"/>
  <c r="BE194" i="6"/>
  <c r="BE195" i="6"/>
  <c r="BE206" i="6"/>
  <c r="BE208" i="6"/>
  <c r="BE209" i="6"/>
  <c r="BE210" i="6"/>
  <c r="BE213" i="6"/>
  <c r="BE218" i="6"/>
  <c r="BE229" i="6"/>
  <c r="BE232" i="6"/>
  <c r="BE235" i="6"/>
  <c r="E127" i="6"/>
  <c r="F136" i="6"/>
  <c r="BE144" i="6"/>
  <c r="BE150" i="6"/>
  <c r="BE151" i="6"/>
  <c r="BE152" i="6"/>
  <c r="BE153" i="6"/>
  <c r="BE154" i="6"/>
  <c r="BE157" i="6"/>
  <c r="BE161" i="6"/>
  <c r="BE173" i="6"/>
  <c r="BE176" i="6"/>
  <c r="BE193" i="6"/>
  <c r="BE205" i="6"/>
  <c r="BE225" i="6"/>
  <c r="BE226" i="6"/>
  <c r="BE230" i="6"/>
  <c r="BE233" i="6"/>
  <c r="BE240" i="6"/>
  <c r="BE246" i="6"/>
  <c r="BE143" i="6"/>
  <c r="BE155" i="6"/>
  <c r="BE163" i="6"/>
  <c r="BE172" i="6"/>
  <c r="BE177" i="6"/>
  <c r="BE180" i="6"/>
  <c r="BE184" i="6"/>
  <c r="BE186" i="6"/>
  <c r="BE192" i="6"/>
  <c r="BE200" i="6"/>
  <c r="BE201" i="6"/>
  <c r="BE202" i="6"/>
  <c r="BE203" i="6"/>
  <c r="BE214" i="6"/>
  <c r="BE215" i="6"/>
  <c r="BE216" i="6"/>
  <c r="BE219" i="6"/>
  <c r="BE220" i="6"/>
  <c r="BE221" i="6"/>
  <c r="BE224" i="6"/>
  <c r="BE231" i="6"/>
  <c r="BE243" i="6"/>
  <c r="BE142" i="6"/>
  <c r="BE145" i="6"/>
  <c r="BE146" i="6"/>
  <c r="BE149" i="6"/>
  <c r="BE166" i="6"/>
  <c r="BE167" i="6"/>
  <c r="BE168" i="6"/>
  <c r="BE170" i="6"/>
  <c r="BE171" i="6"/>
  <c r="BE182" i="6"/>
  <c r="BE189" i="6"/>
  <c r="BE190" i="6"/>
  <c r="BE191" i="6"/>
  <c r="BE197" i="6"/>
  <c r="BE198" i="6"/>
  <c r="BE199" i="6"/>
  <c r="BE204" i="6"/>
  <c r="BE211" i="6"/>
  <c r="BE212" i="6"/>
  <c r="BE222" i="6"/>
  <c r="BE228" i="6"/>
  <c r="BE234" i="6"/>
  <c r="BE238" i="6"/>
  <c r="BE244" i="6"/>
  <c r="E116" i="5"/>
  <c r="F125" i="5"/>
  <c r="BE137" i="5"/>
  <c r="BE145" i="5"/>
  <c r="BE147" i="5"/>
  <c r="BE153" i="5"/>
  <c r="BE138" i="5"/>
  <c r="BE139" i="5"/>
  <c r="BE144" i="5"/>
  <c r="BE148" i="5"/>
  <c r="BE150" i="5"/>
  <c r="J91" i="5"/>
  <c r="J94" i="5"/>
  <c r="BE132" i="5"/>
  <c r="BE135" i="5"/>
  <c r="BE136" i="5"/>
  <c r="BE141" i="5"/>
  <c r="BE149" i="5"/>
  <c r="BE151" i="5"/>
  <c r="BE154" i="5"/>
  <c r="BE155" i="5"/>
  <c r="BE130" i="5"/>
  <c r="BE131" i="5"/>
  <c r="BE133" i="5"/>
  <c r="BE140" i="5"/>
  <c r="BE146" i="5"/>
  <c r="BE158" i="5"/>
  <c r="BE159" i="5"/>
  <c r="BE161" i="5"/>
  <c r="E122" i="4"/>
  <c r="BE140" i="4"/>
  <c r="BE143" i="4"/>
  <c r="BE144" i="4"/>
  <c r="BE147" i="4"/>
  <c r="BE151" i="4"/>
  <c r="BE155" i="4"/>
  <c r="BE157" i="4"/>
  <c r="BE158" i="4"/>
  <c r="BE159" i="4"/>
  <c r="BE163" i="4"/>
  <c r="BE168" i="4"/>
  <c r="J91" i="4"/>
  <c r="F94" i="4"/>
  <c r="BE141" i="4"/>
  <c r="BE149" i="4"/>
  <c r="BE156" i="4"/>
  <c r="BE161" i="4"/>
  <c r="BE165" i="4"/>
  <c r="BE167" i="4"/>
  <c r="BE169" i="4"/>
  <c r="BE170" i="4"/>
  <c r="BE173" i="4"/>
  <c r="BE176" i="4"/>
  <c r="BE177" i="4"/>
  <c r="BE179" i="4"/>
  <c r="BE180" i="4"/>
  <c r="BE181" i="4"/>
  <c r="BE183" i="4"/>
  <c r="BE184" i="4"/>
  <c r="BE186" i="4"/>
  <c r="BE187" i="4"/>
  <c r="BE188" i="4"/>
  <c r="BE190" i="4"/>
  <c r="BE193" i="4"/>
  <c r="BE194" i="4"/>
  <c r="BE195" i="4"/>
  <c r="BE198" i="4"/>
  <c r="BE200" i="4"/>
  <c r="BE203" i="4"/>
  <c r="BE206" i="4"/>
  <c r="BE207" i="4"/>
  <c r="BK135" i="3"/>
  <c r="J135" i="3" s="1"/>
  <c r="J99" i="3" s="1"/>
  <c r="BE137" i="4"/>
  <c r="J94" i="4"/>
  <c r="BE139" i="4"/>
  <c r="BE142" i="4"/>
  <c r="BE148" i="4"/>
  <c r="BE150" i="4"/>
  <c r="BE153" i="4"/>
  <c r="BE160" i="4"/>
  <c r="BE162" i="4"/>
  <c r="BE164" i="4"/>
  <c r="BE166" i="4"/>
  <c r="BE171" i="4"/>
  <c r="BE172" i="4"/>
  <c r="BE174" i="4"/>
  <c r="BE175" i="4"/>
  <c r="BE178" i="4"/>
  <c r="BE182" i="4"/>
  <c r="BE191" i="4"/>
  <c r="BE192" i="4"/>
  <c r="BE196" i="4"/>
  <c r="BE197" i="4"/>
  <c r="BE201" i="4"/>
  <c r="BE208" i="4"/>
  <c r="BE210" i="4"/>
  <c r="F94" i="3"/>
  <c r="BE145" i="3"/>
  <c r="BE146" i="3"/>
  <c r="BE148" i="3"/>
  <c r="BE149" i="3"/>
  <c r="BE151" i="3"/>
  <c r="BE157" i="3"/>
  <c r="BE161" i="3"/>
  <c r="BE164" i="3"/>
  <c r="BE175" i="3"/>
  <c r="BE179" i="3"/>
  <c r="BE186" i="3"/>
  <c r="BE191" i="3"/>
  <c r="BE192" i="3"/>
  <c r="BE203" i="3"/>
  <c r="BE204" i="3"/>
  <c r="BE207" i="3"/>
  <c r="BE212" i="3"/>
  <c r="BE217" i="3"/>
  <c r="BE224" i="3"/>
  <c r="BE226" i="3"/>
  <c r="BE229" i="3"/>
  <c r="BE234" i="3"/>
  <c r="BE236" i="3"/>
  <c r="BE237" i="3"/>
  <c r="BE239" i="3"/>
  <c r="BE242" i="3"/>
  <c r="E85" i="3"/>
  <c r="J128" i="3"/>
  <c r="BE144" i="3"/>
  <c r="BE147" i="3"/>
  <c r="BE154" i="3"/>
  <c r="BE156" i="3"/>
  <c r="BE158" i="3"/>
  <c r="BE166" i="3"/>
  <c r="BE173" i="3"/>
  <c r="BE174" i="3"/>
  <c r="BE180" i="3"/>
  <c r="BE183" i="3"/>
  <c r="BE184" i="3"/>
  <c r="BE185" i="3"/>
  <c r="BE189" i="3"/>
  <c r="BE195" i="3"/>
  <c r="BE197" i="3"/>
  <c r="BE198" i="3"/>
  <c r="BE200" i="3"/>
  <c r="BE201" i="3"/>
  <c r="BE210" i="3"/>
  <c r="BE213" i="3"/>
  <c r="BE222" i="3"/>
  <c r="BE225" i="3"/>
  <c r="BE228" i="3"/>
  <c r="BE230" i="3"/>
  <c r="BE235" i="3"/>
  <c r="BE244" i="3"/>
  <c r="BE245" i="3"/>
  <c r="BE252" i="3"/>
  <c r="J131" i="3"/>
  <c r="BE137" i="3"/>
  <c r="BE150" i="3"/>
  <c r="BE160" i="3"/>
  <c r="BE163" i="3"/>
  <c r="BE167" i="3"/>
  <c r="BE168" i="3"/>
  <c r="BE170" i="3"/>
  <c r="BE171" i="3"/>
  <c r="BE178" i="3"/>
  <c r="BE182" i="3"/>
  <c r="BE202" i="3"/>
  <c r="BE206" i="3"/>
  <c r="BE208" i="3"/>
  <c r="BE209" i="3"/>
  <c r="BE216" i="3"/>
  <c r="BE232" i="3"/>
  <c r="BE243" i="3"/>
  <c r="BE247" i="3"/>
  <c r="BE249" i="3"/>
  <c r="BE253" i="3"/>
  <c r="BE255" i="3"/>
  <c r="BE138" i="3"/>
  <c r="BE139" i="3"/>
  <c r="BE140" i="3"/>
  <c r="BE141" i="3"/>
  <c r="BE153" i="3"/>
  <c r="BE159" i="3"/>
  <c r="BE162" i="3"/>
  <c r="BE165" i="3"/>
  <c r="BE169" i="3"/>
  <c r="BE172" i="3"/>
  <c r="BE176" i="3"/>
  <c r="BE181" i="3"/>
  <c r="BE187" i="3"/>
  <c r="BE188" i="3"/>
  <c r="BE190" i="3"/>
  <c r="BE193" i="3"/>
  <c r="BE194" i="3"/>
  <c r="BE199" i="3"/>
  <c r="BE205" i="3"/>
  <c r="BE211" i="3"/>
  <c r="BE214" i="3"/>
  <c r="BE215" i="3"/>
  <c r="BE218" i="3"/>
  <c r="BE219" i="3"/>
  <c r="BE220" i="3"/>
  <c r="BE221" i="3"/>
  <c r="BE223" i="3"/>
  <c r="BE227" i="3"/>
  <c r="BE233" i="3"/>
  <c r="BE240" i="3"/>
  <c r="BE241" i="3"/>
  <c r="BE246" i="3"/>
  <c r="E85" i="2"/>
  <c r="J92" i="2"/>
  <c r="J141" i="2"/>
  <c r="BE161" i="2"/>
  <c r="BE163" i="2"/>
  <c r="BE194" i="2"/>
  <c r="BE196" i="2"/>
  <c r="BE207" i="2"/>
  <c r="BE217" i="2"/>
  <c r="BE225" i="2"/>
  <c r="BE241" i="2"/>
  <c r="BE275" i="2"/>
  <c r="BE315" i="2"/>
  <c r="BE343" i="2"/>
  <c r="BE368" i="2"/>
  <c r="BE370" i="2"/>
  <c r="BE408" i="2"/>
  <c r="BE422" i="2"/>
  <c r="BE428" i="2"/>
  <c r="BE430" i="2"/>
  <c r="BE437" i="2"/>
  <c r="BE445" i="2"/>
  <c r="BE454" i="2"/>
  <c r="BE459" i="2"/>
  <c r="BE462" i="2"/>
  <c r="BE476" i="2"/>
  <c r="BE478" i="2"/>
  <c r="BE490" i="2"/>
  <c r="BE492" i="2"/>
  <c r="BE513" i="2"/>
  <c r="BE523" i="2"/>
  <c r="BE536" i="2"/>
  <c r="BE538" i="2"/>
  <c r="BE541" i="2"/>
  <c r="BE543" i="2"/>
  <c r="BE564" i="2"/>
  <c r="BE566" i="2"/>
  <c r="BE583" i="2"/>
  <c r="BE599" i="2"/>
  <c r="BE603" i="2"/>
  <c r="BE610" i="2"/>
  <c r="BE621" i="2"/>
  <c r="BE624" i="2"/>
  <c r="BE636" i="2"/>
  <c r="BE641" i="2"/>
  <c r="BE648" i="2"/>
  <c r="BE650" i="2"/>
  <c r="BE652" i="2"/>
  <c r="BE659" i="2"/>
  <c r="BE661" i="2"/>
  <c r="BE666" i="2"/>
  <c r="BE165" i="2"/>
  <c r="BE187" i="2"/>
  <c r="BE189" i="2"/>
  <c r="BE233" i="2"/>
  <c r="BE235" i="2"/>
  <c r="BE256" i="2"/>
  <c r="BE265" i="2"/>
  <c r="BE272" i="2"/>
  <c r="BE298" i="2"/>
  <c r="BE307" i="2"/>
  <c r="BE317" i="2"/>
  <c r="BE319" i="2"/>
  <c r="BE341" i="2"/>
  <c r="BE363" i="2"/>
  <c r="BE373" i="2"/>
  <c r="BE377" i="2"/>
  <c r="BE392" i="2"/>
  <c r="BE410" i="2"/>
  <c r="BE420" i="2"/>
  <c r="BE426" i="2"/>
  <c r="BE432" i="2"/>
  <c r="BE436" i="2"/>
  <c r="BE447" i="2"/>
  <c r="BE464" i="2"/>
  <c r="BE468" i="2"/>
  <c r="BE473" i="2"/>
  <c r="BE481" i="2"/>
  <c r="BE505" i="2"/>
  <c r="BE518" i="2"/>
  <c r="BE525" i="2"/>
  <c r="BE527" i="2"/>
  <c r="BE529" i="2"/>
  <c r="BE532" i="2"/>
  <c r="BE539" i="2"/>
  <c r="BE540" i="2"/>
  <c r="BE549" i="2"/>
  <c r="BE555" i="2"/>
  <c r="BE556" i="2"/>
  <c r="BE559" i="2"/>
  <c r="BE562" i="2"/>
  <c r="BE576" i="2"/>
  <c r="BE578" i="2"/>
  <c r="BE586" i="2"/>
  <c r="BE589" i="2"/>
  <c r="BE601" i="2"/>
  <c r="BE606" i="2"/>
  <c r="BE608" i="2"/>
  <c r="BE638" i="2"/>
  <c r="BE646" i="2"/>
  <c r="BE662" i="2"/>
  <c r="BE681" i="2"/>
  <c r="BE684" i="2"/>
  <c r="BE686" i="2"/>
  <c r="BE689" i="2"/>
  <c r="BE691" i="2"/>
  <c r="BE150" i="2"/>
  <c r="BE154" i="2"/>
  <c r="BE159" i="2"/>
  <c r="BE167" i="2"/>
  <c r="BE171" i="2"/>
  <c r="BE174" i="2"/>
  <c r="BE176" i="2"/>
  <c r="BE178" i="2"/>
  <c r="BE180" i="2"/>
  <c r="BE183" i="2"/>
  <c r="BE191" i="2"/>
  <c r="BE200" i="2"/>
  <c r="BE202" i="2"/>
  <c r="BE204" i="2"/>
  <c r="BE211" i="2"/>
  <c r="BE215" i="2"/>
  <c r="BE223" i="2"/>
  <c r="BE239" i="2"/>
  <c r="BE251" i="2"/>
  <c r="BE260" i="2"/>
  <c r="BE289" i="2"/>
  <c r="BE329" i="2"/>
  <c r="BE334" i="2"/>
  <c r="BE351" i="2"/>
  <c r="BE353" i="2"/>
  <c r="BE357" i="2"/>
  <c r="BE360" i="2"/>
  <c r="BE365" i="2"/>
  <c r="BE382" i="2"/>
  <c r="BE385" i="2"/>
  <c r="BE388" i="2"/>
  <c r="BE390" i="2"/>
  <c r="BE396" i="2"/>
  <c r="BE400" i="2"/>
  <c r="BE406" i="2"/>
  <c r="BE412" i="2"/>
  <c r="BE440" i="2"/>
  <c r="BE443" i="2"/>
  <c r="BE457" i="2"/>
  <c r="BE466" i="2"/>
  <c r="BE483" i="2"/>
  <c r="BE486" i="2"/>
  <c r="BE488" i="2"/>
  <c r="BE489" i="2"/>
  <c r="BE496" i="2"/>
  <c r="BE498" i="2"/>
  <c r="BE500" i="2"/>
  <c r="BE508" i="2"/>
  <c r="BE510" i="2"/>
  <c r="BE517" i="2"/>
  <c r="BE530" i="2"/>
  <c r="BE534" i="2"/>
  <c r="BE558" i="2"/>
  <c r="BE591" i="2"/>
  <c r="BE593" i="2"/>
  <c r="BE595" i="2"/>
  <c r="BE597" i="2"/>
  <c r="BE612" i="2"/>
  <c r="BE615" i="2"/>
  <c r="BE617" i="2"/>
  <c r="BE627" i="2"/>
  <c r="BE631" i="2"/>
  <c r="BE633" i="2"/>
  <c r="BE655" i="2"/>
  <c r="BE657" i="2"/>
  <c r="BE669" i="2"/>
  <c r="BE672" i="2"/>
  <c r="BE674" i="2"/>
  <c r="BE678" i="2"/>
  <c r="F92" i="2"/>
  <c r="BE156" i="2"/>
  <c r="BE169" i="2"/>
  <c r="BE219" i="2"/>
  <c r="BE229" i="2"/>
  <c r="BE231" i="2"/>
  <c r="BE253" i="2"/>
  <c r="BE263" i="2"/>
  <c r="BE268" i="2"/>
  <c r="BE270" i="2"/>
  <c r="BE292" i="2"/>
  <c r="BE295" i="2"/>
  <c r="BE301" i="2"/>
  <c r="BE331" i="2"/>
  <c r="BE336" i="2"/>
  <c r="BE339" i="2"/>
  <c r="BE346" i="2"/>
  <c r="BE375" i="2"/>
  <c r="BE378" i="2"/>
  <c r="BE379" i="2"/>
  <c r="BE381" i="2"/>
  <c r="BE394" i="2"/>
  <c r="BE398" i="2"/>
  <c r="BE402" i="2"/>
  <c r="BE404" i="2"/>
  <c r="BE414" i="2"/>
  <c r="BE416" i="2"/>
  <c r="BE418" i="2"/>
  <c r="BE424" i="2"/>
  <c r="BE438" i="2"/>
  <c r="BE449" i="2"/>
  <c r="BE452" i="2"/>
  <c r="BE470" i="2"/>
  <c r="BE493" i="2"/>
  <c r="BE494" i="2"/>
  <c r="BE503" i="2"/>
  <c r="BE512" i="2"/>
  <c r="BE515" i="2"/>
  <c r="BE519" i="2"/>
  <c r="BE521" i="2"/>
  <c r="BE545" i="2"/>
  <c r="BE547" i="2"/>
  <c r="BE568" i="2"/>
  <c r="BE572" i="2"/>
  <c r="BE580" i="2"/>
  <c r="BE614" i="2"/>
  <c r="BE619" i="2"/>
  <c r="BE623" i="2"/>
  <c r="BE629" i="2"/>
  <c r="BE644" i="2"/>
  <c r="BE654" i="2"/>
  <c r="BE676" i="2"/>
  <c r="J34" i="2"/>
  <c r="AW95" i="1" s="1"/>
  <c r="F37" i="3"/>
  <c r="BB97" i="1" s="1"/>
  <c r="F38" i="3"/>
  <c r="BC97" i="1" s="1"/>
  <c r="F39" i="4"/>
  <c r="BD98" i="1" s="1"/>
  <c r="F37" i="5"/>
  <c r="BB99" i="1" s="1"/>
  <c r="F37" i="6"/>
  <c r="BB100" i="1" s="1"/>
  <c r="F39" i="7"/>
  <c r="BD101" i="1" s="1"/>
  <c r="F38" i="7"/>
  <c r="BC101" i="1" s="1"/>
  <c r="F35" i="2"/>
  <c r="BB95" i="1" s="1"/>
  <c r="F36" i="3"/>
  <c r="BA97" i="1" s="1"/>
  <c r="F39" i="3"/>
  <c r="BD97" i="1" s="1"/>
  <c r="J36" i="4"/>
  <c r="AW98" i="1" s="1"/>
  <c r="F36" i="5"/>
  <c r="BA99" i="1" s="1"/>
  <c r="F39" i="5"/>
  <c r="BD99" i="1" s="1"/>
  <c r="J36" i="6"/>
  <c r="AW100" i="1" s="1"/>
  <c r="F37" i="7"/>
  <c r="BB101" i="1" s="1"/>
  <c r="F36" i="7"/>
  <c r="BA101" i="1" s="1"/>
  <c r="F34" i="2"/>
  <c r="BA95" i="1" s="1"/>
  <c r="J36" i="3"/>
  <c r="AW97" i="1" s="1"/>
  <c r="F36" i="4"/>
  <c r="BA98" i="1" s="1"/>
  <c r="F37" i="4"/>
  <c r="BB98" i="1" s="1"/>
  <c r="J36" i="5"/>
  <c r="AW99" i="1" s="1"/>
  <c r="F38" i="5"/>
  <c r="BC99" i="1" s="1"/>
  <c r="F38" i="6"/>
  <c r="BC100" i="1" s="1"/>
  <c r="J36" i="7"/>
  <c r="AW101" i="1" s="1"/>
  <c r="J36" i="8"/>
  <c r="AW102" i="1" s="1"/>
  <c r="AS94" i="1"/>
  <c r="F36" i="2"/>
  <c r="BC95" i="1"/>
  <c r="F37" i="2"/>
  <c r="BD95" i="1"/>
  <c r="F38" i="4"/>
  <c r="BC98" i="1"/>
  <c r="F36" i="6"/>
  <c r="BA100" i="1"/>
  <c r="F39" i="6"/>
  <c r="BD100" i="1"/>
  <c r="Z33" i="9" l="1"/>
  <c r="Z39" i="9" s="1"/>
  <c r="T142" i="5"/>
  <c r="T128" i="5" s="1"/>
  <c r="H428" i="10"/>
  <c r="L435" i="10" s="1"/>
  <c r="BK148" i="2"/>
  <c r="R147" i="6"/>
  <c r="P145" i="4"/>
  <c r="P134" i="4"/>
  <c r="AU98" i="1" s="1"/>
  <c r="R139" i="6"/>
  <c r="T147" i="6"/>
  <c r="T139" i="6"/>
  <c r="T450" i="2"/>
  <c r="BK153" i="7"/>
  <c r="J153" i="7"/>
  <c r="J104" i="7" s="1"/>
  <c r="R450" i="2"/>
  <c r="T153" i="7"/>
  <c r="T132" i="7"/>
  <c r="P147" i="6"/>
  <c r="P139" i="6" s="1"/>
  <c r="AU100" i="1" s="1"/>
  <c r="T148" i="2"/>
  <c r="R145" i="4"/>
  <c r="R134" i="4"/>
  <c r="T142" i="3"/>
  <c r="T134" i="3"/>
  <c r="P132" i="7"/>
  <c r="AU101" i="1"/>
  <c r="P128" i="5"/>
  <c r="AU99" i="1" s="1"/>
  <c r="R142" i="3"/>
  <c r="R134" i="3"/>
  <c r="R148" i="2"/>
  <c r="R128" i="5"/>
  <c r="P142" i="3"/>
  <c r="P148" i="2"/>
  <c r="P147" i="2" s="1"/>
  <c r="AU95" i="1" s="1"/>
  <c r="T145" i="4"/>
  <c r="T134" i="4"/>
  <c r="BK687" i="2"/>
  <c r="J687" i="2"/>
  <c r="J125" i="2"/>
  <c r="P134" i="3"/>
  <c r="AU97" i="1" s="1"/>
  <c r="R153" i="7"/>
  <c r="R132" i="7"/>
  <c r="BK142" i="3"/>
  <c r="J142" i="3" s="1"/>
  <c r="J101" i="3" s="1"/>
  <c r="BK204" i="4"/>
  <c r="J204" i="4"/>
  <c r="J110" i="4" s="1"/>
  <c r="BK147" i="6"/>
  <c r="J147" i="6" s="1"/>
  <c r="J101" i="6" s="1"/>
  <c r="J688" i="2"/>
  <c r="J126" i="2"/>
  <c r="BK142" i="5"/>
  <c r="J142" i="5"/>
  <c r="J101" i="5" s="1"/>
  <c r="BK250" i="3"/>
  <c r="J250" i="3" s="1"/>
  <c r="J110" i="3" s="1"/>
  <c r="BK135" i="4"/>
  <c r="J135" i="4"/>
  <c r="J99" i="4" s="1"/>
  <c r="BK145" i="4"/>
  <c r="J145" i="4" s="1"/>
  <c r="J102" i="4" s="1"/>
  <c r="BK189" i="7"/>
  <c r="J189" i="7"/>
  <c r="J108" i="7" s="1"/>
  <c r="BK450" i="2"/>
  <c r="J450" i="2" s="1"/>
  <c r="J111" i="2" s="1"/>
  <c r="BK156" i="5"/>
  <c r="J156" i="5"/>
  <c r="J104" i="5" s="1"/>
  <c r="BK236" i="6"/>
  <c r="J236" i="6" s="1"/>
  <c r="J112" i="6" s="1"/>
  <c r="BK241" i="6"/>
  <c r="J241" i="6"/>
  <c r="J115" i="6" s="1"/>
  <c r="BK133" i="7"/>
  <c r="J133" i="7" s="1"/>
  <c r="J99" i="7" s="1"/>
  <c r="BK123" i="8"/>
  <c r="J123" i="8" s="1"/>
  <c r="J99" i="8" s="1"/>
  <c r="BK139" i="6"/>
  <c r="J139" i="6" s="1"/>
  <c r="J32" i="6" s="1"/>
  <c r="AG100" i="1" s="1"/>
  <c r="BK134" i="3"/>
  <c r="J134" i="3" s="1"/>
  <c r="J98" i="3" s="1"/>
  <c r="J148" i="2"/>
  <c r="J97" i="2"/>
  <c r="J35" i="3"/>
  <c r="AV97" i="1" s="1"/>
  <c r="AT97" i="1" s="1"/>
  <c r="F35" i="4"/>
  <c r="AZ98" i="1" s="1"/>
  <c r="F35" i="5"/>
  <c r="AZ99" i="1" s="1"/>
  <c r="F35" i="6"/>
  <c r="AZ100" i="1" s="1"/>
  <c r="BB96" i="1"/>
  <c r="AX96" i="1" s="1"/>
  <c r="F35" i="3"/>
  <c r="AZ97" i="1" s="1"/>
  <c r="J35" i="4"/>
  <c r="AV98" i="1" s="1"/>
  <c r="AT98" i="1" s="1"/>
  <c r="J35" i="5"/>
  <c r="AV99" i="1"/>
  <c r="AT99" i="1" s="1"/>
  <c r="J35" i="6"/>
  <c r="AV100" i="1" s="1"/>
  <c r="AT100" i="1" s="1"/>
  <c r="BD96" i="1"/>
  <c r="J33" i="2"/>
  <c r="AV95" i="1" s="1"/>
  <c r="AT95" i="1" s="1"/>
  <c r="J35" i="7"/>
  <c r="AV101" i="1"/>
  <c r="AT101" i="1" s="1"/>
  <c r="J35" i="8"/>
  <c r="AV102" i="1" s="1"/>
  <c r="AT102" i="1" s="1"/>
  <c r="BC96" i="1"/>
  <c r="AY96" i="1" s="1"/>
  <c r="F33" i="2"/>
  <c r="AZ95" i="1" s="1"/>
  <c r="F35" i="7"/>
  <c r="AZ101" i="1"/>
  <c r="BA96" i="1"/>
  <c r="AW96" i="1" s="1"/>
  <c r="T147" i="2" l="1"/>
  <c r="R147" i="2"/>
  <c r="BK128" i="5"/>
  <c r="J128" i="5"/>
  <c r="BK132" i="7"/>
  <c r="J132" i="7"/>
  <c r="J98" i="7" s="1"/>
  <c r="BK134" i="4"/>
  <c r="J134" i="4" s="1"/>
  <c r="J32" i="4" s="1"/>
  <c r="AG98" i="1" s="1"/>
  <c r="BK147" i="2"/>
  <c r="J147" i="2" s="1"/>
  <c r="J96" i="2" s="1"/>
  <c r="BK122" i="8"/>
  <c r="J122" i="8" s="1"/>
  <c r="J98" i="8" s="1"/>
  <c r="AN100" i="1"/>
  <c r="J98" i="6"/>
  <c r="J41" i="6"/>
  <c r="AU96" i="1"/>
  <c r="J32" i="3"/>
  <c r="AG97" i="1" s="1"/>
  <c r="BD94" i="1"/>
  <c r="W33" i="1" s="1"/>
  <c r="J32" i="5"/>
  <c r="AG99" i="1"/>
  <c r="BB94" i="1"/>
  <c r="W31" i="1" s="1"/>
  <c r="BC94" i="1"/>
  <c r="W32" i="1" s="1"/>
  <c r="AZ96" i="1"/>
  <c r="AV96" i="1" s="1"/>
  <c r="AT96" i="1" s="1"/>
  <c r="BA94" i="1"/>
  <c r="AW94" i="1" s="1"/>
  <c r="AK30" i="1" s="1"/>
  <c r="J41" i="5" l="1"/>
  <c r="J41" i="4"/>
  <c r="J98" i="4"/>
  <c r="J98" i="5"/>
  <c r="J41" i="3"/>
  <c r="AN97" i="1"/>
  <c r="AN98" i="1"/>
  <c r="AN99" i="1"/>
  <c r="AU94" i="1"/>
  <c r="J32" i="7"/>
  <c r="AG101" i="1"/>
  <c r="AN101" i="1"/>
  <c r="J32" i="8"/>
  <c r="AG102" i="1" s="1"/>
  <c r="AY94" i="1"/>
  <c r="J30" i="2"/>
  <c r="AG95" i="1" s="1"/>
  <c r="AN95" i="1" s="1"/>
  <c r="AX94" i="1"/>
  <c r="AZ94" i="1"/>
  <c r="W29" i="1" s="1"/>
  <c r="W30" i="1"/>
  <c r="J41" i="7" l="1"/>
  <c r="J39" i="2"/>
  <c r="J41" i="8"/>
  <c r="AN102" i="1"/>
  <c r="AG96" i="1"/>
  <c r="AG94" i="1" s="1"/>
  <c r="AK26" i="1" s="1"/>
  <c r="AV94" i="1"/>
  <c r="AK29" i="1" s="1"/>
  <c r="AK35" i="1" l="1"/>
  <c r="AN96" i="1"/>
  <c r="AT94" i="1"/>
  <c r="AN94" i="1" s="1"/>
</calcChain>
</file>

<file path=xl/sharedStrings.xml><?xml version="1.0" encoding="utf-8"?>
<sst xmlns="http://schemas.openxmlformats.org/spreadsheetml/2006/main" count="12993" uniqueCount="2445">
  <si>
    <t>Export Komplet</t>
  </si>
  <si>
    <t/>
  </si>
  <si>
    <t>2.0</t>
  </si>
  <si>
    <t>ZAMOK</t>
  </si>
  <si>
    <t>False</t>
  </si>
  <si>
    <t>{8a8cb575-945a-4ee1-89a7-7ee14619947b}</t>
  </si>
  <si>
    <t>0,1</t>
  </si>
  <si>
    <t>21</t>
  </si>
  <si>
    <t>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</si>
  <si>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</si>
  <si>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</si>
  <si>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</si>
  <si>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</si>
  <si>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</si>
  <si>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</si>
  <si>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2024-001a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</si>
  <si>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</si>
  <si>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</si>
  <si>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SOŠ a SOU Sušice - objekt č.p.1413/II, Na Hrázi, Sušice - návrh úspor energie</t>
  </si>
  <si>
    <t>KSO:</t>
  </si>
  <si>
    <t>CC-CZ:</t>
  </si>
  <si>
    <t>Místo:</t>
  </si>
  <si>
    <t>Sušice</t>
  </si>
  <si>
    <t>Datum:</t>
  </si>
  <si>
    <t>16. 12. 2024</t>
  </si>
  <si>
    <t>Zadavatel:</t>
  </si>
  <si>
    <t>IČ:</t>
  </si>
  <si>
    <t>SOŠ a SOU Sušice</t>
  </si>
  <si>
    <t>DIČ:</t>
  </si>
  <si>
    <t>Uchazeč:</t>
  </si>
  <si>
    <t>Vyplň údaj</t>
  </si>
  <si>
    <t>Projektant:</t>
  </si>
  <si>
    <t>True</t>
  </si>
  <si>
    <t>Ing. Jiří Lejsek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</si>
  <si>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</si>
  <si>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</si>
  <si>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</si>
  <si>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</si>
  <si>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</si>
  <si>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</si>
  <si>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</si>
  <si>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</si>
  <si>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</si>
  <si>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</si>
  <si>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</si>
  <si>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</si>
  <si>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</si>
  <si>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</si>
  <si>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</si>
  <si>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</si>
  <si>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</si>
  <si>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</si>
  <si>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</si>
  <si>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</si>
  <si>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</si>
  <si>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</si>
  <si>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</si>
  <si>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</si>
  <si>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</si>
  <si>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</si>
  <si>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</si>
  <si>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</si>
  <si>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</si>
  <si>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</si>
  <si>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</si>
  <si>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</si>
  <si>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</si>
  <si>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</si>
  <si>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</si>
  <si>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</si>
  <si>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</si>
  <si>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</si>
  <si>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</si>
  <si>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</si>
  <si>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</si>
  <si>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</si>
  <si>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</si>
  <si>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</si>
  <si>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</si>
  <si>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</si>
  <si>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</si>
  <si>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</si>
  <si>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010</t>
  </si>
  <si>
    <t>Stavební část</t>
  </si>
  <si>
    <t>STA</t>
  </si>
  <si>
    <t>{413ed91b-465a-4327-a0c3-45b2d0c95921}</t>
  </si>
  <si>
    <t>2</t>
  </si>
  <si>
    <t>020</t>
  </si>
  <si>
    <t>Technické zařízení budov</t>
  </si>
  <si>
    <t>{4f2c61aa-aa8e-40a0-ba7e-42c57d092934}</t>
  </si>
  <si>
    <t>021</t>
  </si>
  <si>
    <t>Dílny - vytápění</t>
  </si>
  <si>
    <t>Soupis</t>
  </si>
  <si>
    <t>{bb3b370c-6782-4cc7-86cd-14b60b2592cb}</t>
  </si>
  <si>
    <t>022</t>
  </si>
  <si>
    <t>Dílny - vzduchotechnika</t>
  </si>
  <si>
    <t>{969796ea-1c9d-443a-84a4-cf9d0129854a}</t>
  </si>
  <si>
    <t>023</t>
  </si>
  <si>
    <t>Dílny - M+R</t>
  </si>
  <si>
    <t>{1f12ff02-a3a1-4b2a-99e6-c524f4cf1068}</t>
  </si>
  <si>
    <t>024</t>
  </si>
  <si>
    <t>Dílny, plynová kotelna - vytápění</t>
  </si>
  <si>
    <t>{a4825eca-f791-4c79-b31f-4c8335a246e0}</t>
  </si>
  <si>
    <t>025</t>
  </si>
  <si>
    <t>Dílny, plynová, planová kotelna M+R</t>
  </si>
  <si>
    <t>{2da11b8c-9810-4053-956d-744cbabd9840}</t>
  </si>
  <si>
    <t>026</t>
  </si>
  <si>
    <t>Elektroinstalace</t>
  </si>
  <si>
    <t>{269a4722-dfd7-49f9-8edc-11775a46fcaf}</t>
  </si>
  <si>
    <t>KRYCÍ LIST SOUPISU PRACÍ</t>
  </si>
  <si>
    <t>Objekt:</t>
  </si>
  <si>
    <t>010 -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</si>
  <si>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</si>
  <si>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</si>
  <si>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</si>
  <si>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</si>
  <si>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</si>
  <si>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</si>
  <si>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</si>
  <si>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</si>
  <si>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</si>
  <si>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</si>
  <si>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</si>
  <si>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</si>
  <si>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</si>
  <si>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64 - Osazování výplní otvorů</t>
  </si>
  <si>
    <t xml:space="preserve">    8 - Trubní vedení</t>
  </si>
  <si>
    <t xml:space="preserve">    9 - Ostatní konstrukce a práce, lešení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</si>
  <si>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</si>
  <si>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</si>
  <si>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</si>
  <si>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</si>
  <si>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</si>
  <si>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</si>
  <si>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</si>
  <si>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</si>
  <si>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</si>
  <si>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</si>
  <si>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</si>
  <si>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</si>
  <si>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</si>
  <si>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</si>
  <si>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</si>
  <si>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</si>
  <si>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</si>
  <si>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</si>
  <si>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</si>
  <si>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</si>
  <si>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</si>
  <si>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</si>
  <si>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</si>
  <si>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</si>
  <si>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</si>
  <si>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</si>
  <si>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</si>
  <si>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</si>
  <si>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</si>
  <si>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</si>
  <si>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</si>
  <si>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</si>
  <si>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</si>
  <si>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</si>
  <si>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</si>
  <si>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</si>
  <si>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</si>
  <si>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</si>
  <si>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113107171</t>
  </si>
  <si>
    <t>Odstranění podkladu z betonu prostého tl přes 100 do 150 mm strojně pl přes 50 do 200 m2</t>
  </si>
  <si>
    <t>m2</t>
  </si>
  <si>
    <t>4</t>
  </si>
  <si>
    <t>-1539132860</t>
  </si>
  <si>
    <t>VV</t>
  </si>
  <si>
    <t>"Pro dlažbu" (77,69-2,3-2,6)*1,1+2,6*0,7</t>
  </si>
  <si>
    <t>"U západního štítu" (12,63+0,7*2)*0,7</t>
  </si>
  <si>
    <t>"Zvýšení nájezdů" (2,3*4+2,4)*1,5</t>
  </si>
  <si>
    <t>113107343</t>
  </si>
  <si>
    <t>Odstranění podkladu živičného tl přes 100 do 150 mm strojně pl do 50 m2</t>
  </si>
  <si>
    <t>1089413272</t>
  </si>
  <si>
    <t>"Pro žlabovky" (77,69-3,4)*(0,95-0,6)</t>
  </si>
  <si>
    <t>3</t>
  </si>
  <si>
    <t>122211101</t>
  </si>
  <si>
    <t>Odkopávky a prokopávky v hornině třídy těžitelnosti I, skupiny 3 ručně</t>
  </si>
  <si>
    <t>m3</t>
  </si>
  <si>
    <t>-1879377076</t>
  </si>
  <si>
    <t>"Pro dlažbu" ((77,69-2,3-2,6)*0,4+2,6*0,7)*0,4</t>
  </si>
  <si>
    <t>"Pro žlabovky" (77,69-3,4)*0,25*0,2</t>
  </si>
  <si>
    <t>132212131</t>
  </si>
  <si>
    <t>Hloubení nezapažených rýh šířky do 800 mm v soudržných horninách třídy těžitelnosti I skupiny 3 ručně</t>
  </si>
  <si>
    <t>1304238130</t>
  </si>
  <si>
    <t>"Rýha pro drenáž" (77,45*2+12,39+1*2+1,5*2+0,7*2)*0,7*0,5</t>
  </si>
  <si>
    <t>5</t>
  </si>
  <si>
    <t>162751117</t>
  </si>
  <si>
    <t>Vodorovné přemístění přes 9 000 do 10000 m výkopku/sypaniny z horniny třídy těžitelnosti I skupiny 1 až 3</t>
  </si>
  <si>
    <t>1631499172</t>
  </si>
  <si>
    <t>16,089+60,792</t>
  </si>
  <si>
    <t>6</t>
  </si>
  <si>
    <t>162751119</t>
  </si>
  <si>
    <t>Příplatek k vodorovnému přemístění výkopku/sypaniny z horniny třídy těžitelnosti I skupiny 1 až 3 ZKD 1000 m přes 10000 m</t>
  </si>
  <si>
    <t>640422612</t>
  </si>
  <si>
    <t>76,881*8</t>
  </si>
  <si>
    <t>7</t>
  </si>
  <si>
    <t>171201231</t>
  </si>
  <si>
    <t>Poplatek za uložení zeminy a kamení na recyklační skládce (skládkovné) kód odpadu 17 05 04</t>
  </si>
  <si>
    <t>t</t>
  </si>
  <si>
    <t>-691697944</t>
  </si>
  <si>
    <t>76,881*1,75</t>
  </si>
  <si>
    <t>8</t>
  </si>
  <si>
    <t>171251201</t>
  </si>
  <si>
    <t>Uložení sypaniny na skládky nebo meziskládky</t>
  </si>
  <si>
    <t>1094383658</t>
  </si>
  <si>
    <t>Zakládání</t>
  </si>
  <si>
    <t>9</t>
  </si>
  <si>
    <t>211531111</t>
  </si>
  <si>
    <t>Výplň odvodňovacích žeber nebo trativodů kamenivem hrubým drceným frakce 16 až 63 mm</t>
  </si>
  <si>
    <t>1187168263</t>
  </si>
  <si>
    <t>"Rýha pro drenáž" (77,45*2+12,39+1*2+1,5*2+0,7*2)*0,58*0,4</t>
  </si>
  <si>
    <t>10</t>
  </si>
  <si>
    <t>212755214</t>
  </si>
  <si>
    <t>Trativody z drenážních trubek plastových flexibilních D 100 mm bez lože</t>
  </si>
  <si>
    <t>m</t>
  </si>
  <si>
    <t>-1008643434</t>
  </si>
  <si>
    <t>"Rýha pro drenáž" 77,65*2+12,79+1*2+1,5*2+0,7*2</t>
  </si>
  <si>
    <t>Svislé a kompletní konstrukce</t>
  </si>
  <si>
    <t>11</t>
  </si>
  <si>
    <t>310236261</t>
  </si>
  <si>
    <t>Zazdívka otvorů pl přes 0,0225 do 0,09 m2 ve zdivu nadzákladovém cihlami pálenými tl přes 450 do 600 mm</t>
  </si>
  <si>
    <t>kus</t>
  </si>
  <si>
    <t>739783838</t>
  </si>
  <si>
    <t>"Otvory po VZT" 4</t>
  </si>
  <si>
    <t>310278842</t>
  </si>
  <si>
    <t>Zazdívka otvorů pl přes 0,25 do 1 m2 ve zdivu nadzákladovém z nepálených tvárnic tl do 300 mm</t>
  </si>
  <si>
    <t>-541337256</t>
  </si>
  <si>
    <t>"Přizdívka vrat" 0,15*0,47*3</t>
  </si>
  <si>
    <t>13</t>
  </si>
  <si>
    <t>338171123</t>
  </si>
  <si>
    <t>Osazování sloupků a vzpěr plotových ocelových v přes 2 do 2,6 m se zabetonováním</t>
  </si>
  <si>
    <t>1777281743</t>
  </si>
  <si>
    <t>"Sevorozápadní roh" 1</t>
  </si>
  <si>
    <t>14</t>
  </si>
  <si>
    <t>342291121</t>
  </si>
  <si>
    <t>Ukotvení příček k cihelným konstrukcím plochými kotvami</t>
  </si>
  <si>
    <t>-1034634462</t>
  </si>
  <si>
    <t>"Přizdívka vrat" 3</t>
  </si>
  <si>
    <t>Komunikace pozemní</t>
  </si>
  <si>
    <t>15</t>
  </si>
  <si>
    <t>564750001</t>
  </si>
  <si>
    <t>Podklad z kameniva hrubého drceného vel. 8-16 mm plochy do 100 m2 tl 150 mm</t>
  </si>
  <si>
    <t>759653558</t>
  </si>
  <si>
    <t>"Skl.C" (77,69-2,3-2,6)*0,8+2,6*0,7</t>
  </si>
  <si>
    <t>"Okolo žlabovek" (77,69-3,4)*(0,95-0,12-0,68)</t>
  </si>
  <si>
    <t>"Okolo dlažby" (77,69-2,3-2,6+0,7*2)*(1,1-0,88-0,12)</t>
  </si>
  <si>
    <t>16</t>
  </si>
  <si>
    <t>565175101</t>
  </si>
  <si>
    <t>Asfaltový beton vrstva podkladní ACP 16 (obalované kamenivo OKS) tl 100 mm š do 1,5 m</t>
  </si>
  <si>
    <t>2063399936</t>
  </si>
  <si>
    <t>17</t>
  </si>
  <si>
    <t>577144111</t>
  </si>
  <si>
    <t>Asfaltový beton vrstva obrusná ACO 11+ (ABS) tř. I tl 50 mm š do 3 m z nemodifikovaného asfaltu</t>
  </si>
  <si>
    <t>1949963841</t>
  </si>
  <si>
    <t>18</t>
  </si>
  <si>
    <t>581121115</t>
  </si>
  <si>
    <t>Kryt cementobetonový vozovek skupiny CB I tl 150 mm</t>
  </si>
  <si>
    <t>1355609015</t>
  </si>
  <si>
    <t>"U západního štítu" (12,63+0,7*2)*0,58</t>
  </si>
  <si>
    <t>19</t>
  </si>
  <si>
    <t>596211111</t>
  </si>
  <si>
    <t>Kladení zámkové dlažby komunikací pro pěší ručně tl 60 mm skupiny A pl přes 50 do 100 m2</t>
  </si>
  <si>
    <t>130600579</t>
  </si>
  <si>
    <t>20</t>
  </si>
  <si>
    <t>M</t>
  </si>
  <si>
    <t>59245015</t>
  </si>
  <si>
    <t>dlažba zámková betonová tvaru I 200x165mm tl 60mm přírodní</t>
  </si>
  <si>
    <t>1914754564</t>
  </si>
  <si>
    <t>60,052</t>
  </si>
  <si>
    <t>60,052*1,03 'Přepočtené koeficientem množství</t>
  </si>
  <si>
    <t>61</t>
  </si>
  <si>
    <t>Úprava povrchů vnitřních</t>
  </si>
  <si>
    <t>612325222</t>
  </si>
  <si>
    <t>Vápenocementová štuková omítka malých ploch přes 0,09 do 0,25 m2 na stěnách</t>
  </si>
  <si>
    <t>2111910248</t>
  </si>
  <si>
    <t>22</t>
  </si>
  <si>
    <t>612325223</t>
  </si>
  <si>
    <t>Vápenocementová štuková omítka malých ploch přes 0,25 do 1 m2 na stěnách</t>
  </si>
  <si>
    <t>-1961201667</t>
  </si>
  <si>
    <t>"Přizdívka" 1</t>
  </si>
  <si>
    <t>23</t>
  </si>
  <si>
    <t>612325302</t>
  </si>
  <si>
    <t>Vápenocementová štuková omítka ostění nebo nadpraží</t>
  </si>
  <si>
    <t>-2093311103</t>
  </si>
  <si>
    <t>(2,23*43+1,18*8+1,5*24+1,45*2+0,88*2+0,58*5+1,8*2+1,115*2+2,25*4+2,4+1,79*2+(1,8*45+1,79*32+4,3*2+0,89*7+0,8*2+3*4+3,05+3*2)*2)*0,2</t>
  </si>
  <si>
    <t>"Přizdívka" 0,27*3</t>
  </si>
  <si>
    <t>24</t>
  </si>
  <si>
    <t>619991001</t>
  </si>
  <si>
    <t>Zakrytí podlahy fólií</t>
  </si>
  <si>
    <t>590859749</t>
  </si>
  <si>
    <t>Podlaha u měněných výplní :</t>
  </si>
  <si>
    <t>"1.NP" (2,37+(8,58+6,15+8,7+8,66+8,92+2,47+7,41+1,92+2,98+12,03+2,85)*2)*1,5</t>
  </si>
  <si>
    <t>"2.NP" (2,37+8,73+6,17+15,03+6,38+5,15+2,45+9,59+2,05)*2*1,5</t>
  </si>
  <si>
    <t>25</t>
  </si>
  <si>
    <t>619991005</t>
  </si>
  <si>
    <t>Zakrytí stěny fólií</t>
  </si>
  <si>
    <t>491425484</t>
  </si>
  <si>
    <t>Výplně otvorů :</t>
  </si>
  <si>
    <t>1,99*1,76*43+1,1*1,75*8+1,42*1,75*24+1,37*4,26*2+0,8*0,85*2+0,5*0,85*5+1,72*0,76*2+1,075*1,74</t>
  </si>
  <si>
    <t>2,17*2,96*4+2,32*3,01+1,71*2,96*2</t>
  </si>
  <si>
    <t>26</t>
  </si>
  <si>
    <t>619995001</t>
  </si>
  <si>
    <t>Začištění omítek kolem oken, dveří, podlah nebo obkladů</t>
  </si>
  <si>
    <t>-1680490591</t>
  </si>
  <si>
    <t>"Pod parapetem" 2,23*43+1,18*8+1,5*24+1,45*2+0,88*2+0,58*5+1,8*2+1,115*2</t>
  </si>
  <si>
    <t>27</t>
  </si>
  <si>
    <t>622143004</t>
  </si>
  <si>
    <t>Montáž omítkových samolepících začišťovacích profilů pro spojení s okenním rámem</t>
  </si>
  <si>
    <t>-894693773</t>
  </si>
  <si>
    <t>2,23*43+1,18*8+1,5*24+1,45*2+0,88*2+0,58*5+1,8*2+1,115*2+2,25*4+2,4+1,79*2+(1,8*45+1,79*32+4,3*2+0,89*7+0,8*2+3*4+3,05+3*2)*2</t>
  </si>
  <si>
    <t>28</t>
  </si>
  <si>
    <t>28342201</t>
  </si>
  <si>
    <t>profil začišťovací PVC 9mm</t>
  </si>
  <si>
    <t>-1924645711</t>
  </si>
  <si>
    <t>521,22</t>
  </si>
  <si>
    <t>521,22*1,05 'Přepočtené koeficientem množství</t>
  </si>
  <si>
    <t>62</t>
  </si>
  <si>
    <t>Úprava povrchů vnějších</t>
  </si>
  <si>
    <t>29</t>
  </si>
  <si>
    <t>612325101</t>
  </si>
  <si>
    <t>Vápenocementová hrubá omítka rýh ve stěnách š do 150 mm</t>
  </si>
  <si>
    <t>-1727199794</t>
  </si>
  <si>
    <t>"Předpoklad" 150*0,03</t>
  </si>
  <si>
    <t>30</t>
  </si>
  <si>
    <t>621142001</t>
  </si>
  <si>
    <t>Sklovláknité pletivo vnějších podhledů vtlačené do tmelu</t>
  </si>
  <si>
    <t>-1066588327</t>
  </si>
  <si>
    <t>"Stříšky nad vstupy" 2,8*1,2+3,15*1,2</t>
  </si>
  <si>
    <t>"Nadpraží otvorů" (1,99*43+1,1*8+1,42*24+1,37*2+0,8*2+0,5*5+1,72*2+1,075)*0,15</t>
  </si>
  <si>
    <t>(2,17*4+2,32+1,71*2)*0,15</t>
  </si>
  <si>
    <t>31</t>
  </si>
  <si>
    <t>621151031</t>
  </si>
  <si>
    <t>Penetrační silikonový nátěr vnějších pastovitých tenkovrstvých omítek podhledů</t>
  </si>
  <si>
    <t>-130801309</t>
  </si>
  <si>
    <t>32</t>
  </si>
  <si>
    <t>621531022</t>
  </si>
  <si>
    <t>Tenkovrstvá silikonová zatíraná omítka zrnitost 2,0 mm vnějších podhledů</t>
  </si>
  <si>
    <t>-1292880181</t>
  </si>
  <si>
    <t>33</t>
  </si>
  <si>
    <t>622111111</t>
  </si>
  <si>
    <t>Vyspravení celoplošné cementovou maltou vnějších stěn betonových nebo železobetonových</t>
  </si>
  <si>
    <t>1691488077</t>
  </si>
  <si>
    <t>"Pod terénem" (77,45*2+12,39-2,65)*0,65</t>
  </si>
  <si>
    <t>34</t>
  </si>
  <si>
    <t>622142001</t>
  </si>
  <si>
    <t>Sklovláknité pletivo vnějších stěn vtlačené do tmelu</t>
  </si>
  <si>
    <t>63748958</t>
  </si>
  <si>
    <t>"Boky stříšek" 1,2*0,2*4</t>
  </si>
  <si>
    <t>"Ostění" (1,76*43+1,75*8+1,75*24+4,26*2+0,85*2+0,85*5+0,76*2+1,74)*2*0,15</t>
  </si>
  <si>
    <t>(2,96*4+3,01+2,96*2)*2*0,15</t>
  </si>
  <si>
    <t>35</t>
  </si>
  <si>
    <t>622151021</t>
  </si>
  <si>
    <t>Penetrační akrylátový nátěr vnějších mozaikových tenkovrstvých omítek stěn</t>
  </si>
  <si>
    <t>-1683181235</t>
  </si>
  <si>
    <t>"Skl. B - nad terénem" (77,69*2+12,63*2-1,6*2-2,25*4-2,4+0,15*7*2)*0,75</t>
  </si>
  <si>
    <t>36</t>
  </si>
  <si>
    <t>622151031</t>
  </si>
  <si>
    <t>Penetrační silikonový nátěr vnějších pastovitých tenkovrstvých omítek stěn</t>
  </si>
  <si>
    <t>-984549533</t>
  </si>
  <si>
    <t>"Skl.A" (18,7*2+12,69)*3,8+(59,05*2+12,69)*7,17+12,69*1/2*2+12,69*3,37</t>
  </si>
  <si>
    <t>"Odpočet otvorů" -(1,99*1,76*43+1,1*1,75*8+1,42*1,75*24+1,37*4,26*2+0,8*0,85*2+0,5*0,85*5+1,72*0,76*2+1,075*1,74)</t>
  </si>
  <si>
    <t>-(2,17*2,56*4+2,32*2,61+1,71*2,56*2)</t>
  </si>
  <si>
    <t>Špalety :</t>
  </si>
  <si>
    <t>"Nadpraží" (1,99*43+1,1*8+1,42*24+1,37*2+0,8*2+0,5*5+1,72*2+1,075)*0,15</t>
  </si>
  <si>
    <t>(2,56*4+2,61+2,56*2)*2*0,15</t>
  </si>
  <si>
    <t>37</t>
  </si>
  <si>
    <t>622211021</t>
  </si>
  <si>
    <t>Montáž kontaktního zateplení vnějších stěn lepením a mechanickým kotvením polystyrénových desek do betonu a zdiva tl přes 80 do 120 mm</t>
  </si>
  <si>
    <t>-650054666</t>
  </si>
  <si>
    <t>"Skl. B - nad terénem" (77,75*2+12,39-1,6*2-2,25*4-2,4)*0,75</t>
  </si>
  <si>
    <t>38</t>
  </si>
  <si>
    <t>28376458</t>
  </si>
  <si>
    <t>deska XPS hrana polodrážková a hladký povrch 500kPA λ=0,035 tl 120mm</t>
  </si>
  <si>
    <t>1688065413</t>
  </si>
  <si>
    <t>114,968</t>
  </si>
  <si>
    <t>114,968*1,05 'Přepočtené koeficientem množství</t>
  </si>
  <si>
    <t>39</t>
  </si>
  <si>
    <t>622211031</t>
  </si>
  <si>
    <t>Montáž kontaktního zateplení vnějších stěn lepením a mechanickým kotvením polystyrénových desek do betonu a zdiva tl přes 120 do 160 mm</t>
  </si>
  <si>
    <t>-1067722985</t>
  </si>
  <si>
    <t>"Skl.A" (18,7*2+12,39)*3,8+(59,05*2+12,39)*7,17+12,69*1/2*2+12,69*3,37</t>
  </si>
  <si>
    <t>40</t>
  </si>
  <si>
    <t>28376043</t>
  </si>
  <si>
    <t>deska EPS grafitová fasádní λ=0,032 tl 150mm</t>
  </si>
  <si>
    <t>1730070656</t>
  </si>
  <si>
    <t>897,954</t>
  </si>
  <si>
    <t>897,954*1,05 'Přepočtené koeficientem množství</t>
  </si>
  <si>
    <t>41</t>
  </si>
  <si>
    <t>622212001</t>
  </si>
  <si>
    <t>Montáž kontaktního zateplení vnějšího ostění, nadpraží nebo parapetu hl. špalety do 200 mm lepením desek z polystyrenu tl do 40 mm</t>
  </si>
  <si>
    <t>-823760706</t>
  </si>
  <si>
    <t>"Parapet" 1,99*43+1,1*8+1,42*24+1,37*2+0,8*2+0,5*5+1,72*2+1,075</t>
  </si>
  <si>
    <t>42</t>
  </si>
  <si>
    <t>28376439</t>
  </si>
  <si>
    <t>deska XPS hrana rovná a strukturovaný povrch 250kPa λ=0,032 tl 40mm</t>
  </si>
  <si>
    <t>-920200697</t>
  </si>
  <si>
    <t>139,805*0,15</t>
  </si>
  <si>
    <t>20,971*1,05 'Přepočtené koeficientem množství</t>
  </si>
  <si>
    <t>43</t>
  </si>
  <si>
    <t>622251101</t>
  </si>
  <si>
    <t>Příplatek k cenám kontaktního zateplení vnějších stěn za zápustnou montáž a použití tepelněizolačních zátek z polystyrenu</t>
  </si>
  <si>
    <t>-2122796153</t>
  </si>
  <si>
    <t>114,968+897,954</t>
  </si>
  <si>
    <t>44</t>
  </si>
  <si>
    <t>622252001</t>
  </si>
  <si>
    <t>Montáž profilů kontaktního zateplení připevněných mechanicky</t>
  </si>
  <si>
    <t>-2053076595</t>
  </si>
  <si>
    <t>"Soklová lišta" 77,75*2+12,39*2-1,6*2-2,25*4-2,4+0,15*7*2</t>
  </si>
  <si>
    <t>45</t>
  </si>
  <si>
    <t>59051668</t>
  </si>
  <si>
    <t>profil zakládací Al tl 0,7mm pro ETICS pro izolant tl 150mm</t>
  </si>
  <si>
    <t>-1716605786</t>
  </si>
  <si>
    <t>167,78</t>
  </si>
  <si>
    <t>167,78*1,05 'Přepočtené koeficientem množství</t>
  </si>
  <si>
    <t>46</t>
  </si>
  <si>
    <t>622252002</t>
  </si>
  <si>
    <t>Montáž profilů kontaktního zateplení lepených</t>
  </si>
  <si>
    <t>-845889098</t>
  </si>
  <si>
    <t>Rohový profil :</t>
  </si>
  <si>
    <t>"Rohy objektu" (3,8+0,75)*4+(7,17+0,75)*2+0,2*4</t>
  </si>
  <si>
    <t>"Ostění" (1,76*43+1,75*8+1,75*24+4,26*2+0,85*2+0,85*5+0,76*2+1,74)*2</t>
  </si>
  <si>
    <t>(2,56*4+2,61+2,56*2)*2</t>
  </si>
  <si>
    <t>Rohový profil s okapničkou :</t>
  </si>
  <si>
    <t>"Stříšky nad vstupy" 2,8+3,15+4*1,2</t>
  </si>
  <si>
    <t>"Nadpraží otvorů" 1,99*43+1,1*8+1,42*24+1,37*2+0,8*2+0,5*5+1,72*2+1,075+2,17*4+2,32+1,71*2</t>
  </si>
  <si>
    <t>Začišťovací lišta :</t>
  </si>
  <si>
    <t>"Dilatace" (3,8+0,75)*2+(7,17+0,75)*2</t>
  </si>
  <si>
    <t>47</t>
  </si>
  <si>
    <t>63127464</t>
  </si>
  <si>
    <t>profil rohový Al s výztužnou tkaninou š 100/100mm</t>
  </si>
  <si>
    <t>-2123067622</t>
  </si>
  <si>
    <t>369,6</t>
  </si>
  <si>
    <t>369,6*1,05 'Přepočtené koeficientem množství</t>
  </si>
  <si>
    <t>48</t>
  </si>
  <si>
    <t>59051510</t>
  </si>
  <si>
    <t>profil napojovací nadokenní PVC s okapnicí s výztužnou tkaninou</t>
  </si>
  <si>
    <t>-2126088534</t>
  </si>
  <si>
    <t>164,975</t>
  </si>
  <si>
    <t>164,975*1,05 'Přepočtené koeficientem množství</t>
  </si>
  <si>
    <t>49</t>
  </si>
  <si>
    <t>59051476</t>
  </si>
  <si>
    <t>profil napojovací okenní PVC s výztužnou tkaninou 9mm</t>
  </si>
  <si>
    <t>502343497</t>
  </si>
  <si>
    <t>488,985</t>
  </si>
  <si>
    <t>488,985*1,05 'Přepočtené koeficientem množství</t>
  </si>
  <si>
    <t>50</t>
  </si>
  <si>
    <t>59051512</t>
  </si>
  <si>
    <t>profil napojovací parapetní PVC s okapnicí a výztužnou tkaninou</t>
  </si>
  <si>
    <t>690680424</t>
  </si>
  <si>
    <t>139,805</t>
  </si>
  <si>
    <t>139,805*1,05 'Přepočtené koeficientem množství</t>
  </si>
  <si>
    <t>51</t>
  </si>
  <si>
    <t>622321111</t>
  </si>
  <si>
    <t>Vápenocementová omítka hrubá jednovrstvá zatřená vnějších stěn nanášená ručně</t>
  </si>
  <si>
    <t>1792637665</t>
  </si>
  <si>
    <t>Po otlučených obkladech :</t>
  </si>
  <si>
    <t>"U vstupu" 3,25*2,8-1,79*3+(1,79+3*2)*0,2</t>
  </si>
  <si>
    <t>"Nádržka" 1,4*0,9</t>
  </si>
  <si>
    <t>"Přizdívka vrat" 0,15*3</t>
  </si>
  <si>
    <t>"Otvory po VZT" 0,3*0,3*4</t>
  </si>
  <si>
    <t>52</t>
  </si>
  <si>
    <t>622325101</t>
  </si>
  <si>
    <t>Oprava vnější vápenocementové hladké omítky složitosti 1 stěn v rozsahu do 10 %</t>
  </si>
  <si>
    <t>-1365670993</t>
  </si>
  <si>
    <t>"Nová omítka" -7,358</t>
  </si>
  <si>
    <t>53</t>
  </si>
  <si>
    <t>622325208</t>
  </si>
  <si>
    <t>Oprava vnější vápenocementové štukové omítky složitosti 1 stěn v rozsahu přes 65 do 80 %</t>
  </si>
  <si>
    <t>662658572</t>
  </si>
  <si>
    <t>"Komín" (1,4+0,8)*2*2,4</t>
  </si>
  <si>
    <t>54</t>
  </si>
  <si>
    <t>622511112</t>
  </si>
  <si>
    <t>Tenkovrstvá akrylátová mozaiková střednězrnná omítka vnějších stěn</t>
  </si>
  <si>
    <t>-1826159201</t>
  </si>
  <si>
    <t>55</t>
  </si>
  <si>
    <t>622531022</t>
  </si>
  <si>
    <t>Tenkovrstvá silikonová zatíraná omítka zrnitost 2,0 mm vnějších stěn</t>
  </si>
  <si>
    <t>1979024825</t>
  </si>
  <si>
    <t>56</t>
  </si>
  <si>
    <t>629991001</t>
  </si>
  <si>
    <t>Zakrytí podélných ploch fólií volně položenou</t>
  </si>
  <si>
    <t>2122576266</t>
  </si>
  <si>
    <t>"Střecha" 6,2*2*1,5</t>
  </si>
  <si>
    <t>57</t>
  </si>
  <si>
    <t>629991011</t>
  </si>
  <si>
    <t>Zakrytí výplní otvorů a svislých ploch fólií přilepenou lepící páskou</t>
  </si>
  <si>
    <t>906594063</t>
  </si>
  <si>
    <t>58</t>
  </si>
  <si>
    <t>629995101</t>
  </si>
  <si>
    <t>Očištění vnějších ploch tlakovou vodou</t>
  </si>
  <si>
    <t>-64881711</t>
  </si>
  <si>
    <t>1028,092+10,56</t>
  </si>
  <si>
    <t>59</t>
  </si>
  <si>
    <t>629999011</t>
  </si>
  <si>
    <t>Příplatek k úpravám povrchů za provádění styku dvou barev nebo struktur na fasádě</t>
  </si>
  <si>
    <t>958220011</t>
  </si>
  <si>
    <t>"Šambrány okolo vrat a dveří" 3*4+2,61*4+2,76+2,43*8+2,48*2</t>
  </si>
  <si>
    <t>63</t>
  </si>
  <si>
    <t>Podlahy a podlahové konstrukce</t>
  </si>
  <si>
    <t>60</t>
  </si>
  <si>
    <t>631312141</t>
  </si>
  <si>
    <t>Doplnění rýh v dosavadních mazaninách betonem prostým</t>
  </si>
  <si>
    <t>-794383427</t>
  </si>
  <si>
    <t>"U měněných vrat a dveří" (2,25*4+2,4+1,8*2)*0,2*0,1</t>
  </si>
  <si>
    <t>632450122</t>
  </si>
  <si>
    <t>Vyrovnávací cementový potěr tl přes 20 do 30 mm ze suchých směsí provedený v pásu</t>
  </si>
  <si>
    <t>637522766</t>
  </si>
  <si>
    <t>"Parapet" (2,23*43+1,18*8+1,5*24+1,45*2+0,88*2+0,58*5+1,8*2+1,115*2)*0,3</t>
  </si>
  <si>
    <t>632451411</t>
  </si>
  <si>
    <t>Doplnění cementového potěru hlazeného pl do 1 m2 tl do 10 mm</t>
  </si>
  <si>
    <t>442856060</t>
  </si>
  <si>
    <t>"U měněných vrat" (2,25*4+2,4)*0,2</t>
  </si>
  <si>
    <t>64</t>
  </si>
  <si>
    <t>Osazování výplní otvorů</t>
  </si>
  <si>
    <t>642942331</t>
  </si>
  <si>
    <t>Osazování zárubní nebo rámů dveřních kovových přes 4,5 do 10 m2 na MC</t>
  </si>
  <si>
    <t>-1940867565</t>
  </si>
  <si>
    <t>"o70" 4</t>
  </si>
  <si>
    <t>"o71" 1</t>
  </si>
  <si>
    <t>Dodávka v zámečnických konstrukcích !</t>
  </si>
  <si>
    <t>Trubní vedení</t>
  </si>
  <si>
    <t>871313121</t>
  </si>
  <si>
    <t>Montáž kanalizačního potrubí hladkého plnostěnného SN 8 z PVC-U DN 160</t>
  </si>
  <si>
    <t>2124281938</t>
  </si>
  <si>
    <t>"Pod sloupkem u žlabovek" 0,8</t>
  </si>
  <si>
    <t>65</t>
  </si>
  <si>
    <t>28611164</t>
  </si>
  <si>
    <t>trubka kanalizační PVC-U plnostěnná jednovrstvá DN 160x1000mm SN8</t>
  </si>
  <si>
    <t>661833027</t>
  </si>
  <si>
    <t>0,8</t>
  </si>
  <si>
    <t>0,8*1,03 'Přepočtené koeficientem množství</t>
  </si>
  <si>
    <t>Ostatní konstrukce a práce, lešení</t>
  </si>
  <si>
    <t>66</t>
  </si>
  <si>
    <t>916231213</t>
  </si>
  <si>
    <t>Osazení chodníkového obrubníku betonového stojatého s boční opěrou do lože z betonu prostého</t>
  </si>
  <si>
    <t>-823795308</t>
  </si>
  <si>
    <t>"Skl.C" 77,69-2,3-2,6+2*0,8+0,8*2</t>
  </si>
  <si>
    <t>"Žlabovky" 77,69-3,4+0,68</t>
  </si>
  <si>
    <t>67</t>
  </si>
  <si>
    <t>59217016</t>
  </si>
  <si>
    <t>obrubník betonový chodníkový 1000x80x250mm</t>
  </si>
  <si>
    <t>-44151910</t>
  </si>
  <si>
    <t>150,96</t>
  </si>
  <si>
    <t>150,96*1,02 'Přepočtené koeficientem množství</t>
  </si>
  <si>
    <t>68</t>
  </si>
  <si>
    <t>919735113</t>
  </si>
  <si>
    <t>Řezání stávajícího živičného krytu hl přes 100 do 150 mm</t>
  </si>
  <si>
    <t>1077014279</t>
  </si>
  <si>
    <t>"Pro žlabovky" 77,69-3,4+0,95</t>
  </si>
  <si>
    <t>69</t>
  </si>
  <si>
    <t>919735123</t>
  </si>
  <si>
    <t>Řezání stávajícího betonového krytu hl přes 100 do 150 mm</t>
  </si>
  <si>
    <t>-993084511</t>
  </si>
  <si>
    <t>"Pro dlažbu" 77,69-2,3-2,6+1,1*2+0,7*2</t>
  </si>
  <si>
    <t>"U západního štítu" 12,63+0,7*2</t>
  </si>
  <si>
    <t>70</t>
  </si>
  <si>
    <t>935112211</t>
  </si>
  <si>
    <t>Osazení příkopového žlabu do betonu tl 100 mm z betonových tvárnic š 800 mm</t>
  </si>
  <si>
    <t>118647940</t>
  </si>
  <si>
    <t>"SZ strana" 77,69-3,4</t>
  </si>
  <si>
    <t>71</t>
  </si>
  <si>
    <t>59227029</t>
  </si>
  <si>
    <t>žlabovka příkopová betonová 500x680x60mm</t>
  </si>
  <si>
    <t>-815393143</t>
  </si>
  <si>
    <t>74,29</t>
  </si>
  <si>
    <t>74,29*1,02 'Přepočtené koeficientem množství</t>
  </si>
  <si>
    <t>72</t>
  </si>
  <si>
    <t>941311111</t>
  </si>
  <si>
    <t>Montáž lešení řadového modulového lehkého zatížení do 200 kg/m2 š od 0,6 do 0,9 m v do 10 m</t>
  </si>
  <si>
    <t>-1494996594</t>
  </si>
  <si>
    <t>(18,7*2+1,1*2)*(4,6-1,8)+(59,05+12,69+1,1*4)*2*(8-1,8)+12,69*1/2*2</t>
  </si>
  <si>
    <t>73</t>
  </si>
  <si>
    <t>941311211</t>
  </si>
  <si>
    <t>Příplatek k lešení řadovému modulovému lehkému do 200 kg/m2 š od 0,6 do 0,9 m v do 10 m za každý den použití</t>
  </si>
  <si>
    <t>-2093326092</t>
  </si>
  <si>
    <t>1067,706*60</t>
  </si>
  <si>
    <t>74</t>
  </si>
  <si>
    <t>941311811</t>
  </si>
  <si>
    <t>Demontáž lešení řadového modulového lehkého zatížení do 200 kg/m2 š od 0,6 do 0,9 m v do 10 m</t>
  </si>
  <si>
    <t>305046397</t>
  </si>
  <si>
    <t>75</t>
  </si>
  <si>
    <t>944511111</t>
  </si>
  <si>
    <t>Montáž ochranné sítě z textilie z umělých vláken</t>
  </si>
  <si>
    <t>827777917</t>
  </si>
  <si>
    <t>76</t>
  </si>
  <si>
    <t>944511211</t>
  </si>
  <si>
    <t>Příplatek k ochranné síti za každý den použití</t>
  </si>
  <si>
    <t>946377220</t>
  </si>
  <si>
    <t>77</t>
  </si>
  <si>
    <t>944511811</t>
  </si>
  <si>
    <t>Demontáž ochranné sítě z textilie z umělých vláken</t>
  </si>
  <si>
    <t>1296201667</t>
  </si>
  <si>
    <t>78</t>
  </si>
  <si>
    <t>949101111</t>
  </si>
  <si>
    <t>Lešení pomocné pro objekty pozemních staveb s lešeňovou podlahou v do 1,9 m zatížení do 150 kg/m2</t>
  </si>
  <si>
    <t>1227101154</t>
  </si>
  <si>
    <t>"Stříšky nad vstupy" (2,8+3,15)*1,2</t>
  </si>
  <si>
    <t>"Pro výměnu oken" (2,5*43+1,5*8+1,8*24+1,8*2+1,2*2+1*5+2*2+1,5+2,5*4+2,8+2*2)*1,2</t>
  </si>
  <si>
    <t>79</t>
  </si>
  <si>
    <t>952902021</t>
  </si>
  <si>
    <t>Čištění budov zametení hladkých podlah</t>
  </si>
  <si>
    <t>-1326759432</t>
  </si>
  <si>
    <t>"Skl.E" 77*12,6</t>
  </si>
  <si>
    <t>96</t>
  </si>
  <si>
    <t>Bourání konstrukcí</t>
  </si>
  <si>
    <t>80</t>
  </si>
  <si>
    <t>962032231</t>
  </si>
  <si>
    <t>Bourání zdiva z cihel pálených nebo vápenopískových na MV nebo MVC přes 1 m3</t>
  </si>
  <si>
    <t>1794460938</t>
  </si>
  <si>
    <t>"Elektro pilíř" 1,6*0,5*2</t>
  </si>
  <si>
    <t>81</t>
  </si>
  <si>
    <t>962042320</t>
  </si>
  <si>
    <t>Bourání zdiva nadzákladového z betonu prostého do 1 m3</t>
  </si>
  <si>
    <t>-1191067859</t>
  </si>
  <si>
    <t>"Nádržka" 1,4*1,2*0,3</t>
  </si>
  <si>
    <t>82</t>
  </si>
  <si>
    <t>962081131</t>
  </si>
  <si>
    <t>Bourání příček ze skleněných tvárnic tl do 100 mm</t>
  </si>
  <si>
    <t>1421526150</t>
  </si>
  <si>
    <t>1,45*4,3*2+1,8*0,8*2</t>
  </si>
  <si>
    <t>83</t>
  </si>
  <si>
    <t>966008212</t>
  </si>
  <si>
    <t>Bourání odvodňovacího žlabu z betonových příkopových tvárnic š přes 500 do 800 mm</t>
  </si>
  <si>
    <t>-276800120</t>
  </si>
  <si>
    <t>84</t>
  </si>
  <si>
    <t>966071711</t>
  </si>
  <si>
    <t>Bourání sloupků a vzpěr plotových ocelových do 2,5 m zabetonovaných</t>
  </si>
  <si>
    <t>1469619802</t>
  </si>
  <si>
    <t>85</t>
  </si>
  <si>
    <t>966080103</t>
  </si>
  <si>
    <t>Bourání kontaktního zateplení z polystyrenových desek tl přes 60 do 120 mm</t>
  </si>
  <si>
    <t>-796209384</t>
  </si>
  <si>
    <t>"Východní štít" 12,69*3,8+12,69*1/2</t>
  </si>
  <si>
    <t>86</t>
  </si>
  <si>
    <t>967031132</t>
  </si>
  <si>
    <t>Přisekání rovných ostění v cihelném zdivu na MV nebo MVC</t>
  </si>
  <si>
    <t>93255718</t>
  </si>
  <si>
    <t>(2,23*43+1,18*8+1,5*24+1,45*2+0,88*2+0,58*5+1,8*2+1,115*2+2,25*4+2,4+1,79*2+(1,8*45+1,79*32+4,3*2+0,89*7+0,8*2+3*4+3,05+3*2)*2)*0,25</t>
  </si>
  <si>
    <t>87</t>
  </si>
  <si>
    <t>968062374</t>
  </si>
  <si>
    <t>Vybourání dřevěných rámů oken zdvojených včetně křídel pl do 1 m2</t>
  </si>
  <si>
    <t>1197413895</t>
  </si>
  <si>
    <t>0,9*0,9*2+0,6*0,9*5</t>
  </si>
  <si>
    <t>88</t>
  </si>
  <si>
    <t>968062376</t>
  </si>
  <si>
    <t>Vybourání dřevěných rámů oken zdvojených včetně křídel pl do 4 m2</t>
  </si>
  <si>
    <t>782416284</t>
  </si>
  <si>
    <t>1,2*1,8*8+1,5*1,8*15+1,15*1,8*2</t>
  </si>
  <si>
    <t>89</t>
  </si>
  <si>
    <t>968062377</t>
  </si>
  <si>
    <t>Vybourání dřevěných rámů oken zdvojených včetně křídel pl přes 4 m2</t>
  </si>
  <si>
    <t>431295360</t>
  </si>
  <si>
    <t>2,23*1,8*18</t>
  </si>
  <si>
    <t>90</t>
  </si>
  <si>
    <t>968072356</t>
  </si>
  <si>
    <t>Vybourání kovových rámů oken zdvojených včetně křídel pl do 4 m2</t>
  </si>
  <si>
    <t>-1193484187</t>
  </si>
  <si>
    <t>1,5*1,8*9</t>
  </si>
  <si>
    <t>91</t>
  </si>
  <si>
    <t>968072357</t>
  </si>
  <si>
    <t>Vybourání kovových rámů oken zdvojených včetně křídel pl přes 4 m2</t>
  </si>
  <si>
    <t>-671574474</t>
  </si>
  <si>
    <t>2,23*1,8*25</t>
  </si>
  <si>
    <t>92</t>
  </si>
  <si>
    <t>968072456</t>
  </si>
  <si>
    <t>Vybourání kovových dveřních zárubní pl přes 2 m2</t>
  </si>
  <si>
    <t>-1679943230</t>
  </si>
  <si>
    <t>1,8+3*2</t>
  </si>
  <si>
    <t>93</t>
  </si>
  <si>
    <t>968072559</t>
  </si>
  <si>
    <t>Vybourání kovových vrat pl přes 5 m2</t>
  </si>
  <si>
    <t>-567187489</t>
  </si>
  <si>
    <t>2,25*3*4+2,4*3,05</t>
  </si>
  <si>
    <t>94</t>
  </si>
  <si>
    <t>971033461</t>
  </si>
  <si>
    <t>Vybourání otvorů ve zdivu cihelném pl do 0,25 m2 na MVC nebo MV tl do 600 mm</t>
  </si>
  <si>
    <t>918634343</t>
  </si>
  <si>
    <t>"Snížení parapetu na schodišti" 1</t>
  </si>
  <si>
    <t>95</t>
  </si>
  <si>
    <t>976074121</t>
  </si>
  <si>
    <t>Vybourání kotevních želez ze zdiva cihelného na MV nebo MVC</t>
  </si>
  <si>
    <t>-1747956943</t>
  </si>
  <si>
    <t>"Stávající lampy" 3*2</t>
  </si>
  <si>
    <t>977151124</t>
  </si>
  <si>
    <t>Jádrové vrty diamantovými korunkami do stavebních materiálů D přes 150 do 180 mm</t>
  </si>
  <si>
    <t>-93628889</t>
  </si>
  <si>
    <t>"Pod sloupkem u žlabovek" 0,76</t>
  </si>
  <si>
    <t>97</t>
  </si>
  <si>
    <t>977151127</t>
  </si>
  <si>
    <t>Jádrové vrty diamantovými korunkami do stavebních materiálů D přes 225 do 250 mm</t>
  </si>
  <si>
    <t>-763144958</t>
  </si>
  <si>
    <t>"S01" 0,42*16</t>
  </si>
  <si>
    <t>98</t>
  </si>
  <si>
    <t>977151128</t>
  </si>
  <si>
    <t>Jádrové vrty diamantovými korunkami do stavebních materiálů D přes 250 do 300 mm</t>
  </si>
  <si>
    <t>1658158234</t>
  </si>
  <si>
    <t>"S02" 0,42*2</t>
  </si>
  <si>
    <t>99</t>
  </si>
  <si>
    <t>977332111</t>
  </si>
  <si>
    <t>Frézování drážek ve stěnách z cihel do 30x30 mm</t>
  </si>
  <si>
    <t>-1897153563</t>
  </si>
  <si>
    <t>"Předpoklad" 150</t>
  </si>
  <si>
    <t>100</t>
  </si>
  <si>
    <t>978015321</t>
  </si>
  <si>
    <t>Otlučení (osekání) vnější vápenné nebo vápenocementové omítky stupně členitosti 1 a 2 v rozsahu do 10 %</t>
  </si>
  <si>
    <t>124509694</t>
  </si>
  <si>
    <t>"Viz. omítky" 1028,092</t>
  </si>
  <si>
    <t>101</t>
  </si>
  <si>
    <t>978015381</t>
  </si>
  <si>
    <t>Otlučení (osekání) vnější vápenné nebo vápenocementové omítky stupně členitosti 1 a 2 v rozsahu přes 65 do 80 %</t>
  </si>
  <si>
    <t>1956913741</t>
  </si>
  <si>
    <t>102</t>
  </si>
  <si>
    <t>978059641</t>
  </si>
  <si>
    <t>Odsekání a odebrání obkladů stěn z vnějších obkládaček plochy přes 1 m2</t>
  </si>
  <si>
    <t>570554080</t>
  </si>
  <si>
    <t>997</t>
  </si>
  <si>
    <t>Přesun sutě</t>
  </si>
  <si>
    <t>103</t>
  </si>
  <si>
    <t>997013152</t>
  </si>
  <si>
    <t>Vnitrostaveništní doprava suti a vybouraných hmot pro budovy v přes 6 do 9 m s omezením mechanizace</t>
  </si>
  <si>
    <t>1398522759</t>
  </si>
  <si>
    <t>104</t>
  </si>
  <si>
    <t>997013501</t>
  </si>
  <si>
    <t>Odvoz suti a vybouraných hmot na skládku nebo meziskládku do 1 km se složením</t>
  </si>
  <si>
    <t>906481011</t>
  </si>
  <si>
    <t>105</t>
  </si>
  <si>
    <t>997013509</t>
  </si>
  <si>
    <t>Příplatek k odvozu suti a vybouraných hmot na skládku ZKD 1 km přes 1 km</t>
  </si>
  <si>
    <t>-579904362</t>
  </si>
  <si>
    <t>122,758*17 'Přepočtené koeficientem množství</t>
  </si>
  <si>
    <t>106</t>
  </si>
  <si>
    <t>997013631</t>
  </si>
  <si>
    <t>Poplatek za uložení na skládce (skládkovné) stavebního odpadu směsného kód odpadu 17 09 04</t>
  </si>
  <si>
    <t>94146208</t>
  </si>
  <si>
    <t>109,562-61,463-18,621-8,217</t>
  </si>
  <si>
    <t>"Odpočet kovu" -(1,288+5,018+0,491+2,265+1,08+1,404)</t>
  </si>
  <si>
    <t>107</t>
  </si>
  <si>
    <t>997013861</t>
  </si>
  <si>
    <t>Poplatek za uložení stavebního odpadu na recyklační skládce (skládkovné) z prostého betonu kód odpadu 17 01 01</t>
  </si>
  <si>
    <t>104884796</t>
  </si>
  <si>
    <t>35,461+26,002</t>
  </si>
  <si>
    <t>108</t>
  </si>
  <si>
    <t>997013871</t>
  </si>
  <si>
    <t>Poplatek za uložení stavebního odpadu na recyklační skládce (skládkovné) směsného stavebního a demoličního kód odpadu 17 09 04</t>
  </si>
  <si>
    <t>-153297615</t>
  </si>
  <si>
    <t>2,88+1,109+7,167+0,043+0,739+0,134+0,3+5,14+0,486+0,583+0,04</t>
  </si>
  <si>
    <t>109</t>
  </si>
  <si>
    <t>997013875</t>
  </si>
  <si>
    <t>Poplatek za uložení stavebního odpadu na recyklační skládce (skládkovné) asfaltového bez obsahu dehtu zatříděného do Katalogu odpadů pod kódem 17 03 02</t>
  </si>
  <si>
    <t>-1506496881</t>
  </si>
  <si>
    <t>998</t>
  </si>
  <si>
    <t>Přesun hmot</t>
  </si>
  <si>
    <t>110</t>
  </si>
  <si>
    <t>998012042</t>
  </si>
  <si>
    <t>Přesun hmot pro budovy monolitické s omezením mechanizace pro budovy v přes 6 do 12 m</t>
  </si>
  <si>
    <t>-1953168602</t>
  </si>
  <si>
    <t>PSV</t>
  </si>
  <si>
    <t>Práce a dodávky PSV</t>
  </si>
  <si>
    <t>711</t>
  </si>
  <si>
    <t>Izolace proti vodě, vlhkosti a plynům</t>
  </si>
  <si>
    <t>111</t>
  </si>
  <si>
    <t>711112001</t>
  </si>
  <si>
    <t>Provedení izolace proti zemní vlhkosti svislé za studena nátěrem penetračním</t>
  </si>
  <si>
    <t>-562475069</t>
  </si>
  <si>
    <t>"Skl.B" (77,45*2+12,39-2,65)*1-0,25*(1,6+2,25*4+2,4)</t>
  </si>
  <si>
    <t>112</t>
  </si>
  <si>
    <t>11163150</t>
  </si>
  <si>
    <t>lak penetrační asfaltový</t>
  </si>
  <si>
    <t>-1622695352</t>
  </si>
  <si>
    <t>161,39</t>
  </si>
  <si>
    <t>161,39*0,00034 'Přepočtené koeficientem množství</t>
  </si>
  <si>
    <t>113</t>
  </si>
  <si>
    <t>711142559</t>
  </si>
  <si>
    <t>Provedení izolace proti zemní vlhkosti pásy přitavením svislé NAIP</t>
  </si>
  <si>
    <t>1691742205</t>
  </si>
  <si>
    <t>114</t>
  </si>
  <si>
    <t>62853004</t>
  </si>
  <si>
    <t>pás asfaltový natavitelný modifikovaný SBS s vložkou ze skleněné tkaniny a spalitelnou PE fólií nebo jemnozrnným minerálním posypem na horním povrchu tl 4,0mm</t>
  </si>
  <si>
    <t>-706221812</t>
  </si>
  <si>
    <t>161,39*1,221 'Přepočtené koeficientem množství</t>
  </si>
  <si>
    <t>115</t>
  </si>
  <si>
    <t>711161212</t>
  </si>
  <si>
    <t>Izolace proti zemní vlhkosti nopovou fólií svislá, nopek v 8,0 mm, tl do 0,6 mm</t>
  </si>
  <si>
    <t>1850632226</t>
  </si>
  <si>
    <t>"Pod terénem" (77,75*2+12,99-2,65)*0,65</t>
  </si>
  <si>
    <t>116</t>
  </si>
  <si>
    <t>998711102</t>
  </si>
  <si>
    <t>Přesun hmot tonážní pro izolace proti vodě, vlhkosti a plynům v objektech v přes 6 do 12 m</t>
  </si>
  <si>
    <t>862583434</t>
  </si>
  <si>
    <t>713</t>
  </si>
  <si>
    <t>Izolace tepelné</t>
  </si>
  <si>
    <t>117</t>
  </si>
  <si>
    <t>713110811</t>
  </si>
  <si>
    <t>Odstranění tepelné izolace stropů volně kladené z vláknitých materiálů suchých tl do 100 mm</t>
  </si>
  <si>
    <t>607147078</t>
  </si>
  <si>
    <t>118</t>
  </si>
  <si>
    <t>713111111</t>
  </si>
  <si>
    <t>Montáž izolace tepelné vrchem stropů volně kladenými rohožemi, pásy, dílci, deskami</t>
  </si>
  <si>
    <t>-849955813</t>
  </si>
  <si>
    <t>"Skl.E - dvě vrstvy" 77*12,6*2</t>
  </si>
  <si>
    <t>119</t>
  </si>
  <si>
    <t>63166769</t>
  </si>
  <si>
    <t>pás tepelně izolační univerzální λ=0,036-0,037 tl 160mm</t>
  </si>
  <si>
    <t>30458671</t>
  </si>
  <si>
    <t>970,2*1,05 'Přepočtené koeficientem množství</t>
  </si>
  <si>
    <t>120</t>
  </si>
  <si>
    <t>63150799</t>
  </si>
  <si>
    <t>pás tepelně izolační univerzální λ=0,036-0,037 tl 200mm</t>
  </si>
  <si>
    <t>-1519186389</t>
  </si>
  <si>
    <t>121</t>
  </si>
  <si>
    <t>713123212</t>
  </si>
  <si>
    <t>Montáž tepelné izolace z XPS tepelně izolačního systému základové desky svisle 1 vrstva přes 100 do 200 mm</t>
  </si>
  <si>
    <t>776482260</t>
  </si>
  <si>
    <t>122</t>
  </si>
  <si>
    <t>-337435996</t>
  </si>
  <si>
    <t>107,016</t>
  </si>
  <si>
    <t>107,016*1,05 'Přepočtené koeficientem množství</t>
  </si>
  <si>
    <t>123</t>
  </si>
  <si>
    <t>713191133</t>
  </si>
  <si>
    <t>Montáž izolace tepelné podlah, stropů vrchem nebo střech překrytí fólií s přelepeným spojem</t>
  </si>
  <si>
    <t>974687207</t>
  </si>
  <si>
    <t>124</t>
  </si>
  <si>
    <t>28329030</t>
  </si>
  <si>
    <t>fólie kontaktní difuzně propustná pro doplňkovou hydroizolační vrstvu, monolitická třívrstvá PES/PP 150-160g/m2, integrovaná samolepící páska</t>
  </si>
  <si>
    <t>2053743912</t>
  </si>
  <si>
    <t>970,2</t>
  </si>
  <si>
    <t>970,2*1,1655 'Přepočtené koeficientem množství</t>
  </si>
  <si>
    <t>125</t>
  </si>
  <si>
    <t>998713122</t>
  </si>
  <si>
    <t>Přesun hmot tonážní pro izolace tepelné ruční v objektech v přes 6 do 12 m</t>
  </si>
  <si>
    <t>831913751</t>
  </si>
  <si>
    <t>721</t>
  </si>
  <si>
    <t>Zdravotechnika - vnitřní kanalizace</t>
  </si>
  <si>
    <t>126</t>
  </si>
  <si>
    <t>721242803</t>
  </si>
  <si>
    <t>Demontáž lapače střešních splavenin DN 110</t>
  </si>
  <si>
    <t>783347464</t>
  </si>
  <si>
    <t>127</t>
  </si>
  <si>
    <t>721249102</t>
  </si>
  <si>
    <t>Montáž lapače střešních splavenin z litiny DN 125 ostatní typ</t>
  </si>
  <si>
    <t>1615662344</t>
  </si>
  <si>
    <t>128</t>
  </si>
  <si>
    <t>998721202</t>
  </si>
  <si>
    <t>Přesun hmot procentní pro vnitřní kanalizaci v objektech v přes 6 do 12 m</t>
  </si>
  <si>
    <t>%</t>
  </si>
  <si>
    <t>532031702</t>
  </si>
  <si>
    <t>722</t>
  </si>
  <si>
    <t>Zdravotechnika - vnitřní vodovod</t>
  </si>
  <si>
    <t>129</t>
  </si>
  <si>
    <t>722220851</t>
  </si>
  <si>
    <t>Demontáž armatur závitových s jedním závitem G do 3/4</t>
  </si>
  <si>
    <t>-1591310103</t>
  </si>
  <si>
    <t>130</t>
  </si>
  <si>
    <t>722224151</t>
  </si>
  <si>
    <t>Kulový kohout zahradní s vnějším závitem a páčkou PN 15, T 120°C G 3/8" - 3/4"</t>
  </si>
  <si>
    <t>1627679796</t>
  </si>
  <si>
    <t>131</t>
  </si>
  <si>
    <t>998722102</t>
  </si>
  <si>
    <t>Přesun hmot tonážní pro vnitřní vodovod v objektech v přes 6 do 12 m</t>
  </si>
  <si>
    <t>-79476392</t>
  </si>
  <si>
    <t>762</t>
  </si>
  <si>
    <t>Konstrukce tesařské</t>
  </si>
  <si>
    <t>132</t>
  </si>
  <si>
    <t>762083122</t>
  </si>
  <si>
    <t>Impregnace řeziva proti dřevokaznému hmyzu, houbám a plísním máčením třída ohrožení 3 a 4</t>
  </si>
  <si>
    <t>-1527014508</t>
  </si>
  <si>
    <t>6,7*0,2*2*3*0,025</t>
  </si>
  <si>
    <t>133</t>
  </si>
  <si>
    <t>762341660</t>
  </si>
  <si>
    <t>Montáž bednění štítových okapových říms z palubek</t>
  </si>
  <si>
    <t>-2081923015</t>
  </si>
  <si>
    <t>"Podbití říms" (77,95+0,2*3)*2*(0,4+0,15)*0,3</t>
  </si>
  <si>
    <t>134</t>
  </si>
  <si>
    <t>61191173</t>
  </si>
  <si>
    <t>palubky obkladové smrk profil klasický 19x121mm jakost A/B</t>
  </si>
  <si>
    <t>259579691</t>
  </si>
  <si>
    <t>25,922</t>
  </si>
  <si>
    <t>25,922*1,1 'Přepočtené koeficientem množství</t>
  </si>
  <si>
    <t>135</t>
  </si>
  <si>
    <t>762341675</t>
  </si>
  <si>
    <t>Montáž bednění štítových okapových říms z dřevotřískových na pero a drážku</t>
  </si>
  <si>
    <t>1140159934</t>
  </si>
  <si>
    <t>6,7*0,2*2*3</t>
  </si>
  <si>
    <t>136</t>
  </si>
  <si>
    <t>60726285</t>
  </si>
  <si>
    <t>deska dřevoštěpková OSB 3 P+D broušená tl 22mm</t>
  </si>
  <si>
    <t>861639786</t>
  </si>
  <si>
    <t>8,04</t>
  </si>
  <si>
    <t>8,04*1,1 'Přepočtené koeficientem množství</t>
  </si>
  <si>
    <t>137</t>
  </si>
  <si>
    <t>762343811</t>
  </si>
  <si>
    <t>Demontáž bednění okapů a štítových říms z prken</t>
  </si>
  <si>
    <t>216620776</t>
  </si>
  <si>
    <t>138</t>
  </si>
  <si>
    <t>762343912</t>
  </si>
  <si>
    <t>Zabednění otvorů ve střeše prkny tl do 32 mm pl jednotlivě přes 1 do 4 m2</t>
  </si>
  <si>
    <t>-442218489</t>
  </si>
  <si>
    <t>139</t>
  </si>
  <si>
    <t>762351911</t>
  </si>
  <si>
    <t>Výměna komínových lávek do dl 10 m</t>
  </si>
  <si>
    <t>478734077</t>
  </si>
  <si>
    <t>140</t>
  </si>
  <si>
    <t>762395000</t>
  </si>
  <si>
    <t>Spojovací prostředky krovů, bednění, laťování, nadstřešních konstrukcí</t>
  </si>
  <si>
    <t>-886611740</t>
  </si>
  <si>
    <t>6,7*0,2*2*3*(0,022+0,025)</t>
  </si>
  <si>
    <t>141</t>
  </si>
  <si>
    <t>998762102</t>
  </si>
  <si>
    <t>Přesun hmot tonážní pro kce tesařské v objektech v přes 6 do 12 m</t>
  </si>
  <si>
    <t>1937609670</t>
  </si>
  <si>
    <t>764</t>
  </si>
  <si>
    <t>Konstrukce klempířské</t>
  </si>
  <si>
    <t>142</t>
  </si>
  <si>
    <t>764001821</t>
  </si>
  <si>
    <t>Demontáž krytiny ze svitků nebo tabulí do suti</t>
  </si>
  <si>
    <t>39787141</t>
  </si>
  <si>
    <t>143</t>
  </si>
  <si>
    <t>764002851</t>
  </si>
  <si>
    <t>Demontáž oplechování parapetů do suti</t>
  </si>
  <si>
    <t>178617740</t>
  </si>
  <si>
    <t>144</t>
  </si>
  <si>
    <t>764004801</t>
  </si>
  <si>
    <t>Demontáž podokapního žlabu do suti</t>
  </si>
  <si>
    <t>1254546931</t>
  </si>
  <si>
    <t>19,18+156,4</t>
  </si>
  <si>
    <t>145</t>
  </si>
  <si>
    <t>764004861</t>
  </si>
  <si>
    <t>Demontáž svodu do suti</t>
  </si>
  <si>
    <t>1303233059</t>
  </si>
  <si>
    <t>7,6+71,2</t>
  </si>
  <si>
    <t>146</t>
  </si>
  <si>
    <t>764111401</t>
  </si>
  <si>
    <t>Krytina střechy rovné drážkováním ze svitků z Pz plechu rš 500 mm sklonu do 30°</t>
  </si>
  <si>
    <t>869516743</t>
  </si>
  <si>
    <t>"Prodloužení střechy" 6,8*2*3*0,3</t>
  </si>
  <si>
    <t>147</t>
  </si>
  <si>
    <t>764111671</t>
  </si>
  <si>
    <t>Krytina železobetonových desek z Pz plechu s povrchovou úpravou</t>
  </si>
  <si>
    <t>-1631268146</t>
  </si>
  <si>
    <t>"Stříšky nad vstupy" 3*1,45+3,35*1,45</t>
  </si>
  <si>
    <t>148</t>
  </si>
  <si>
    <t>764206105</t>
  </si>
  <si>
    <t>Montáž oplechování rovných parapetů rš do 400 mm</t>
  </si>
  <si>
    <t>2091225244</t>
  </si>
  <si>
    <t>2,23*43+1,18*8+1,5*24+1,45*2+0,88*2+0,58*5+1,8*2+1,115*2</t>
  </si>
  <si>
    <t>149</t>
  </si>
  <si>
    <t>M-762-010</t>
  </si>
  <si>
    <t>ohýbaný parapet z pozinkovaného plechu s povrchovou úpravou šířka cca 180 mm</t>
  </si>
  <si>
    <t>-357305272</t>
  </si>
  <si>
    <t>150</t>
  </si>
  <si>
    <t>M-762-020</t>
  </si>
  <si>
    <t>plastové krytky k ohýbanému parapetu</t>
  </si>
  <si>
    <t>pár</t>
  </si>
  <si>
    <t>852979877</t>
  </si>
  <si>
    <t>43+8+24+2+2+5+2+2</t>
  </si>
  <si>
    <t>151</t>
  </si>
  <si>
    <t>764212633</t>
  </si>
  <si>
    <t>Oplechování štítu závětrnou lištou z Pz s povrchovou úpravou rš 250 mm</t>
  </si>
  <si>
    <t>744349357</t>
  </si>
  <si>
    <t>6,7*2*3</t>
  </si>
  <si>
    <t>152</t>
  </si>
  <si>
    <t>764511601</t>
  </si>
  <si>
    <t>Žlab podokapní půlkruhový z Pz s povrchovou úpravou rš 250 mm</t>
  </si>
  <si>
    <t>-990492999</t>
  </si>
  <si>
    <t>"Stříšky nad vstupy" 2,8+3,15*1,3*4</t>
  </si>
  <si>
    <t>153</t>
  </si>
  <si>
    <t>764511602</t>
  </si>
  <si>
    <t>Žlab podokapní půlkruhový z Pz s povrchovou úpravou rš 330 mm</t>
  </si>
  <si>
    <t>-1878316886</t>
  </si>
  <si>
    <t>78,2*2</t>
  </si>
  <si>
    <t>154</t>
  </si>
  <si>
    <t>764511621</t>
  </si>
  <si>
    <t>Roh nebo kout půlkruhového podokapního žlabu z Pz s povrchovou úpravou rš 250 mm</t>
  </si>
  <si>
    <t>2025204244</t>
  </si>
  <si>
    <t>155</t>
  </si>
  <si>
    <t>764511641</t>
  </si>
  <si>
    <t>Kotlík oválný (trychtýřový) pro podokapní žlaby z Pz s povrchovou úpravou do 250/90 mm</t>
  </si>
  <si>
    <t>-88609504</t>
  </si>
  <si>
    <t>156</t>
  </si>
  <si>
    <t>764511642</t>
  </si>
  <si>
    <t>Kotlík oválný (trychtýřový) pro podokapní žlaby z Pz s povrchovou úpravou 330/100 mm</t>
  </si>
  <si>
    <t>1643937247</t>
  </si>
  <si>
    <t>157</t>
  </si>
  <si>
    <t>764518621</t>
  </si>
  <si>
    <t>Svody kruhové včetně objímek, kolen, odskoků z Pz s povrchovou úpravou průměru do 90 mm</t>
  </si>
  <si>
    <t>-745148426</t>
  </si>
  <si>
    <t>3,8*2</t>
  </si>
  <si>
    <t>158</t>
  </si>
  <si>
    <t>764518622</t>
  </si>
  <si>
    <t>Svody kruhové včetně objímek, kolen, odskoků z Pz s povrchovou úpravou průměru 100 mm</t>
  </si>
  <si>
    <t>501161271</t>
  </si>
  <si>
    <t>7,8*8+4,4*2</t>
  </si>
  <si>
    <t>159</t>
  </si>
  <si>
    <t>7649-010</t>
  </si>
  <si>
    <t>Kontrola stávající plechové falcované krytiny s případnými opravami</t>
  </si>
  <si>
    <t>802385337</t>
  </si>
  <si>
    <t>"Skl. s3" 6,7*2*77,9</t>
  </si>
  <si>
    <t>160</t>
  </si>
  <si>
    <t>998764102</t>
  </si>
  <si>
    <t>Přesun hmot tonážní pro konstrukce klempířské v objektech v přes 6 do 12 m</t>
  </si>
  <si>
    <t>-308806879</t>
  </si>
  <si>
    <t>766</t>
  </si>
  <si>
    <t>Konstrukce truhlářské</t>
  </si>
  <si>
    <t>161</t>
  </si>
  <si>
    <t>766622132</t>
  </si>
  <si>
    <t>Montáž plastových oken plochy přes 1 m2 otevíravých v do 2,5 m s rámem do zdiva</t>
  </si>
  <si>
    <t>-1003227466</t>
  </si>
  <si>
    <t>"o50" 2,23*1,8*43</t>
  </si>
  <si>
    <t>"o51" 1,18*1,79*8</t>
  </si>
  <si>
    <t>"o52" 1,5*1,79*24</t>
  </si>
  <si>
    <t>"o56" 1,8*0,8*2</t>
  </si>
  <si>
    <t>"o57" 1,115*1,8*2</t>
  </si>
  <si>
    <t>162</t>
  </si>
  <si>
    <t>61140054</t>
  </si>
  <si>
    <t>okno plastové otevíravé/sklopné trojsklo přes plochu 1m2 v 1,5-2,5m</t>
  </si>
  <si>
    <t>-2062943017</t>
  </si>
  <si>
    <t>163</t>
  </si>
  <si>
    <t>766622133</t>
  </si>
  <si>
    <t>Montáž plastových oken plochy přes 1 m2 otevíravých v přes 2,5 m s rámem do zdiva</t>
  </si>
  <si>
    <t>1398860747</t>
  </si>
  <si>
    <t>"o53" 1,45*4,3*2</t>
  </si>
  <si>
    <t>164</t>
  </si>
  <si>
    <t>61140056</t>
  </si>
  <si>
    <t>okno plastové otevíravé/sklopné trojsklo přes plochu 1m2 přes v 2,5m</t>
  </si>
  <si>
    <t>-292497338</t>
  </si>
  <si>
    <t>165</t>
  </si>
  <si>
    <t>766622216</t>
  </si>
  <si>
    <t>Montáž plastových oken plochy do 1 m2 otevíravých s rámem do zdiva</t>
  </si>
  <si>
    <t>261161665</t>
  </si>
  <si>
    <t>"o54" 2</t>
  </si>
  <si>
    <t>"o55" 5</t>
  </si>
  <si>
    <t>166</t>
  </si>
  <si>
    <t>61140050</t>
  </si>
  <si>
    <t>okno plastové otevíravé/sklopné trojsklo do plochy 1m2</t>
  </si>
  <si>
    <t>-1506105712</t>
  </si>
  <si>
    <t>0,88*0,89*2+0,58*0,89*5</t>
  </si>
  <si>
    <t>167</t>
  </si>
  <si>
    <t>766629639</t>
  </si>
  <si>
    <t>Montáž těsnění připojovací spáry parapetu těsnící fólií</t>
  </si>
  <si>
    <t>-956336462</t>
  </si>
  <si>
    <t>"Parapet" (2,23*43+1,18*8+1,5*24+1,45*2+0,88*2+0,58*5+1,8*2+1,115*2)*2</t>
  </si>
  <si>
    <t>168</t>
  </si>
  <si>
    <t>766629651</t>
  </si>
  <si>
    <t>Montáž těsnění připojovací spáry ostění nebo nadpraží těsnící fólií</t>
  </si>
  <si>
    <t>280473078</t>
  </si>
  <si>
    <t>(2,23*43+1,18*8+1,5*24+1,45*2+0,88*2+0,58*5+1,8*2+1,115*2+(1,8*45+1,79*32+4,3*2+0,89*7+0,8*2)*2)*2</t>
  </si>
  <si>
    <t>169</t>
  </si>
  <si>
    <t>59071048</t>
  </si>
  <si>
    <t>fólie okenní interiér vodotěsná paropropustná PP s butylem 70mm</t>
  </si>
  <si>
    <t>2017637832</t>
  </si>
  <si>
    <t>"Parapet" 2,23*43+1,18*8+1,5*24+1,45*2+0,88*2+0,58*5+1,8*2+1,115*2</t>
  </si>
  <si>
    <t>"Ostění" 2,23*43+1,18*8+1,5*24+1,45*2+0,88*2+0,58*5+1,8*2+1,115*2+(1,8*45+1,79*32+4,3*2+0,89*7+0,8*2)*2</t>
  </si>
  <si>
    <t>618,86*1,1 'Přepočtené koeficientem množství</t>
  </si>
  <si>
    <t>170</t>
  </si>
  <si>
    <t>59071054</t>
  </si>
  <si>
    <t>fólie okenní exteriér vodotěsná paropropustná PP s butylem 70mm</t>
  </si>
  <si>
    <t>1154112276</t>
  </si>
  <si>
    <t>171</t>
  </si>
  <si>
    <t>766691811</t>
  </si>
  <si>
    <t>Demontáž parapetních desek dřevěných nebo plastových šířky do 300 mm</t>
  </si>
  <si>
    <t>-705177076</t>
  </si>
  <si>
    <t>2,23*43+1,18*8+1,5*24+0,88*2+1,115*2</t>
  </si>
  <si>
    <t>172</t>
  </si>
  <si>
    <t>766694126</t>
  </si>
  <si>
    <t>Montáž parapetních desek dřevěných nebo plastových š přes 30 cm</t>
  </si>
  <si>
    <t>940852132</t>
  </si>
  <si>
    <t>2,23*43+1,18*8+1,5*24+1,45*2+0,88*2+1,115*2</t>
  </si>
  <si>
    <t>173</t>
  </si>
  <si>
    <t>60794104</t>
  </si>
  <si>
    <t>parapet dřevotřískový vnitřní povrch laminátový š 340mm</t>
  </si>
  <si>
    <t>-1469017340</t>
  </si>
  <si>
    <t>2,23*25+1,18*4+1,5*4+1,45+0,88*2+1,115*2</t>
  </si>
  <si>
    <t>71,91*1,1 'Přepočtené koeficientem množství</t>
  </si>
  <si>
    <t>174</t>
  </si>
  <si>
    <t>60794105</t>
  </si>
  <si>
    <t>parapet dřevotřískový vnitřní povrch laminátový š 400mm</t>
  </si>
  <si>
    <t>-1587914426</t>
  </si>
  <si>
    <t>2,23*18+1,18*4+1,5*8</t>
  </si>
  <si>
    <t>56,86*1,1 'Přepočtené koeficientem množství</t>
  </si>
  <si>
    <t>175</t>
  </si>
  <si>
    <t>60794106</t>
  </si>
  <si>
    <t>parapet dřevotřískový vnitřní povrch laminátový š 450mm</t>
  </si>
  <si>
    <t>1503580713</t>
  </si>
  <si>
    <t>1,5*12+1,45</t>
  </si>
  <si>
    <t>19,45*1,1 'Přepočtené koeficientem množství</t>
  </si>
  <si>
    <t>176</t>
  </si>
  <si>
    <t>60794121</t>
  </si>
  <si>
    <t>koncovka PVC k parapetním dřevotřískovým deskám 600mm</t>
  </si>
  <si>
    <t>-2068932400</t>
  </si>
  <si>
    <t>(43+8+24+2+2)*2</t>
  </si>
  <si>
    <t>177</t>
  </si>
  <si>
    <t>998766122</t>
  </si>
  <si>
    <t>Přesun hmot tonážní pro kce truhlářské ruční v objektech v přes 6 do 12 m</t>
  </si>
  <si>
    <t>1932817905</t>
  </si>
  <si>
    <t>767</t>
  </si>
  <si>
    <t>Konstrukce zámečnické</t>
  </si>
  <si>
    <t>178</t>
  </si>
  <si>
    <t>767627306</t>
  </si>
  <si>
    <t>Připojovací spára oken a stěn parotěsnou páskou interiérovou</t>
  </si>
  <si>
    <t>-581901388</t>
  </si>
  <si>
    <t>2,25*4+2,4+1,79*2+3*8+3,05*2+3*4</t>
  </si>
  <si>
    <t>179</t>
  </si>
  <si>
    <t>767627307</t>
  </si>
  <si>
    <t>Připojovací spára oken a stěn paropropustnou páskou exteriérovou</t>
  </si>
  <si>
    <t>426190924</t>
  </si>
  <si>
    <t>180</t>
  </si>
  <si>
    <t>767640222</t>
  </si>
  <si>
    <t>Montáž dveří ocelových nebo hliníkových vchodových dvoukřídlových s nadsvětlíkem</t>
  </si>
  <si>
    <t>-310945489</t>
  </si>
  <si>
    <t>"o72" 2</t>
  </si>
  <si>
    <t>181</t>
  </si>
  <si>
    <t>55341334</t>
  </si>
  <si>
    <t>dveře dvoukřídlé Al prosklené max rozměru otvoru 4,84m2</t>
  </si>
  <si>
    <t>-1286157042</t>
  </si>
  <si>
    <t>1,79*2,2*2</t>
  </si>
  <si>
    <t>182</t>
  </si>
  <si>
    <t>55341011</t>
  </si>
  <si>
    <t>okno Al otevíravé/sklopné trojsklo přes plochu 1m2 do v 1,5m</t>
  </si>
  <si>
    <t>-160969281</t>
  </si>
  <si>
    <t>1,79*0,8*2</t>
  </si>
  <si>
    <t>183</t>
  </si>
  <si>
    <t>767651220</t>
  </si>
  <si>
    <t>Montáž vrat garážových otvíravých do ocelové zárubně pl přes 6 do 9 m2</t>
  </si>
  <si>
    <t>1138482025</t>
  </si>
  <si>
    <t>184</t>
  </si>
  <si>
    <t>55341602.R</t>
  </si>
  <si>
    <t>vrata ocelová otočná 2kř s rámem zateplená plochy přes 6 do 8 m2</t>
  </si>
  <si>
    <t>-1985458900</t>
  </si>
  <si>
    <t>185</t>
  </si>
  <si>
    <t>767661811</t>
  </si>
  <si>
    <t>Demontáž mříží pevných nebo otevíravých</t>
  </si>
  <si>
    <t>-255795421</t>
  </si>
  <si>
    <t>2,4*1,8*15+1,5*1,8*2</t>
  </si>
  <si>
    <t>186</t>
  </si>
  <si>
    <t>7679-010</t>
  </si>
  <si>
    <t>Zkrácení plotového pole o cca 170 mm - severozápadní roh</t>
  </si>
  <si>
    <t>ks</t>
  </si>
  <si>
    <t>66679969</t>
  </si>
  <si>
    <t>187</t>
  </si>
  <si>
    <t>7679-020</t>
  </si>
  <si>
    <t>Zkrácení a úprava plotu u vstupu - jihovýchodní roh</t>
  </si>
  <si>
    <t>633728203</t>
  </si>
  <si>
    <t>"Jihovýchodní roh" 1</t>
  </si>
  <si>
    <t>188</t>
  </si>
  <si>
    <t>7679-030</t>
  </si>
  <si>
    <t>Dodávka a montáž ocelových dvířek 550/600 mm se zateplením XPS 120 mm - na stáv. dvířka elektro</t>
  </si>
  <si>
    <t>1145089250</t>
  </si>
  <si>
    <t>189</t>
  </si>
  <si>
    <t>998767102</t>
  </si>
  <si>
    <t>Přesun hmot tonážní pro zámečnické konstrukce v objektech v přes 6 do 12 m</t>
  </si>
  <si>
    <t>223490963</t>
  </si>
  <si>
    <t>771</t>
  </si>
  <si>
    <t>Podlahy z dlaždic</t>
  </si>
  <si>
    <t>190</t>
  </si>
  <si>
    <t>771121011</t>
  </si>
  <si>
    <t>Nátěr penetrační na podlahu</t>
  </si>
  <si>
    <t>2134046601</t>
  </si>
  <si>
    <t>1,8*0,2*2</t>
  </si>
  <si>
    <t>191</t>
  </si>
  <si>
    <t>771473810</t>
  </si>
  <si>
    <t>Demontáž soklíků z dlaždic keramických lepených rovných</t>
  </si>
  <si>
    <t>1413417721</t>
  </si>
  <si>
    <t>0,15*4</t>
  </si>
  <si>
    <t>192</t>
  </si>
  <si>
    <t>771474113</t>
  </si>
  <si>
    <t>Montáž soklů z dlaždic keramických rovných lepených cementovým flexibilním lepidlem v přes 90 do 120 mm</t>
  </si>
  <si>
    <t>925262543</t>
  </si>
  <si>
    <t>0,35*4</t>
  </si>
  <si>
    <t>193</t>
  </si>
  <si>
    <t>771574416</t>
  </si>
  <si>
    <t>Montáž podlah keramických hladkých lepených cementovým flexibilním lepidlem přes 9 do 12 ks/m2</t>
  </si>
  <si>
    <t>281616847</t>
  </si>
  <si>
    <t>194</t>
  </si>
  <si>
    <t>59761160</t>
  </si>
  <si>
    <t>dlažba keramická slinutá mrazuvzdorná povrch hladký/matný tl do 10mm přes 9 do 12ks/m2</t>
  </si>
  <si>
    <t>1562609391</t>
  </si>
  <si>
    <t>0,72+1,4*0,1</t>
  </si>
  <si>
    <t>0,86*1,1 'Přepočtené koeficientem množství</t>
  </si>
  <si>
    <t>195</t>
  </si>
  <si>
    <t>998771102</t>
  </si>
  <si>
    <t>Přesun hmot tonážní pro podlahy z dlaždic v objektech v přes 6 do 12 m</t>
  </si>
  <si>
    <t>-1997737473</t>
  </si>
  <si>
    <t>781</t>
  </si>
  <si>
    <t>Dokončovací práce - obklady</t>
  </si>
  <si>
    <t>196</t>
  </si>
  <si>
    <t>781473810</t>
  </si>
  <si>
    <t>Demontáž obkladů z obkladaček keramických lepených</t>
  </si>
  <si>
    <t>817927589</t>
  </si>
  <si>
    <t>"Sociály" (0,58*5+1,8*2+0,1*4)*0,2</t>
  </si>
  <si>
    <t>197</t>
  </si>
  <si>
    <t>781571141</t>
  </si>
  <si>
    <t>Montáž keramických obkladů ostění šířky přes 200 do 400 mm lepených flexibilním lepidlem</t>
  </si>
  <si>
    <t>-388134485</t>
  </si>
  <si>
    <t>"Sociály" 0,58*5+1,8*2+0,1*4</t>
  </si>
  <si>
    <t>198</t>
  </si>
  <si>
    <t>59761717</t>
  </si>
  <si>
    <t>obklad keramický nemrazuvzdorný povrch hladký/matný tl do 10mm přes 4 do 6ks/m2</t>
  </si>
  <si>
    <t>-853605056</t>
  </si>
  <si>
    <t>6,9*0,35</t>
  </si>
  <si>
    <t>2,415*1,1 'Přepočtené koeficientem množství</t>
  </si>
  <si>
    <t>199</t>
  </si>
  <si>
    <t>998781122</t>
  </si>
  <si>
    <t>Přesun hmot tonážní pro obklady keramické ruční v objektech v přes 6 do 12 m</t>
  </si>
  <si>
    <t>-943651854</t>
  </si>
  <si>
    <t>783</t>
  </si>
  <si>
    <t>Dokončovací práce - nátěry</t>
  </si>
  <si>
    <t>200</t>
  </si>
  <si>
    <t>783101203</t>
  </si>
  <si>
    <t>Jemné obroušení podkladu truhlářských konstrukcí před provedením nátěru</t>
  </si>
  <si>
    <t>2134294747</t>
  </si>
  <si>
    <t>"Podbití říms" (77,95+0,2*3)*2*(0,4+0,15)</t>
  </si>
  <si>
    <t>"Komínová lávka" 1,2*(0,3+0,04)*2+0,3*0,04*2</t>
  </si>
  <si>
    <t>201</t>
  </si>
  <si>
    <t>783118101</t>
  </si>
  <si>
    <t>Lazurovací jednonásobný syntetický nátěr truhlářských konstrukcí</t>
  </si>
  <si>
    <t>1820753830</t>
  </si>
  <si>
    <t>"Podbití říms - dvojnásobně" (77,95+0,2*3)*2*(0,4+0,15)*2</t>
  </si>
  <si>
    <t>"Komínová lávka" (1,2*(0,3+0,04)*2+0,3*0,04*2)*2</t>
  </si>
  <si>
    <t>202</t>
  </si>
  <si>
    <t>783214121</t>
  </si>
  <si>
    <t>Sanační biocidní ošetření stříkáním tesařských konstrukcí zabudovaných do konstrukce</t>
  </si>
  <si>
    <t>1755687918</t>
  </si>
  <si>
    <t>"Skl. s3 - zespodu" 6,2*2*77,95</t>
  </si>
  <si>
    <t>203</t>
  </si>
  <si>
    <t>783306801</t>
  </si>
  <si>
    <t>Odstranění nátěru ze zámečnických konstrukcí obroušením</t>
  </si>
  <si>
    <t>1870240582</t>
  </si>
  <si>
    <t>"Žebřík na komíně" 2,1*0,4</t>
  </si>
  <si>
    <t>204</t>
  </si>
  <si>
    <t>783315101</t>
  </si>
  <si>
    <t>Mezinátěr jednonásobný syntetický standardní zámečnických konstrukcí</t>
  </si>
  <si>
    <t>5393492</t>
  </si>
  <si>
    <t>205</t>
  </si>
  <si>
    <t>783317101</t>
  </si>
  <si>
    <t>Krycí jednonásobný syntetický standardní nátěr zámečnických konstrukcí</t>
  </si>
  <si>
    <t>423487782</t>
  </si>
  <si>
    <t>206</t>
  </si>
  <si>
    <t>783415101</t>
  </si>
  <si>
    <t>Mezinátěr syntetický jednonásobný mezinátěr klempířských konstrukcí</t>
  </si>
  <si>
    <t>834399580</t>
  </si>
  <si>
    <t>"Skl. s3" 6,7*2*(77,95+0,2*3)</t>
  </si>
  <si>
    <t>207</t>
  </si>
  <si>
    <t>783417101</t>
  </si>
  <si>
    <t>Krycí jednonásobný syntetický nátěr klempířských konstrukcí</t>
  </si>
  <si>
    <t>537623848</t>
  </si>
  <si>
    <t>208</t>
  </si>
  <si>
    <t>783501503</t>
  </si>
  <si>
    <t>Omytí krytiny před provedením nátěru sklonu do 10° tlakovou vodou</t>
  </si>
  <si>
    <t>824698066</t>
  </si>
  <si>
    <t>209</t>
  </si>
  <si>
    <t>783823135</t>
  </si>
  <si>
    <t>Penetrační silikonový nátěr hladkých, tenkovrstvých zrnitých nebo štukových omítek</t>
  </si>
  <si>
    <t>-1958701770</t>
  </si>
  <si>
    <t>210</t>
  </si>
  <si>
    <t>783827425</t>
  </si>
  <si>
    <t>Krycí dvojnásobný silikonový nátěr omítek stupně členitosti 1 a 2</t>
  </si>
  <si>
    <t>1199654758</t>
  </si>
  <si>
    <t>784</t>
  </si>
  <si>
    <t>Dokončovací práce - malby a tapety</t>
  </si>
  <si>
    <t>211</t>
  </si>
  <si>
    <t>784181101</t>
  </si>
  <si>
    <t>Základní akrylátová jednonásobná bezbarvá penetrace podkladu v místnostech v do 3,80 m</t>
  </si>
  <si>
    <t>1903249557</t>
  </si>
  <si>
    <t>212</t>
  </si>
  <si>
    <t>784221101</t>
  </si>
  <si>
    <t>Dvojnásobné bílé malby ze směsí za sucha dobře otěruvzdorných v místnostech do 3,80 m</t>
  </si>
  <si>
    <t>939968198</t>
  </si>
  <si>
    <t>"Ostění"(2,23*43+1,18*8+1,5*24+1,45*2+0,88*2+0,58*5+1,8*2+1,115*2+2,25*4+2,4+1,79*2+(1,8*45+1,79*32+4,3*2+0,89*7+0,8*2+3*4+3,05+3*2)*2)*0,45</t>
  </si>
  <si>
    <t>"Pod parapetem" (2,23*43+1,18*8+1,5*24+1,45*2+0,88*2+1,115*2)*0,3</t>
  </si>
  <si>
    <t>786</t>
  </si>
  <si>
    <t>Dokončovací práce - čalounické úpravy</t>
  </si>
  <si>
    <t>213</t>
  </si>
  <si>
    <t>786623011</t>
  </si>
  <si>
    <t>Montáž venkovní žaluzie do okenního nebo dveřního otvoru na rám nebo do žaluziové schránky ovládané motorem pl do 4 m2</t>
  </si>
  <si>
    <t>1057295302</t>
  </si>
  <si>
    <t>"o61" 8</t>
  </si>
  <si>
    <t>"o62" 11</t>
  </si>
  <si>
    <t>214</t>
  </si>
  <si>
    <t>55342526</t>
  </si>
  <si>
    <t>žaluzie Z-90 ovládaná základním motorem včetně příslušenství plochy do 2,5m2</t>
  </si>
  <si>
    <t>245873386</t>
  </si>
  <si>
    <t>"o61" 1,18*1,8*8</t>
  </si>
  <si>
    <t>"o62" 1,5*1,8*11</t>
  </si>
  <si>
    <t>215</t>
  </si>
  <si>
    <t>786623013</t>
  </si>
  <si>
    <t>Montáž venkovní žaluzie do okenního nebo dveřního otvoru na rám nebo do žaluziové schránky ovládané motorem pl přes 4 do 6 m2</t>
  </si>
  <si>
    <t>1393690921</t>
  </si>
  <si>
    <t>"o60" 20</t>
  </si>
  <si>
    <t>216</t>
  </si>
  <si>
    <t>55342530</t>
  </si>
  <si>
    <t>žaluzie Z-90 ovládaná základním motorem včetně příslušenství plochy do 5,0m2</t>
  </si>
  <si>
    <t>1918024432</t>
  </si>
  <si>
    <t>"o60" 2,23*1,8*20</t>
  </si>
  <si>
    <t>217</t>
  </si>
  <si>
    <t>786623039</t>
  </si>
  <si>
    <t>Montáž žaluziové schránky venkovní žaluzie osazené do okenního nebo dveřního otvoru dl do 1300 mm</t>
  </si>
  <si>
    <t>1753114811</t>
  </si>
  <si>
    <t>218</t>
  </si>
  <si>
    <t>786623041</t>
  </si>
  <si>
    <t>Montáž žaluziové schránky venkovní žaluzie osazené do okenního nebo dveřního otvoru dl přes 1300 do 2400 mm</t>
  </si>
  <si>
    <t>407632479</t>
  </si>
  <si>
    <t>219</t>
  </si>
  <si>
    <t>28376719</t>
  </si>
  <si>
    <t>kryt podomítkový PUR s izolací XPS 30 mm včetně kotvení pro žaluzii plochy do 3,0m2 š do 2,0m</t>
  </si>
  <si>
    <t>-1027531873</t>
  </si>
  <si>
    <t>220</t>
  </si>
  <si>
    <t>28376728</t>
  </si>
  <si>
    <t>kryt podomítkový PUR s izolací XPS 30 mm včetně kotvení pro žaluzii plochy do 5,0m2 š do 3,0m</t>
  </si>
  <si>
    <t>-1671211616</t>
  </si>
  <si>
    <t>221</t>
  </si>
  <si>
    <t>998786122</t>
  </si>
  <si>
    <t>Přesun hmot tonážní pro stínění a čalounické úpravy ruční v objektech v přes 6 do 12 m</t>
  </si>
  <si>
    <t>1483522056</t>
  </si>
  <si>
    <t>VRN</t>
  </si>
  <si>
    <t>Vedlejší rozpočtové náklady</t>
  </si>
  <si>
    <t>VRN3</t>
  </si>
  <si>
    <t>Zařízení staveniště</t>
  </si>
  <si>
    <t>222</t>
  </si>
  <si>
    <t>030001000</t>
  </si>
  <si>
    <t>1024</t>
  </si>
  <si>
    <t>-222051483</t>
  </si>
  <si>
    <t>VRN7</t>
  </si>
  <si>
    <t>Provozní vlivy</t>
  </si>
  <si>
    <t>223</t>
  </si>
  <si>
    <t>070001000</t>
  </si>
  <si>
    <t>Provozní vlivy - práce v době využívání objektu</t>
  </si>
  <si>
    <t>-1890198692</t>
  </si>
  <si>
    <t>020 - Technické zařízení budov</t>
  </si>
  <si>
    <t>Soupis:</t>
  </si>
  <si>
    <t>021 - Dílny - vytápění</t>
  </si>
  <si>
    <t>Václav Ženíšek</t>
  </si>
  <si>
    <t xml:space="preserve">    9 - Ostatní konstrukce a práce, bourání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</si>
  <si>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</si>
  <si>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</si>
  <si>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</si>
  <si>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</si>
  <si>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HZS - Hodinové zúčtovací sazby</t>
  </si>
  <si>
    <t xml:space="preserve">    VRN1 - Průzkumné, geodetické a projektové práce</t>
  </si>
  <si>
    <t xml:space="preserve">    VRN4 - Inženýrská činnost</t>
  </si>
  <si>
    <t>Ostatní konstrukce a práce, bourání</t>
  </si>
  <si>
    <t>941211111</t>
  </si>
  <si>
    <t>Montáž lešení řadového rámového lehkého zatížení do 200 kg/m2 š od 0,6 do 0,9 m v do 10 m</t>
  </si>
  <si>
    <t>941211211</t>
  </si>
  <si>
    <t>Příplatek k lešení řadovému rámovému lehkému do 200 kg/m2 š od 0,6 do 0,9 m v do 10 m za každý den použití</t>
  </si>
  <si>
    <t>941211811</t>
  </si>
  <si>
    <t>Demontáž lešení řadového rámového lehkého zatížení do 200 kg/m2 š od 0,6 do 0,9 m v do 10 m</t>
  </si>
  <si>
    <t>952901110R</t>
  </si>
  <si>
    <t>Požární dohled</t>
  </si>
  <si>
    <t>hod</t>
  </si>
  <si>
    <t>713410874R</t>
  </si>
  <si>
    <t>Odstranění tepelné izolace potrubí a ohybů pásy nebo rohožemi s povrchovou úpravou hliníkovou fólií a její ekologická likvidace</t>
  </si>
  <si>
    <t>soubor</t>
  </si>
  <si>
    <t>713463211</t>
  </si>
  <si>
    <t>Montáž izolace tepelné potrubí potrubními pouzdry s Al fólií staženými Al páskou 1x D do 50 mm</t>
  </si>
  <si>
    <t>63154005</t>
  </si>
  <si>
    <t>pouzdro izolační potrubní z minerální vlny s Al fólií max. 250/100°C 28/20mm</t>
  </si>
  <si>
    <t>63154533</t>
  </si>
  <si>
    <t>pouzdro izolační potrubní z minerální vlny s Al fólií max. 250/100°C 42/30mm</t>
  </si>
  <si>
    <t>63154532</t>
  </si>
  <si>
    <t>pouzdro izolační potrubní z minerální vlny s Al fólií max. 250/100°C 35/30mm</t>
  </si>
  <si>
    <t>63154014</t>
  </si>
  <si>
    <t>pouzdro izolační potrubní z minerální vlny s Al fólií max. 250/100°C 54/30mm</t>
  </si>
  <si>
    <t>63154001</t>
  </si>
  <si>
    <t>páska samolepící hliníková š 50mm dl 50m</t>
  </si>
  <si>
    <t>998713101</t>
  </si>
  <si>
    <t>Přesun hmot tonážní pro izolace tepelné v objektech v do 6 m</t>
  </si>
  <si>
    <t>732</t>
  </si>
  <si>
    <t>Ústřední vytápění - strojovny</t>
  </si>
  <si>
    <t>732100101R</t>
  </si>
  <si>
    <t>Tlaková a topná zkouška</t>
  </si>
  <si>
    <t>h</t>
  </si>
  <si>
    <t>732100103R</t>
  </si>
  <si>
    <t>Proplach potrubí vodou</t>
  </si>
  <si>
    <t>733</t>
  </si>
  <si>
    <t>Ústřední vytápění - rozvodné potrubí</t>
  </si>
  <si>
    <t>733110803</t>
  </si>
  <si>
    <t>Demontáž potrubí ocelového závitového DN do 15</t>
  </si>
  <si>
    <t>733110806</t>
  </si>
  <si>
    <t>Demontáž potrubí ocelového závitového DN přes 15 do 32</t>
  </si>
  <si>
    <t>733110808</t>
  </si>
  <si>
    <t>Demontáž potrubí ocelového závitového DN přes 32 do 50</t>
  </si>
  <si>
    <t>733110810</t>
  </si>
  <si>
    <t>Demontáž potrubí ocelového závitového DN přes 50 do 80</t>
  </si>
  <si>
    <t>733122223</t>
  </si>
  <si>
    <t>Potrubí z uhlíkové oceli tenkostěnné vně pozink spojované lisováním D 18x1,2 mm</t>
  </si>
  <si>
    <t>733122224</t>
  </si>
  <si>
    <t>Potrubí z uhlíkové oceli tenkostěnné vně pozink spojované lisováním D 22x1,5 mm</t>
  </si>
  <si>
    <t>733122225</t>
  </si>
  <si>
    <t>Potrubí z uhlíkové oceli tenkostěnné vně pozink spojované lisováním D 28x1,5 mm</t>
  </si>
  <si>
    <t>733122227</t>
  </si>
  <si>
    <t>Potrubí z uhlíkové oceli tenkostěnné vně pozink spojované lisováním D 42x1,5 mm</t>
  </si>
  <si>
    <t>733122228</t>
  </si>
  <si>
    <t>Potrubí z uhlíkové oceli tenkostěnné vně pozink spojované lisováním D 54x1,5 mm</t>
  </si>
  <si>
    <t>733123110</t>
  </si>
  <si>
    <t>Příplatek k potrubí ocelovému hladkému za zhotovení přípojky z trubek ocelových hladkých D 22x2,6 mm</t>
  </si>
  <si>
    <t>733140811</t>
  </si>
  <si>
    <t>Odřezání nádoby odvzdušňovací</t>
  </si>
  <si>
    <t>733190217</t>
  </si>
  <si>
    <t>Zkouška těsnosti potrubí ocelové hladké D do 51x2,6</t>
  </si>
  <si>
    <t>733190219</t>
  </si>
  <si>
    <t>Zkouška těsnosti potrubí ocelové hladké D přes 51x2,6 do 60,3x2,9</t>
  </si>
  <si>
    <t>733190801</t>
  </si>
  <si>
    <t>Odřezání objímky dvojité DN do 50</t>
  </si>
  <si>
    <t>733191111</t>
  </si>
  <si>
    <t>Manžeta prostupová pro ocelové potrubí DN do 20</t>
  </si>
  <si>
    <t>733191112</t>
  </si>
  <si>
    <t>Manžeta prostupová pro ocelové potrubí DN přes 20 do 32</t>
  </si>
  <si>
    <t>733191113</t>
  </si>
  <si>
    <t>Manžeta prostupová pro ocelové potrubí DN přes 32 do 50</t>
  </si>
  <si>
    <t>733191816</t>
  </si>
  <si>
    <t>Odřezání držáku potrubí třmenového D do 44,5 bez demontáže podpěr, konzol nebo výložníků</t>
  </si>
  <si>
    <t>733191823</t>
  </si>
  <si>
    <t>Odřezání držáku potrubí třmenového D přes 44,5 do 76 bez demontáže podpěr, konzol nebo výložníků</t>
  </si>
  <si>
    <t>733193810</t>
  </si>
  <si>
    <t>Rozřezání konzoly, podpěry nebo výložníku pro potrubí z L profilu do 50x50x5 mm</t>
  </si>
  <si>
    <t>998733101</t>
  </si>
  <si>
    <t>Přesun hmot tonážní pro rozvody potrubí v objektech v do 6 m</t>
  </si>
  <si>
    <t>734</t>
  </si>
  <si>
    <t>Ústřední vytápění - armatury</t>
  </si>
  <si>
    <t>734100812</t>
  </si>
  <si>
    <t>Demontáž armatury přírubové se dvěma přírubami DN přes 50 do 100</t>
  </si>
  <si>
    <t>734200811</t>
  </si>
  <si>
    <t>Demontáž armatury závitové s jedním závitem přes G 1/2 do G 1/2</t>
  </si>
  <si>
    <t>734200821</t>
  </si>
  <si>
    <t>Demontáž armatury závitové se dvěma závity přes G 1/2 do G 1/2</t>
  </si>
  <si>
    <t>734200822</t>
  </si>
  <si>
    <t>Demontáž armatury závitové se dvěma závity přes G 1/2 do G 1</t>
  </si>
  <si>
    <t>734200823</t>
  </si>
  <si>
    <t>Demontáž armatury závitové se dvěma závity přes G 1 přes G 1 do G 6/4</t>
  </si>
  <si>
    <t>734211113</t>
  </si>
  <si>
    <t>Ventil závitový odvzdušňovací G 3/8 PN 10 do 120°C otopných těles</t>
  </si>
  <si>
    <t>734211127</t>
  </si>
  <si>
    <t>Ventil závitový odvzdušňovací G 1/2 PN 14 do 120°C automatický se zpětnou klapkou otopných těles</t>
  </si>
  <si>
    <t>734220100R</t>
  </si>
  <si>
    <t>Ventil závitový regulační přímý vyvažovací DN15 PN16</t>
  </si>
  <si>
    <t>734221552</t>
  </si>
  <si>
    <t>Ventil závitový termostatický přímý dvouregulační G 1/2 PN 16 do 110°C bez hlavice ovládání</t>
  </si>
  <si>
    <t>734221684</t>
  </si>
  <si>
    <t>Termostatická hlavice kapalinová PN 10 do 110°C pro veřejné prostory</t>
  </si>
  <si>
    <t>734261233</t>
  </si>
  <si>
    <t>Šroubení topenářské přímé G 1/2 PN 16 do 120°C</t>
  </si>
  <si>
    <t>734261234</t>
  </si>
  <si>
    <t>Šroubení topenářské přímé G 3/4 PN 16 do 120°C</t>
  </si>
  <si>
    <t>734261712</t>
  </si>
  <si>
    <t>Šroubení regulační radiátorové přímé G 1/2 bez vypouštění</t>
  </si>
  <si>
    <t>734291123</t>
  </si>
  <si>
    <t>Kohout plnící a vypouštěcí G 1/2 PN 10 do 90°C závitový</t>
  </si>
  <si>
    <t>734292713</t>
  </si>
  <si>
    <t>Kohout kulový přímý G 1/2 PN 42 do 185°C vnitřní závit</t>
  </si>
  <si>
    <t>734491150R</t>
  </si>
  <si>
    <t>Vyvážení otopné soustavy vyvažovacím a měřícím přístrojem (např. TA SCOUPE)</t>
  </si>
  <si>
    <t>734494212</t>
  </si>
  <si>
    <t>Návarek s trubkovým závitem G 3/8</t>
  </si>
  <si>
    <t>998734101</t>
  </si>
  <si>
    <t>Přesun hmot tonážní pro armatury v objektech v do 6 m</t>
  </si>
  <si>
    <t>735</t>
  </si>
  <si>
    <t>Ústřední vytápění - otopná tělesa</t>
  </si>
  <si>
    <t>735000912</t>
  </si>
  <si>
    <t>Vyregulování ventilu nebo kohoutu dvojregulačního s termostatickým ovládáním</t>
  </si>
  <si>
    <t>735111810</t>
  </si>
  <si>
    <t>Demontáž otopného tělesa litinového článkového</t>
  </si>
  <si>
    <t>735151274</t>
  </si>
  <si>
    <t>Otopné těleso panelové jednodeskové 1 přídavná přestupní plocha výška/délka 600/700 mm výkon 701 W</t>
  </si>
  <si>
    <t>735151477</t>
  </si>
  <si>
    <t>Otopné těleso panelové dvoudeskové 1 přídavná přestupní plocha výška/délka 600/1000 mm výkon 1288 W</t>
  </si>
  <si>
    <t>735151482</t>
  </si>
  <si>
    <t>Otopné těleso panelové dvoudeskové 1 přídavná přestupní plocha výška/délka 600/1800 mm výkon 2318 W</t>
  </si>
  <si>
    <t>735151574</t>
  </si>
  <si>
    <t>Otopné těleso panelové dvoudeskové 2 přídavné přestupní plochy výška/délka 600/700 mm výkon 1175 W</t>
  </si>
  <si>
    <t>735151576</t>
  </si>
  <si>
    <t>Otopné těleso panelové dvoudeskové 2 přídavné přestupní plochy výška/délka 600/900 mm výkon 1511 W</t>
  </si>
  <si>
    <t>735151577</t>
  </si>
  <si>
    <t>Otopné těleso panelové dvoudeskové 2 přídavné přestupní plochy výška/délka 600/1000 mm výkon 1679 W</t>
  </si>
  <si>
    <t>735151578</t>
  </si>
  <si>
    <t>Otopné těleso panelové dvoudeskové 2 přídavné přestupní plochy výška/délka 600/1100 mm výkon 1847 W</t>
  </si>
  <si>
    <t>735151579</t>
  </si>
  <si>
    <t>Otopné těleso panelové dvoudeskové 2 přídavné přestupní plochy výška/délka 600/1200 mm výkon 2015 W</t>
  </si>
  <si>
    <t>735151582</t>
  </si>
  <si>
    <t>Otopné těleso panelové dvoudeskové 2 přídavné přestupní plochy výška/délka 600/1800 mm výkon 3022 W</t>
  </si>
  <si>
    <t>735151593</t>
  </si>
  <si>
    <t>Otopné těleso panelové dvoudeskové 2 přídavné přestupní plochy výška/délka 900/600 mm výkon 1388 W</t>
  </si>
  <si>
    <t>735151677</t>
  </si>
  <si>
    <t>Otopné těleso panelové třídeskové 3 přídavné přestupní plochy výška/délka 600/1000 mm výkon 2406 W</t>
  </si>
  <si>
    <t>735151680</t>
  </si>
  <si>
    <t>Otopné těleso panelové třídeskové 3 přídavné přestupní plochy výška/délka 600/1400 mm výkon 3368 W</t>
  </si>
  <si>
    <t>735151682</t>
  </si>
  <si>
    <t>Otopné těleso panelové třídeskové 3 přídavné přestupní plochy výška/délka 600/1800 mm výkon 4331 W</t>
  </si>
  <si>
    <t>735151699</t>
  </si>
  <si>
    <t>Otopné těleso panelové třídeskové 3 přídavné přestupní plochy výška/délka 900/1200 mm výkon 3994 W</t>
  </si>
  <si>
    <t>735164512</t>
  </si>
  <si>
    <t>Montáž otopného tělesa trubkového na stěnu výšky tělesa přes 1500 mm</t>
  </si>
  <si>
    <t>54153074R</t>
  </si>
  <si>
    <t>těleso trubkové přímotopné teplovodní + elektrické 1820x750mm 800W (včetně el.ohřevu)</t>
  </si>
  <si>
    <t>735191910</t>
  </si>
  <si>
    <t>Napuštění vody do otopných těles</t>
  </si>
  <si>
    <t>735211222</t>
  </si>
  <si>
    <t>Registr trubkový žebrový obloukový D 76x3/156 mm dvoupramenný délka 2000 mm</t>
  </si>
  <si>
    <t>735211811</t>
  </si>
  <si>
    <t>Demontáž registru trubkového žebrového 76/156 délka do 3 m jednopramenný</t>
  </si>
  <si>
    <t>735211812</t>
  </si>
  <si>
    <t>Demontáž registru trubkového žebrového 76/156 délka do 3 m dvoupramenný</t>
  </si>
  <si>
    <t>735211813</t>
  </si>
  <si>
    <t>Demontáž registru trubkového žebrového 76/156 délka do 3 m třípramenný</t>
  </si>
  <si>
    <t>735211814</t>
  </si>
  <si>
    <t>Demontáž registru trubkového žebrového 76/156 délka do 3 m čtyřpramenný</t>
  </si>
  <si>
    <t>735211830</t>
  </si>
  <si>
    <t>Rozřezání demontovaného registru žebrového pramen D 76/3/156 mm</t>
  </si>
  <si>
    <t>735218160</t>
  </si>
  <si>
    <t>Zkouška těsnosti registru trubkového žebrového vodou pramenů D 76/156 mm</t>
  </si>
  <si>
    <t>735291800</t>
  </si>
  <si>
    <t>Demontáž konzoly nebo držáku otopných těles, registrů nebo konvektorů do odpadu</t>
  </si>
  <si>
    <t>735291911</t>
  </si>
  <si>
    <t>Zpětná montáž registru žebrového D 76/3/156 mm dl do 3 m 1 pramen</t>
  </si>
  <si>
    <t>735291911R</t>
  </si>
  <si>
    <t>Repase oc.žebrového registru Ø 76/3/156 (mechanické očištění, odrezivění, výměna OV)</t>
  </si>
  <si>
    <t>735291912</t>
  </si>
  <si>
    <t>Zpětná montáž registru žebrového D 76/3/156 mm dl do 3 m 2 prameny</t>
  </si>
  <si>
    <t>735291913</t>
  </si>
  <si>
    <t>Zpětná montáž registru žebrového D 76/3/156 mm dl do 3 m 3 prameny</t>
  </si>
  <si>
    <t>735291914</t>
  </si>
  <si>
    <t>Zpětná montáž registru žebrového D 76/3/156 mm dl do 3 m 4 prameny</t>
  </si>
  <si>
    <t>735494811</t>
  </si>
  <si>
    <t>Vypuštění vody z otopných těles</t>
  </si>
  <si>
    <t>998735101</t>
  </si>
  <si>
    <t>Přesun hmot tonážní pro otopná tělesa v objektech v do 6 m</t>
  </si>
  <si>
    <t>767995111</t>
  </si>
  <si>
    <t>Montáž atypických zámečnických konstrukcí hmotnosti přes 3 do 5 kg</t>
  </si>
  <si>
    <t>kg</t>
  </si>
  <si>
    <t>42391659R</t>
  </si>
  <si>
    <t>Systém uložení potrubí (třemen, objímka, závěsná tyč, kluzná podpěra, atd.)</t>
  </si>
  <si>
    <t>31197003</t>
  </si>
  <si>
    <t>tyč závitová Pz 4.6 M10</t>
  </si>
  <si>
    <t>767995112</t>
  </si>
  <si>
    <t>Montáž atypických zámečnických konstrukcí hmotnosti přes 5 do 10 kg</t>
  </si>
  <si>
    <t>13010408</t>
  </si>
  <si>
    <t>úhelník ocelový rovnostranný jakost S235JR (11 375) 35x35x3mm</t>
  </si>
  <si>
    <t>998767101</t>
  </si>
  <si>
    <t>Přesun hmot tonážní pro zámečnické konstrukce v objektech v do 6 m</t>
  </si>
  <si>
    <t>783301311</t>
  </si>
  <si>
    <t>Odmaštění zámečnických konstrukcí vodou ředitelným odmašťovačem</t>
  </si>
  <si>
    <t>783301401</t>
  </si>
  <si>
    <t>Ometení zámečnických konstrukcí</t>
  </si>
  <si>
    <t>783314203</t>
  </si>
  <si>
    <t>Základní antikorozní jednonásobný syntetický samozákladující nátěr zámečnických konstrukcí</t>
  </si>
  <si>
    <t>783601301</t>
  </si>
  <si>
    <t>Odrezivění žebrových trub před provedením nátěru</t>
  </si>
  <si>
    <t>783601305</t>
  </si>
  <si>
    <t>Odmaštění žebrových trub vodou ředitelným odmašťovačem před provedením nátěru</t>
  </si>
  <si>
    <t>783601401</t>
  </si>
  <si>
    <t>Ometení žebrových trub před provedením nátěru</t>
  </si>
  <si>
    <t>783614101</t>
  </si>
  <si>
    <t>Základní jednonásobný syntetický nátěr žebrových trub</t>
  </si>
  <si>
    <t>783617107</t>
  </si>
  <si>
    <t>Krycí dvojnásobný syntetický nátěr žebrových trub</t>
  </si>
  <si>
    <t>HZS</t>
  </si>
  <si>
    <t>Hodinové zúčtovací sazby</t>
  </si>
  <si>
    <t>HZS4212</t>
  </si>
  <si>
    <t>Hodinová zúčtovací sazba revizní technik specialista</t>
  </si>
  <si>
    <t>262144</t>
  </si>
  <si>
    <t>VRN1</t>
  </si>
  <si>
    <t>Průzkumné, geodetické a projektové práce</t>
  </si>
  <si>
    <t>013244000</t>
  </si>
  <si>
    <t>Dokumentace pro provádění stavby</t>
  </si>
  <si>
    <t>Kč</t>
  </si>
  <si>
    <t>013254000</t>
  </si>
  <si>
    <t>Dokumentace skutečného provedení stavby</t>
  </si>
  <si>
    <t>VRN4</t>
  </si>
  <si>
    <t>Inženýrská činnost</t>
  </si>
  <si>
    <t>045303000</t>
  </si>
  <si>
    <t>Koordinační činnost</t>
  </si>
  <si>
    <t>022 - Dílny - vzduchotechnika</t>
  </si>
  <si>
    <t xml:space="preserve">    6 - Úpravy povrchů, podlahy a osazování výplní</t>
  </si>
  <si>
    <t xml:space="preserve">    751 - Vzduchotechnika</t>
  </si>
  <si>
    <t>Úpravy povrchů, podlahy a osazování výplní</t>
  </si>
  <si>
    <t>611491130R</t>
  </si>
  <si>
    <t>Stavební práce pomocné (zazdění otvorů, průrazy, oprava podlah, apod.)</t>
  </si>
  <si>
    <t>977151126</t>
  </si>
  <si>
    <t>Jádrové vrty diamantovými korunkami do stavebních materiálů D přes 200 do 225 mm</t>
  </si>
  <si>
    <t>713311211</t>
  </si>
  <si>
    <t>Montáž izolace tepelné těles plocha rovná 1x pásy s Al fólií</t>
  </si>
  <si>
    <t>27127203</t>
  </si>
  <si>
    <t>izolace plošná kaučuková samolepící tl 19mm</t>
  </si>
  <si>
    <t>713463132</t>
  </si>
  <si>
    <t>Montáž izolace tepelné potrubí potrubními pouzdry bez úpravy slepenými 1x tl izolace přes 25 do 50 mm</t>
  </si>
  <si>
    <t>732227821R</t>
  </si>
  <si>
    <t>Demontáž stávající technologie VZT a její ekologická likvidace</t>
  </si>
  <si>
    <t>751</t>
  </si>
  <si>
    <t>Vzduchotechnika</t>
  </si>
  <si>
    <t>751111812</t>
  </si>
  <si>
    <t>Demontáž ventilátoru axiálního nízkotlakého kruhové potrubí D přes 200 do 400 mm</t>
  </si>
  <si>
    <t>751311203</t>
  </si>
  <si>
    <t>Montáž vyústi velkoplošné výšky do 1,5 m stěnové do kruhového potrubí D přes 300 do 400 mm</t>
  </si>
  <si>
    <t>429731200R.1</t>
  </si>
  <si>
    <t>Ventil přeslechový průměr 160mm, stěnový průchod pro přenos vzduchu s hlukově izolovanými čelními kryty</t>
  </si>
  <si>
    <t>751344113</t>
  </si>
  <si>
    <t>Montáž tlumiče hluku pro kruhové potrubí D přes 200 do 300 mm</t>
  </si>
  <si>
    <t>42976208</t>
  </si>
  <si>
    <t>tlumič hluku kruhový Pz, D 250mm, l=500mm</t>
  </si>
  <si>
    <t>42976206</t>
  </si>
  <si>
    <t>tlumič hluku kruhový Pz, D 200mm, l=500mm</t>
  </si>
  <si>
    <t>751398041</t>
  </si>
  <si>
    <t>Montáž protidešťové žaluzie nebo žaluziové klapky na kruhové potrubí D do 300 mm</t>
  </si>
  <si>
    <t>42972917</t>
  </si>
  <si>
    <t>žaluzie protidešťová s pevnými lamelami, pozink, pro potrubí 315x315mm</t>
  </si>
  <si>
    <t>42972919</t>
  </si>
  <si>
    <t>žaluzie protidešťová s pevnými lamelami, pozink, pro potrubí 400x400mm</t>
  </si>
  <si>
    <t>751398053</t>
  </si>
  <si>
    <t>Montáž protidešťové žaluzie nebo žaluziové klapky na čtyřhranné potrubí přes 0,300 do 0,450 m2</t>
  </si>
  <si>
    <t>42972964R</t>
  </si>
  <si>
    <t>žaluzie protidešťová s pevnými lamelami, pozink, stěnová 500x900mm</t>
  </si>
  <si>
    <t>751510042</t>
  </si>
  <si>
    <t>Vzduchotechnické potrubí z pozinkovaného plechu kruhové spirálně vinutá trouba bez příruby D přes 100 do 200 mm</t>
  </si>
  <si>
    <t>751510043</t>
  </si>
  <si>
    <t>Vzduchotechnické potrubí z pozinkovaného plechu kruhové spirálně vinutá trouba bez příruby D přes 200 do 300 mm</t>
  </si>
  <si>
    <t>751510862</t>
  </si>
  <si>
    <t>Demontáž vzduchotechnického potrubí plechového čtyřhranného s přírubou do suti průřezu přes 0,13 do 0,50 m2</t>
  </si>
  <si>
    <t>751510871</t>
  </si>
  <si>
    <t>Demontáž vzduchotechnického potrubí plechového kruhového bez příruby spirálně vinutého do suti D přes 200 do 400 mm</t>
  </si>
  <si>
    <t>751513848</t>
  </si>
  <si>
    <t>Demontáž protidešťové stříšky nebo výfukové hlavice z plechového potrubí čtyřhranné s přírubou nebo bez příruby průřezu přes 0,035 do 0,280 m2</t>
  </si>
  <si>
    <t>751525062R</t>
  </si>
  <si>
    <t>Mtž potrubí textilní kruh D přes 100 mm do 200 mm</t>
  </si>
  <si>
    <t>429810350R</t>
  </si>
  <si>
    <t>textilní kruhové potrubí D 200 mm, včetně uložení (barevné provedení - světle šedé barvy RAL7035), viz samostatná specifikace (TZ)</t>
  </si>
  <si>
    <t>751525063R</t>
  </si>
  <si>
    <t>Mtž potrubí textilní kruh D přes 200 mm do 300 mm</t>
  </si>
  <si>
    <t>429810351R</t>
  </si>
  <si>
    <t>textilní kruhové potrubí D 250 mm, včetně uložení (barevné provedení - světle šedé barvy RAL7035), viz samostatná specifikace (TZ)</t>
  </si>
  <si>
    <t>751611110</t>
  </si>
  <si>
    <t>Montáž centrální vzduchotechnické jednotky s rekuperací tepla nástěnné s výměnou vzduchu do 300 m3/h</t>
  </si>
  <si>
    <t>429176484R</t>
  </si>
  <si>
    <t>Vzduchotechnická rekuperační jednotka o průtoku 250m3/h - podokenní, účinnost rekuperace min. 78%, IP44, tl. ztráta do 450Pa, ventilátory ErP, 0-10V, filtry F5, by-pas, klapky 0-10V, teplovodní výměník, viz.TZ</t>
  </si>
  <si>
    <t>751611111</t>
  </si>
  <si>
    <t>Montáž centrální vzduchotechnické jednotky s rekuperací tepla nástěnné s výměnou vzduchu přes 300 do 500 m3/h</t>
  </si>
  <si>
    <t>429176485R</t>
  </si>
  <si>
    <t>Vzduchotechnická rekuperační jednotka o průtoku 400m3/h - podokenní, účinnost rekuperace min. 78%, IP44, tl. ztráta do 450Pa, ventilátory ErP, 0-10V, filtry F5, by-pas, klapky 0-10V, teplovodní výměník, viz.TZ</t>
  </si>
  <si>
    <t>751611112</t>
  </si>
  <si>
    <t>Montáž centrální vzduchotechnické jednotky s rekuperací tepla nástěnné s výměnou vzduchu přes 500 m3/h</t>
  </si>
  <si>
    <t>429176486R</t>
  </si>
  <si>
    <t>Vzduchotechnická rekuperační jednotka o průtoku 600m3/h - podokenní, účinnost rekuperace min. 78%, IP44, tl. ztráta do 450Pa, ventilátory ErP, 0-10V, filtry F5, by-pas, klapky 0-10V, teplovodní výměník, viz.TZ</t>
  </si>
  <si>
    <t>751611113</t>
  </si>
  <si>
    <t>Montáž centrální vzduchotechnické jednotky s rekuperací tepla stojaté s výměnou vzduchu do 300 m3/h</t>
  </si>
  <si>
    <t>429176480R</t>
  </si>
  <si>
    <t>Vzduchotechnická rekuperační jednotka o průtoku 400m3/h - stacionární, účinnost rekuperace min. 78%, IP44, tl. ztráta do 450Pa, ventilátory ErP, 0-10V, filtry F5, by-pas, klapky 0-10V, teplovodní výměník, viz.TZ</t>
  </si>
  <si>
    <t>751691111</t>
  </si>
  <si>
    <t>Zaregulování systému vzduchotechnického zařízení - 1 koncový (distribuční) prvek</t>
  </si>
  <si>
    <t>998751101</t>
  </si>
  <si>
    <t>Přesun hmot tonážní pro vzduchotechniku v objektech v do 12 m</t>
  </si>
  <si>
    <t>766699611</t>
  </si>
  <si>
    <t>Montáž krytů topného tělesa dřevěných povrchově upravených</t>
  </si>
  <si>
    <t>60722271</t>
  </si>
  <si>
    <t>deska dřevotřísková laminovaná dřevěný dekor 2070x2800mm tl 22mm</t>
  </si>
  <si>
    <t>998766101</t>
  </si>
  <si>
    <t>Přesun hmot tonážní pro kce truhlářské v objektech v do 6 m</t>
  </si>
  <si>
    <t>42390174</t>
  </si>
  <si>
    <t>objímka s gumou Pz M8/M10 D 200mm</t>
  </si>
  <si>
    <t>42390175</t>
  </si>
  <si>
    <t>objímka s gumou Pz M8/M10 D 250mm</t>
  </si>
  <si>
    <t>423920451R</t>
  </si>
  <si>
    <t>Systém uložení potrubí (třmen, objímka, závěsná tyč, kluzná podpěra, atd.)</t>
  </si>
  <si>
    <t>13814201</t>
  </si>
  <si>
    <t>plech hladký Pz jakost EN 10143 tl 1,5mm tabule</t>
  </si>
  <si>
    <t>13010402</t>
  </si>
  <si>
    <t>úhelník ocelový rovnostranný jakost S235JR (11 375) 25x25x3mm</t>
  </si>
  <si>
    <t>426160381R</t>
  </si>
  <si>
    <t>drobné příslušenství (spojovací materiál, panty,apod.)</t>
  </si>
  <si>
    <t>783401311</t>
  </si>
  <si>
    <t>Odmaštění klempířských konstrukcí vodou ředitelným odmašťovačem před provedením nátěru</t>
  </si>
  <si>
    <t>783417103</t>
  </si>
  <si>
    <t>Krycí jednonásobný syntetický samozákladující nátěr klempířských konstrukcí</t>
  </si>
  <si>
    <t>HZS2491</t>
  </si>
  <si>
    <t>Hodinová zúčtovací sazba dělník zednických výpomocí</t>
  </si>
  <si>
    <t>011434000</t>
  </si>
  <si>
    <t>Měření (monitoring) hlukové hladiny</t>
  </si>
  <si>
    <t>023 - Dílny - M+R</t>
  </si>
  <si>
    <t>742 - Elektro a M+R pro VZT - NB</t>
  </si>
  <si>
    <t>742-01 - Komponenty</t>
  </si>
  <si>
    <t xml:space="preserve">    741 - Elektroinstalace - silnoproud</t>
  </si>
  <si>
    <t>742</t>
  </si>
  <si>
    <t>Elektro a M+R pro VZT - NB</t>
  </si>
  <si>
    <t>742121001</t>
  </si>
  <si>
    <t>Montáž kabelů sdělovacích pro vnitřní rozvody do 15 žil</t>
  </si>
  <si>
    <t>34121262</t>
  </si>
  <si>
    <t>kabel datový jádro Cu plné plášť PVC (U/UTP) kategorie 5e</t>
  </si>
  <si>
    <t>34121231</t>
  </si>
  <si>
    <t>kabel sdělovací stíněný laminovanou Al fólií s příložným Cu drátem jádro Cu plné izolace PVC plášť PVC 300V (J-Y(St)Y…Lg) 1x2x0,8mm2</t>
  </si>
  <si>
    <t>34121582</t>
  </si>
  <si>
    <t>kabel ovládací průmyslový stíněný laminovanou Al fólií s příložným Cu drátem jádro Cu plné izolace PVC plášť PVC 250V (JQTQ) 4x0,80mm2</t>
  </si>
  <si>
    <t>742-01</t>
  </si>
  <si>
    <t>Komponenty</t>
  </si>
  <si>
    <t>74299091R</t>
  </si>
  <si>
    <t>74299093R</t>
  </si>
  <si>
    <t>Připojení VZT jednotek na nadřazené CD, vizualizace, zprovoznění</t>
  </si>
  <si>
    <t>74299095R</t>
  </si>
  <si>
    <t>Práce montážní - dopojení jednotlivých komponentů, kabelové trasy</t>
  </si>
  <si>
    <t>74299096R</t>
  </si>
  <si>
    <t>Napojení na stávající elektrorozvaděče</t>
  </si>
  <si>
    <t>74299097R</t>
  </si>
  <si>
    <t>Prostupy zdivem vrtáním do 25 mm</t>
  </si>
  <si>
    <t>74299098R</t>
  </si>
  <si>
    <t>Utěsnění prostupů zdivem protipožárním tmelem, včetně štítku</t>
  </si>
  <si>
    <t>74299101R</t>
  </si>
  <si>
    <t>Rozvaděč s regulátorem včetně zdroje (pro VZT jednotky)</t>
  </si>
  <si>
    <t>741</t>
  </si>
  <si>
    <t>Elektroinstalace - silnoproud</t>
  </si>
  <si>
    <t>741110501</t>
  </si>
  <si>
    <t>Montáž lišta a kanálek protahovací šířky do 60 mm</t>
  </si>
  <si>
    <t>34571007</t>
  </si>
  <si>
    <t>lišta elektroinstalační hranatá PVC 40x20mm</t>
  </si>
  <si>
    <t>741122211</t>
  </si>
  <si>
    <t>Montáž kabel Cu plný kulatý žíla 3x1,5 až 6 mm2 uložený volně (např. CYKY)</t>
  </si>
  <si>
    <t>34111030</t>
  </si>
  <si>
    <t>kabel instalační jádro Cu plné izolace PVC plášť PVC 450/750V (CYKY) 3x1,5mm2</t>
  </si>
  <si>
    <t>741320101</t>
  </si>
  <si>
    <t>Montáž jističů jednopólových nn do 25 A bez krytu se zapojením vodičů</t>
  </si>
  <si>
    <t>35822114</t>
  </si>
  <si>
    <t>jistič 1-pólový 6 A vypínací charakteristika C vypínací schopnost 10 kA</t>
  </si>
  <si>
    <t>741810003.1</t>
  </si>
  <si>
    <t>Zkoušky a prohlídky elektrických rozvodů a zařízení celková prohlídka a vyhotovení revizní zprávy pro objem montážních prací přes 500 do 1000 tis. Kč</t>
  </si>
  <si>
    <t>741810011</t>
  </si>
  <si>
    <t>Příplatek k celkové prohlídce za každých dalších 500 000,- Kč</t>
  </si>
  <si>
    <t>751614125</t>
  </si>
  <si>
    <t>Montáž čidla kombinovaného</t>
  </si>
  <si>
    <t>40461012R</t>
  </si>
  <si>
    <t>čidlo prostorové kombinované  (CO2, teplota, vlhkost, VOC)</t>
  </si>
  <si>
    <t>40461058R</t>
  </si>
  <si>
    <t>čidlo pohybové a osvětlení</t>
  </si>
  <si>
    <t>024 - Dílny, plynová kotelna - vytápění</t>
  </si>
  <si>
    <t xml:space="preserve">    723 - Zdravotechnika - vnitřní plynovod</t>
  </si>
  <si>
    <t xml:space="preserve">    731 - Ústřední vytápění - kotelny</t>
  </si>
  <si>
    <t>M - Práce a dodávky M</t>
  </si>
  <si>
    <t xml:space="preserve">    23-M - Montáže potrubí</t>
  </si>
  <si>
    <t>63154531</t>
  </si>
  <si>
    <t>pouzdro izolační potrubní z minerální vlny s Al fólií max. 250/100°C 28/30mm</t>
  </si>
  <si>
    <t>63154530</t>
  </si>
  <si>
    <t>pouzdro izolační potrubní z minerální vlny s Al fólií max. 250/100°C 22/30mm</t>
  </si>
  <si>
    <t>63154603</t>
  </si>
  <si>
    <t>pouzdro izolační potrubní z minerální vlny s Al fólií max. 250/100°C 42/50mm</t>
  </si>
  <si>
    <t>63154022</t>
  </si>
  <si>
    <t>pouzdro izolační potrubní z minerální vlny s Al fólií max. 250/100°C 54/50mm</t>
  </si>
  <si>
    <t>721226522R</t>
  </si>
  <si>
    <t>Vodní zápachová uzávěrka pro odvod kondenzátu a odpadu DN 32</t>
  </si>
  <si>
    <t>722175002</t>
  </si>
  <si>
    <t>Potrubí vodovodní plastové PP-RCT svar polyfúze D 20x2,8 mm</t>
  </si>
  <si>
    <t>722175004</t>
  </si>
  <si>
    <t>Potrubí vodovodní plastové PP-RCT svar polyfúze D 32x4,4 mm</t>
  </si>
  <si>
    <t>722181221</t>
  </si>
  <si>
    <t>Ochrana vodovodního potrubí přilepenými termoizolačními trubicemi z PE tl přes 6 do 9 mm DN do 22 mm</t>
  </si>
  <si>
    <t>722182011</t>
  </si>
  <si>
    <t>Podpůrný žlab pro potrubí D 20</t>
  </si>
  <si>
    <t>722190901</t>
  </si>
  <si>
    <t>Uzavření nebo otevření vodovodního potrubí při opravách</t>
  </si>
  <si>
    <t>722224152</t>
  </si>
  <si>
    <t>Kulový kohout zahradní s vnějším závitem a páčkou PN 15, T 120°C G 1/2" - 3/4"</t>
  </si>
  <si>
    <t>722232043</t>
  </si>
  <si>
    <t>Kohout kulový přímý G 1/2" PN 42 do 185°C vnitřní závit</t>
  </si>
  <si>
    <t>722290226</t>
  </si>
  <si>
    <t>Zkouška těsnosti vodovodního potrubí závitového DN do 50</t>
  </si>
  <si>
    <t>722290234</t>
  </si>
  <si>
    <t>Proplach a dezinfekce vodovodního potrubí DN do 80</t>
  </si>
  <si>
    <t>998722101</t>
  </si>
  <si>
    <t>Přesun hmot tonážní pro vnitřní vodovod v objektech v do 6 m</t>
  </si>
  <si>
    <t>723</t>
  </si>
  <si>
    <t>Zdravotechnika - vnitřní plynovod</t>
  </si>
  <si>
    <t>723111202</t>
  </si>
  <si>
    <t>Potrubí ocelové závitové černé bezešvé svařované běžné DN 15</t>
  </si>
  <si>
    <t>723111205</t>
  </si>
  <si>
    <t>Potrubí ocelové závitové černé bezešvé svařované běžné DN 32</t>
  </si>
  <si>
    <t>723111207R</t>
  </si>
  <si>
    <t>Potrubí z ocelových trubek závitových černých spojovaných svařováním, bezešvých běžných DN 50</t>
  </si>
  <si>
    <t>723111210R</t>
  </si>
  <si>
    <t>Tlaková zkouška potrubí</t>
  </si>
  <si>
    <t>723190205</t>
  </si>
  <si>
    <t>Přípojka plynovodní ocelová závitová černá bezešvá spojovaná na závit běžná DN 32</t>
  </si>
  <si>
    <t>723190901</t>
  </si>
  <si>
    <t>Uzavření,otevření plynovodního potrubí při opravě</t>
  </si>
  <si>
    <t>723190907</t>
  </si>
  <si>
    <t>Odvzdušnění nebo napuštění plynovodního potrubí</t>
  </si>
  <si>
    <t>723221302</t>
  </si>
  <si>
    <t>Ventil vzorkovací rohový G 1/2" PN 5 s vnějším závitem</t>
  </si>
  <si>
    <t>723229102</t>
  </si>
  <si>
    <t>Montáž armatur plynovodních s jedním závitem G 1/2" ostatní typ</t>
  </si>
  <si>
    <t>31942685</t>
  </si>
  <si>
    <t>zátka mosaz 1/2"</t>
  </si>
  <si>
    <t>723231165</t>
  </si>
  <si>
    <t>Kohout kulový přímý G 1 1/4" PN 42 do 185°C plnoprůtokový vnitřní závit těžká řada</t>
  </si>
  <si>
    <t>723233115</t>
  </si>
  <si>
    <t>Ventil solenoidový G 2" včetně cívky a konektoru s diodou</t>
  </si>
  <si>
    <t>723234902</t>
  </si>
  <si>
    <t>Výměna membrány s přetěsněním víka regulátoru tlaku středotlakého</t>
  </si>
  <si>
    <t>723239502R</t>
  </si>
  <si>
    <t>DMTZ stáv.potrubí včetně likvidace</t>
  </si>
  <si>
    <t>998723101</t>
  </si>
  <si>
    <t>Přesun hmot tonážní pro vnitřní plynovod v objektech v do 6 m</t>
  </si>
  <si>
    <t>731</t>
  </si>
  <si>
    <t>Ústřední vytápění - kotelny</t>
  </si>
  <si>
    <t>731244116R</t>
  </si>
  <si>
    <t>Neutralizační box pro kondenzační kotle do 100 kW (D+M)</t>
  </si>
  <si>
    <t>731244495R</t>
  </si>
  <si>
    <t>Montáž kotle ocelového závěsného na plyn kondenzačního o výkonu do přes 45 do 90 kW</t>
  </si>
  <si>
    <t>484176931R</t>
  </si>
  <si>
    <t>kotel plynový kondenzační sólo jednookruhový 12 - 61 kW, včetně příslušenství</t>
  </si>
  <si>
    <t>484176932R</t>
  </si>
  <si>
    <t>úpravna vody pro plynové kotle (v souladu s požadavky na kvalitu dle dodavatele technologie kondenzačních kotlů)</t>
  </si>
  <si>
    <t>731341140</t>
  </si>
  <si>
    <t>Hadice napouštěcí pryžové D 20/28</t>
  </si>
  <si>
    <t>731810322</t>
  </si>
  <si>
    <t>Nucený odtah spalin soustředným potrubím pro kondenzační kotel svislý 80/125 mm přes plochou střechu</t>
  </si>
  <si>
    <t>731810323R</t>
  </si>
  <si>
    <t>Nucený odtah spalin soustředným potrubím pro kondenzační kotel svislý 80/125 mm sada pro kaskádu (délka 8m)</t>
  </si>
  <si>
    <t>731810441</t>
  </si>
  <si>
    <t>Prodloužení odděleného potrubí pro kondenzační kotel průměru 80 mm</t>
  </si>
  <si>
    <t>731810470R</t>
  </si>
  <si>
    <t>Demontáž nuceného odtahu spalin od plynových závěsných/stacionárních kotlů do pr.250mm</t>
  </si>
  <si>
    <t>998731101</t>
  </si>
  <si>
    <t>Přesun hmot tonážní pro kotelny v objektech v do 6 m</t>
  </si>
  <si>
    <t>732100106R</t>
  </si>
  <si>
    <t>Uvedení kompaktní předávací stanice a PK do provozu</t>
  </si>
  <si>
    <t>732100107R</t>
  </si>
  <si>
    <t>Zaškolení obsluhy kompaktní předávací stanice</t>
  </si>
  <si>
    <t>732199100</t>
  </si>
  <si>
    <t>Montáž orientačních štítků</t>
  </si>
  <si>
    <t>358225911R</t>
  </si>
  <si>
    <t>Štítek popisovací pro technologii PS a kotelen</t>
  </si>
  <si>
    <t>Demontáž stávající technologie PK a její ekologická likvidace</t>
  </si>
  <si>
    <t>732229660R</t>
  </si>
  <si>
    <t>Montáž kompaktních předávacích stanic - modul pro PK</t>
  </si>
  <si>
    <t>484877425R</t>
  </si>
  <si>
    <t>Kompaktní předávací stanice tepla - VZV ÚT 118 kW (modul pro PK, včetně příslušenství, EN, HVDT, dopouštění, viz soupiska komponentů)</t>
  </si>
  <si>
    <t>484877428R</t>
  </si>
  <si>
    <t>Kompaktní předávací stanice tepla (kotlový modul) - řídící systmém pro KPS a PK</t>
  </si>
  <si>
    <t>998732101</t>
  </si>
  <si>
    <t>Přesun hmot tonážní pro strojovny v objektech v do 6 m</t>
  </si>
  <si>
    <t>733123112</t>
  </si>
  <si>
    <t>Příplatek k potrubí ocelovému hladkému za zhotovení přípojky z trubek ocelových hladkých D 28x2,6 mm</t>
  </si>
  <si>
    <t>723221304R</t>
  </si>
  <si>
    <t>Tlakoměr plynový pr.160mm 0-6kPa včetně příslušenství</t>
  </si>
  <si>
    <t>734261235</t>
  </si>
  <si>
    <t>Šroubení topenářské přímé G 1 PN 16 do 120°C</t>
  </si>
  <si>
    <t>783601713</t>
  </si>
  <si>
    <t>Odmaštění vodou ředitelným odmašťovačem potrubí DN do 50 mm</t>
  </si>
  <si>
    <t>783601731</t>
  </si>
  <si>
    <t>Odmaštění vodou ředitelným odmašťovačem potrubí přes DN 50 do DN 100 mm</t>
  </si>
  <si>
    <t>783617613</t>
  </si>
  <si>
    <t>Krycí dvojnásobný syntetický samozákladující nátěr potrubí DN do 50 mm</t>
  </si>
  <si>
    <t>783617623</t>
  </si>
  <si>
    <t>Krycí jednonásobný syntetický samozákladující nátěr potrubí přes DN 50 do DN 100 mm</t>
  </si>
  <si>
    <t>Práce a dodávky M</t>
  </si>
  <si>
    <t>23-M</t>
  </si>
  <si>
    <t>Montáže potrubí</t>
  </si>
  <si>
    <t>230260014</t>
  </si>
  <si>
    <t>Funkční odzkoušení teplovodního systému s kotlem</t>
  </si>
  <si>
    <t>013254000.1</t>
  </si>
  <si>
    <t>025 - Dílny, plynová, planová kotelna M+R</t>
  </si>
  <si>
    <t xml:space="preserve">    744 - Elektromontáže - rozvody vodičů měděných</t>
  </si>
  <si>
    <t xml:space="preserve">    749 - Elektromontáže - ostatní práce a konstrukce</t>
  </si>
  <si>
    <t>23170004</t>
  </si>
  <si>
    <t>pěna montážní PUR protipožární jednosložková teplotní odolnost -40°C až +90°C</t>
  </si>
  <si>
    <t>litr</t>
  </si>
  <si>
    <t>977151111</t>
  </si>
  <si>
    <t>Jádrové vrty diamantovými korunkami do stavebních materiálů D do 35 mm</t>
  </si>
  <si>
    <t>742111199R</t>
  </si>
  <si>
    <t>Drátěný kabelový žlab 150x10mm - montáž</t>
  </si>
  <si>
    <t>34575600</t>
  </si>
  <si>
    <t>žlab kabelový drátěný galvanicky zinkovaný 150/100mm</t>
  </si>
  <si>
    <t>74299111R</t>
  </si>
  <si>
    <t>Datový kabel UTP</t>
  </si>
  <si>
    <t>742260001</t>
  </si>
  <si>
    <t>Montáž ústředny detekce hořlavých plynů a par</t>
  </si>
  <si>
    <t>59081431R</t>
  </si>
  <si>
    <t>Napájení pro detekci CH4 typ NZ34</t>
  </si>
  <si>
    <t>59081432R</t>
  </si>
  <si>
    <t>Čidlo metanu CH4  typ GI30K</t>
  </si>
  <si>
    <t>Připojení M+R PK na nadřazené dispečerské pracoviště, vizualizace, zprovoznění</t>
  </si>
  <si>
    <t>34571004</t>
  </si>
  <si>
    <t>lišta elektroinstalační hranatá PVC 20x20mm</t>
  </si>
  <si>
    <t>17,3913043478261*1,15 "Přepočtené koeficientem množství</t>
  </si>
  <si>
    <t>Součet</t>
  </si>
  <si>
    <t>741120541</t>
  </si>
  <si>
    <t>Montáž kabelů flexibilních Cu těžkých do 2,5 mm2 do 7 žil uložených volně (např. CGTG)</t>
  </si>
  <si>
    <t>ADI.0036157.URS</t>
  </si>
  <si>
    <t>J-Y(st)Y 2x2x0.8 červený požární kabel, balení 250m</t>
  </si>
  <si>
    <t>8,69565217391304*1,15 "Přepočtené koeficientem množství</t>
  </si>
  <si>
    <t>1169149</t>
  </si>
  <si>
    <t>KABEL LIYCY 4X0,5</t>
  </si>
  <si>
    <t>1228224</t>
  </si>
  <si>
    <t>KABEL YY-JB 3X1,5</t>
  </si>
  <si>
    <t>34111213R</t>
  </si>
  <si>
    <t>vodič silový jádro Cu izolace PVC plášť PVC 0,6/1kV (1-YY) 1x500mm2</t>
  </si>
  <si>
    <t>1699228</t>
  </si>
  <si>
    <t>KABEL YY-OB 3X0,5</t>
  </si>
  <si>
    <t>1338838</t>
  </si>
  <si>
    <t>KABEL LIYCY-OZ 2X0,5</t>
  </si>
  <si>
    <t>1690949</t>
  </si>
  <si>
    <t>KABEL YY-OB 4x0,5</t>
  </si>
  <si>
    <t>741120831</t>
  </si>
  <si>
    <t>Demontáž vodič Cu izolovaný plný a laněný s PVC pláštěm žíla 1,5-70 mm2 volně</t>
  </si>
  <si>
    <t>741120851</t>
  </si>
  <si>
    <t>Demontáž vodič Cu izolovaný drátovací plný žíla 0,35-16 mm2 v rozváděči</t>
  </si>
  <si>
    <t>741122221</t>
  </si>
  <si>
    <t>Montáž kabel Cu plný kulatý žíla 4x6 mm2 uložený volně (např. CYKY)</t>
  </si>
  <si>
    <t>PKB.711888</t>
  </si>
  <si>
    <t>CYKY-J 3x4</t>
  </si>
  <si>
    <t>km</t>
  </si>
  <si>
    <t>PKB.711035</t>
  </si>
  <si>
    <t>CYKY-J 5x4</t>
  </si>
  <si>
    <t>741210004</t>
  </si>
  <si>
    <t>Montáž rozvodnice oceloplechová nebo plastová běžná do 150 kg</t>
  </si>
  <si>
    <t>35711045R</t>
  </si>
  <si>
    <t>Rozvaděč  pro PK a KPS (součást dodávky KPS)</t>
  </si>
  <si>
    <t>741211863</t>
  </si>
  <si>
    <t>Demontáž rozvodnic kovových volně stojících s krytím přes IPx4 plochou přes 1 m2</t>
  </si>
  <si>
    <t>741313805</t>
  </si>
  <si>
    <t>Demontáž spínačů nástěnných normálních do 10 A bezšroubových se zachováním funkčnosti přes 2 do 4 svorek</t>
  </si>
  <si>
    <t>741315833</t>
  </si>
  <si>
    <t>Demontáž zásuvek domovních venkovních do 16A zapuštěných bezšroubových bez zachování funkčnosti 2P+PE</t>
  </si>
  <si>
    <t>741810002</t>
  </si>
  <si>
    <t>Celková prohlídka elektrického rozvodu a zařízení přes 100 000 do 500 000,- Kč</t>
  </si>
  <si>
    <t>741854931</t>
  </si>
  <si>
    <t>Zjištění směru vedení v existujících plášťových krabicích do 100x100 mm nebo AGY</t>
  </si>
  <si>
    <t>744</t>
  </si>
  <si>
    <t>Elektromontáže - rozvody vodičů měděných</t>
  </si>
  <si>
    <t>744422170R</t>
  </si>
  <si>
    <t>Uživatelské programové vybavení</t>
  </si>
  <si>
    <t>744422200R</t>
  </si>
  <si>
    <t>Základní vizualizace na centrále</t>
  </si>
  <si>
    <t>749</t>
  </si>
  <si>
    <t>Elektromontáže - ostatní práce a konstrukce</t>
  </si>
  <si>
    <t>749915300R</t>
  </si>
  <si>
    <t>Úprava stávající elektroinstalace</t>
  </si>
  <si>
    <t>026 - Elektroinstalace</t>
  </si>
  <si>
    <t>Ing. Václav Šíma</t>
  </si>
  <si>
    <t xml:space="preserve">    740 - Elektromontáže</t>
  </si>
  <si>
    <t>740</t>
  </si>
  <si>
    <t>Elektromontáže</t>
  </si>
  <si>
    <t>7409-010</t>
  </si>
  <si>
    <t>Elektroinstalace - viz. samostatný rozpočet v příloze č. 1 a 2</t>
  </si>
  <si>
    <t>kpl</t>
  </si>
  <si>
    <t>-1601002535</t>
  </si>
  <si>
    <t>Název:</t>
  </si>
  <si>
    <t>SOŠ a SOU SUŠICE - OBJEKT NA st.p.č.2763 - NÁVRH ÚSPOR ENERGIE</t>
  </si>
  <si>
    <t>Rekapitulace</t>
  </si>
  <si>
    <t>Kap.</t>
  </si>
  <si>
    <t>Popis položky</t>
  </si>
  <si>
    <t>Základ DPH</t>
  </si>
  <si>
    <t>Základ 21,00%</t>
  </si>
  <si>
    <t>A.</t>
  </si>
  <si>
    <t>UPRAVENÉ ROZPOČTOVÉ NÁKLADY</t>
  </si>
  <si>
    <t>1.</t>
  </si>
  <si>
    <t>C21M - Elektromontáže  -  MONTÁŽ</t>
  </si>
  <si>
    <t>2.</t>
  </si>
  <si>
    <t>C21M - Elektromontáže  -  DEMONTÁŽ</t>
  </si>
  <si>
    <t>3.</t>
  </si>
  <si>
    <t xml:space="preserve">   Podíl přidružených výkonů 4,80% z C21M a navázaného materiálu</t>
  </si>
  <si>
    <t>4.</t>
  </si>
  <si>
    <t>C22M - Sdělovací, signal. a zabezpečovací zařízení  -  MONTÁŽ</t>
  </si>
  <si>
    <t>5.</t>
  </si>
  <si>
    <t xml:space="preserve">   Podíl přidružených výkonů z C22M a navázaného materiálu</t>
  </si>
  <si>
    <t>6.</t>
  </si>
  <si>
    <t>MATERIÁL</t>
  </si>
  <si>
    <t>7.</t>
  </si>
  <si>
    <t xml:space="preserve">   Podružný materiál 5,00%</t>
  </si>
  <si>
    <t>8.</t>
  </si>
  <si>
    <t>Dodávka, osazení, zapojení, oživení rozvaděče REM + revize</t>
  </si>
  <si>
    <t>9.</t>
  </si>
  <si>
    <t>Dodávka, osazení, zapojení, oživení rozvaděče RP1 + revize</t>
  </si>
  <si>
    <t>10.</t>
  </si>
  <si>
    <t>Revize elektro</t>
  </si>
  <si>
    <t>11.</t>
  </si>
  <si>
    <t>Dodávka, osazení, zapojení, oživení rozvaděče RP2 + revize</t>
  </si>
  <si>
    <t>12.</t>
  </si>
  <si>
    <t>Dodávka, osazení, zapojení, oživení rozvaděče RP3 + revize</t>
  </si>
  <si>
    <t>13.</t>
  </si>
  <si>
    <t>Dodávka, osazení, zapojení, oživení rozvaděče R-FVE + revize</t>
  </si>
  <si>
    <t>14.</t>
  </si>
  <si>
    <t>Vyřízení registrace OTE, vč.podkladů</t>
  </si>
  <si>
    <t>15.</t>
  </si>
  <si>
    <t>Vyřízení licence ERU, vč.podkladů</t>
  </si>
  <si>
    <t>16.</t>
  </si>
  <si>
    <t xml:space="preserve">Vyřízení prvního paralerního připojení k DS (PPP) </t>
  </si>
  <si>
    <t>17.</t>
  </si>
  <si>
    <t>18.</t>
  </si>
  <si>
    <t>Doprava materiálu a montážníků</t>
  </si>
  <si>
    <t>CELKEM URN</t>
  </si>
  <si>
    <t>B.</t>
  </si>
  <si>
    <t>VEDLEJŠÍ ROZPOČTOVÉ NÁKLADY</t>
  </si>
  <si>
    <t>19.</t>
  </si>
  <si>
    <t>Inženýrská činnost /výrob.dokumentace, skut.provedení, zakre</t>
  </si>
  <si>
    <t>CELKEM VRN</t>
  </si>
  <si>
    <t>Σ</t>
  </si>
  <si>
    <t>REKAPITULACE CELKEM</t>
  </si>
  <si>
    <t>Celkem s DPH</t>
  </si>
  <si>
    <t>Sazba 21,00%</t>
  </si>
  <si>
    <t>Celkem:</t>
  </si>
  <si>
    <t>Zařízení a materiál uvedené v tomto rozpočtu jsou pouze označením typu zařízení a materiálu, který stanovuje minimální technické parametry prvku. V rámci dodávky mohou být použity jiné materiály a jiná zařízení, které však musí splňovat všechny parametry, které jsou uvedeny v tomto řešení. Svítidla se předpokládají včetně zdrojů. 
Předmětem dodávky zhotovitele bude provedení všech kotevních a spojovacích prvků, tmelení a těsnění, provedení pomocných konstrukcí, přesuny hmot, lešení, stavební přípomoce a související práce přímo nespecifikované v těchto podkladech, ale nezbytné pro zdárné dokončení a plnou funkčnost a kvalitu díla. Výkazy výměr a dodávek jsou pro nabízející firmy podpůrnou pomůckou nikoli závazným podkladem.</t>
  </si>
  <si>
    <t>C21M - Elektromontáže</t>
  </si>
  <si>
    <t>Poř.č.</t>
  </si>
  <si>
    <t>Číslo pol.</t>
  </si>
  <si>
    <t>Cena/jedn. [Kč]</t>
  </si>
  <si>
    <t>Jedn.</t>
  </si>
  <si>
    <t>Celkem [Kč]</t>
  </si>
  <si>
    <t>210010323</t>
  </si>
  <si>
    <t>krabice do zateplení</t>
  </si>
  <si>
    <t>krabice odbočná s víčkem a svork. (KR 125, KT 250) čtvercová vč. zapojení</t>
  </si>
  <si>
    <t>210010351</t>
  </si>
  <si>
    <t>krabicová rozvodka typ 6455-11 do 4mm2 vč. zapojení</t>
  </si>
  <si>
    <t>210010352</t>
  </si>
  <si>
    <t>krabicová rozvodka typ 6455-26 do 6mm2 vč. zapojení</t>
  </si>
  <si>
    <t>215012212</t>
  </si>
  <si>
    <t>lišta vkládací 18x13mm</t>
  </si>
  <si>
    <t>215012214</t>
  </si>
  <si>
    <t>lišta vkládací 24x22mm</t>
  </si>
  <si>
    <t>215012270</t>
  </si>
  <si>
    <t>lišta vkládací 250mm</t>
  </si>
  <si>
    <t>210010131</t>
  </si>
  <si>
    <t>trubka ochranná plastová tuhá do průměru 20mm (PU)</t>
  </si>
  <si>
    <t>210010132</t>
  </si>
  <si>
    <t>trubka ochranná plastová tuhá do průměru 32mm (PU)</t>
  </si>
  <si>
    <t>216010052</t>
  </si>
  <si>
    <t>trubka instalační do průměru 50mm</t>
  </si>
  <si>
    <t>216010053</t>
  </si>
  <si>
    <t>trubka instalační do průměru 63mm</t>
  </si>
  <si>
    <t>210010502</t>
  </si>
  <si>
    <t>osazení svorky do 3x4 vč. zapojení</t>
  </si>
  <si>
    <t>210020302</t>
  </si>
  <si>
    <t>kabelový žlab 54/50mm</t>
  </si>
  <si>
    <t>210020305</t>
  </si>
  <si>
    <t>kabelový žlab 125/50mm vč. víka a podpěrek</t>
  </si>
  <si>
    <t>215591250</t>
  </si>
  <si>
    <t>nosná konstrukce FV panelů na sedl.střechu, falc.plech</t>
  </si>
  <si>
    <t>sada</t>
  </si>
  <si>
    <t>210020314</t>
  </si>
  <si>
    <t>kabelový rošt CF 54/50 EZ</t>
  </si>
  <si>
    <t>210020315</t>
  </si>
  <si>
    <t>kabelový rošt CF 54/150 EZ</t>
  </si>
  <si>
    <t>210020316</t>
  </si>
  <si>
    <t>kabelový rošt CF 54/200 EZ</t>
  </si>
  <si>
    <t>210800546</t>
  </si>
  <si>
    <t>CY 4mm2 (H07V-U) zelenožlutý (PU)</t>
  </si>
  <si>
    <t>210800547</t>
  </si>
  <si>
    <t>CY 6mm2 (H07V-U) zelenožlutý (PU)</t>
  </si>
  <si>
    <t>210800548</t>
  </si>
  <si>
    <t>CY 10mm2 (H07V-U) zelenožlutý (PU)</t>
  </si>
  <si>
    <t>210800550</t>
  </si>
  <si>
    <t>CY 25mm2 (H07V-U) zelenožlutý (PU)</t>
  </si>
  <si>
    <t>210800646</t>
  </si>
  <si>
    <t>CYA 6mm2 (H07V-K) zelenožlutý (PU)</t>
  </si>
  <si>
    <t>210800847</t>
  </si>
  <si>
    <t>CSA 6mm2 (V07S-K) červený (PU)</t>
  </si>
  <si>
    <t>CSA 6mm2 (V07S-K) modrý (PU)</t>
  </si>
  <si>
    <t>210810041</t>
  </si>
  <si>
    <t>CYKY-CYKYm 2Ax1.5mm2 (CYKY 2O1.5) 750V (PU)</t>
  </si>
  <si>
    <t>210810045</t>
  </si>
  <si>
    <t>CYKY-CYKYm 3Cx1.5mm2 (CYKY 3J1.5) 750V (PU)</t>
  </si>
  <si>
    <t>210810046</t>
  </si>
  <si>
    <t>CYKY-CYKYm 3Cx2.5mm2 (CYKY 3J2.5) 750V (PU)</t>
  </si>
  <si>
    <t>210810049</t>
  </si>
  <si>
    <t>CYKY-CYKYm 4Bx1.5mm2 (CYKY 4J1.5) 750V (PU)</t>
  </si>
  <si>
    <t>210810053</t>
  </si>
  <si>
    <t>CYKY-CYKYm 5Cx10mm2 (CYKY 5J10) 750V (PU)</t>
  </si>
  <si>
    <t>210810055</t>
  </si>
  <si>
    <t>CYKY-CYKYm 5Cx1.5mm2 (CYKY 5J1.5) 750V (PU)</t>
  </si>
  <si>
    <t>210810056</t>
  </si>
  <si>
    <t>CYKY-CYKYm 5Cx2.5mm2 (CYKY 5J2.5) 750V (PU)</t>
  </si>
  <si>
    <t>210810057</t>
  </si>
  <si>
    <t>CYKY-CYKYm 5Cx6mm2 (CYKY 5J6) 750V (PU)</t>
  </si>
  <si>
    <t>210810109</t>
  </si>
  <si>
    <t>CYKY-CYKYm 5x16mm2 (CYKY 4J25) 1kV (PU)</t>
  </si>
  <si>
    <t>210810111</t>
  </si>
  <si>
    <t>CYKY-CYKYm 3Bx50+35mm2 (CYKY 3J50+35) 1kV (PU)</t>
  </si>
  <si>
    <t>210860262</t>
  </si>
  <si>
    <t>JYSTY 4x0.8mm (PU)</t>
  </si>
  <si>
    <t>210860263</t>
  </si>
  <si>
    <t>kabel Cat 7 drát  (PU)</t>
  </si>
  <si>
    <t>210100102</t>
  </si>
  <si>
    <t>ukončení 1 žilových vodičů do 50mm2</t>
  </si>
  <si>
    <t>210110021</t>
  </si>
  <si>
    <t>spínač nástěnný prostředí venkovní/mokré 1-pólový řazení 1</t>
  </si>
  <si>
    <t>210110022</t>
  </si>
  <si>
    <t>spínač nástěnný prostředí venkovní/mokré 2-pólový řazení 1/0+1/0</t>
  </si>
  <si>
    <t>215111310</t>
  </si>
  <si>
    <t>spinač teplotní Loxone</t>
  </si>
  <si>
    <t>215112211</t>
  </si>
  <si>
    <t>ovladač tlačítkový 0/1 1-pólový (STOP)</t>
  </si>
  <si>
    <t>215112469</t>
  </si>
  <si>
    <t>spínač - automatický snímač pohybu</t>
  </si>
  <si>
    <t>210120022</t>
  </si>
  <si>
    <t>pojistka SPH 1 - SPC 63</t>
  </si>
  <si>
    <t>210120451</t>
  </si>
  <si>
    <t>jistič 3-pólový bez krytu do 25A</t>
  </si>
  <si>
    <t>210120465</t>
  </si>
  <si>
    <t>jistič 3-pólový bez krytu do 63A</t>
  </si>
  <si>
    <t>216140050u</t>
  </si>
  <si>
    <t>montáž meteostanice</t>
  </si>
  <si>
    <t>210160905</t>
  </si>
  <si>
    <t>montáž měřícího modulu</t>
  </si>
  <si>
    <t>215161530</t>
  </si>
  <si>
    <t>vysílač RSS</t>
  </si>
  <si>
    <t>215162800</t>
  </si>
  <si>
    <t>modul vypínání na úrovni modulů FVE</t>
  </si>
  <si>
    <t>210170153</t>
  </si>
  <si>
    <t>třífázový FV střídač do 30kW</t>
  </si>
  <si>
    <t>215311120</t>
  </si>
  <si>
    <t>skříň pojist.přípoj.cement. SP3</t>
  </si>
  <si>
    <t>210190002</t>
  </si>
  <si>
    <t>montáž oceloplech. rozvodnic do 50kg</t>
  </si>
  <si>
    <t>210190257</t>
  </si>
  <si>
    <t>montáž stejnosměrného rozvaděče pro FVE</t>
  </si>
  <si>
    <t>215191220</t>
  </si>
  <si>
    <t>skříň pojistková přípoj. cement. rozpojovací SR2</t>
  </si>
  <si>
    <t>216190011</t>
  </si>
  <si>
    <t>montáž fotovoltaického panelu do 450Wp</t>
  </si>
  <si>
    <t>210203001</t>
  </si>
  <si>
    <t>LED stropní /nástěnné</t>
  </si>
  <si>
    <t>210204101</t>
  </si>
  <si>
    <t>výložník ocelový 1-ramenný na zeď bez zednických prací</t>
  </si>
  <si>
    <t>210220231</t>
  </si>
  <si>
    <t>jímací tyč do 3m délky na stojanu malého/velkého</t>
  </si>
  <si>
    <t>210220301</t>
  </si>
  <si>
    <t>svorky hromosvodové do 2 šroubu (SS, SR 03)</t>
  </si>
  <si>
    <t>210220302</t>
  </si>
  <si>
    <t>svorky hromosvodové nad 2 šrouby (ST, SJ, SK, SZ, SR01, 02)</t>
  </si>
  <si>
    <t>216220231</t>
  </si>
  <si>
    <t>oddálený jímač</t>
  </si>
  <si>
    <t>210220372</t>
  </si>
  <si>
    <t>krabice se zkušební svorkou</t>
  </si>
  <si>
    <t>ochranný úhelník nebo trubka s držáky do zdiva</t>
  </si>
  <si>
    <t>210220431</t>
  </si>
  <si>
    <t>tvarováni mont. dílu - jímače, ochranné trubky, úhelníky</t>
  </si>
  <si>
    <t>216220371</t>
  </si>
  <si>
    <t>ekvipotenciální svorkovnice</t>
  </si>
  <si>
    <t>210220001</t>
  </si>
  <si>
    <t>uzemnění na povrchu AIMgSI průměr 8mm bez nátěru</t>
  </si>
  <si>
    <t>uzemnění v zemi pásek FeZn 30x4</t>
  </si>
  <si>
    <t>210220004</t>
  </si>
  <si>
    <t>uzemnění na povrchu HVI do podpěr</t>
  </si>
  <si>
    <t>210220022</t>
  </si>
  <si>
    <t>uzemnění v zemi FeZn průměru 8-10mm vč. svorek, propojení a izolace spojů</t>
  </si>
  <si>
    <t>210220101</t>
  </si>
  <si>
    <t>svodové vodiče FeZn a Al průměru 10mm, Cu průměr 8mm vč. podpěr</t>
  </si>
  <si>
    <t>211220001</t>
  </si>
  <si>
    <t>montáž pouzdra pro průchod stěnou</t>
  </si>
  <si>
    <t>Celkem za ceník:</t>
  </si>
  <si>
    <t>Cena:</t>
  </si>
  <si>
    <t>C22M - Sdělovací, signal. a zabezpečovací zařízení</t>
  </si>
  <si>
    <t>220280206n</t>
  </si>
  <si>
    <t>kabel UTP/FTP kat.6 v trubkách, prozvonění a označení, vč.pročištění trubek</t>
  </si>
  <si>
    <t>220290101u</t>
  </si>
  <si>
    <t>zásuvka 1xRJ45 UTP kat.6 na omítku na připravené úchyt.body, vč.značení portů</t>
  </si>
  <si>
    <t>220290971u</t>
  </si>
  <si>
    <t>patch panel</t>
  </si>
  <si>
    <t>220291991u</t>
  </si>
  <si>
    <t>aktivní síťový prvek bez konfigurace</t>
  </si>
  <si>
    <t>220293011p</t>
  </si>
  <si>
    <t>kontrolní měření kabelu</t>
  </si>
  <si>
    <t>220293012p</t>
  </si>
  <si>
    <t>měření do protokolu</t>
  </si>
  <si>
    <t>Pomocný materiál</t>
  </si>
  <si>
    <t>Materiály</t>
  </si>
  <si>
    <t>100246</t>
  </si>
  <si>
    <t>Meteostanice Tree</t>
  </si>
  <si>
    <t>GW30K-MT_SPDII</t>
  </si>
  <si>
    <t>Třífázový beztransformátorový fotovoltaický střídač 30 kW, pro FV systémy do 39 kWp</t>
  </si>
  <si>
    <t>KS</t>
  </si>
  <si>
    <t>IBC2002800127</t>
  </si>
  <si>
    <t>Fotovolt.panel 450Wp, rám 30mm, TOPCon,</t>
  </si>
  <si>
    <t>nos_FVE_falc_ocel</t>
  </si>
  <si>
    <t>Nosná konstrukce FV panelů na sedl.střechu, falc.plech se stoj.drážkou</t>
  </si>
  <si>
    <t>10.074.580</t>
  </si>
  <si>
    <t>Pásek zemnící pozinkovaný 30x4, celé balení, materiál:FeZn</t>
  </si>
  <si>
    <t>KG</t>
  </si>
  <si>
    <t>10.577.458</t>
  </si>
  <si>
    <t>Drát uzemňovací, průměr 10, materiál:FeZn</t>
  </si>
  <si>
    <t>10.608.291</t>
  </si>
  <si>
    <t>Drát uzemňovací, průměr  8, měkký, materiál:AlMgSi</t>
  </si>
  <si>
    <t>10.608.316</t>
  </si>
  <si>
    <t>Drát uzemňovací  průměr 8, polotvrdý, materiál: AlMgSi</t>
  </si>
  <si>
    <t>11.242.131</t>
  </si>
  <si>
    <t>Vodič HVI long Cu d=23mm (m)</t>
  </si>
  <si>
    <t>10.513.729</t>
  </si>
  <si>
    <t>Podstavec PB 19 betonový L=340mm, materiál:FeZn</t>
  </si>
  <si>
    <t>10.513.730</t>
  </si>
  <si>
    <t>Podložka pro podstavec PB19, materiál:Pryž</t>
  </si>
  <si>
    <t>10.576.237</t>
  </si>
  <si>
    <t>Tyč JR 2,0 jímací s rovným koncem, materiál: AlMgSi</t>
  </si>
  <si>
    <t>10.722.073</t>
  </si>
  <si>
    <t>Tyč JR 3, materiál:nerez</t>
  </si>
  <si>
    <t>10.838.860</t>
  </si>
  <si>
    <t>Podstavec PB 9 betonový L=260mm, materiál:FeZn</t>
  </si>
  <si>
    <t>10.838.861</t>
  </si>
  <si>
    <t>Podložka pro podstavec PB9, materiál:Pryž</t>
  </si>
  <si>
    <t>11.008.817</t>
  </si>
  <si>
    <t>Člen 819198 propojovací</t>
  </si>
  <si>
    <t>11.107.307</t>
  </si>
  <si>
    <t>Krabice 476050 do zateplení</t>
  </si>
  <si>
    <t>10.046.512</t>
  </si>
  <si>
    <t>Podpěra PV 1P-55 vedení, držák M8, 55mm, materiál:plast</t>
  </si>
  <si>
    <t>10.562.461</t>
  </si>
  <si>
    <t>Držák DOHJK k jímací tyči s kloubem, materiál:FeZn</t>
  </si>
  <si>
    <t>10.562.462</t>
  </si>
  <si>
    <t>Držák DOHLK L s kloubem oddáleného hromosvodu, materiál:FeZn</t>
  </si>
  <si>
    <t>10.877.353</t>
  </si>
  <si>
    <t>Tyč ITJc 93 izolační pro jímací tyč 930m, materiál:FeZn/GFK</t>
  </si>
  <si>
    <t>11.061.331</t>
  </si>
  <si>
    <t>Držák DJDcpp N jímače a trubky, materiál:nerez</t>
  </si>
  <si>
    <t>11.123.527</t>
  </si>
  <si>
    <t>Podpěra PV 21d plast s bet.kostkou</t>
  </si>
  <si>
    <t>11.242.130</t>
  </si>
  <si>
    <t>Podpěra 202829 nerez</t>
  </si>
  <si>
    <t>10.046.559</t>
  </si>
  <si>
    <t>Svorka SZa zkušební, materiál:nerez</t>
  </si>
  <si>
    <t>10.046.562</t>
  </si>
  <si>
    <t>Svorka SR 3a páska-drát, materiál:FeZn</t>
  </si>
  <si>
    <t>10.046.596</t>
  </si>
  <si>
    <t>Svorka SS spojovací, materiál:nerez</t>
  </si>
  <si>
    <t>10.046.694</t>
  </si>
  <si>
    <t>Svorka SUA N univerzální s příložkou, materiál:nerez</t>
  </si>
  <si>
    <t>10.046.740</t>
  </si>
  <si>
    <t>Svorka SR 2b páska-páska, materiál:FeZn</t>
  </si>
  <si>
    <t>10.061.286</t>
  </si>
  <si>
    <t>Svorka SOc N na okapové žlaby, materiál:nerez</t>
  </si>
  <si>
    <t>10.546.810</t>
  </si>
  <si>
    <t>Svorka SK N V4A křížová, materiál:nerez</t>
  </si>
  <si>
    <t>10.878.845</t>
  </si>
  <si>
    <t>Svorka SJ 1c N k jímací tyči JT, materiál:nerez</t>
  </si>
  <si>
    <t>11.231.862</t>
  </si>
  <si>
    <t>Svorka SJ 1e N k jímací tyči, materiál:nerez</t>
  </si>
  <si>
    <t>10.342.116</t>
  </si>
  <si>
    <t>Přípojnice 563020 ekvipotenciální</t>
  </si>
  <si>
    <t>11.023.124</t>
  </si>
  <si>
    <t>Trubka OT 1,7 N, materiál:nerez</t>
  </si>
  <si>
    <t>10.061.012</t>
  </si>
  <si>
    <t>Jistič 32C/3 PL7</t>
  </si>
  <si>
    <t>10.061.067</t>
  </si>
  <si>
    <t>Jistič 50C/3 PL7</t>
  </si>
  <si>
    <t>10.081.638</t>
  </si>
  <si>
    <t>Pojistka nožová 125A  PNA1 GG</t>
  </si>
  <si>
    <t>10.840.379</t>
  </si>
  <si>
    <t>Pojistková vložka,PC10 2A gPV</t>
  </si>
  <si>
    <t>10.969.668</t>
  </si>
  <si>
    <t>Pojistkový odpínač,OPVP10-3-S</t>
  </si>
  <si>
    <t>11.237.190</t>
  </si>
  <si>
    <t>Solar kabel  pr.6 H1Z2Z2-K rudý</t>
  </si>
  <si>
    <t>11.361.329</t>
  </si>
  <si>
    <t>Solar kabel  pr.6 H1Z2Z2-K modrý</t>
  </si>
  <si>
    <t>10.048.876</t>
  </si>
  <si>
    <t>10.049.259</t>
  </si>
  <si>
    <t>JYSTY 2x2x0,8 rot</t>
  </si>
  <si>
    <t>10.619.689</t>
  </si>
  <si>
    <t>Kabel S-STP 4x2x0,5 CAT7 LSOH (balení 500m/cívka)</t>
  </si>
  <si>
    <t>10.781.222</t>
  </si>
  <si>
    <t>Kabel UTP 4x2x0,5 CAT6 LSOH</t>
  </si>
  <si>
    <t>10.048.243</t>
  </si>
  <si>
    <t>CYKY-J 5x1,5 (5Cx1,5)</t>
  </si>
  <si>
    <t>10.048.403</t>
  </si>
  <si>
    <t>CYKY-J 5x2,5 (5Cx2,5)</t>
  </si>
  <si>
    <t>10.048.482</t>
  </si>
  <si>
    <t>CYKY-J 3x2,5 (3Cx 2,5)</t>
  </si>
  <si>
    <t>10.049.041</t>
  </si>
  <si>
    <t>CYKY-C 4x1,5</t>
  </si>
  <si>
    <t>10.049.643</t>
  </si>
  <si>
    <t>CYKY-J 5x6 (5Cx6)</t>
  </si>
  <si>
    <t>10.051.282</t>
  </si>
  <si>
    <t>CYKY-J 5x10 (5Cx10)</t>
  </si>
  <si>
    <t>10.051.448</t>
  </si>
  <si>
    <t>CYKY-J 3x1,5 (3Cx 1,5)</t>
  </si>
  <si>
    <t>10.674.810</t>
  </si>
  <si>
    <t>1-CSKH-V180-J 5x16</t>
  </si>
  <si>
    <t>1089650</t>
  </si>
  <si>
    <t>KABEL PRAFlaDUR O PH120-R 2x1.5 RE</t>
  </si>
  <si>
    <t>11.126.339</t>
  </si>
  <si>
    <t>PRAFlaDur-J 3x1,5 RE P60-R ( 3J1,5)</t>
  </si>
  <si>
    <t>11.211.213</t>
  </si>
  <si>
    <t>1-CXKH-R-J 4x50 /o/-/ B2cas1d0</t>
  </si>
  <si>
    <t>11.216.679</t>
  </si>
  <si>
    <t>PRAFlaDur-J 3x2,5 RE P60-R (3J2,5)</t>
  </si>
  <si>
    <t>10.048.422</t>
  </si>
  <si>
    <t>Kabel H07V-U 4 zž (CY)</t>
  </si>
  <si>
    <t>10.048.451</t>
  </si>
  <si>
    <t>Kabel H07V-U 10 zž (CY)</t>
  </si>
  <si>
    <t>10.048.546</t>
  </si>
  <si>
    <t>Kabel H07V-U 6 zž (CY)</t>
  </si>
  <si>
    <t>10.049.159</t>
  </si>
  <si>
    <t>Kabel H07V-K 6 zž (CYA)</t>
  </si>
  <si>
    <t>10.050.773</t>
  </si>
  <si>
    <t>Kabel H07V-R 25 zž (CY)</t>
  </si>
  <si>
    <t>10.044.902</t>
  </si>
  <si>
    <t>Výložník JZP 1-1000 žár.zinek</t>
  </si>
  <si>
    <t>11.266.0</t>
  </si>
  <si>
    <t>Zásuvka nástěnná 1xRJ45 Cat.6 UTP</t>
  </si>
  <si>
    <t>11.528.338</t>
  </si>
  <si>
    <t>SmartMeter 3f + příslušenství</t>
  </si>
  <si>
    <t>11.530.440</t>
  </si>
  <si>
    <t>Modul Wifi + LAN komunikační</t>
  </si>
  <si>
    <t>11.540.76</t>
  </si>
  <si>
    <t>Optimizér TS4-A-F</t>
  </si>
  <si>
    <t>11.540.770</t>
  </si>
  <si>
    <t>Vysílač RSS Transmitter kit</t>
  </si>
  <si>
    <t>11.561.585</t>
  </si>
  <si>
    <t>Optimizér TS4-A-2F</t>
  </si>
  <si>
    <t xml:space="preserve">R-DC1(2) </t>
  </si>
  <si>
    <t>Rozvaděč R-DC1(2) pro tři stringy, třída ochrany I+II, rozvodnice na omítku IP65</t>
  </si>
  <si>
    <t>10.673.317</t>
  </si>
  <si>
    <t>Skříň SS200/NVE2P</t>
  </si>
  <si>
    <t>107519</t>
  </si>
  <si>
    <t>Switch rackmount cat.6, 24x 1G RJ45, bez managementu</t>
  </si>
  <si>
    <t>956AMGY-1010</t>
  </si>
  <si>
    <t>Patch kabel CAT6 UTP 1m</t>
  </si>
  <si>
    <t>I24000141</t>
  </si>
  <si>
    <t>Patch panel černý osaz. 24 pozic 1U CAT6 SX24-6-UTP s vyvazovací lištou</t>
  </si>
  <si>
    <t>*A01</t>
  </si>
  <si>
    <t>Svítidlo *A01 vč.příslušenství</t>
  </si>
  <si>
    <t>*A02</t>
  </si>
  <si>
    <t>Svítidlo *A02 vč.příslušenství</t>
  </si>
  <si>
    <t>*A03</t>
  </si>
  <si>
    <t>Svítidlo *A03 vč.příslušenství</t>
  </si>
  <si>
    <t>*A04</t>
  </si>
  <si>
    <t>Svítidlo *A04 vč.příslušenství</t>
  </si>
  <si>
    <t>*A05</t>
  </si>
  <si>
    <t>Svítidlo *A05 vč.příslušenství</t>
  </si>
  <si>
    <t>*A06</t>
  </si>
  <si>
    <t>Svítidlo *A06 vč.příslušenství</t>
  </si>
  <si>
    <t>*B01</t>
  </si>
  <si>
    <t>Svítidlo *B01 vč.příslušenství</t>
  </si>
  <si>
    <t>*B02</t>
  </si>
  <si>
    <t>Svítidlo *B02 vč.příslušenství</t>
  </si>
  <si>
    <t>*B03</t>
  </si>
  <si>
    <t>Svítidlo *B03 vč.příslušenství</t>
  </si>
  <si>
    <t>*B04</t>
  </si>
  <si>
    <t>Svítidlo *B04 vč.příslušenství</t>
  </si>
  <si>
    <t>*B05</t>
  </si>
  <si>
    <t>Svítidlo *B05 vč.příslušenství</t>
  </si>
  <si>
    <t>*B06</t>
  </si>
  <si>
    <t>Svítidlo *B06 vč.příslušenství</t>
  </si>
  <si>
    <t>*B07</t>
  </si>
  <si>
    <t>Svítidlo *B07 vč.příslušenství</t>
  </si>
  <si>
    <t>*B08</t>
  </si>
  <si>
    <t>Svítidlo *B08 vč.příslušenství</t>
  </si>
  <si>
    <t>*B09</t>
  </si>
  <si>
    <t>Svítidlo *B09 vč.příslušenství</t>
  </si>
  <si>
    <t>*B10</t>
  </si>
  <si>
    <t>Svítidlo *B10 vč.příslušenství</t>
  </si>
  <si>
    <t>*B11</t>
  </si>
  <si>
    <t>Svítidlo *B11 vč.příslušenství</t>
  </si>
  <si>
    <t>*C01</t>
  </si>
  <si>
    <t>Svítidlo *C01 vč.příslušenství</t>
  </si>
  <si>
    <t>*D01</t>
  </si>
  <si>
    <t>Svítidlo *D01 vč.příslušenství</t>
  </si>
  <si>
    <t>*D02</t>
  </si>
  <si>
    <t>Svítidlo *D02 vč.příslušenství</t>
  </si>
  <si>
    <t>*D03</t>
  </si>
  <si>
    <t>Svítidlo *D03 vč.příslušenství</t>
  </si>
  <si>
    <t>*E01</t>
  </si>
  <si>
    <t>Svítidlo *E01 vč.příslušenství</t>
  </si>
  <si>
    <t>*E02</t>
  </si>
  <si>
    <t>Svítidlo *E02 vč.příslušenství</t>
  </si>
  <si>
    <t>10.062.697</t>
  </si>
  <si>
    <t>Materiál KITASSTR 558081 STANDART spoj.</t>
  </si>
  <si>
    <t>BAL</t>
  </si>
  <si>
    <t>10.074.929</t>
  </si>
  <si>
    <t>Rošt CF 54/150 EZ 000081</t>
  </si>
  <si>
    <t>10.074.936</t>
  </si>
  <si>
    <t>Spojka EDRN 558241 CABLOFIL</t>
  </si>
  <si>
    <t>10.074.942</t>
  </si>
  <si>
    <t>Rošt CF 54/200 EZ</t>
  </si>
  <si>
    <t>10.074.945</t>
  </si>
  <si>
    <t>Rošt CF 54/ 50 EZ</t>
  </si>
  <si>
    <t>10.074.967</t>
  </si>
  <si>
    <t>Konzole CM556320 CSNC 200 GS</t>
  </si>
  <si>
    <t>10.075.001</t>
  </si>
  <si>
    <t>Konzola CU 200</t>
  </si>
  <si>
    <t>10.075.002</t>
  </si>
  <si>
    <t>Konzola CU 100</t>
  </si>
  <si>
    <t>10.075.003</t>
  </si>
  <si>
    <t>Konzola CU 150</t>
  </si>
  <si>
    <t>10.076.971</t>
  </si>
  <si>
    <t>Materiál CM558087 KITASSTR 558087 (50 ks)</t>
  </si>
  <si>
    <t>10.107.006</t>
  </si>
  <si>
    <t>Konzole CM556323 CSNC 200 GC</t>
  </si>
  <si>
    <t>10.107.125</t>
  </si>
  <si>
    <t>Spona CM585094 SBU 316L uzemňovací</t>
  </si>
  <si>
    <t>10.155.674</t>
  </si>
  <si>
    <t>Lišta LV 18X13 vkládací, bílá, délka 2m</t>
  </si>
  <si>
    <t>10.887.851</t>
  </si>
  <si>
    <t>Lišta LV 24X22 P2 vkládací,  lep.páska, bílá, délka 2m</t>
  </si>
  <si>
    <t>10.074.495</t>
  </si>
  <si>
    <t>Krabice 6455-11P/2 acidur IP67</t>
  </si>
  <si>
    <t>10.074.510</t>
  </si>
  <si>
    <t>Krabice 6455-26P acidur 21 PVC IP67</t>
  </si>
  <si>
    <t>10.647.456</t>
  </si>
  <si>
    <t>Deska MDZ_KB, montážní, do zateplení, pro tloušťku 50-200 mm, světle šedá</t>
  </si>
  <si>
    <t>11.202.648</t>
  </si>
  <si>
    <t>Krabice 68270 440x330x145mm IP65 na om.</t>
  </si>
  <si>
    <t>Rošt kabelový CF 54/ 50 EZ</t>
  </si>
  <si>
    <t>10.587.476</t>
  </si>
  <si>
    <t>Žlab NKZIN 50X125X0.70 F, MARS, žárově zinkováno, délka 2m</t>
  </si>
  <si>
    <t>10.697.131</t>
  </si>
  <si>
    <t>Víko V 125_S žlabu MARS, délka 2m</t>
  </si>
  <si>
    <t>10.153.338</t>
  </si>
  <si>
    <t>Kanál PK 210X70 D HD parapetní dutý, délka 2m</t>
  </si>
  <si>
    <t>10.681.313</t>
  </si>
  <si>
    <t>Svorka  2273-203 3x0,5-2,5mm spojovací, oranžová</t>
  </si>
  <si>
    <t>10.681.314</t>
  </si>
  <si>
    <t>Svorka  2273-204 4x0,5-2,5mm spojovací, červená</t>
  </si>
  <si>
    <t>10.038.532</t>
  </si>
  <si>
    <t>Příchytka 5316 E</t>
  </si>
  <si>
    <t>10.074.649</t>
  </si>
  <si>
    <t>Trubka KOPOFLEX 63 rudá</t>
  </si>
  <si>
    <t>10.075.249</t>
  </si>
  <si>
    <t>Trubka pevná 4020 Ø20,0/16,9mm, 750N, –25 až +60°C, PVC, tmavě šedá (délka 3m)</t>
  </si>
  <si>
    <t>10.075.251</t>
  </si>
  <si>
    <t>Trubka pevná 4032 Ø32,0/28,0mm, 750N, –25 až +60°C, PVC, tmavě šedá (délka 3m)</t>
  </si>
  <si>
    <t>10.075.256</t>
  </si>
  <si>
    <t>Příchytka 5332 LB Ø32mm, –25 až +60°C, PVC, tmavě šedá</t>
  </si>
  <si>
    <t>10.076.675</t>
  </si>
  <si>
    <t>Příchytka 5320 HB</t>
  </si>
  <si>
    <t>10.652.902</t>
  </si>
  <si>
    <t>Trubka pr.40 černá UV stabilní</t>
  </si>
  <si>
    <t>10.935.634</t>
  </si>
  <si>
    <t>Trubka pevná 4016E průměr 16 750N sv.šedá, délka 3m</t>
  </si>
  <si>
    <t>100420</t>
  </si>
  <si>
    <t>Senzor přítomnosti Air bílá</t>
  </si>
  <si>
    <t>100422</t>
  </si>
  <si>
    <t>Senzor přítomnosti Tree bílá</t>
  </si>
  <si>
    <t>1-Wire teplotní senzor set</t>
  </si>
  <si>
    <t>Senzor pohybu 24V</t>
  </si>
  <si>
    <t>10.051.723</t>
  </si>
  <si>
    <t>Skříň 13180 alarm na omítku</t>
  </si>
  <si>
    <t>10.073.731</t>
  </si>
  <si>
    <t>Spínač VARIANT 3558N-C87510 B</t>
  </si>
  <si>
    <t>10.074.030</t>
  </si>
  <si>
    <t>Spínač VARIANT 3558N-C88510 B</t>
  </si>
  <si>
    <t>10.084.070</t>
  </si>
  <si>
    <t>Spínač VARIANT 3558N-C86510 B IP54</t>
  </si>
  <si>
    <t>Celkem za materiály:</t>
  </si>
  <si>
    <t>Prořez 5,00%</t>
  </si>
  <si>
    <t>RP celk. [Kč]</t>
  </si>
  <si>
    <t>SEZ Oko 7585-10 kabelové Cu 50x10</t>
  </si>
  <si>
    <t>Recyklační příspěvek:</t>
  </si>
  <si>
    <t>Integrace nových technologií do stávajícího dispečerského pracoviště "U KAPLIČKY" (periférie, SW, vizualizace, zprovoznění)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</si>
</sst>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[$-10405]#,##0.00;\-#,##0.00"/>
    <numFmt numFmtId="170" formatCode="#,##0.00_ ;\-#,##0.00\ 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FF"/>
      <name val="Arial"/>
    </font>
    <font>
      <b/>
      <sz val="8.25"/>
      <color rgb="FF000000"/>
      <name val="Arial"/>
    </font>
    <font>
      <sz val="8.25"/>
      <color rgb="FF000000"/>
      <name val="Arial"/>
    </font>
    <font>
      <sz val="10"/>
      <color rgb="FF000000"/>
      <name val="Arial"/>
    </font>
    <font>
      <b/>
      <sz val="9.75"/>
      <color rgb="FF000000"/>
      <name val="Arial"/>
    </font>
    <font>
      <sz val="8.25"/>
      <color rgb="FF000000"/>
      <name val="Arial"/>
      <family val="2"/>
      <charset val="238"/>
    </font>
    <font>
      <b/>
      <sz val="8.25"/>
      <color rgb="FF000000"/>
      <name val="Arial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38" fillId="0" borderId="0" applyNumberFormat="0" applyFill="0" applyBorder="0" applyAlignment="0" applyProtection="0"/>
    <xf numFmtId="0" fontId="39" fillId="0" borderId="0"/>
  </cellStyleXfs>
  <cellXfs count="2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0" fillId="5" borderId="0" xfId="2" applyFont="1" applyFill="1" applyAlignment="1">
      <alignment vertical="top" wrapText="1"/>
    </xf>
    <xf numFmtId="0" fontId="40" fillId="0" borderId="0" xfId="0" applyFont="1"/>
    <xf numFmtId="0" fontId="40" fillId="5" borderId="1" xfId="2" applyFont="1" applyFill="1" applyBorder="1" applyAlignment="1">
      <alignment vertical="top" wrapText="1"/>
    </xf>
    <xf numFmtId="0" fontId="40" fillId="5" borderId="2" xfId="2" applyFont="1" applyFill="1" applyBorder="1" applyAlignment="1">
      <alignment vertical="top" wrapText="1"/>
    </xf>
    <xf numFmtId="0" fontId="40" fillId="5" borderId="23" xfId="2" applyFont="1" applyFill="1" applyBorder="1" applyAlignment="1">
      <alignment vertical="top" wrapText="1"/>
    </xf>
    <xf numFmtId="0" fontId="40" fillId="6" borderId="0" xfId="2" applyFont="1" applyFill="1" applyAlignment="1">
      <alignment vertical="top" wrapText="1"/>
    </xf>
    <xf numFmtId="0" fontId="40" fillId="5" borderId="3" xfId="2" applyFont="1" applyFill="1" applyBorder="1" applyAlignment="1">
      <alignment vertical="top" wrapText="1"/>
    </xf>
    <xf numFmtId="0" fontId="40" fillId="5" borderId="24" xfId="2" applyFont="1" applyFill="1" applyBorder="1" applyAlignment="1">
      <alignment vertical="top" wrapText="1"/>
    </xf>
    <xf numFmtId="0" fontId="40" fillId="5" borderId="9" xfId="2" applyFont="1" applyFill="1" applyBorder="1" applyAlignment="1">
      <alignment vertical="top" wrapText="1"/>
    </xf>
    <xf numFmtId="0" fontId="40" fillId="5" borderId="10" xfId="2" applyFont="1" applyFill="1" applyBorder="1" applyAlignment="1">
      <alignment vertical="top" wrapText="1"/>
    </xf>
    <xf numFmtId="0" fontId="40" fillId="5" borderId="25" xfId="2" applyFont="1" applyFill="1" applyBorder="1" applyAlignment="1">
      <alignment vertical="top" wrapText="1"/>
    </xf>
    <xf numFmtId="4" fontId="40" fillId="0" borderId="0" xfId="0" applyNumberFormat="1" applyFont="1"/>
    <xf numFmtId="0" fontId="40" fillId="0" borderId="10" xfId="2" applyFont="1" applyBorder="1" applyAlignment="1">
      <alignment vertical="top" wrapText="1"/>
    </xf>
    <xf numFmtId="0" fontId="47" fillId="0" borderId="10" xfId="2" applyFont="1" applyBorder="1" applyAlignment="1">
      <alignment horizontal="right" vertical="top" wrapText="1" readingOrder="1"/>
    </xf>
    <xf numFmtId="168" fontId="47" fillId="0" borderId="10" xfId="2" applyNumberFormat="1" applyFont="1" applyBorder="1" applyAlignment="1">
      <alignment horizontal="right" vertical="top" wrapText="1" readingOrder="1"/>
    </xf>
    <xf numFmtId="168" fontId="47" fillId="0" borderId="0" xfId="2" applyNumberFormat="1" applyFont="1" applyAlignment="1">
      <alignment horizontal="right" vertical="top" wrapText="1" readingOrder="1"/>
    </xf>
    <xf numFmtId="0" fontId="44" fillId="0" borderId="27" xfId="2" applyFont="1" applyBorder="1" applyAlignment="1">
      <alignment horizontal="right" vertical="center" wrapText="1" readingOrder="1"/>
    </xf>
    <xf numFmtId="4" fontId="40" fillId="7" borderId="0" xfId="0" applyNumberFormat="1" applyFont="1" applyFill="1"/>
    <xf numFmtId="4" fontId="48" fillId="0" borderId="0" xfId="2" applyNumberFormat="1" applyFont="1" applyAlignment="1">
      <alignment vertical="top" wrapText="1" readingOrder="1"/>
    </xf>
    <xf numFmtId="170" fontId="45" fillId="0" borderId="0" xfId="2" applyNumberFormat="1" applyFont="1" applyAlignment="1">
      <alignment horizontal="right" vertical="top" wrapText="1" readingOrder="1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7" fillId="0" borderId="10" xfId="2" applyFont="1" applyBorder="1" applyAlignment="1">
      <alignment horizontal="right" vertical="top" wrapText="1" readingOrder="1"/>
    </xf>
    <xf numFmtId="0" fontId="40" fillId="0" borderId="10" xfId="2" applyFont="1" applyBorder="1" applyAlignment="1">
      <alignment vertical="top" wrapText="1"/>
    </xf>
    <xf numFmtId="0" fontId="47" fillId="0" borderId="0" xfId="2" applyFont="1" applyAlignment="1">
      <alignment horizontal="right" vertical="top" wrapText="1" readingOrder="1"/>
    </xf>
    <xf numFmtId="0" fontId="40" fillId="0" borderId="0" xfId="0" applyFont="1"/>
    <xf numFmtId="0" fontId="45" fillId="0" borderId="0" xfId="2" applyFont="1" applyAlignment="1">
      <alignment horizontal="right" vertical="top" wrapText="1" readingOrder="1"/>
    </xf>
    <xf numFmtId="0" fontId="44" fillId="0" borderId="26" xfId="2" applyFont="1" applyBorder="1" applyAlignment="1">
      <alignment horizontal="left" vertical="center" wrapText="1" readingOrder="1"/>
    </xf>
    <xf numFmtId="0" fontId="40" fillId="0" borderId="26" xfId="2" applyFont="1" applyBorder="1" applyAlignment="1">
      <alignment vertical="top" wrapText="1"/>
    </xf>
    <xf numFmtId="0" fontId="45" fillId="0" borderId="0" xfId="2" applyFont="1" applyAlignment="1">
      <alignment vertical="top" wrapText="1" readingOrder="1"/>
    </xf>
    <xf numFmtId="0" fontId="44" fillId="0" borderId="26" xfId="2" applyFont="1" applyBorder="1" applyAlignment="1">
      <alignment vertical="center" wrapText="1" readingOrder="1"/>
    </xf>
    <xf numFmtId="4" fontId="44" fillId="0" borderId="26" xfId="2" applyNumberFormat="1" applyFont="1" applyBorder="1" applyAlignment="1">
      <alignment horizontal="right" vertical="center" wrapText="1" readingOrder="1"/>
    </xf>
    <xf numFmtId="168" fontId="47" fillId="0" borderId="10" xfId="2" applyNumberFormat="1" applyFont="1" applyBorder="1" applyAlignment="1">
      <alignment horizontal="right" vertical="top" wrapText="1" readingOrder="1"/>
    </xf>
    <xf numFmtId="168" fontId="40" fillId="0" borderId="10" xfId="2" applyNumberFormat="1" applyFont="1" applyBorder="1" applyAlignment="1">
      <alignment vertical="top" wrapText="1"/>
    </xf>
    <xf numFmtId="168" fontId="47" fillId="0" borderId="0" xfId="2" applyNumberFormat="1" applyFont="1" applyAlignment="1">
      <alignment horizontal="right" vertical="top" wrapText="1" readingOrder="1"/>
    </xf>
    <xf numFmtId="168" fontId="40" fillId="0" borderId="0" xfId="0" applyNumberFormat="1" applyFont="1"/>
    <xf numFmtId="4" fontId="45" fillId="7" borderId="0" xfId="2" applyNumberFormat="1" applyFont="1" applyFill="1" applyAlignment="1">
      <alignment horizontal="right" vertical="top" wrapText="1" readingOrder="1"/>
    </xf>
    <xf numFmtId="4" fontId="40" fillId="7" borderId="0" xfId="0" applyNumberFormat="1" applyFont="1" applyFill="1"/>
    <xf numFmtId="4" fontId="48" fillId="0" borderId="0" xfId="2" applyNumberFormat="1" applyFont="1" applyAlignment="1">
      <alignment horizontal="right" vertical="top" wrapText="1" readingOrder="1"/>
    </xf>
    <xf numFmtId="4" fontId="45" fillId="0" borderId="0" xfId="2" applyNumberFormat="1" applyFont="1" applyAlignment="1">
      <alignment horizontal="right" vertical="top" wrapText="1" readingOrder="1"/>
    </xf>
    <xf numFmtId="4" fontId="40" fillId="0" borderId="0" xfId="0" applyNumberFormat="1" applyFont="1"/>
    <xf numFmtId="0" fontId="44" fillId="0" borderId="0" xfId="2" applyFont="1" applyAlignment="1">
      <alignment horizontal="left" vertical="top" wrapText="1" readingOrder="1"/>
    </xf>
    <xf numFmtId="0" fontId="44" fillId="0" borderId="0" xfId="2" applyFont="1" applyAlignment="1">
      <alignment vertical="top" wrapText="1" readingOrder="1"/>
    </xf>
    <xf numFmtId="0" fontId="44" fillId="0" borderId="0" xfId="2" applyFont="1" applyAlignment="1">
      <alignment horizontal="right" vertical="top" wrapText="1" readingOrder="1"/>
    </xf>
    <xf numFmtId="0" fontId="41" fillId="5" borderId="0" xfId="2" applyFont="1" applyFill="1" applyAlignment="1">
      <alignment horizontal="right" vertical="top" wrapText="1" readingOrder="1"/>
    </xf>
    <xf numFmtId="0" fontId="40" fillId="5" borderId="0" xfId="2" applyFont="1" applyFill="1" applyAlignment="1">
      <alignment vertical="top" wrapText="1"/>
    </xf>
    <xf numFmtId="0" fontId="44" fillId="0" borderId="26" xfId="2" applyFont="1" applyBorder="1" applyAlignment="1">
      <alignment horizontal="right" vertical="top" wrapText="1" readingOrder="1"/>
    </xf>
    <xf numFmtId="0" fontId="42" fillId="5" borderId="0" xfId="2" applyFont="1" applyFill="1" applyAlignment="1">
      <alignment vertical="top" wrapText="1" readingOrder="1"/>
    </xf>
    <xf numFmtId="0" fontId="43" fillId="0" borderId="0" xfId="2" applyFont="1" applyAlignment="1">
      <alignment horizontal="center" vertical="top" wrapText="1" readingOrder="1"/>
    </xf>
    <xf numFmtId="0" fontId="44" fillId="0" borderId="26" xfId="2" applyFont="1" applyBorder="1" applyAlignment="1">
      <alignment vertical="top" wrapText="1" readingOrder="1"/>
    </xf>
    <xf numFmtId="0" fontId="45" fillId="0" borderId="0" xfId="2" applyFont="1" applyAlignment="1">
      <alignment horizontal="left" vertical="top" wrapText="1" readingOrder="1"/>
    </xf>
    <xf numFmtId="4" fontId="44" fillId="0" borderId="0" xfId="2" applyNumberFormat="1" applyFont="1" applyAlignment="1">
      <alignment horizontal="right" vertical="top" wrapText="1" readingOrder="1"/>
    </xf>
    <xf numFmtId="4" fontId="49" fillId="0" borderId="0" xfId="2" applyNumberFormat="1" applyFont="1" applyAlignment="1">
      <alignment horizontal="right" vertical="top" wrapText="1" readingOrder="1"/>
    </xf>
    <xf numFmtId="0" fontId="46" fillId="0" borderId="10" xfId="2" applyFont="1" applyBorder="1" applyAlignment="1">
      <alignment vertical="top" wrapText="1" readingOrder="1"/>
    </xf>
    <xf numFmtId="8" fontId="45" fillId="0" borderId="0" xfId="2" applyNumberFormat="1" applyFont="1" applyAlignment="1">
      <alignment horizontal="right" vertical="top" wrapText="1" readingOrder="1"/>
    </xf>
    <xf numFmtId="0" fontId="44" fillId="0" borderId="27" xfId="2" applyFont="1" applyBorder="1" applyAlignment="1">
      <alignment horizontal="right" vertical="center" wrapText="1" readingOrder="1"/>
    </xf>
    <xf numFmtId="0" fontId="40" fillId="0" borderId="27" xfId="2" applyFont="1" applyBorder="1" applyAlignment="1">
      <alignment vertical="top" wrapText="1"/>
    </xf>
    <xf numFmtId="169" fontId="48" fillId="0" borderId="0" xfId="2" applyNumberFormat="1" applyFont="1" applyAlignment="1">
      <alignment horizontal="right" vertical="top" wrapText="1" readingOrder="1"/>
    </xf>
    <xf numFmtId="0" fontId="50" fillId="0" borderId="0" xfId="0" applyFont="1"/>
    <xf numFmtId="4" fontId="45" fillId="0" borderId="0" xfId="2" applyNumberFormat="1" applyFont="1" applyAlignment="1">
      <alignment vertical="top" wrapText="1" readingOrder="1"/>
    </xf>
    <xf numFmtId="0" fontId="44" fillId="0" borderId="27" xfId="2" applyFont="1" applyBorder="1" applyAlignment="1">
      <alignment horizontal="right" vertical="top" wrapText="1" readingOrder="1"/>
    </xf>
    <xf numFmtId="0" fontId="44" fillId="0" borderId="27" xfId="2" applyFont="1" applyBorder="1" applyAlignment="1">
      <alignment vertical="top" wrapText="1" readingOrder="1"/>
    </xf>
    <xf numFmtId="168" fontId="44" fillId="0" borderId="27" xfId="2" applyNumberFormat="1" applyFont="1" applyBorder="1" applyAlignment="1">
      <alignment horizontal="right" vertical="center" wrapText="1" readingOrder="1"/>
    </xf>
    <xf numFmtId="168" fontId="40" fillId="0" borderId="27" xfId="2" applyNumberFormat="1" applyFont="1" applyBorder="1" applyAlignment="1">
      <alignment vertical="top" wrapText="1"/>
    </xf>
    <xf numFmtId="0" fontId="48" fillId="0" borderId="0" xfId="2" applyFont="1" applyAlignment="1">
      <alignment vertical="top" wrapText="1" readingOrder="1"/>
    </xf>
    <xf numFmtId="0" fontId="44" fillId="0" borderId="27" xfId="2" applyFont="1" applyBorder="1" applyAlignment="1">
      <alignment vertical="center" wrapText="1" readingOrder="1"/>
    </xf>
    <xf numFmtId="168" fontId="45" fillId="0" borderId="0" xfId="2" applyNumberFormat="1" applyFont="1" applyAlignment="1">
      <alignment horizontal="right" vertical="top" wrapText="1" readingOrder="1"/>
    </xf>
  </cellXfs>
  <cellStyles count="3">
    <cellStyle name="Hypertextový odkaz" xfId="1" builtinId="8"/>
    <cellStyle name="Normal" xfId="2" xr:uid="{65A3BACA-FC2A-47DF-9D55-7FF0039F9F2E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avby\2024\Su&#353;ice%20Na%20Hr&#225;zi\SO&#352;%20a%20SOU%20Su&#353;ice%20-%20objekt%20st.p.&#269;.2763%20-%20N&#193;VRH%20&#218;SPOR%20ENERGIE_v&#253;kaz%20v&#253;m&#283;r_.xlsx" TargetMode="External"/><Relationship Id="rId1" Type="http://schemas.openxmlformats.org/officeDocument/2006/relationships/externalLinkPath" Target="/stavby/2024/Su&#353;ice%20Na%20Hr&#225;zi/SO&#352;%20a%20SOU%20Su&#353;ice%20-%20objekt%20st.p.&#269;.2763%20-%20N&#193;VRH%20&#218;SPOR%20ENERGIE_v&#253;kaz%20v&#253;m&#283;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Položky všech ceníků"/>
    </sheetNames>
    <sheetDataSet>
      <sheetData sheetId="0"/>
      <sheetData sheetId="1">
        <row r="5">
          <cell r="AR5">
            <v>0</v>
          </cell>
          <cell r="AS5"/>
        </row>
        <row r="155">
          <cell r="L155">
            <v>0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pans="1:74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ht="12" customHeight="1">
      <c r="B5" s="19"/>
      <c r="D5" s="23" t="s">
        <v>14</v>
      </c>
      <c r="K5" s="219" t="s">
        <v>15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R5" s="19"/>
      <c r="BE5" s="216" t="s">
        <v>16</v>
      </c>
      <c r="BS5" s="16" t="s">
        <v>6</v>
      </c>
    </row>
    <row r="6" spans="1:74" ht="36.950000000000003" customHeight="1">
      <c r="B6" s="19"/>
      <c r="D6" s="25" t="s">
        <v>17</v>
      </c>
      <c r="K6" s="220" t="s">
        <v>18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9"/>
      <c r="BE6" s="217"/>
      <c r="BS6" s="16" t="s">
        <v>6</v>
      </c>
    </row>
    <row r="7" spans="1:74" ht="12" customHeight="1">
      <c r="B7" s="19"/>
      <c r="D7" s="26" t="s">
        <v>19</v>
      </c>
      <c r="K7" s="24" t="s">
        <v>1</v>
      </c>
      <c r="AK7" s="26" t="s">
        <v>20</v>
      </c>
      <c r="AN7" s="24" t="s">
        <v>1</v>
      </c>
      <c r="AR7" s="19"/>
      <c r="BE7" s="217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17"/>
      <c r="BS8" s="16" t="s">
        <v>6</v>
      </c>
    </row>
    <row r="9" spans="1:74" ht="14.45" customHeight="1">
      <c r="B9" s="19"/>
      <c r="AR9" s="19"/>
      <c r="BE9" s="217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</v>
      </c>
      <c r="AR10" s="19"/>
      <c r="BE10" s="217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1</v>
      </c>
      <c r="AR11" s="19"/>
      <c r="BE11" s="217"/>
      <c r="BS11" s="16" t="s">
        <v>6</v>
      </c>
    </row>
    <row r="12" spans="1:74" ht="6.95" customHeight="1">
      <c r="B12" s="19"/>
      <c r="AR12" s="19"/>
      <c r="BE12" s="217"/>
      <c r="BS12" s="16" t="s">
        <v>6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17"/>
      <c r="BS13" s="16" t="s">
        <v>6</v>
      </c>
    </row>
    <row r="14" spans="1:74" ht="12.75">
      <c r="B14" s="19"/>
      <c r="E14" s="221" t="s">
        <v>30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6" t="s">
        <v>28</v>
      </c>
      <c r="AN14" s="28" t="s">
        <v>30</v>
      </c>
      <c r="AR14" s="19"/>
      <c r="BE14" s="217"/>
      <c r="BS14" s="16" t="s">
        <v>6</v>
      </c>
    </row>
    <row r="15" spans="1:74" ht="6.95" customHeight="1">
      <c r="B15" s="19"/>
      <c r="AR15" s="19"/>
      <c r="BE15" s="217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1</v>
      </c>
      <c r="AR16" s="19"/>
      <c r="BE16" s="217"/>
      <c r="BS16" s="16" t="s">
        <v>32</v>
      </c>
    </row>
    <row r="17" spans="2:71" ht="18.399999999999999" customHeight="1">
      <c r="B17" s="19"/>
      <c r="E17" s="24" t="s">
        <v>33</v>
      </c>
      <c r="AK17" s="26" t="s">
        <v>28</v>
      </c>
      <c r="AN17" s="24" t="s">
        <v>1</v>
      </c>
      <c r="AR17" s="19"/>
      <c r="BE17" s="217"/>
      <c r="BS17" s="16" t="s">
        <v>32</v>
      </c>
    </row>
    <row r="18" spans="2:71" ht="6.95" customHeight="1">
      <c r="B18" s="19"/>
      <c r="AR18" s="19"/>
      <c r="BE18" s="217"/>
      <c r="BS18" s="16" t="s">
        <v>8</v>
      </c>
    </row>
    <row r="19" spans="2:71" ht="12" customHeight="1">
      <c r="B19" s="19"/>
      <c r="D19" s="26" t="s">
        <v>34</v>
      </c>
      <c r="AK19" s="26" t="s">
        <v>26</v>
      </c>
      <c r="AN19" s="24" t="s">
        <v>1</v>
      </c>
      <c r="AR19" s="19"/>
      <c r="BE19" s="217"/>
      <c r="BS19" s="16" t="s">
        <v>8</v>
      </c>
    </row>
    <row r="20" spans="2:71" ht="18.399999999999999" customHeight="1">
      <c r="B20" s="19"/>
      <c r="E20" s="24" t="s">
        <v>35</v>
      </c>
      <c r="AK20" s="26" t="s">
        <v>28</v>
      </c>
      <c r="AN20" s="24" t="s">
        <v>1</v>
      </c>
      <c r="AR20" s="19"/>
      <c r="BE20" s="217"/>
      <c r="BS20" s="16" t="s">
        <v>32</v>
      </c>
    </row>
    <row r="21" spans="2:71" ht="6.95" customHeight="1">
      <c r="B21" s="19"/>
      <c r="AR21" s="19"/>
      <c r="BE21" s="217"/>
    </row>
    <row r="22" spans="2:71" ht="12" customHeight="1">
      <c r="B22" s="19"/>
      <c r="D22" s="26" t="s">
        <v>36</v>
      </c>
      <c r="AR22" s="19"/>
      <c r="BE22" s="217"/>
    </row>
    <row r="23" spans="2:71" ht="16.5" customHeight="1">
      <c r="B23" s="19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9"/>
      <c r="BE23" s="217"/>
    </row>
    <row r="24" spans="2:71" ht="6.95" customHeight="1">
      <c r="B24" s="19"/>
      <c r="AR24" s="19"/>
      <c r="BE24" s="21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7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4">
        <f>ROUND(AG94,0)</f>
        <v>0</v>
      </c>
      <c r="AL26" s="225"/>
      <c r="AM26" s="225"/>
      <c r="AN26" s="225"/>
      <c r="AO26" s="225"/>
      <c r="AR26" s="31"/>
      <c r="BE26" s="217"/>
    </row>
    <row r="27" spans="2:71" s="1" customFormat="1" ht="6.95" customHeight="1">
      <c r="B27" s="31"/>
      <c r="AR27" s="31"/>
      <c r="BE27" s="217"/>
    </row>
    <row r="28" spans="2:71" s="1" customFormat="1" ht="12.75">
      <c r="B28" s="31"/>
      <c r="L28" s="226" t="s">
        <v>38</v>
      </c>
      <c r="M28" s="226"/>
      <c r="N28" s="226"/>
      <c r="O28" s="226"/>
      <c r="P28" s="226"/>
      <c r="W28" s="226" t="s">
        <v>39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40</v>
      </c>
      <c r="AL28" s="226"/>
      <c r="AM28" s="226"/>
      <c r="AN28" s="226"/>
      <c r="AO28" s="226"/>
      <c r="AR28" s="31"/>
      <c r="BE28" s="217"/>
    </row>
    <row r="29" spans="2:71" s="2" customFormat="1" ht="14.45" customHeight="1">
      <c r="B29" s="35"/>
      <c r="D29" s="26" t="s">
        <v>41</v>
      </c>
      <c r="F29" s="26" t="s">
        <v>42</v>
      </c>
      <c r="L29" s="209">
        <v>0.21</v>
      </c>
      <c r="M29" s="210"/>
      <c r="N29" s="210"/>
      <c r="O29" s="210"/>
      <c r="P29" s="210"/>
      <c r="W29" s="211">
        <f>ROUND(AZ94, 0)</f>
        <v>0</v>
      </c>
      <c r="X29" s="210"/>
      <c r="Y29" s="210"/>
      <c r="Z29" s="210"/>
      <c r="AA29" s="210"/>
      <c r="AB29" s="210"/>
      <c r="AC29" s="210"/>
      <c r="AD29" s="210"/>
      <c r="AE29" s="210"/>
      <c r="AK29" s="211">
        <f>ROUND(AV94, 0)</f>
        <v>0</v>
      </c>
      <c r="AL29" s="210"/>
      <c r="AM29" s="210"/>
      <c r="AN29" s="210"/>
      <c r="AO29" s="210"/>
      <c r="AR29" s="35"/>
      <c r="BE29" s="218"/>
    </row>
    <row r="30" spans="2:71" s="2" customFormat="1" ht="14.45" customHeight="1">
      <c r="B30" s="35"/>
      <c r="F30" s="26" t="s">
        <v>43</v>
      </c>
      <c r="L30" s="209">
        <v>0.12</v>
      </c>
      <c r="M30" s="210"/>
      <c r="N30" s="210"/>
      <c r="O30" s="210"/>
      <c r="P30" s="210"/>
      <c r="W30" s="211">
        <f>ROUND(BA94, 0)</f>
        <v>0</v>
      </c>
      <c r="X30" s="210"/>
      <c r="Y30" s="210"/>
      <c r="Z30" s="210"/>
      <c r="AA30" s="210"/>
      <c r="AB30" s="210"/>
      <c r="AC30" s="210"/>
      <c r="AD30" s="210"/>
      <c r="AE30" s="210"/>
      <c r="AK30" s="211">
        <f>ROUND(AW94, 0)</f>
        <v>0</v>
      </c>
      <c r="AL30" s="210"/>
      <c r="AM30" s="210"/>
      <c r="AN30" s="210"/>
      <c r="AO30" s="210"/>
      <c r="AR30" s="35"/>
      <c r="BE30" s="218"/>
    </row>
    <row r="31" spans="2:71" s="2" customFormat="1" ht="14.45" hidden="1" customHeight="1">
      <c r="B31" s="35"/>
      <c r="F31" s="26" t="s">
        <v>44</v>
      </c>
      <c r="L31" s="209">
        <v>0.21</v>
      </c>
      <c r="M31" s="210"/>
      <c r="N31" s="210"/>
      <c r="O31" s="210"/>
      <c r="P31" s="210"/>
      <c r="W31" s="211">
        <f>ROUND(BB94, 0)</f>
        <v>0</v>
      </c>
      <c r="X31" s="210"/>
      <c r="Y31" s="210"/>
      <c r="Z31" s="210"/>
      <c r="AA31" s="210"/>
      <c r="AB31" s="210"/>
      <c r="AC31" s="210"/>
      <c r="AD31" s="210"/>
      <c r="AE31" s="210"/>
      <c r="AK31" s="211">
        <v>0</v>
      </c>
      <c r="AL31" s="210"/>
      <c r="AM31" s="210"/>
      <c r="AN31" s="210"/>
      <c r="AO31" s="210"/>
      <c r="AR31" s="35"/>
      <c r="BE31" s="218"/>
    </row>
    <row r="32" spans="2:71" s="2" customFormat="1" ht="14.45" hidden="1" customHeight="1">
      <c r="B32" s="35"/>
      <c r="F32" s="26" t="s">
        <v>45</v>
      </c>
      <c r="L32" s="209">
        <v>0.12</v>
      </c>
      <c r="M32" s="210"/>
      <c r="N32" s="210"/>
      <c r="O32" s="210"/>
      <c r="P32" s="210"/>
      <c r="W32" s="211">
        <f>ROUND(BC94, 0)</f>
        <v>0</v>
      </c>
      <c r="X32" s="210"/>
      <c r="Y32" s="210"/>
      <c r="Z32" s="210"/>
      <c r="AA32" s="210"/>
      <c r="AB32" s="210"/>
      <c r="AC32" s="210"/>
      <c r="AD32" s="210"/>
      <c r="AE32" s="210"/>
      <c r="AK32" s="211">
        <v>0</v>
      </c>
      <c r="AL32" s="210"/>
      <c r="AM32" s="210"/>
      <c r="AN32" s="210"/>
      <c r="AO32" s="210"/>
      <c r="AR32" s="35"/>
      <c r="BE32" s="218"/>
    </row>
    <row r="33" spans="2:57" s="2" customFormat="1" ht="14.45" hidden="1" customHeight="1">
      <c r="B33" s="35"/>
      <c r="F33" s="26" t="s">
        <v>46</v>
      </c>
      <c r="L33" s="209">
        <v>0</v>
      </c>
      <c r="M33" s="210"/>
      <c r="N33" s="210"/>
      <c r="O33" s="210"/>
      <c r="P33" s="210"/>
      <c r="W33" s="211">
        <f>ROUND(BD94, 0)</f>
        <v>0</v>
      </c>
      <c r="X33" s="210"/>
      <c r="Y33" s="210"/>
      <c r="Z33" s="210"/>
      <c r="AA33" s="210"/>
      <c r="AB33" s="210"/>
      <c r="AC33" s="210"/>
      <c r="AD33" s="210"/>
      <c r="AE33" s="210"/>
      <c r="AK33" s="211">
        <v>0</v>
      </c>
      <c r="AL33" s="210"/>
      <c r="AM33" s="210"/>
      <c r="AN33" s="210"/>
      <c r="AO33" s="210"/>
      <c r="AR33" s="35"/>
      <c r="BE33" s="218"/>
    </row>
    <row r="34" spans="2:57" s="1" customFormat="1" ht="6.95" customHeight="1">
      <c r="B34" s="31"/>
      <c r="AR34" s="31"/>
      <c r="BE34" s="217"/>
    </row>
    <row r="35" spans="2:57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15" t="s">
        <v>49</v>
      </c>
      <c r="Y35" s="213"/>
      <c r="Z35" s="213"/>
      <c r="AA35" s="213"/>
      <c r="AB35" s="213"/>
      <c r="AC35" s="38"/>
      <c r="AD35" s="38"/>
      <c r="AE35" s="38"/>
      <c r="AF35" s="38"/>
      <c r="AG35" s="38"/>
      <c r="AH35" s="38"/>
      <c r="AI35" s="38"/>
      <c r="AJ35" s="38"/>
      <c r="AK35" s="212">
        <f>SUM(AK26:AK33)</f>
        <v>0</v>
      </c>
      <c r="AL35" s="213"/>
      <c r="AM35" s="213"/>
      <c r="AN35" s="213"/>
      <c r="AO35" s="21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52</v>
      </c>
      <c r="AI60" s="33"/>
      <c r="AJ60" s="33"/>
      <c r="AK60" s="33"/>
      <c r="AL60" s="33"/>
      <c r="AM60" s="42" t="s">
        <v>53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55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52</v>
      </c>
      <c r="AI75" s="33"/>
      <c r="AJ75" s="33"/>
      <c r="AK75" s="33"/>
      <c r="AL75" s="33"/>
      <c r="AM75" s="42" t="s">
        <v>53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56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14</v>
      </c>
      <c r="L84" s="3" t="str">
        <f>K5</f>
        <v>2024-001a</v>
      </c>
      <c r="AR84" s="47"/>
    </row>
    <row r="85" spans="1:91" s="4" customFormat="1" ht="36.950000000000003" customHeight="1">
      <c r="B85" s="48"/>
      <c r="C85" s="49" t="s">
        <v>17</v>
      </c>
      <c r="L85" s="229" t="str">
        <f>K6</f>
        <v>SOŠ a SOU Sušice - objekt č.p.1413/II, Na Hrázi, Sušice - návrh úspor energie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21</v>
      </c>
      <c r="L87" s="50" t="str">
        <f>IF(K8="","",K8)</f>
        <v>Sušice</v>
      </c>
      <c r="AI87" s="26" t="s">
        <v>23</v>
      </c>
      <c r="AM87" s="231" t="str">
        <f>IF(AN8= "","",AN8)</f>
        <v>16. 12. 2024</v>
      </c>
      <c r="AN87" s="23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25</v>
      </c>
      <c r="L89" s="3" t="str">
        <f>IF(E11= "","",E11)</f>
        <v>SOŠ a SOU Sušice</v>
      </c>
      <c r="AI89" s="26" t="s">
        <v>31</v>
      </c>
      <c r="AM89" s="232" t="str">
        <f>IF(E17="","",E17)</f>
        <v>Ing. Jiří Lejsek</v>
      </c>
      <c r="AN89" s="233"/>
      <c r="AO89" s="233"/>
      <c r="AP89" s="233"/>
      <c r="AR89" s="31"/>
      <c r="AS89" s="241" t="s">
        <v>57</v>
      </c>
      <c r="AT89" s="24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29</v>
      </c>
      <c r="L90" s="3" t="str">
        <f>IF(E14= "Vyplň údaj","",E14)</f>
        <v/>
      </c>
      <c r="AI90" s="26" t="s">
        <v>34</v>
      </c>
      <c r="AM90" s="232" t="str">
        <f>IF(E20="","",E20)</f>
        <v xml:space="preserve"> </v>
      </c>
      <c r="AN90" s="233"/>
      <c r="AO90" s="233"/>
      <c r="AP90" s="233"/>
      <c r="AR90" s="31"/>
      <c r="AS90" s="243"/>
      <c r="AT90" s="244"/>
      <c r="BD90" s="55"/>
    </row>
    <row r="91" spans="1:91" s="1" customFormat="1" ht="10.9" customHeight="1">
      <c r="B91" s="31"/>
      <c r="AR91" s="31"/>
      <c r="AS91" s="243"/>
      <c r="AT91" s="244"/>
      <c r="BD91" s="55"/>
    </row>
    <row r="92" spans="1:91" s="1" customFormat="1" ht="29.25" customHeight="1">
      <c r="B92" s="31"/>
      <c r="C92" s="245" t="s">
        <v>58</v>
      </c>
      <c r="D92" s="246"/>
      <c r="E92" s="246"/>
      <c r="F92" s="246"/>
      <c r="G92" s="246"/>
      <c r="H92" s="56"/>
      <c r="I92" s="248" t="s">
        <v>59</v>
      </c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7" t="s">
        <v>60</v>
      </c>
      <c r="AH92" s="246"/>
      <c r="AI92" s="246"/>
      <c r="AJ92" s="246"/>
      <c r="AK92" s="246"/>
      <c r="AL92" s="246"/>
      <c r="AM92" s="246"/>
      <c r="AN92" s="248" t="s">
        <v>61</v>
      </c>
      <c r="AO92" s="246"/>
      <c r="AP92" s="249"/>
      <c r="AQ92" s="57" t="s">
        <v>62</v>
      </c>
      <c r="AR92" s="31"/>
      <c r="AS92" s="58" t="s">
        <v>63</v>
      </c>
      <c r="AT92" s="59" t="s">
        <v>64</v>
      </c>
      <c r="AU92" s="59" t="s">
        <v>65</v>
      </c>
      <c r="AV92" s="59" t="s">
        <v>66</v>
      </c>
      <c r="AW92" s="59" t="s">
        <v>67</v>
      </c>
      <c r="AX92" s="59" t="s">
        <v>68</v>
      </c>
      <c r="AY92" s="59" t="s">
        <v>69</v>
      </c>
      <c r="AZ92" s="59" t="s">
        <v>70</v>
      </c>
      <c r="BA92" s="59" t="s">
        <v>71</v>
      </c>
      <c r="BB92" s="59" t="s">
        <v>72</v>
      </c>
      <c r="BC92" s="59" t="s">
        <v>73</v>
      </c>
      <c r="BD92" s="60" t="s">
        <v>74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5">
        <f>ROUND(AG95+AG96,0)</f>
        <v>0</v>
      </c>
      <c r="AH94" s="235"/>
      <c r="AI94" s="235"/>
      <c r="AJ94" s="235"/>
      <c r="AK94" s="235"/>
      <c r="AL94" s="235"/>
      <c r="AM94" s="235"/>
      <c r="AN94" s="236">
        <f t="shared" ref="AN94:AN102" si="0">SUM(AG94,AT94)</f>
        <v>0</v>
      </c>
      <c r="AO94" s="236"/>
      <c r="AP94" s="236"/>
      <c r="AQ94" s="66" t="s">
        <v>1</v>
      </c>
      <c r="AR94" s="62"/>
      <c r="AS94" s="67">
        <f>ROUND(AS95+AS96,0)</f>
        <v>0</v>
      </c>
      <c r="AT94" s="68">
        <f t="shared" ref="AT94:AT102" si="1">ROUND(SUM(AV94:AW94),0)</f>
        <v>0</v>
      </c>
      <c r="AU94" s="69">
        <f>ROUND(AU95+AU96,5)</f>
        <v>0</v>
      </c>
      <c r="AV94" s="68">
        <f>ROUND(AZ94*L29,0)</f>
        <v>0</v>
      </c>
      <c r="AW94" s="68">
        <f>ROUND(BA94*L30,0)</f>
        <v>0</v>
      </c>
      <c r="AX94" s="68">
        <f>ROUND(BB94*L29,0)</f>
        <v>0</v>
      </c>
      <c r="AY94" s="68">
        <f>ROUND(BC94*L30,0)</f>
        <v>0</v>
      </c>
      <c r="AZ94" s="68">
        <f>ROUND(AZ95+AZ96,0)</f>
        <v>0</v>
      </c>
      <c r="BA94" s="68">
        <f>ROUND(BA95+BA96,0)</f>
        <v>0</v>
      </c>
      <c r="BB94" s="68">
        <f>ROUND(BB95+BB96,0)</f>
        <v>0</v>
      </c>
      <c r="BC94" s="68">
        <f>ROUND(BC95+BC96,0)</f>
        <v>0</v>
      </c>
      <c r="BD94" s="70">
        <f>ROUND(BD95+BD96,0)</f>
        <v>0</v>
      </c>
      <c r="BS94" s="71" t="s">
        <v>76</v>
      </c>
      <c r="BT94" s="71" t="s">
        <v>77</v>
      </c>
      <c r="BU94" s="72" t="s">
        <v>78</v>
      </c>
      <c r="BV94" s="71" t="s">
        <v>79</v>
      </c>
      <c r="BW94" s="71" t="s">
        <v>5</v>
      </c>
      <c r="BX94" s="71" t="s">
        <v>80</v>
      </c>
      <c r="CL94" s="71" t="s">
        <v>1</v>
      </c>
    </row>
    <row r="95" spans="1:91" s="6" customFormat="1" ht="16.5" customHeight="1">
      <c r="A95" s="73" t="s">
        <v>81</v>
      </c>
      <c r="B95" s="74"/>
      <c r="C95" s="75"/>
      <c r="D95" s="239" t="s">
        <v>82</v>
      </c>
      <c r="E95" s="239"/>
      <c r="F95" s="239"/>
      <c r="G95" s="239"/>
      <c r="H95" s="239"/>
      <c r="I95" s="76"/>
      <c r="J95" s="239" t="s">
        <v>83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7">
        <f>'010 - Stavební část'!J30</f>
        <v>0</v>
      </c>
      <c r="AH95" s="238"/>
      <c r="AI95" s="238"/>
      <c r="AJ95" s="238"/>
      <c r="AK95" s="238"/>
      <c r="AL95" s="238"/>
      <c r="AM95" s="238"/>
      <c r="AN95" s="237">
        <f t="shared" si="0"/>
        <v>0</v>
      </c>
      <c r="AO95" s="238"/>
      <c r="AP95" s="238"/>
      <c r="AQ95" s="77" t="s">
        <v>84</v>
      </c>
      <c r="AR95" s="74"/>
      <c r="AS95" s="78">
        <v>0</v>
      </c>
      <c r="AT95" s="79">
        <f t="shared" si="1"/>
        <v>0</v>
      </c>
      <c r="AU95" s="80">
        <f>'010 - Stavební část'!P147</f>
        <v>0</v>
      </c>
      <c r="AV95" s="79">
        <f>'010 - Stavební část'!J33</f>
        <v>0</v>
      </c>
      <c r="AW95" s="79">
        <f>'010 - Stavební část'!J34</f>
        <v>0</v>
      </c>
      <c r="AX95" s="79">
        <f>'010 - Stavební část'!J35</f>
        <v>0</v>
      </c>
      <c r="AY95" s="79">
        <f>'010 - Stavební část'!J36</f>
        <v>0</v>
      </c>
      <c r="AZ95" s="79">
        <f>'010 - Stavební část'!F33</f>
        <v>0</v>
      </c>
      <c r="BA95" s="79">
        <f>'010 - Stavební část'!F34</f>
        <v>0</v>
      </c>
      <c r="BB95" s="79">
        <f>'010 - Stavební část'!F35</f>
        <v>0</v>
      </c>
      <c r="BC95" s="79">
        <f>'010 - Stavební část'!F36</f>
        <v>0</v>
      </c>
      <c r="BD95" s="81">
        <f>'010 - Stavební část'!F37</f>
        <v>0</v>
      </c>
      <c r="BT95" s="82" t="s">
        <v>8</v>
      </c>
      <c r="BV95" s="82" t="s">
        <v>79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6" customFormat="1" ht="16.5" customHeight="1">
      <c r="B96" s="74"/>
      <c r="C96" s="75"/>
      <c r="D96" s="239" t="s">
        <v>87</v>
      </c>
      <c r="E96" s="239"/>
      <c r="F96" s="239"/>
      <c r="G96" s="239"/>
      <c r="H96" s="239"/>
      <c r="I96" s="76"/>
      <c r="J96" s="239" t="s">
        <v>88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40">
        <f>ROUND(SUM(AG97:AG102),0)</f>
        <v>0</v>
      </c>
      <c r="AH96" s="238"/>
      <c r="AI96" s="238"/>
      <c r="AJ96" s="238"/>
      <c r="AK96" s="238"/>
      <c r="AL96" s="238"/>
      <c r="AM96" s="238"/>
      <c r="AN96" s="237">
        <f t="shared" si="0"/>
        <v>0</v>
      </c>
      <c r="AO96" s="238"/>
      <c r="AP96" s="238"/>
      <c r="AQ96" s="77" t="s">
        <v>84</v>
      </c>
      <c r="AR96" s="74"/>
      <c r="AS96" s="78">
        <f>ROUND(SUM(AS97:AS102),0)</f>
        <v>0</v>
      </c>
      <c r="AT96" s="79">
        <f t="shared" si="1"/>
        <v>0</v>
      </c>
      <c r="AU96" s="80">
        <f>ROUND(SUM(AU97:AU102),5)</f>
        <v>0</v>
      </c>
      <c r="AV96" s="79">
        <f>ROUND(AZ96*L29,0)</f>
        <v>0</v>
      </c>
      <c r="AW96" s="79">
        <f>ROUND(BA96*L30,0)</f>
        <v>0</v>
      </c>
      <c r="AX96" s="79">
        <f>ROUND(BB96*L29,0)</f>
        <v>0</v>
      </c>
      <c r="AY96" s="79">
        <f>ROUND(BC96*L30,0)</f>
        <v>0</v>
      </c>
      <c r="AZ96" s="79">
        <f>ROUND(SUM(AZ97:AZ102),0)</f>
        <v>0</v>
      </c>
      <c r="BA96" s="79">
        <f>ROUND(SUM(BA97:BA102),0)</f>
        <v>0</v>
      </c>
      <c r="BB96" s="79">
        <f>ROUND(SUM(BB97:BB102),0)</f>
        <v>0</v>
      </c>
      <c r="BC96" s="79">
        <f>ROUND(SUM(BC97:BC102),0)</f>
        <v>0</v>
      </c>
      <c r="BD96" s="81">
        <f>ROUND(SUM(BD97:BD102),0)</f>
        <v>0</v>
      </c>
      <c r="BS96" s="82" t="s">
        <v>76</v>
      </c>
      <c r="BT96" s="82" t="s">
        <v>8</v>
      </c>
      <c r="BU96" s="82" t="s">
        <v>78</v>
      </c>
      <c r="BV96" s="82" t="s">
        <v>79</v>
      </c>
      <c r="BW96" s="82" t="s">
        <v>89</v>
      </c>
      <c r="BX96" s="82" t="s">
        <v>5</v>
      </c>
      <c r="CL96" s="82" t="s">
        <v>1</v>
      </c>
      <c r="CM96" s="82" t="s">
        <v>86</v>
      </c>
    </row>
    <row r="97" spans="1:90" s="3" customFormat="1" ht="16.5" customHeight="1">
      <c r="A97" s="73" t="s">
        <v>81</v>
      </c>
      <c r="B97" s="47"/>
      <c r="C97" s="9"/>
      <c r="D97" s="9"/>
      <c r="E97" s="234" t="s">
        <v>90</v>
      </c>
      <c r="F97" s="234"/>
      <c r="G97" s="234"/>
      <c r="H97" s="234"/>
      <c r="I97" s="234"/>
      <c r="J97" s="9"/>
      <c r="K97" s="234" t="s">
        <v>91</v>
      </c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27">
        <f>'021 - Dílny - vytápění'!J32</f>
        <v>0</v>
      </c>
      <c r="AH97" s="228"/>
      <c r="AI97" s="228"/>
      <c r="AJ97" s="228"/>
      <c r="AK97" s="228"/>
      <c r="AL97" s="228"/>
      <c r="AM97" s="228"/>
      <c r="AN97" s="227">
        <f t="shared" si="0"/>
        <v>0</v>
      </c>
      <c r="AO97" s="228"/>
      <c r="AP97" s="228"/>
      <c r="AQ97" s="83" t="s">
        <v>92</v>
      </c>
      <c r="AR97" s="47"/>
      <c r="AS97" s="84">
        <v>0</v>
      </c>
      <c r="AT97" s="85">
        <f t="shared" si="1"/>
        <v>0</v>
      </c>
      <c r="AU97" s="86">
        <f>'021 - Dílny - vytápění'!P134</f>
        <v>0</v>
      </c>
      <c r="AV97" s="85">
        <f>'021 - Dílny - vytápění'!J35</f>
        <v>0</v>
      </c>
      <c r="AW97" s="85">
        <f>'021 - Dílny - vytápění'!J36</f>
        <v>0</v>
      </c>
      <c r="AX97" s="85">
        <f>'021 - Dílny - vytápění'!J37</f>
        <v>0</v>
      </c>
      <c r="AY97" s="85">
        <f>'021 - Dílny - vytápění'!J38</f>
        <v>0</v>
      </c>
      <c r="AZ97" s="85">
        <f>'021 - Dílny - vytápění'!F35</f>
        <v>0</v>
      </c>
      <c r="BA97" s="85">
        <f>'021 - Dílny - vytápění'!F36</f>
        <v>0</v>
      </c>
      <c r="BB97" s="85">
        <f>'021 - Dílny - vytápění'!F37</f>
        <v>0</v>
      </c>
      <c r="BC97" s="85">
        <f>'021 - Dílny - vytápění'!F38</f>
        <v>0</v>
      </c>
      <c r="BD97" s="87">
        <f>'021 - Dílny - vytápění'!F39</f>
        <v>0</v>
      </c>
      <c r="BT97" s="24" t="s">
        <v>86</v>
      </c>
      <c r="BV97" s="24" t="s">
        <v>79</v>
      </c>
      <c r="BW97" s="24" t="s">
        <v>93</v>
      </c>
      <c r="BX97" s="24" t="s">
        <v>89</v>
      </c>
      <c r="CL97" s="24" t="s">
        <v>1</v>
      </c>
    </row>
    <row r="98" spans="1:90" s="3" customFormat="1" ht="16.5" customHeight="1">
      <c r="A98" s="73" t="s">
        <v>81</v>
      </c>
      <c r="B98" s="47"/>
      <c r="C98" s="9"/>
      <c r="D98" s="9"/>
      <c r="E98" s="234" t="s">
        <v>94</v>
      </c>
      <c r="F98" s="234"/>
      <c r="G98" s="234"/>
      <c r="H98" s="234"/>
      <c r="I98" s="234"/>
      <c r="J98" s="9"/>
      <c r="K98" s="234" t="s">
        <v>95</v>
      </c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27">
        <f>'022 - Dílny - vzduchotech...'!J32</f>
        <v>0</v>
      </c>
      <c r="AH98" s="228"/>
      <c r="AI98" s="228"/>
      <c r="AJ98" s="228"/>
      <c r="AK98" s="228"/>
      <c r="AL98" s="228"/>
      <c r="AM98" s="228"/>
      <c r="AN98" s="227">
        <f t="shared" si="0"/>
        <v>0</v>
      </c>
      <c r="AO98" s="228"/>
      <c r="AP98" s="228"/>
      <c r="AQ98" s="83" t="s">
        <v>92</v>
      </c>
      <c r="AR98" s="47"/>
      <c r="AS98" s="84">
        <v>0</v>
      </c>
      <c r="AT98" s="85">
        <f t="shared" si="1"/>
        <v>0</v>
      </c>
      <c r="AU98" s="86">
        <f>'022 - Dílny - vzduchotech...'!P134</f>
        <v>0</v>
      </c>
      <c r="AV98" s="85">
        <f>'022 - Dílny - vzduchotech...'!J35</f>
        <v>0</v>
      </c>
      <c r="AW98" s="85">
        <f>'022 - Dílny - vzduchotech...'!J36</f>
        <v>0</v>
      </c>
      <c r="AX98" s="85">
        <f>'022 - Dílny - vzduchotech...'!J37</f>
        <v>0</v>
      </c>
      <c r="AY98" s="85">
        <f>'022 - Dílny - vzduchotech...'!J38</f>
        <v>0</v>
      </c>
      <c r="AZ98" s="85">
        <f>'022 - Dílny - vzduchotech...'!F35</f>
        <v>0</v>
      </c>
      <c r="BA98" s="85">
        <f>'022 - Dílny - vzduchotech...'!F36</f>
        <v>0</v>
      </c>
      <c r="BB98" s="85">
        <f>'022 - Dílny - vzduchotech...'!F37</f>
        <v>0</v>
      </c>
      <c r="BC98" s="85">
        <f>'022 - Dílny - vzduchotech...'!F38</f>
        <v>0</v>
      </c>
      <c r="BD98" s="87">
        <f>'022 - Dílny - vzduchotech...'!F39</f>
        <v>0</v>
      </c>
      <c r="BT98" s="24" t="s">
        <v>86</v>
      </c>
      <c r="BV98" s="24" t="s">
        <v>79</v>
      </c>
      <c r="BW98" s="24" t="s">
        <v>96</v>
      </c>
      <c r="BX98" s="24" t="s">
        <v>89</v>
      </c>
      <c r="CL98" s="24" t="s">
        <v>1</v>
      </c>
    </row>
    <row r="99" spans="1:90" s="3" customFormat="1" ht="16.5" customHeight="1">
      <c r="A99" s="73" t="s">
        <v>81</v>
      </c>
      <c r="B99" s="47"/>
      <c r="C99" s="9"/>
      <c r="D99" s="9"/>
      <c r="E99" s="234" t="s">
        <v>97</v>
      </c>
      <c r="F99" s="234"/>
      <c r="G99" s="234"/>
      <c r="H99" s="234"/>
      <c r="I99" s="234"/>
      <c r="J99" s="9"/>
      <c r="K99" s="234" t="s">
        <v>98</v>
      </c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27">
        <f>'023 - Dílny - M+R'!J32</f>
        <v>0</v>
      </c>
      <c r="AH99" s="228"/>
      <c r="AI99" s="228"/>
      <c r="AJ99" s="228"/>
      <c r="AK99" s="228"/>
      <c r="AL99" s="228"/>
      <c r="AM99" s="228"/>
      <c r="AN99" s="227">
        <f t="shared" si="0"/>
        <v>0</v>
      </c>
      <c r="AO99" s="228"/>
      <c r="AP99" s="228"/>
      <c r="AQ99" s="83" t="s">
        <v>92</v>
      </c>
      <c r="AR99" s="47"/>
      <c r="AS99" s="84">
        <v>0</v>
      </c>
      <c r="AT99" s="85">
        <f t="shared" si="1"/>
        <v>0</v>
      </c>
      <c r="AU99" s="86">
        <f>'023 - Dílny - M+R'!P128</f>
        <v>0</v>
      </c>
      <c r="AV99" s="85">
        <f>'023 - Dílny - M+R'!J35</f>
        <v>0</v>
      </c>
      <c r="AW99" s="85">
        <f>'023 - Dílny - M+R'!J36</f>
        <v>0</v>
      </c>
      <c r="AX99" s="85">
        <f>'023 - Dílny - M+R'!J37</f>
        <v>0</v>
      </c>
      <c r="AY99" s="85">
        <f>'023 - Dílny - M+R'!J38</f>
        <v>0</v>
      </c>
      <c r="AZ99" s="85">
        <f>'023 - Dílny - M+R'!F35</f>
        <v>0</v>
      </c>
      <c r="BA99" s="85">
        <f>'023 - Dílny - M+R'!F36</f>
        <v>0</v>
      </c>
      <c r="BB99" s="85">
        <f>'023 - Dílny - M+R'!F37</f>
        <v>0</v>
      </c>
      <c r="BC99" s="85">
        <f>'023 - Dílny - M+R'!F38</f>
        <v>0</v>
      </c>
      <c r="BD99" s="87">
        <f>'023 - Dílny - M+R'!F39</f>
        <v>0</v>
      </c>
      <c r="BT99" s="24" t="s">
        <v>86</v>
      </c>
      <c r="BV99" s="24" t="s">
        <v>79</v>
      </c>
      <c r="BW99" s="24" t="s">
        <v>99</v>
      </c>
      <c r="BX99" s="24" t="s">
        <v>89</v>
      </c>
      <c r="CL99" s="24" t="s">
        <v>1</v>
      </c>
    </row>
    <row r="100" spans="1:90" s="3" customFormat="1" ht="16.5" customHeight="1">
      <c r="A100" s="73" t="s">
        <v>81</v>
      </c>
      <c r="B100" s="47"/>
      <c r="C100" s="9"/>
      <c r="D100" s="9"/>
      <c r="E100" s="234" t="s">
        <v>100</v>
      </c>
      <c r="F100" s="234"/>
      <c r="G100" s="234"/>
      <c r="H100" s="234"/>
      <c r="I100" s="234"/>
      <c r="J100" s="9"/>
      <c r="K100" s="234" t="s">
        <v>101</v>
      </c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27">
        <f>'024 - Dílny, plynová kote...'!J32</f>
        <v>0</v>
      </c>
      <c r="AH100" s="228"/>
      <c r="AI100" s="228"/>
      <c r="AJ100" s="228"/>
      <c r="AK100" s="228"/>
      <c r="AL100" s="228"/>
      <c r="AM100" s="228"/>
      <c r="AN100" s="227">
        <f t="shared" si="0"/>
        <v>0</v>
      </c>
      <c r="AO100" s="228"/>
      <c r="AP100" s="228"/>
      <c r="AQ100" s="83" t="s">
        <v>92</v>
      </c>
      <c r="AR100" s="47"/>
      <c r="AS100" s="84">
        <v>0</v>
      </c>
      <c r="AT100" s="85">
        <f t="shared" si="1"/>
        <v>0</v>
      </c>
      <c r="AU100" s="86">
        <f>'024 - Dílny, plynová kote...'!P139</f>
        <v>0</v>
      </c>
      <c r="AV100" s="85">
        <f>'024 - Dílny, plynová kote...'!J35</f>
        <v>0</v>
      </c>
      <c r="AW100" s="85">
        <f>'024 - Dílny, plynová kote...'!J36</f>
        <v>0</v>
      </c>
      <c r="AX100" s="85">
        <f>'024 - Dílny, plynová kote...'!J37</f>
        <v>0</v>
      </c>
      <c r="AY100" s="85">
        <f>'024 - Dílny, plynová kote...'!J38</f>
        <v>0</v>
      </c>
      <c r="AZ100" s="85">
        <f>'024 - Dílny, plynová kote...'!F35</f>
        <v>0</v>
      </c>
      <c r="BA100" s="85">
        <f>'024 - Dílny, plynová kote...'!F36</f>
        <v>0</v>
      </c>
      <c r="BB100" s="85">
        <f>'024 - Dílny, plynová kote...'!F37</f>
        <v>0</v>
      </c>
      <c r="BC100" s="85">
        <f>'024 - Dílny, plynová kote...'!F38</f>
        <v>0</v>
      </c>
      <c r="BD100" s="87">
        <f>'024 - Dílny, plynová kote...'!F39</f>
        <v>0</v>
      </c>
      <c r="BT100" s="24" t="s">
        <v>86</v>
      </c>
      <c r="BV100" s="24" t="s">
        <v>79</v>
      </c>
      <c r="BW100" s="24" t="s">
        <v>102</v>
      </c>
      <c r="BX100" s="24" t="s">
        <v>89</v>
      </c>
      <c r="CL100" s="24" t="s">
        <v>1</v>
      </c>
    </row>
    <row r="101" spans="1:90" s="3" customFormat="1" ht="16.5" customHeight="1">
      <c r="A101" s="73" t="s">
        <v>81</v>
      </c>
      <c r="B101" s="47"/>
      <c r="C101" s="9"/>
      <c r="D101" s="9"/>
      <c r="E101" s="234" t="s">
        <v>103</v>
      </c>
      <c r="F101" s="234"/>
      <c r="G101" s="234"/>
      <c r="H101" s="234"/>
      <c r="I101" s="234"/>
      <c r="J101" s="9"/>
      <c r="K101" s="234" t="s">
        <v>104</v>
      </c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27">
        <f>'025 - Dílny, plynová, pla...'!J32</f>
        <v>0</v>
      </c>
      <c r="AH101" s="228"/>
      <c r="AI101" s="228"/>
      <c r="AJ101" s="228"/>
      <c r="AK101" s="228"/>
      <c r="AL101" s="228"/>
      <c r="AM101" s="228"/>
      <c r="AN101" s="227">
        <f t="shared" si="0"/>
        <v>0</v>
      </c>
      <c r="AO101" s="228"/>
      <c r="AP101" s="228"/>
      <c r="AQ101" s="83" t="s">
        <v>92</v>
      </c>
      <c r="AR101" s="47"/>
      <c r="AS101" s="84">
        <v>0</v>
      </c>
      <c r="AT101" s="85">
        <f t="shared" si="1"/>
        <v>0</v>
      </c>
      <c r="AU101" s="86">
        <f>'025 - Dílny, plynová, pla...'!P132</f>
        <v>0</v>
      </c>
      <c r="AV101" s="85">
        <f>'025 - Dílny, plynová, pla...'!J35</f>
        <v>0</v>
      </c>
      <c r="AW101" s="85">
        <f>'025 - Dílny, plynová, pla...'!J36</f>
        <v>0</v>
      </c>
      <c r="AX101" s="85">
        <f>'025 - Dílny, plynová, pla...'!J37</f>
        <v>0</v>
      </c>
      <c r="AY101" s="85">
        <f>'025 - Dílny, plynová, pla...'!J38</f>
        <v>0</v>
      </c>
      <c r="AZ101" s="85">
        <f>'025 - Dílny, plynová, pla...'!F35</f>
        <v>0</v>
      </c>
      <c r="BA101" s="85">
        <f>'025 - Dílny, plynová, pla...'!F36</f>
        <v>0</v>
      </c>
      <c r="BB101" s="85">
        <f>'025 - Dílny, plynová, pla...'!F37</f>
        <v>0</v>
      </c>
      <c r="BC101" s="85">
        <f>'025 - Dílny, plynová, pla...'!F38</f>
        <v>0</v>
      </c>
      <c r="BD101" s="87">
        <f>'025 - Dílny, plynová, pla...'!F39</f>
        <v>0</v>
      </c>
      <c r="BT101" s="24" t="s">
        <v>86</v>
      </c>
      <c r="BV101" s="24" t="s">
        <v>79</v>
      </c>
      <c r="BW101" s="24" t="s">
        <v>105</v>
      </c>
      <c r="BX101" s="24" t="s">
        <v>89</v>
      </c>
      <c r="CL101" s="24" t="s">
        <v>1</v>
      </c>
    </row>
    <row r="102" spans="1:90" s="3" customFormat="1" ht="16.5" customHeight="1">
      <c r="A102" s="73" t="s">
        <v>81</v>
      </c>
      <c r="B102" s="47"/>
      <c r="C102" s="9"/>
      <c r="D102" s="9"/>
      <c r="E102" s="234" t="s">
        <v>106</v>
      </c>
      <c r="F102" s="234"/>
      <c r="G102" s="234"/>
      <c r="H102" s="234"/>
      <c r="I102" s="234"/>
      <c r="J102" s="9"/>
      <c r="K102" s="234" t="s">
        <v>107</v>
      </c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27">
        <f>'026 - Elektroinstalace'!J32</f>
        <v>0</v>
      </c>
      <c r="AH102" s="228"/>
      <c r="AI102" s="228"/>
      <c r="AJ102" s="228"/>
      <c r="AK102" s="228"/>
      <c r="AL102" s="228"/>
      <c r="AM102" s="228"/>
      <c r="AN102" s="227">
        <f t="shared" si="0"/>
        <v>0</v>
      </c>
      <c r="AO102" s="228"/>
      <c r="AP102" s="228"/>
      <c r="AQ102" s="83" t="s">
        <v>92</v>
      </c>
      <c r="AR102" s="47"/>
      <c r="AS102" s="88">
        <v>0</v>
      </c>
      <c r="AT102" s="89">
        <f t="shared" si="1"/>
        <v>0</v>
      </c>
      <c r="AU102" s="90">
        <f>'026 - Elektroinstalace'!P122</f>
        <v>0</v>
      </c>
      <c r="AV102" s="89">
        <f>'026 - Elektroinstalace'!J35</f>
        <v>0</v>
      </c>
      <c r="AW102" s="89">
        <f>'026 - Elektroinstalace'!J36</f>
        <v>0</v>
      </c>
      <c r="AX102" s="89">
        <f>'026 - Elektroinstalace'!J37</f>
        <v>0</v>
      </c>
      <c r="AY102" s="89">
        <f>'026 - Elektroinstalace'!J38</f>
        <v>0</v>
      </c>
      <c r="AZ102" s="89">
        <f>'026 - Elektroinstalace'!F35</f>
        <v>0</v>
      </c>
      <c r="BA102" s="89">
        <f>'026 - Elektroinstalace'!F36</f>
        <v>0</v>
      </c>
      <c r="BB102" s="89">
        <f>'026 - Elektroinstalace'!F37</f>
        <v>0</v>
      </c>
      <c r="BC102" s="89">
        <f>'026 - Elektroinstalace'!F38</f>
        <v>0</v>
      </c>
      <c r="BD102" s="91">
        <f>'026 - Elektroinstalace'!F39</f>
        <v>0</v>
      </c>
      <c r="BT102" s="24" t="s">
        <v>86</v>
      </c>
      <c r="BV102" s="24" t="s">
        <v>79</v>
      </c>
      <c r="BW102" s="24" t="s">
        <v>108</v>
      </c>
      <c r="BX102" s="24" t="s">
        <v>89</v>
      </c>
      <c r="CL102" s="24" t="s">
        <v>1</v>
      </c>
    </row>
    <row r="103" spans="1:90" s="1" customFormat="1" ht="30" customHeight="1">
      <c r="B103" s="31"/>
      <c r="AR103" s="31"/>
    </row>
    <row r="104" spans="1:90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31"/>
    </row>
  </sheetData>
  <sheetProtection algorithmName="SHA-512" hashValue="namz8XovRvgq3T6aFqqhwsxEOKFem3XxvS9RsCNe5E9tlmr315rzr2XT6QgycUZFHzSbIOP9XjbrP9KDpvYALw==" saltValue="Vo38i6pgDWIDR16oyeVm0iC3HNk4h0wzgj5UEJmJFHS3bE6YCDONakoJyJ0G02wbZ63iK+fHSSfFpQjS8MWMBQ==" spinCount="100000" sheet="1" objects="1" scenarios="1" formatColumns="0" formatRows="0"/>
  <mergeCells count="70">
    <mergeCell ref="AS89:AT91"/>
    <mergeCell ref="AM90:AP90"/>
    <mergeCell ref="C92:G92"/>
    <mergeCell ref="AG92:AM92"/>
    <mergeCell ref="AN92:AP92"/>
    <mergeCell ref="I92:AF92"/>
    <mergeCell ref="D95:H95"/>
    <mergeCell ref="J95:AF95"/>
    <mergeCell ref="AG95:AM95"/>
    <mergeCell ref="E99:I99"/>
    <mergeCell ref="K99:AF99"/>
    <mergeCell ref="D96:H96"/>
    <mergeCell ref="J96:AF96"/>
    <mergeCell ref="AG96:AM96"/>
    <mergeCell ref="K97:AF97"/>
    <mergeCell ref="E97:I97"/>
    <mergeCell ref="AG97:AM97"/>
    <mergeCell ref="E102:I102"/>
    <mergeCell ref="K102:AF102"/>
    <mergeCell ref="AG94:AM94"/>
    <mergeCell ref="AN94:AP94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E98:I98"/>
    <mergeCell ref="K98:AF98"/>
    <mergeCell ref="W30:AE30"/>
    <mergeCell ref="AK30:AO30"/>
    <mergeCell ref="L30:P30"/>
    <mergeCell ref="W31:AE31"/>
    <mergeCell ref="AN102:AP102"/>
    <mergeCell ref="AG102:AM102"/>
    <mergeCell ref="AN99:AP99"/>
    <mergeCell ref="AG99:AM99"/>
    <mergeCell ref="L85:AO85"/>
    <mergeCell ref="AM87:AN87"/>
    <mergeCell ref="AM89:AP89"/>
    <mergeCell ref="AN95:AP95"/>
    <mergeCell ref="AN96:AP96"/>
    <mergeCell ref="AN97:AP97"/>
    <mergeCell ref="AK26:AO26"/>
    <mergeCell ref="L28:P28"/>
    <mergeCell ref="W28:AE28"/>
    <mergeCell ref="AK28:AO28"/>
    <mergeCell ref="AK29:AO29"/>
    <mergeCell ref="W29:AE29"/>
    <mergeCell ref="L29:P29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5" location="'010 - Stavební část'!C2" display="/" xr:uid="{00000000-0004-0000-0000-000000000000}"/>
    <hyperlink ref="A97" location="'021 - Dílny - vytápění'!C2" display="/" xr:uid="{00000000-0004-0000-0000-000001000000}"/>
    <hyperlink ref="A98" location="'022 - Dílny - vzduchotech...'!C2" display="/" xr:uid="{00000000-0004-0000-0000-000002000000}"/>
    <hyperlink ref="A99" location="'023 - Dílny - M+R'!C2" display="/" xr:uid="{00000000-0004-0000-0000-000003000000}"/>
    <hyperlink ref="A100" location="'024 - Dílny, plynová kote...'!C2" display="/" xr:uid="{00000000-0004-0000-0000-000004000000}"/>
    <hyperlink ref="A101" location="'025 - Dílny, plynová, pla...'!C2" display="/" xr:uid="{00000000-0004-0000-0000-000005000000}"/>
    <hyperlink ref="A102" location="'026 - Elektroinstalace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9E83-CEBC-45BE-93CF-60A4CF28646A}">
  <dimension ref="B1:BD435"/>
  <sheetViews>
    <sheetView showGridLines="0" tabSelected="1" topLeftCell="A295" workbookViewId="0">
      <selection activeCell="AH312" sqref="AH312:AI312"/>
    </sheetView>
  </sheetViews>
  <sheetFormatPr defaultRowHeight="15"/>
  <cols>
    <col min="1" max="1" width="0.6640625" style="189" customWidth="1"/>
    <col min="2" max="2" width="1.83203125" style="189" customWidth="1"/>
    <col min="3" max="3" width="4.6640625" style="189" customWidth="1"/>
    <col min="4" max="4" width="0.6640625" style="189" customWidth="1"/>
    <col min="5" max="5" width="1.5" style="189" customWidth="1"/>
    <col min="6" max="6" width="0" style="189" hidden="1" customWidth="1"/>
    <col min="7" max="7" width="4.5" style="189" customWidth="1"/>
    <col min="8" max="8" width="3.6640625" style="189" customWidth="1"/>
    <col min="9" max="10" width="0.1640625" style="189" customWidth="1"/>
    <col min="11" max="11" width="0" style="189" hidden="1" customWidth="1"/>
    <col min="12" max="12" width="1.83203125" style="189" customWidth="1"/>
    <col min="13" max="13" width="0.1640625" style="189" customWidth="1"/>
    <col min="14" max="14" width="0.6640625" style="189" customWidth="1"/>
    <col min="15" max="15" width="0.33203125" style="189" customWidth="1"/>
    <col min="16" max="16" width="0" style="189" hidden="1" customWidth="1"/>
    <col min="17" max="17" width="1.83203125" style="189" customWidth="1"/>
    <col min="18" max="18" width="0" style="189" hidden="1" customWidth="1"/>
    <col min="19" max="19" width="0.1640625" style="189" customWidth="1"/>
    <col min="20" max="20" width="0" style="189" hidden="1" customWidth="1"/>
    <col min="21" max="21" width="5.83203125" style="189" customWidth="1"/>
    <col min="22" max="22" width="2.1640625" style="189" customWidth="1"/>
    <col min="23" max="23" width="1.5" style="189" customWidth="1"/>
    <col min="24" max="24" width="0" style="189" hidden="1" customWidth="1"/>
    <col min="25" max="25" width="3.33203125" style="189" customWidth="1"/>
    <col min="26" max="26" width="0" style="189" hidden="1" customWidth="1"/>
    <col min="27" max="27" width="0.6640625" style="189" customWidth="1"/>
    <col min="28" max="28" width="1.1640625" style="189" customWidth="1"/>
    <col min="29" max="29" width="0" style="189" hidden="1" customWidth="1"/>
    <col min="30" max="30" width="7.1640625" style="189" customWidth="1"/>
    <col min="31" max="31" width="1" style="189" customWidth="1"/>
    <col min="32" max="32" width="15" style="189" customWidth="1"/>
    <col min="33" max="33" width="1.83203125" style="189" customWidth="1"/>
    <col min="34" max="34" width="7.1640625" style="189" customWidth="1"/>
    <col min="35" max="35" width="8.83203125" style="189" customWidth="1"/>
    <col min="36" max="36" width="9" style="189" customWidth="1"/>
    <col min="37" max="37" width="0.5" style="189" customWidth="1"/>
    <col min="38" max="38" width="0.83203125" style="189" customWidth="1"/>
    <col min="39" max="39" width="5.6640625" style="189" customWidth="1"/>
    <col min="40" max="40" width="2.5" style="189" customWidth="1"/>
    <col min="41" max="41" width="1" style="189" customWidth="1"/>
    <col min="42" max="42" width="1.83203125" style="189" customWidth="1"/>
    <col min="43" max="43" width="5.5" style="189" customWidth="1"/>
    <col min="44" max="44" width="1.33203125" style="189" customWidth="1"/>
    <col min="45" max="45" width="12.1640625" style="189" customWidth="1"/>
    <col min="46" max="46" width="0.6640625" style="189" customWidth="1"/>
    <col min="47" max="16384" width="9.33203125" style="189"/>
  </cols>
  <sheetData>
    <row r="1" spans="2:50" ht="6" customHeight="1"/>
    <row r="2" spans="2:50" ht="17.100000000000001" customHeight="1">
      <c r="B2" s="280" t="s">
        <v>2000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</row>
    <row r="3" spans="2:50" ht="2.85" customHeight="1"/>
    <row r="4" spans="2:50" ht="11.45" customHeight="1">
      <c r="B4" s="292" t="s">
        <v>2001</v>
      </c>
      <c r="C4" s="288"/>
      <c r="D4" s="288"/>
      <c r="E4" s="293" t="s">
        <v>2002</v>
      </c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93" t="s">
        <v>1948</v>
      </c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92" t="s">
        <v>2003</v>
      </c>
      <c r="AJ4" s="288"/>
      <c r="AK4" s="292" t="s">
        <v>151</v>
      </c>
      <c r="AL4" s="288"/>
      <c r="AM4" s="288"/>
      <c r="AN4" s="288"/>
      <c r="AO4" s="288"/>
      <c r="AP4" s="293" t="s">
        <v>2004</v>
      </c>
      <c r="AQ4" s="288"/>
      <c r="AR4" s="292" t="s">
        <v>2005</v>
      </c>
      <c r="AS4" s="288"/>
    </row>
    <row r="5" spans="2:50" ht="11.45" customHeight="1">
      <c r="B5" s="258">
        <v>1</v>
      </c>
      <c r="C5" s="257"/>
      <c r="D5" s="257"/>
      <c r="E5" s="261" t="s">
        <v>2107</v>
      </c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61" t="s">
        <v>2108</v>
      </c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68">
        <v>0</v>
      </c>
      <c r="AJ5" s="269"/>
      <c r="AK5" s="271">
        <v>2</v>
      </c>
      <c r="AL5" s="272"/>
      <c r="AM5" s="272"/>
      <c r="AN5" s="272"/>
      <c r="AO5" s="272"/>
      <c r="AP5" s="261" t="s">
        <v>1141</v>
      </c>
      <c r="AQ5" s="257"/>
      <c r="AR5" s="271">
        <f>PRODUCT(AI5,AK5)</f>
        <v>0</v>
      </c>
      <c r="AS5" s="272"/>
    </row>
    <row r="6" spans="2:50" ht="11.25" customHeight="1">
      <c r="B6" s="294">
        <f>SUM(AR5)</f>
        <v>0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</row>
    <row r="7" spans="2:50" ht="11.45" customHeight="1">
      <c r="B7" s="258">
        <v>2</v>
      </c>
      <c r="C7" s="257"/>
      <c r="D7" s="257"/>
      <c r="E7" s="261" t="s">
        <v>2019</v>
      </c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61" t="s">
        <v>2020</v>
      </c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68">
        <v>0</v>
      </c>
      <c r="AJ7" s="269"/>
      <c r="AK7" s="271">
        <v>120</v>
      </c>
      <c r="AL7" s="272"/>
      <c r="AM7" s="272"/>
      <c r="AN7" s="272"/>
      <c r="AO7" s="272"/>
      <c r="AP7" s="261" t="s">
        <v>219</v>
      </c>
      <c r="AQ7" s="257"/>
      <c r="AR7" s="271">
        <f>PRODUCT(AI7,AK7)</f>
        <v>0</v>
      </c>
      <c r="AS7" s="272"/>
      <c r="AW7" s="289"/>
      <c r="AX7" s="290"/>
    </row>
    <row r="8" spans="2:50" ht="11.45" customHeight="1">
      <c r="B8" s="258">
        <v>3</v>
      </c>
      <c r="C8" s="257"/>
      <c r="D8" s="257"/>
      <c r="E8" s="261" t="s">
        <v>2019</v>
      </c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61" t="s">
        <v>2020</v>
      </c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68">
        <v>0</v>
      </c>
      <c r="AJ8" s="269"/>
      <c r="AK8" s="271">
        <v>460</v>
      </c>
      <c r="AL8" s="272"/>
      <c r="AM8" s="272"/>
      <c r="AN8" s="272"/>
      <c r="AO8" s="272"/>
      <c r="AP8" s="261" t="s">
        <v>219</v>
      </c>
      <c r="AQ8" s="257"/>
      <c r="AR8" s="271">
        <f t="shared" ref="AR8:AR71" si="0">PRODUCT(AI8,AK8)</f>
        <v>0</v>
      </c>
      <c r="AS8" s="272"/>
      <c r="AW8" s="289"/>
      <c r="AX8" s="290"/>
    </row>
    <row r="9" spans="2:50" ht="11.45" customHeight="1">
      <c r="B9" s="258">
        <v>4</v>
      </c>
      <c r="C9" s="257"/>
      <c r="D9" s="257"/>
      <c r="E9" s="261" t="s">
        <v>2021</v>
      </c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61" t="s">
        <v>2022</v>
      </c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68">
        <v>0</v>
      </c>
      <c r="AJ9" s="269"/>
      <c r="AK9" s="271">
        <v>20</v>
      </c>
      <c r="AL9" s="272"/>
      <c r="AM9" s="272"/>
      <c r="AN9" s="272"/>
      <c r="AO9" s="272"/>
      <c r="AP9" s="261" t="s">
        <v>219</v>
      </c>
      <c r="AQ9" s="257"/>
      <c r="AR9" s="271">
        <f t="shared" si="0"/>
        <v>0</v>
      </c>
      <c r="AS9" s="272"/>
      <c r="AW9" s="289"/>
      <c r="AX9" s="290"/>
    </row>
    <row r="10" spans="2:50" ht="11.25" customHeight="1">
      <c r="B10" s="258">
        <v>5</v>
      </c>
      <c r="C10" s="257"/>
      <c r="D10" s="257"/>
      <c r="E10" s="261" t="s">
        <v>2006</v>
      </c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61" t="s">
        <v>2007</v>
      </c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68">
        <v>0</v>
      </c>
      <c r="AJ10" s="269"/>
      <c r="AK10" s="271">
        <v>9</v>
      </c>
      <c r="AL10" s="272"/>
      <c r="AM10" s="272"/>
      <c r="AN10" s="272"/>
      <c r="AO10" s="272"/>
      <c r="AP10" s="261" t="s">
        <v>1141</v>
      </c>
      <c r="AQ10" s="257"/>
      <c r="AR10" s="271">
        <f t="shared" si="0"/>
        <v>0</v>
      </c>
      <c r="AS10" s="272"/>
      <c r="AW10" s="289"/>
      <c r="AX10" s="290"/>
    </row>
    <row r="11" spans="2:50" ht="11.45" customHeight="1">
      <c r="B11" s="258">
        <v>6</v>
      </c>
      <c r="C11" s="257"/>
      <c r="D11" s="257"/>
      <c r="E11" s="261" t="s">
        <v>2006</v>
      </c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61" t="s">
        <v>2008</v>
      </c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68">
        <v>0</v>
      </c>
      <c r="AJ11" s="269"/>
      <c r="AK11" s="271">
        <v>4</v>
      </c>
      <c r="AL11" s="272"/>
      <c r="AM11" s="272"/>
      <c r="AN11" s="272"/>
      <c r="AO11" s="272"/>
      <c r="AP11" s="261" t="s">
        <v>1141</v>
      </c>
      <c r="AQ11" s="257"/>
      <c r="AR11" s="271">
        <f t="shared" si="0"/>
        <v>0</v>
      </c>
      <c r="AS11" s="272"/>
      <c r="AW11" s="289"/>
      <c r="AX11" s="290"/>
    </row>
    <row r="12" spans="2:50" ht="11.45" customHeight="1">
      <c r="B12" s="258">
        <v>7</v>
      </c>
      <c r="C12" s="257"/>
      <c r="D12" s="257"/>
      <c r="E12" s="261" t="s">
        <v>2009</v>
      </c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61" t="s">
        <v>2010</v>
      </c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68">
        <v>0</v>
      </c>
      <c r="AJ12" s="269"/>
      <c r="AK12" s="271">
        <v>24</v>
      </c>
      <c r="AL12" s="272"/>
      <c r="AM12" s="272"/>
      <c r="AN12" s="272"/>
      <c r="AO12" s="272"/>
      <c r="AP12" s="261" t="s">
        <v>1141</v>
      </c>
      <c r="AQ12" s="257"/>
      <c r="AR12" s="271">
        <f t="shared" si="0"/>
        <v>0</v>
      </c>
      <c r="AS12" s="272"/>
      <c r="AW12" s="289"/>
      <c r="AX12" s="290"/>
    </row>
    <row r="13" spans="2:50" ht="11.45" customHeight="1">
      <c r="B13" s="258">
        <v>8</v>
      </c>
      <c r="C13" s="257"/>
      <c r="D13" s="257"/>
      <c r="E13" s="261" t="s">
        <v>2011</v>
      </c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61" t="s">
        <v>2012</v>
      </c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68">
        <v>0</v>
      </c>
      <c r="AJ13" s="269"/>
      <c r="AK13" s="271">
        <v>4</v>
      </c>
      <c r="AL13" s="272"/>
      <c r="AM13" s="272"/>
      <c r="AN13" s="272"/>
      <c r="AO13" s="272"/>
      <c r="AP13" s="261" t="s">
        <v>1141</v>
      </c>
      <c r="AQ13" s="257"/>
      <c r="AR13" s="271">
        <f t="shared" si="0"/>
        <v>0</v>
      </c>
      <c r="AS13" s="272"/>
      <c r="AW13" s="289"/>
      <c r="AX13" s="290"/>
    </row>
    <row r="14" spans="2:50" ht="11.25" customHeight="1">
      <c r="B14" s="258">
        <v>9</v>
      </c>
      <c r="C14" s="257"/>
      <c r="D14" s="257"/>
      <c r="E14" s="261" t="s">
        <v>2027</v>
      </c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61" t="s">
        <v>2028</v>
      </c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68">
        <v>0</v>
      </c>
      <c r="AJ14" s="269"/>
      <c r="AK14" s="271">
        <v>100</v>
      </c>
      <c r="AL14" s="272"/>
      <c r="AM14" s="272"/>
      <c r="AN14" s="272"/>
      <c r="AO14" s="272"/>
      <c r="AP14" s="261" t="s">
        <v>1141</v>
      </c>
      <c r="AQ14" s="257"/>
      <c r="AR14" s="271">
        <f t="shared" si="0"/>
        <v>0</v>
      </c>
      <c r="AS14" s="272"/>
      <c r="AW14" s="289"/>
      <c r="AX14" s="290"/>
    </row>
    <row r="15" spans="2:50" ht="11.45" customHeight="1">
      <c r="B15" s="258">
        <v>10</v>
      </c>
      <c r="C15" s="257"/>
      <c r="D15" s="257"/>
      <c r="E15" s="261" t="s">
        <v>2029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61" t="s">
        <v>2030</v>
      </c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68">
        <v>0</v>
      </c>
      <c r="AJ15" s="269"/>
      <c r="AK15" s="271">
        <v>160</v>
      </c>
      <c r="AL15" s="272"/>
      <c r="AM15" s="272"/>
      <c r="AN15" s="272"/>
      <c r="AO15" s="272"/>
      <c r="AP15" s="261" t="s">
        <v>219</v>
      </c>
      <c r="AQ15" s="257"/>
      <c r="AR15" s="271">
        <f t="shared" si="0"/>
        <v>0</v>
      </c>
      <c r="AS15" s="272"/>
      <c r="AW15" s="289"/>
      <c r="AX15" s="290"/>
    </row>
    <row r="16" spans="2:50" ht="11.45" customHeight="1">
      <c r="B16" s="258">
        <v>11</v>
      </c>
      <c r="C16" s="257"/>
      <c r="D16" s="257"/>
      <c r="E16" s="261" t="s">
        <v>2031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61" t="s">
        <v>2032</v>
      </c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68">
        <v>0</v>
      </c>
      <c r="AJ16" s="269"/>
      <c r="AK16" s="271">
        <v>12</v>
      </c>
      <c r="AL16" s="272"/>
      <c r="AM16" s="272"/>
      <c r="AN16" s="272"/>
      <c r="AO16" s="272"/>
      <c r="AP16" s="261" t="s">
        <v>219</v>
      </c>
      <c r="AQ16" s="257"/>
      <c r="AR16" s="271">
        <f t="shared" si="0"/>
        <v>0</v>
      </c>
      <c r="AS16" s="272"/>
      <c r="AW16" s="289"/>
      <c r="AX16" s="290"/>
    </row>
    <row r="17" spans="2:50" ht="11.45" customHeight="1">
      <c r="B17" s="258">
        <v>12</v>
      </c>
      <c r="C17" s="257"/>
      <c r="D17" s="257"/>
      <c r="E17" s="261" t="s">
        <v>2036</v>
      </c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61" t="s">
        <v>2037</v>
      </c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68">
        <v>0</v>
      </c>
      <c r="AJ17" s="269"/>
      <c r="AK17" s="271">
        <v>104</v>
      </c>
      <c r="AL17" s="272"/>
      <c r="AM17" s="272"/>
      <c r="AN17" s="272"/>
      <c r="AO17" s="272"/>
      <c r="AP17" s="261" t="s">
        <v>219</v>
      </c>
      <c r="AQ17" s="257"/>
      <c r="AR17" s="271">
        <f t="shared" si="0"/>
        <v>0</v>
      </c>
      <c r="AS17" s="272"/>
      <c r="AW17" s="289"/>
      <c r="AX17" s="290"/>
    </row>
    <row r="18" spans="2:50" ht="11.45" customHeight="1">
      <c r="B18" s="258">
        <v>13</v>
      </c>
      <c r="C18" s="257"/>
      <c r="D18" s="257"/>
      <c r="E18" s="261" t="s">
        <v>2038</v>
      </c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61" t="s">
        <v>2039</v>
      </c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68">
        <v>0</v>
      </c>
      <c r="AJ18" s="269"/>
      <c r="AK18" s="271">
        <v>170</v>
      </c>
      <c r="AL18" s="272"/>
      <c r="AM18" s="272"/>
      <c r="AN18" s="272"/>
      <c r="AO18" s="272"/>
      <c r="AP18" s="261" t="s">
        <v>219</v>
      </c>
      <c r="AQ18" s="257"/>
      <c r="AR18" s="271">
        <f t="shared" si="0"/>
        <v>0</v>
      </c>
      <c r="AS18" s="272"/>
      <c r="AW18" s="289"/>
      <c r="AX18" s="290"/>
    </row>
    <row r="19" spans="2:50" ht="11.25" customHeight="1">
      <c r="B19" s="258">
        <v>14</v>
      </c>
      <c r="C19" s="257"/>
      <c r="D19" s="257"/>
      <c r="E19" s="261" t="s">
        <v>2040</v>
      </c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61" t="s">
        <v>2041</v>
      </c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68">
        <v>0</v>
      </c>
      <c r="AJ19" s="269"/>
      <c r="AK19" s="271">
        <v>78</v>
      </c>
      <c r="AL19" s="272"/>
      <c r="AM19" s="272"/>
      <c r="AN19" s="272"/>
      <c r="AO19" s="272"/>
      <c r="AP19" s="261" t="s">
        <v>219</v>
      </c>
      <c r="AQ19" s="257"/>
      <c r="AR19" s="271">
        <f t="shared" si="0"/>
        <v>0</v>
      </c>
      <c r="AS19" s="272"/>
      <c r="AW19" s="289"/>
      <c r="AX19" s="290"/>
    </row>
    <row r="20" spans="2:50" ht="11.45" customHeight="1">
      <c r="B20" s="258">
        <v>15</v>
      </c>
      <c r="C20" s="257"/>
      <c r="D20" s="257"/>
      <c r="E20" s="261" t="s">
        <v>2079</v>
      </c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61" t="s">
        <v>2080</v>
      </c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68">
        <v>0</v>
      </c>
      <c r="AJ20" s="269"/>
      <c r="AK20" s="271">
        <v>8</v>
      </c>
      <c r="AL20" s="272"/>
      <c r="AM20" s="272"/>
      <c r="AN20" s="272"/>
      <c r="AO20" s="272"/>
      <c r="AP20" s="261" t="s">
        <v>1141</v>
      </c>
      <c r="AQ20" s="257"/>
      <c r="AR20" s="271">
        <f t="shared" si="0"/>
        <v>0</v>
      </c>
      <c r="AS20" s="272"/>
      <c r="AW20" s="289"/>
      <c r="AX20" s="290"/>
    </row>
    <row r="21" spans="2:50" ht="11.45" customHeight="1">
      <c r="B21" s="258">
        <v>16</v>
      </c>
      <c r="C21" s="257"/>
      <c r="D21" s="257"/>
      <c r="E21" s="261" t="s">
        <v>2081</v>
      </c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61" t="s">
        <v>2082</v>
      </c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68">
        <v>0</v>
      </c>
      <c r="AJ21" s="269"/>
      <c r="AK21" s="271">
        <v>10</v>
      </c>
      <c r="AL21" s="272"/>
      <c r="AM21" s="272"/>
      <c r="AN21" s="272"/>
      <c r="AO21" s="272"/>
      <c r="AP21" s="261" t="s">
        <v>1141</v>
      </c>
      <c r="AQ21" s="257"/>
      <c r="AR21" s="271">
        <f t="shared" si="0"/>
        <v>0</v>
      </c>
      <c r="AS21" s="272"/>
      <c r="AW21" s="289"/>
      <c r="AX21" s="290"/>
    </row>
    <row r="22" spans="2:50" ht="11.45" customHeight="1">
      <c r="B22" s="258">
        <v>17</v>
      </c>
      <c r="C22" s="257"/>
      <c r="D22" s="257"/>
      <c r="E22" s="261" t="s">
        <v>2083</v>
      </c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61" t="s">
        <v>2084</v>
      </c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68">
        <v>0</v>
      </c>
      <c r="AJ22" s="269"/>
      <c r="AK22" s="271">
        <v>37</v>
      </c>
      <c r="AL22" s="272"/>
      <c r="AM22" s="272"/>
      <c r="AN22" s="272"/>
      <c r="AO22" s="272"/>
      <c r="AP22" s="261" t="s">
        <v>1141</v>
      </c>
      <c r="AQ22" s="257"/>
      <c r="AR22" s="271">
        <f t="shared" si="0"/>
        <v>0</v>
      </c>
      <c r="AS22" s="272"/>
      <c r="AW22" s="289"/>
      <c r="AX22" s="290"/>
    </row>
    <row r="23" spans="2:50" ht="11.25" customHeight="1">
      <c r="B23" s="258">
        <v>18</v>
      </c>
      <c r="C23" s="257"/>
      <c r="D23" s="257"/>
      <c r="E23" s="261" t="s">
        <v>2083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61" t="s">
        <v>2084</v>
      </c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68">
        <v>0</v>
      </c>
      <c r="AJ23" s="269"/>
      <c r="AK23" s="271">
        <v>17</v>
      </c>
      <c r="AL23" s="272"/>
      <c r="AM23" s="272"/>
      <c r="AN23" s="272"/>
      <c r="AO23" s="272"/>
      <c r="AP23" s="261" t="s">
        <v>1141</v>
      </c>
      <c r="AQ23" s="257"/>
      <c r="AR23" s="271">
        <f t="shared" si="0"/>
        <v>0</v>
      </c>
      <c r="AS23" s="272"/>
      <c r="AW23" s="289"/>
      <c r="AX23" s="290"/>
    </row>
    <row r="24" spans="2:50" ht="11.45" customHeight="1">
      <c r="B24" s="258">
        <v>19</v>
      </c>
      <c r="C24" s="257"/>
      <c r="D24" s="257"/>
      <c r="E24" s="261" t="s">
        <v>2091</v>
      </c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61" t="s">
        <v>2092</v>
      </c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68">
        <v>0</v>
      </c>
      <c r="AJ24" s="269"/>
      <c r="AK24" s="271">
        <v>6</v>
      </c>
      <c r="AL24" s="272"/>
      <c r="AM24" s="272"/>
      <c r="AN24" s="272"/>
      <c r="AO24" s="272"/>
      <c r="AP24" s="261" t="s">
        <v>1141</v>
      </c>
      <c r="AQ24" s="257"/>
      <c r="AR24" s="271">
        <f t="shared" si="0"/>
        <v>0</v>
      </c>
      <c r="AS24" s="272"/>
      <c r="AW24" s="289"/>
      <c r="AX24" s="290"/>
    </row>
    <row r="25" spans="2:50" ht="11.45" customHeight="1">
      <c r="B25" s="258">
        <v>20</v>
      </c>
      <c r="C25" s="257"/>
      <c r="D25" s="257"/>
      <c r="E25" s="261" t="s">
        <v>2093</v>
      </c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61" t="s">
        <v>2094</v>
      </c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68">
        <v>0</v>
      </c>
      <c r="AJ25" s="269"/>
      <c r="AK25" s="271">
        <v>2</v>
      </c>
      <c r="AL25" s="272"/>
      <c r="AM25" s="272"/>
      <c r="AN25" s="272"/>
      <c r="AO25" s="272"/>
      <c r="AP25" s="261" t="s">
        <v>1141</v>
      </c>
      <c r="AQ25" s="257"/>
      <c r="AR25" s="271">
        <f t="shared" si="0"/>
        <v>0</v>
      </c>
      <c r="AS25" s="272"/>
      <c r="AW25" s="289"/>
      <c r="AX25" s="290"/>
    </row>
    <row r="26" spans="2:50" ht="11.45" customHeight="1">
      <c r="B26" s="258">
        <v>21</v>
      </c>
      <c r="C26" s="257"/>
      <c r="D26" s="257"/>
      <c r="E26" s="261" t="s">
        <v>2095</v>
      </c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61" t="s">
        <v>2096</v>
      </c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68">
        <v>0</v>
      </c>
      <c r="AJ26" s="269"/>
      <c r="AK26" s="271">
        <v>2</v>
      </c>
      <c r="AL26" s="272"/>
      <c r="AM26" s="272"/>
      <c r="AN26" s="272"/>
      <c r="AO26" s="272"/>
      <c r="AP26" s="261" t="s">
        <v>1141</v>
      </c>
      <c r="AQ26" s="257"/>
      <c r="AR26" s="271">
        <f t="shared" si="0"/>
        <v>0</v>
      </c>
      <c r="AS26" s="272"/>
      <c r="AW26" s="289"/>
      <c r="AX26" s="290"/>
    </row>
    <row r="27" spans="2:50" ht="11.45" customHeight="1">
      <c r="B27" s="258">
        <v>22</v>
      </c>
      <c r="C27" s="257"/>
      <c r="D27" s="257"/>
      <c r="E27" s="261" t="s">
        <v>2095</v>
      </c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61" t="s">
        <v>2096</v>
      </c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68">
        <v>0</v>
      </c>
      <c r="AJ27" s="269"/>
      <c r="AK27" s="271">
        <v>1</v>
      </c>
      <c r="AL27" s="272"/>
      <c r="AM27" s="272"/>
      <c r="AN27" s="272"/>
      <c r="AO27" s="272"/>
      <c r="AP27" s="261" t="s">
        <v>1141</v>
      </c>
      <c r="AQ27" s="257"/>
      <c r="AR27" s="271">
        <f t="shared" si="0"/>
        <v>0</v>
      </c>
      <c r="AS27" s="272"/>
      <c r="AW27" s="289"/>
      <c r="AX27" s="290"/>
    </row>
    <row r="28" spans="2:50" ht="11.25" customHeight="1">
      <c r="B28" s="258">
        <v>23</v>
      </c>
      <c r="C28" s="257"/>
      <c r="D28" s="257"/>
      <c r="E28" s="261" t="s">
        <v>2099</v>
      </c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61" t="s">
        <v>2100</v>
      </c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68">
        <v>0</v>
      </c>
      <c r="AJ28" s="269"/>
      <c r="AK28" s="271">
        <v>2</v>
      </c>
      <c r="AL28" s="272"/>
      <c r="AM28" s="272"/>
      <c r="AN28" s="272"/>
      <c r="AO28" s="272"/>
      <c r="AP28" s="261" t="s">
        <v>1141</v>
      </c>
      <c r="AQ28" s="257"/>
      <c r="AR28" s="271">
        <f t="shared" si="0"/>
        <v>0</v>
      </c>
      <c r="AS28" s="272"/>
      <c r="AW28" s="289"/>
      <c r="AX28" s="290"/>
    </row>
    <row r="29" spans="2:50" ht="11.45" customHeight="1">
      <c r="B29" s="258">
        <v>24</v>
      </c>
      <c r="C29" s="257"/>
      <c r="D29" s="257"/>
      <c r="E29" s="261" t="s">
        <v>2105</v>
      </c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61" t="s">
        <v>2106</v>
      </c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68">
        <v>0</v>
      </c>
      <c r="AJ29" s="269"/>
      <c r="AK29" s="271">
        <v>2</v>
      </c>
      <c r="AL29" s="272"/>
      <c r="AM29" s="272"/>
      <c r="AN29" s="272"/>
      <c r="AO29" s="272"/>
      <c r="AP29" s="261" t="s">
        <v>1141</v>
      </c>
      <c r="AQ29" s="257"/>
      <c r="AR29" s="271">
        <f t="shared" si="0"/>
        <v>0</v>
      </c>
      <c r="AS29" s="272"/>
      <c r="AW29" s="289"/>
      <c r="AX29" s="290"/>
    </row>
    <row r="30" spans="2:50" ht="11.45" customHeight="1">
      <c r="B30" s="258">
        <v>25</v>
      </c>
      <c r="C30" s="257"/>
      <c r="D30" s="257"/>
      <c r="E30" s="261" t="s">
        <v>2109</v>
      </c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61" t="s">
        <v>2110</v>
      </c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68">
        <v>0</v>
      </c>
      <c r="AJ30" s="269"/>
      <c r="AK30" s="271">
        <v>4</v>
      </c>
      <c r="AL30" s="272"/>
      <c r="AM30" s="272"/>
      <c r="AN30" s="272"/>
      <c r="AO30" s="272"/>
      <c r="AP30" s="261" t="s">
        <v>1141</v>
      </c>
      <c r="AQ30" s="257"/>
      <c r="AR30" s="271">
        <f t="shared" si="0"/>
        <v>0</v>
      </c>
      <c r="AS30" s="272"/>
      <c r="AW30" s="289"/>
      <c r="AX30" s="290"/>
    </row>
    <row r="31" spans="2:50" ht="11.45" customHeight="1">
      <c r="B31" s="258">
        <v>26</v>
      </c>
      <c r="C31" s="257"/>
      <c r="D31" s="257"/>
      <c r="E31" s="261" t="s">
        <v>2111</v>
      </c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61" t="s">
        <v>2112</v>
      </c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68">
        <v>0</v>
      </c>
      <c r="AJ31" s="269"/>
      <c r="AK31" s="271">
        <v>3</v>
      </c>
      <c r="AL31" s="272"/>
      <c r="AM31" s="272"/>
      <c r="AN31" s="272"/>
      <c r="AO31" s="272"/>
      <c r="AP31" s="261" t="s">
        <v>1141</v>
      </c>
      <c r="AQ31" s="257"/>
      <c r="AR31" s="271">
        <f t="shared" si="0"/>
        <v>0</v>
      </c>
      <c r="AS31" s="272"/>
      <c r="AW31" s="289"/>
      <c r="AX31" s="290"/>
    </row>
    <row r="32" spans="2:50" ht="11.25" customHeight="1">
      <c r="B32" s="258">
        <v>27</v>
      </c>
      <c r="C32" s="257"/>
      <c r="D32" s="257"/>
      <c r="E32" s="261" t="s">
        <v>2117</v>
      </c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61" t="s">
        <v>2118</v>
      </c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68">
        <v>0</v>
      </c>
      <c r="AJ32" s="269"/>
      <c r="AK32" s="271">
        <v>2</v>
      </c>
      <c r="AL32" s="272"/>
      <c r="AM32" s="272"/>
      <c r="AN32" s="272"/>
      <c r="AO32" s="272"/>
      <c r="AP32" s="261" t="s">
        <v>1141</v>
      </c>
      <c r="AQ32" s="257"/>
      <c r="AR32" s="271">
        <f t="shared" si="0"/>
        <v>0</v>
      </c>
      <c r="AS32" s="272"/>
      <c r="AW32" s="289"/>
      <c r="AX32" s="290"/>
    </row>
    <row r="33" spans="2:50" ht="11.45" customHeight="1">
      <c r="B33" s="258">
        <v>28</v>
      </c>
      <c r="C33" s="257"/>
      <c r="D33" s="257"/>
      <c r="E33" s="261" t="s">
        <v>2117</v>
      </c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61" t="s">
        <v>2118</v>
      </c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68">
        <v>0</v>
      </c>
      <c r="AJ33" s="269"/>
      <c r="AK33" s="271">
        <v>2</v>
      </c>
      <c r="AL33" s="272"/>
      <c r="AM33" s="272"/>
      <c r="AN33" s="272"/>
      <c r="AO33" s="272"/>
      <c r="AP33" s="261" t="s">
        <v>1141</v>
      </c>
      <c r="AQ33" s="257"/>
      <c r="AR33" s="271">
        <f t="shared" si="0"/>
        <v>0</v>
      </c>
      <c r="AS33" s="272"/>
      <c r="AW33" s="289"/>
      <c r="AX33" s="290"/>
    </row>
    <row r="34" spans="2:50" ht="11.45" customHeight="1">
      <c r="B34" s="258">
        <v>29</v>
      </c>
      <c r="C34" s="257"/>
      <c r="D34" s="257"/>
      <c r="E34" s="261" t="s">
        <v>2117</v>
      </c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61" t="s">
        <v>2118</v>
      </c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68">
        <v>0</v>
      </c>
      <c r="AJ34" s="269"/>
      <c r="AK34" s="271">
        <v>3</v>
      </c>
      <c r="AL34" s="272"/>
      <c r="AM34" s="272"/>
      <c r="AN34" s="272"/>
      <c r="AO34" s="272"/>
      <c r="AP34" s="261" t="s">
        <v>1141</v>
      </c>
      <c r="AQ34" s="257"/>
      <c r="AR34" s="271">
        <f t="shared" si="0"/>
        <v>0</v>
      </c>
      <c r="AS34" s="272"/>
      <c r="AW34" s="289"/>
      <c r="AX34" s="290"/>
    </row>
    <row r="35" spans="2:50" ht="11.45" customHeight="1">
      <c r="B35" s="258">
        <v>30</v>
      </c>
      <c r="C35" s="257"/>
      <c r="D35" s="257"/>
      <c r="E35" s="261" t="s">
        <v>2117</v>
      </c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61" t="s">
        <v>2118</v>
      </c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68">
        <v>0</v>
      </c>
      <c r="AJ35" s="269"/>
      <c r="AK35" s="271">
        <v>24</v>
      </c>
      <c r="AL35" s="272"/>
      <c r="AM35" s="272"/>
      <c r="AN35" s="272"/>
      <c r="AO35" s="272"/>
      <c r="AP35" s="261" t="s">
        <v>1141</v>
      </c>
      <c r="AQ35" s="257"/>
      <c r="AR35" s="271">
        <f t="shared" si="0"/>
        <v>0</v>
      </c>
      <c r="AS35" s="272"/>
      <c r="AW35" s="289"/>
      <c r="AX35" s="290"/>
    </row>
    <row r="36" spans="2:50" ht="11.25" customHeight="1">
      <c r="B36" s="258">
        <v>31</v>
      </c>
      <c r="C36" s="257"/>
      <c r="D36" s="257"/>
      <c r="E36" s="261" t="s">
        <v>2117</v>
      </c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61" t="s">
        <v>2118</v>
      </c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68">
        <v>0</v>
      </c>
      <c r="AJ36" s="269"/>
      <c r="AK36" s="271">
        <v>20</v>
      </c>
      <c r="AL36" s="272"/>
      <c r="AM36" s="272"/>
      <c r="AN36" s="272"/>
      <c r="AO36" s="272"/>
      <c r="AP36" s="261" t="s">
        <v>1141</v>
      </c>
      <c r="AQ36" s="257"/>
      <c r="AR36" s="271">
        <f t="shared" si="0"/>
        <v>0</v>
      </c>
      <c r="AS36" s="272"/>
      <c r="AW36" s="289"/>
      <c r="AX36" s="290"/>
    </row>
    <row r="37" spans="2:50" ht="11.45" customHeight="1">
      <c r="B37" s="258">
        <v>32</v>
      </c>
      <c r="C37" s="257"/>
      <c r="D37" s="257"/>
      <c r="E37" s="261" t="s">
        <v>2117</v>
      </c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61" t="s">
        <v>2118</v>
      </c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68">
        <v>0</v>
      </c>
      <c r="AJ37" s="269"/>
      <c r="AK37" s="271">
        <v>15</v>
      </c>
      <c r="AL37" s="272"/>
      <c r="AM37" s="272"/>
      <c r="AN37" s="272"/>
      <c r="AO37" s="272"/>
      <c r="AP37" s="261" t="s">
        <v>1141</v>
      </c>
      <c r="AQ37" s="257"/>
      <c r="AR37" s="271">
        <f t="shared" si="0"/>
        <v>0</v>
      </c>
      <c r="AS37" s="272"/>
      <c r="AW37" s="289"/>
      <c r="AX37" s="290"/>
    </row>
    <row r="38" spans="2:50" ht="11.45" customHeight="1">
      <c r="B38" s="258">
        <v>33</v>
      </c>
      <c r="C38" s="257"/>
      <c r="D38" s="257"/>
      <c r="E38" s="261" t="s">
        <v>2117</v>
      </c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61" t="s">
        <v>2118</v>
      </c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68">
        <v>0</v>
      </c>
      <c r="AJ38" s="269"/>
      <c r="AK38" s="271">
        <v>14</v>
      </c>
      <c r="AL38" s="272"/>
      <c r="AM38" s="272"/>
      <c r="AN38" s="272"/>
      <c r="AO38" s="272"/>
      <c r="AP38" s="261" t="s">
        <v>1141</v>
      </c>
      <c r="AQ38" s="257"/>
      <c r="AR38" s="271">
        <f t="shared" si="0"/>
        <v>0</v>
      </c>
      <c r="AS38" s="272"/>
      <c r="AW38" s="289"/>
      <c r="AX38" s="290"/>
    </row>
    <row r="39" spans="2:50" ht="11.45" customHeight="1">
      <c r="B39" s="258">
        <v>34</v>
      </c>
      <c r="C39" s="257"/>
      <c r="D39" s="257"/>
      <c r="E39" s="261" t="s">
        <v>2117</v>
      </c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61" t="s">
        <v>2118</v>
      </c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68">
        <v>0</v>
      </c>
      <c r="AJ39" s="269"/>
      <c r="AK39" s="271">
        <v>9</v>
      </c>
      <c r="AL39" s="272"/>
      <c r="AM39" s="272"/>
      <c r="AN39" s="272"/>
      <c r="AO39" s="272"/>
      <c r="AP39" s="261" t="s">
        <v>1141</v>
      </c>
      <c r="AQ39" s="257"/>
      <c r="AR39" s="271">
        <f t="shared" si="0"/>
        <v>0</v>
      </c>
      <c r="AS39" s="272"/>
      <c r="AW39" s="289"/>
      <c r="AX39" s="290"/>
    </row>
    <row r="40" spans="2:50" ht="11.45" customHeight="1">
      <c r="B40" s="258">
        <v>35</v>
      </c>
      <c r="C40" s="257"/>
      <c r="D40" s="257"/>
      <c r="E40" s="261" t="s">
        <v>2117</v>
      </c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61" t="s">
        <v>2118</v>
      </c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68">
        <v>0</v>
      </c>
      <c r="AJ40" s="269"/>
      <c r="AK40" s="271">
        <v>8</v>
      </c>
      <c r="AL40" s="272"/>
      <c r="AM40" s="272"/>
      <c r="AN40" s="272"/>
      <c r="AO40" s="272"/>
      <c r="AP40" s="261" t="s">
        <v>1141</v>
      </c>
      <c r="AQ40" s="257"/>
      <c r="AR40" s="271">
        <f t="shared" si="0"/>
        <v>0</v>
      </c>
      <c r="AS40" s="272"/>
      <c r="AW40" s="289"/>
      <c r="AX40" s="290"/>
    </row>
    <row r="41" spans="2:50" ht="11.25" customHeight="1">
      <c r="B41" s="258">
        <v>36</v>
      </c>
      <c r="C41" s="257"/>
      <c r="D41" s="257"/>
      <c r="E41" s="261" t="s">
        <v>2117</v>
      </c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61" t="s">
        <v>2118</v>
      </c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68">
        <v>0</v>
      </c>
      <c r="AJ41" s="269"/>
      <c r="AK41" s="271">
        <v>23</v>
      </c>
      <c r="AL41" s="272"/>
      <c r="AM41" s="272"/>
      <c r="AN41" s="272"/>
      <c r="AO41" s="272"/>
      <c r="AP41" s="261" t="s">
        <v>1141</v>
      </c>
      <c r="AQ41" s="257"/>
      <c r="AR41" s="271">
        <f t="shared" si="0"/>
        <v>0</v>
      </c>
      <c r="AS41" s="272"/>
      <c r="AW41" s="289"/>
      <c r="AX41" s="290"/>
    </row>
    <row r="42" spans="2:50" ht="11.45" customHeight="1">
      <c r="B42" s="258">
        <v>37</v>
      </c>
      <c r="C42" s="257"/>
      <c r="D42" s="257"/>
      <c r="E42" s="261" t="s">
        <v>2117</v>
      </c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61" t="s">
        <v>2118</v>
      </c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68">
        <v>0</v>
      </c>
      <c r="AJ42" s="269"/>
      <c r="AK42" s="271">
        <v>2</v>
      </c>
      <c r="AL42" s="272"/>
      <c r="AM42" s="272"/>
      <c r="AN42" s="272"/>
      <c r="AO42" s="272"/>
      <c r="AP42" s="261" t="s">
        <v>1141</v>
      </c>
      <c r="AQ42" s="257"/>
      <c r="AR42" s="271">
        <f t="shared" si="0"/>
        <v>0</v>
      </c>
      <c r="AS42" s="272"/>
      <c r="AW42" s="289"/>
      <c r="AX42" s="290"/>
    </row>
    <row r="43" spans="2:50" ht="11.45" customHeight="1">
      <c r="B43" s="258">
        <v>38</v>
      </c>
      <c r="C43" s="257"/>
      <c r="D43" s="257"/>
      <c r="E43" s="261" t="s">
        <v>2117</v>
      </c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61" t="s">
        <v>2118</v>
      </c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68">
        <v>0</v>
      </c>
      <c r="AJ43" s="269"/>
      <c r="AK43" s="271">
        <v>12</v>
      </c>
      <c r="AL43" s="272"/>
      <c r="AM43" s="272"/>
      <c r="AN43" s="272"/>
      <c r="AO43" s="272"/>
      <c r="AP43" s="261" t="s">
        <v>1141</v>
      </c>
      <c r="AQ43" s="257"/>
      <c r="AR43" s="271">
        <f t="shared" si="0"/>
        <v>0</v>
      </c>
      <c r="AS43" s="272"/>
      <c r="AW43" s="289"/>
      <c r="AX43" s="290"/>
    </row>
    <row r="44" spans="2:50" ht="11.45" customHeight="1">
      <c r="B44" s="258">
        <v>39</v>
      </c>
      <c r="C44" s="257"/>
      <c r="D44" s="257"/>
      <c r="E44" s="261" t="s">
        <v>2117</v>
      </c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61" t="s">
        <v>2118</v>
      </c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68">
        <v>0</v>
      </c>
      <c r="AJ44" s="269"/>
      <c r="AK44" s="271">
        <v>13</v>
      </c>
      <c r="AL44" s="272"/>
      <c r="AM44" s="272"/>
      <c r="AN44" s="272"/>
      <c r="AO44" s="272"/>
      <c r="AP44" s="261" t="s">
        <v>1141</v>
      </c>
      <c r="AQ44" s="257"/>
      <c r="AR44" s="271">
        <f t="shared" si="0"/>
        <v>0</v>
      </c>
      <c r="AS44" s="272"/>
      <c r="AW44" s="289"/>
      <c r="AX44" s="290"/>
    </row>
    <row r="45" spans="2:50" ht="11.25" customHeight="1">
      <c r="B45" s="258">
        <v>40</v>
      </c>
      <c r="C45" s="257"/>
      <c r="D45" s="257"/>
      <c r="E45" s="261" t="s">
        <v>2117</v>
      </c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61" t="s">
        <v>2118</v>
      </c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68">
        <v>0</v>
      </c>
      <c r="AJ45" s="269"/>
      <c r="AK45" s="271">
        <v>4</v>
      </c>
      <c r="AL45" s="272"/>
      <c r="AM45" s="272"/>
      <c r="AN45" s="272"/>
      <c r="AO45" s="272"/>
      <c r="AP45" s="261" t="s">
        <v>1141</v>
      </c>
      <c r="AQ45" s="257"/>
      <c r="AR45" s="271">
        <f t="shared" si="0"/>
        <v>0</v>
      </c>
      <c r="AS45" s="272"/>
      <c r="AW45" s="289"/>
      <c r="AX45" s="290"/>
    </row>
    <row r="46" spans="2:50" ht="11.45" customHeight="1">
      <c r="B46" s="258">
        <v>41</v>
      </c>
      <c r="C46" s="257"/>
      <c r="D46" s="257"/>
      <c r="E46" s="261" t="s">
        <v>2117</v>
      </c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61" t="s">
        <v>2118</v>
      </c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68">
        <v>0</v>
      </c>
      <c r="AJ46" s="269"/>
      <c r="AK46" s="271">
        <v>7</v>
      </c>
      <c r="AL46" s="272"/>
      <c r="AM46" s="272"/>
      <c r="AN46" s="272"/>
      <c r="AO46" s="272"/>
      <c r="AP46" s="261" t="s">
        <v>1141</v>
      </c>
      <c r="AQ46" s="257"/>
      <c r="AR46" s="271">
        <f t="shared" si="0"/>
        <v>0</v>
      </c>
      <c r="AS46" s="272"/>
      <c r="AW46" s="289"/>
      <c r="AX46" s="290"/>
    </row>
    <row r="47" spans="2:50" ht="11.45" customHeight="1">
      <c r="B47" s="258">
        <v>42</v>
      </c>
      <c r="C47" s="257"/>
      <c r="D47" s="257"/>
      <c r="E47" s="261" t="s">
        <v>2117</v>
      </c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61" t="s">
        <v>2118</v>
      </c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68">
        <v>0</v>
      </c>
      <c r="AJ47" s="269"/>
      <c r="AK47" s="271">
        <v>1</v>
      </c>
      <c r="AL47" s="272"/>
      <c r="AM47" s="272"/>
      <c r="AN47" s="272"/>
      <c r="AO47" s="272"/>
      <c r="AP47" s="261" t="s">
        <v>1141</v>
      </c>
      <c r="AQ47" s="257"/>
      <c r="AR47" s="271">
        <f t="shared" si="0"/>
        <v>0</v>
      </c>
      <c r="AS47" s="272"/>
      <c r="AW47" s="289"/>
      <c r="AX47" s="290"/>
    </row>
    <row r="48" spans="2:50" ht="11.45" customHeight="1">
      <c r="B48" s="258">
        <v>43</v>
      </c>
      <c r="C48" s="257"/>
      <c r="D48" s="257"/>
      <c r="E48" s="261" t="s">
        <v>2117</v>
      </c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61" t="s">
        <v>2118</v>
      </c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68">
        <v>0</v>
      </c>
      <c r="AJ48" s="269"/>
      <c r="AK48" s="271">
        <v>2</v>
      </c>
      <c r="AL48" s="272"/>
      <c r="AM48" s="272"/>
      <c r="AN48" s="272"/>
      <c r="AO48" s="272"/>
      <c r="AP48" s="261" t="s">
        <v>1141</v>
      </c>
      <c r="AQ48" s="257"/>
      <c r="AR48" s="271">
        <f t="shared" si="0"/>
        <v>0</v>
      </c>
      <c r="AS48" s="272"/>
      <c r="AW48" s="289"/>
      <c r="AX48" s="290"/>
    </row>
    <row r="49" spans="2:50" ht="11.25" customHeight="1">
      <c r="B49" s="258">
        <v>44</v>
      </c>
      <c r="C49" s="257"/>
      <c r="D49" s="257"/>
      <c r="E49" s="261" t="s">
        <v>2117</v>
      </c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61" t="s">
        <v>2118</v>
      </c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68">
        <v>0</v>
      </c>
      <c r="AJ49" s="269"/>
      <c r="AK49" s="271">
        <v>3</v>
      </c>
      <c r="AL49" s="272"/>
      <c r="AM49" s="272"/>
      <c r="AN49" s="272"/>
      <c r="AO49" s="272"/>
      <c r="AP49" s="261" t="s">
        <v>1141</v>
      </c>
      <c r="AQ49" s="257"/>
      <c r="AR49" s="271">
        <f t="shared" si="0"/>
        <v>0</v>
      </c>
      <c r="AS49" s="272"/>
      <c r="AW49" s="289"/>
      <c r="AX49" s="290"/>
    </row>
    <row r="50" spans="2:50" ht="11.45" customHeight="1">
      <c r="B50" s="258">
        <v>45</v>
      </c>
      <c r="C50" s="257"/>
      <c r="D50" s="257"/>
      <c r="E50" s="261" t="s">
        <v>2117</v>
      </c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61" t="s">
        <v>2118</v>
      </c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68">
        <v>0</v>
      </c>
      <c r="AJ50" s="269"/>
      <c r="AK50" s="271">
        <v>1</v>
      </c>
      <c r="AL50" s="272"/>
      <c r="AM50" s="272"/>
      <c r="AN50" s="272"/>
      <c r="AO50" s="272"/>
      <c r="AP50" s="261" t="s">
        <v>1141</v>
      </c>
      <c r="AQ50" s="257"/>
      <c r="AR50" s="271">
        <f t="shared" si="0"/>
        <v>0</v>
      </c>
      <c r="AS50" s="272"/>
      <c r="AW50" s="289"/>
      <c r="AX50" s="290"/>
    </row>
    <row r="51" spans="2:50" ht="11.45" customHeight="1">
      <c r="B51" s="258">
        <v>46</v>
      </c>
      <c r="C51" s="257"/>
      <c r="D51" s="257"/>
      <c r="E51" s="261" t="s">
        <v>2117</v>
      </c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61" t="s">
        <v>2118</v>
      </c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68">
        <v>0</v>
      </c>
      <c r="AJ51" s="269"/>
      <c r="AK51" s="271">
        <v>2</v>
      </c>
      <c r="AL51" s="272"/>
      <c r="AM51" s="272"/>
      <c r="AN51" s="272"/>
      <c r="AO51" s="272"/>
      <c r="AP51" s="261" t="s">
        <v>1141</v>
      </c>
      <c r="AQ51" s="257"/>
      <c r="AR51" s="271">
        <f t="shared" si="0"/>
        <v>0</v>
      </c>
      <c r="AS51" s="272"/>
      <c r="AW51" s="289"/>
      <c r="AX51" s="290"/>
    </row>
    <row r="52" spans="2:50" ht="11.45" customHeight="1">
      <c r="B52" s="258">
        <v>47</v>
      </c>
      <c r="C52" s="257"/>
      <c r="D52" s="257"/>
      <c r="E52" s="261" t="s">
        <v>2117</v>
      </c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61" t="s">
        <v>2118</v>
      </c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68">
        <v>0</v>
      </c>
      <c r="AJ52" s="269"/>
      <c r="AK52" s="271">
        <v>43</v>
      </c>
      <c r="AL52" s="272"/>
      <c r="AM52" s="272"/>
      <c r="AN52" s="272"/>
      <c r="AO52" s="272"/>
      <c r="AP52" s="261" t="s">
        <v>1141</v>
      </c>
      <c r="AQ52" s="257"/>
      <c r="AR52" s="271">
        <f t="shared" si="0"/>
        <v>0</v>
      </c>
      <c r="AS52" s="272"/>
      <c r="AW52" s="289"/>
      <c r="AX52" s="290"/>
    </row>
    <row r="53" spans="2:50" ht="11.45" customHeight="1">
      <c r="B53" s="258">
        <v>48</v>
      </c>
      <c r="C53" s="257"/>
      <c r="D53" s="257"/>
      <c r="E53" s="261" t="s">
        <v>2117</v>
      </c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61" t="s">
        <v>2118</v>
      </c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68">
        <v>0</v>
      </c>
      <c r="AJ53" s="269"/>
      <c r="AK53" s="271">
        <v>4</v>
      </c>
      <c r="AL53" s="272"/>
      <c r="AM53" s="272"/>
      <c r="AN53" s="272"/>
      <c r="AO53" s="272"/>
      <c r="AP53" s="261" t="s">
        <v>1141</v>
      </c>
      <c r="AQ53" s="257"/>
      <c r="AR53" s="271">
        <f t="shared" si="0"/>
        <v>0</v>
      </c>
      <c r="AS53" s="272"/>
      <c r="AW53" s="289"/>
      <c r="AX53" s="290"/>
    </row>
    <row r="54" spans="2:50" ht="11.25" customHeight="1">
      <c r="B54" s="258">
        <v>49</v>
      </c>
      <c r="C54" s="257"/>
      <c r="D54" s="257"/>
      <c r="E54" s="261" t="s">
        <v>2117</v>
      </c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61" t="s">
        <v>2118</v>
      </c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68">
        <v>0</v>
      </c>
      <c r="AJ54" s="269"/>
      <c r="AK54" s="271">
        <v>14</v>
      </c>
      <c r="AL54" s="272"/>
      <c r="AM54" s="272"/>
      <c r="AN54" s="272"/>
      <c r="AO54" s="272"/>
      <c r="AP54" s="261" t="s">
        <v>1141</v>
      </c>
      <c r="AQ54" s="257"/>
      <c r="AR54" s="271">
        <f t="shared" si="0"/>
        <v>0</v>
      </c>
      <c r="AS54" s="272"/>
      <c r="AW54" s="289"/>
      <c r="AX54" s="290"/>
    </row>
    <row r="55" spans="2:50" ht="11.45" customHeight="1">
      <c r="B55" s="258">
        <v>50</v>
      </c>
      <c r="C55" s="257"/>
      <c r="D55" s="257"/>
      <c r="E55" s="261" t="s">
        <v>2117</v>
      </c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61" t="s">
        <v>2118</v>
      </c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68">
        <v>0</v>
      </c>
      <c r="AJ55" s="269"/>
      <c r="AK55" s="271">
        <v>3</v>
      </c>
      <c r="AL55" s="272"/>
      <c r="AM55" s="272"/>
      <c r="AN55" s="272"/>
      <c r="AO55" s="272"/>
      <c r="AP55" s="261" t="s">
        <v>1141</v>
      </c>
      <c r="AQ55" s="257"/>
      <c r="AR55" s="271">
        <f t="shared" si="0"/>
        <v>0</v>
      </c>
      <c r="AS55" s="272"/>
      <c r="AW55" s="289"/>
      <c r="AX55" s="290"/>
    </row>
    <row r="56" spans="2:50" ht="11.45" customHeight="1">
      <c r="B56" s="258">
        <v>51</v>
      </c>
      <c r="C56" s="257"/>
      <c r="D56" s="257"/>
      <c r="E56" s="261" t="s">
        <v>2119</v>
      </c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61" t="s">
        <v>2120</v>
      </c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68">
        <v>0</v>
      </c>
      <c r="AJ56" s="269"/>
      <c r="AK56" s="271">
        <v>9</v>
      </c>
      <c r="AL56" s="272"/>
      <c r="AM56" s="272"/>
      <c r="AN56" s="272"/>
      <c r="AO56" s="272"/>
      <c r="AP56" s="261" t="s">
        <v>1141</v>
      </c>
      <c r="AQ56" s="257"/>
      <c r="AR56" s="271">
        <f t="shared" si="0"/>
        <v>0</v>
      </c>
      <c r="AS56" s="272"/>
      <c r="AW56" s="289"/>
      <c r="AX56" s="290"/>
    </row>
    <row r="57" spans="2:50" ht="11.45" customHeight="1">
      <c r="B57" s="258">
        <v>52</v>
      </c>
      <c r="C57" s="257"/>
      <c r="D57" s="257"/>
      <c r="E57" s="261" t="s">
        <v>2136</v>
      </c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61" t="s">
        <v>2137</v>
      </c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68">
        <v>0</v>
      </c>
      <c r="AJ57" s="269"/>
      <c r="AK57" s="271">
        <v>166</v>
      </c>
      <c r="AL57" s="272"/>
      <c r="AM57" s="272"/>
      <c r="AN57" s="272"/>
      <c r="AO57" s="272"/>
      <c r="AP57" s="261" t="s">
        <v>219</v>
      </c>
      <c r="AQ57" s="257"/>
      <c r="AR57" s="271">
        <f t="shared" si="0"/>
        <v>0</v>
      </c>
      <c r="AS57" s="272"/>
      <c r="AW57" s="289"/>
      <c r="AX57" s="290"/>
    </row>
    <row r="58" spans="2:50" ht="11.25" customHeight="1">
      <c r="B58" s="258">
        <v>53</v>
      </c>
      <c r="C58" s="257"/>
      <c r="D58" s="257"/>
      <c r="E58" s="261" t="s">
        <v>2136</v>
      </c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61" t="s">
        <v>2137</v>
      </c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68">
        <v>0</v>
      </c>
      <c r="AJ58" s="269"/>
      <c r="AK58" s="271">
        <v>20</v>
      </c>
      <c r="AL58" s="272"/>
      <c r="AM58" s="272"/>
      <c r="AN58" s="272"/>
      <c r="AO58" s="272"/>
      <c r="AP58" s="261" t="s">
        <v>219</v>
      </c>
      <c r="AQ58" s="257"/>
      <c r="AR58" s="271">
        <f t="shared" si="0"/>
        <v>0</v>
      </c>
      <c r="AS58" s="272"/>
      <c r="AW58" s="289"/>
      <c r="AX58" s="290"/>
    </row>
    <row r="59" spans="2:50" ht="11.45" customHeight="1">
      <c r="B59" s="258">
        <v>54</v>
      </c>
      <c r="C59" s="257"/>
      <c r="D59" s="257"/>
      <c r="E59" s="261" t="s">
        <v>2136</v>
      </c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61" t="s">
        <v>2138</v>
      </c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68">
        <v>0</v>
      </c>
      <c r="AJ59" s="269"/>
      <c r="AK59" s="271">
        <v>160</v>
      </c>
      <c r="AL59" s="272"/>
      <c r="AM59" s="272"/>
      <c r="AN59" s="272"/>
      <c r="AO59" s="272"/>
      <c r="AP59" s="261" t="s">
        <v>219</v>
      </c>
      <c r="AQ59" s="257"/>
      <c r="AR59" s="271">
        <f t="shared" si="0"/>
        <v>0</v>
      </c>
      <c r="AS59" s="272"/>
      <c r="AW59" s="289"/>
      <c r="AX59" s="290"/>
    </row>
    <row r="60" spans="2:50" ht="11.45" customHeight="1">
      <c r="B60" s="258">
        <v>55</v>
      </c>
      <c r="C60" s="257"/>
      <c r="D60" s="257"/>
      <c r="E60" s="261" t="s">
        <v>2139</v>
      </c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61" t="s">
        <v>2140</v>
      </c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68">
        <v>0</v>
      </c>
      <c r="AJ60" s="269"/>
      <c r="AK60" s="271">
        <v>72</v>
      </c>
      <c r="AL60" s="272"/>
      <c r="AM60" s="272"/>
      <c r="AN60" s="272"/>
      <c r="AO60" s="272"/>
      <c r="AP60" s="261" t="s">
        <v>219</v>
      </c>
      <c r="AQ60" s="257"/>
      <c r="AR60" s="271">
        <f t="shared" si="0"/>
        <v>0</v>
      </c>
      <c r="AS60" s="272"/>
      <c r="AW60" s="289"/>
      <c r="AX60" s="290"/>
    </row>
    <row r="61" spans="2:50" ht="11.45" customHeight="1">
      <c r="B61" s="258">
        <v>56</v>
      </c>
      <c r="C61" s="257"/>
      <c r="D61" s="257"/>
      <c r="E61" s="261" t="s">
        <v>2141</v>
      </c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61" t="s">
        <v>2142</v>
      </c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68">
        <v>0</v>
      </c>
      <c r="AJ61" s="269"/>
      <c r="AK61" s="271">
        <v>100</v>
      </c>
      <c r="AL61" s="272"/>
      <c r="AM61" s="272"/>
      <c r="AN61" s="272"/>
      <c r="AO61" s="272"/>
      <c r="AP61" s="261" t="s">
        <v>219</v>
      </c>
      <c r="AQ61" s="257"/>
      <c r="AR61" s="271">
        <f t="shared" si="0"/>
        <v>0</v>
      </c>
      <c r="AS61" s="272"/>
      <c r="AW61" s="289"/>
      <c r="AX61" s="290"/>
    </row>
    <row r="62" spans="2:50" ht="11.45" customHeight="1">
      <c r="B62" s="258">
        <v>57</v>
      </c>
      <c r="C62" s="257"/>
      <c r="D62" s="257"/>
      <c r="E62" s="261" t="s">
        <v>2143</v>
      </c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61" t="s">
        <v>2144</v>
      </c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68">
        <v>0</v>
      </c>
      <c r="AJ62" s="269"/>
      <c r="AK62" s="271">
        <v>110</v>
      </c>
      <c r="AL62" s="272"/>
      <c r="AM62" s="272"/>
      <c r="AN62" s="272"/>
      <c r="AO62" s="272"/>
      <c r="AP62" s="261" t="s">
        <v>219</v>
      </c>
      <c r="AQ62" s="257"/>
      <c r="AR62" s="271">
        <f t="shared" si="0"/>
        <v>0</v>
      </c>
      <c r="AS62" s="272"/>
      <c r="AW62" s="289"/>
      <c r="AX62" s="290"/>
    </row>
    <row r="63" spans="2:50" ht="11.25" customHeight="1">
      <c r="B63" s="258">
        <v>58</v>
      </c>
      <c r="C63" s="257"/>
      <c r="D63" s="257"/>
      <c r="E63" s="261" t="s">
        <v>2121</v>
      </c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61" t="s">
        <v>2122</v>
      </c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68">
        <v>0</v>
      </c>
      <c r="AJ63" s="269"/>
      <c r="AK63" s="271">
        <v>4</v>
      </c>
      <c r="AL63" s="272"/>
      <c r="AM63" s="272"/>
      <c r="AN63" s="272"/>
      <c r="AO63" s="272"/>
      <c r="AP63" s="261" t="s">
        <v>1141</v>
      </c>
      <c r="AQ63" s="257"/>
      <c r="AR63" s="271">
        <f t="shared" si="0"/>
        <v>0</v>
      </c>
      <c r="AS63" s="272"/>
      <c r="AW63" s="289"/>
      <c r="AX63" s="290"/>
    </row>
    <row r="64" spans="2:50" ht="11.45" customHeight="1">
      <c r="B64" s="258">
        <v>59</v>
      </c>
      <c r="C64" s="257"/>
      <c r="D64" s="257"/>
      <c r="E64" s="261" t="s">
        <v>2121</v>
      </c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61" t="s">
        <v>2122</v>
      </c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68">
        <v>0</v>
      </c>
      <c r="AJ64" s="269"/>
      <c r="AK64" s="271">
        <v>9</v>
      </c>
      <c r="AL64" s="272"/>
      <c r="AM64" s="272"/>
      <c r="AN64" s="272"/>
      <c r="AO64" s="272"/>
      <c r="AP64" s="261" t="s">
        <v>1141</v>
      </c>
      <c r="AQ64" s="257"/>
      <c r="AR64" s="271">
        <f t="shared" si="0"/>
        <v>0</v>
      </c>
      <c r="AS64" s="272"/>
      <c r="AW64" s="289"/>
      <c r="AX64" s="290"/>
    </row>
    <row r="65" spans="2:50" ht="11.45" customHeight="1">
      <c r="B65" s="258">
        <v>60</v>
      </c>
      <c r="C65" s="257"/>
      <c r="D65" s="257"/>
      <c r="E65" s="261" t="s">
        <v>2123</v>
      </c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61" t="s">
        <v>2124</v>
      </c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68">
        <v>0</v>
      </c>
      <c r="AJ65" s="269"/>
      <c r="AK65" s="271">
        <v>16</v>
      </c>
      <c r="AL65" s="272"/>
      <c r="AM65" s="272"/>
      <c r="AN65" s="272"/>
      <c r="AO65" s="272"/>
      <c r="AP65" s="261" t="s">
        <v>1141</v>
      </c>
      <c r="AQ65" s="257"/>
      <c r="AR65" s="271">
        <f t="shared" si="0"/>
        <v>0</v>
      </c>
      <c r="AS65" s="272"/>
      <c r="AW65" s="289"/>
      <c r="AX65" s="290"/>
    </row>
    <row r="66" spans="2:50" ht="11.45" customHeight="1">
      <c r="B66" s="258">
        <v>61</v>
      </c>
      <c r="C66" s="257"/>
      <c r="D66" s="257"/>
      <c r="E66" s="261" t="s">
        <v>2123</v>
      </c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61" t="s">
        <v>2124</v>
      </c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68">
        <v>0</v>
      </c>
      <c r="AJ66" s="269"/>
      <c r="AK66" s="271">
        <v>18</v>
      </c>
      <c r="AL66" s="272"/>
      <c r="AM66" s="272"/>
      <c r="AN66" s="272"/>
      <c r="AO66" s="272"/>
      <c r="AP66" s="261" t="s">
        <v>1141</v>
      </c>
      <c r="AQ66" s="257"/>
      <c r="AR66" s="271">
        <f t="shared" si="0"/>
        <v>0</v>
      </c>
      <c r="AS66" s="272"/>
      <c r="AW66" s="289"/>
      <c r="AX66" s="290"/>
    </row>
    <row r="67" spans="2:50" ht="11.25" customHeight="1">
      <c r="B67" s="258">
        <v>62</v>
      </c>
      <c r="C67" s="257"/>
      <c r="D67" s="257"/>
      <c r="E67" s="261" t="s">
        <v>2123</v>
      </c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61" t="s">
        <v>2124</v>
      </c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68">
        <v>0</v>
      </c>
      <c r="AJ67" s="269"/>
      <c r="AK67" s="271">
        <v>96</v>
      </c>
      <c r="AL67" s="272"/>
      <c r="AM67" s="272"/>
      <c r="AN67" s="272"/>
      <c r="AO67" s="272"/>
      <c r="AP67" s="261" t="s">
        <v>1141</v>
      </c>
      <c r="AQ67" s="257"/>
      <c r="AR67" s="271">
        <f t="shared" si="0"/>
        <v>0</v>
      </c>
      <c r="AS67" s="272"/>
      <c r="AW67" s="289"/>
      <c r="AX67" s="290"/>
    </row>
    <row r="68" spans="2:50" ht="11.45" customHeight="1">
      <c r="B68" s="258">
        <v>63</v>
      </c>
      <c r="C68" s="257"/>
      <c r="D68" s="257"/>
      <c r="E68" s="261" t="s">
        <v>2123</v>
      </c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61" t="s">
        <v>2124</v>
      </c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68">
        <v>0</v>
      </c>
      <c r="AJ68" s="269"/>
      <c r="AK68" s="271">
        <v>26</v>
      </c>
      <c r="AL68" s="272"/>
      <c r="AM68" s="272"/>
      <c r="AN68" s="272"/>
      <c r="AO68" s="272"/>
      <c r="AP68" s="261" t="s">
        <v>1141</v>
      </c>
      <c r="AQ68" s="257"/>
      <c r="AR68" s="271">
        <f t="shared" si="0"/>
        <v>0</v>
      </c>
      <c r="AS68" s="272"/>
      <c r="AW68" s="289"/>
      <c r="AX68" s="290"/>
    </row>
    <row r="69" spans="2:50" ht="11.45" customHeight="1">
      <c r="B69" s="258">
        <v>64</v>
      </c>
      <c r="C69" s="257"/>
      <c r="D69" s="257"/>
      <c r="E69" s="261" t="s">
        <v>2125</v>
      </c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61" t="s">
        <v>2126</v>
      </c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68">
        <v>0</v>
      </c>
      <c r="AJ69" s="269"/>
      <c r="AK69" s="271">
        <v>13</v>
      </c>
      <c r="AL69" s="272"/>
      <c r="AM69" s="272"/>
      <c r="AN69" s="272"/>
      <c r="AO69" s="272"/>
      <c r="AP69" s="261" t="s">
        <v>1141</v>
      </c>
      <c r="AQ69" s="257"/>
      <c r="AR69" s="271">
        <f t="shared" si="0"/>
        <v>0</v>
      </c>
      <c r="AS69" s="272"/>
      <c r="AW69" s="289"/>
      <c r="AX69" s="290"/>
    </row>
    <row r="70" spans="2:50" ht="11.45" customHeight="1">
      <c r="B70" s="258">
        <v>65</v>
      </c>
      <c r="C70" s="257"/>
      <c r="D70" s="257"/>
      <c r="E70" s="261" t="s">
        <v>2125</v>
      </c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61" t="s">
        <v>2126</v>
      </c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68">
        <v>0</v>
      </c>
      <c r="AJ70" s="269"/>
      <c r="AK70" s="271">
        <v>21</v>
      </c>
      <c r="AL70" s="272"/>
      <c r="AM70" s="272"/>
      <c r="AN70" s="272"/>
      <c r="AO70" s="272"/>
      <c r="AP70" s="261" t="s">
        <v>1141</v>
      </c>
      <c r="AQ70" s="257"/>
      <c r="AR70" s="271">
        <f t="shared" si="0"/>
        <v>0</v>
      </c>
      <c r="AS70" s="272"/>
      <c r="AW70" s="289"/>
      <c r="AX70" s="290"/>
    </row>
    <row r="71" spans="2:50" ht="11.25" customHeight="1">
      <c r="B71" s="258">
        <v>66</v>
      </c>
      <c r="C71" s="257"/>
      <c r="D71" s="257"/>
      <c r="E71" s="261" t="s">
        <v>2129</v>
      </c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61" t="s">
        <v>2130</v>
      </c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68">
        <v>0</v>
      </c>
      <c r="AJ71" s="269"/>
      <c r="AK71" s="271">
        <v>2</v>
      </c>
      <c r="AL71" s="272"/>
      <c r="AM71" s="272"/>
      <c r="AN71" s="272"/>
      <c r="AO71" s="272"/>
      <c r="AP71" s="261" t="s">
        <v>1141</v>
      </c>
      <c r="AQ71" s="257"/>
      <c r="AR71" s="271">
        <f t="shared" si="0"/>
        <v>0</v>
      </c>
      <c r="AS71" s="272"/>
      <c r="AW71" s="289"/>
      <c r="AX71" s="290"/>
    </row>
    <row r="72" spans="2:50" ht="11.45" customHeight="1">
      <c r="B72" s="258">
        <v>67</v>
      </c>
      <c r="C72" s="257"/>
      <c r="D72" s="257"/>
      <c r="E72" s="261" t="s">
        <v>2129</v>
      </c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61" t="s">
        <v>2131</v>
      </c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68">
        <v>0</v>
      </c>
      <c r="AJ72" s="269"/>
      <c r="AK72" s="271">
        <v>18</v>
      </c>
      <c r="AL72" s="272"/>
      <c r="AM72" s="272"/>
      <c r="AN72" s="272"/>
      <c r="AO72" s="272"/>
      <c r="AP72" s="261" t="s">
        <v>1141</v>
      </c>
      <c r="AQ72" s="257"/>
      <c r="AR72" s="271">
        <f t="shared" ref="AR72:AR116" si="1">PRODUCT(AI72,AK72)</f>
        <v>0</v>
      </c>
      <c r="AS72" s="272"/>
      <c r="AW72" s="289"/>
      <c r="AX72" s="290"/>
    </row>
    <row r="73" spans="2:50" ht="11.45" customHeight="1">
      <c r="B73" s="258">
        <v>68</v>
      </c>
      <c r="C73" s="257"/>
      <c r="D73" s="257"/>
      <c r="E73" s="261" t="s">
        <v>2132</v>
      </c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61" t="s">
        <v>2133</v>
      </c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68">
        <v>0</v>
      </c>
      <c r="AJ73" s="269"/>
      <c r="AK73" s="271">
        <v>36</v>
      </c>
      <c r="AL73" s="272"/>
      <c r="AM73" s="272"/>
      <c r="AN73" s="272"/>
      <c r="AO73" s="272"/>
      <c r="AP73" s="261" t="s">
        <v>1141</v>
      </c>
      <c r="AQ73" s="257"/>
      <c r="AR73" s="271">
        <f t="shared" si="1"/>
        <v>0</v>
      </c>
      <c r="AS73" s="272"/>
      <c r="AW73" s="289"/>
      <c r="AX73" s="290"/>
    </row>
    <row r="74" spans="2:50" ht="11.45" customHeight="1">
      <c r="B74" s="258">
        <v>69</v>
      </c>
      <c r="C74" s="257"/>
      <c r="D74" s="257"/>
      <c r="E74" s="261" t="s">
        <v>2042</v>
      </c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61" t="s">
        <v>2043</v>
      </c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68">
        <v>0</v>
      </c>
      <c r="AJ74" s="269"/>
      <c r="AK74" s="271">
        <v>40</v>
      </c>
      <c r="AL74" s="272"/>
      <c r="AM74" s="272"/>
      <c r="AN74" s="272"/>
      <c r="AO74" s="272"/>
      <c r="AP74" s="261" t="s">
        <v>219</v>
      </c>
      <c r="AQ74" s="257"/>
      <c r="AR74" s="271">
        <f t="shared" si="1"/>
        <v>0</v>
      </c>
      <c r="AS74" s="272"/>
      <c r="AW74" s="289"/>
      <c r="AX74" s="290"/>
    </row>
    <row r="75" spans="2:50" ht="11.45" customHeight="1">
      <c r="B75" s="258">
        <v>70</v>
      </c>
      <c r="C75" s="257"/>
      <c r="D75" s="257"/>
      <c r="E75" s="261" t="s">
        <v>2044</v>
      </c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61" t="s">
        <v>2045</v>
      </c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68">
        <v>0</v>
      </c>
      <c r="AJ75" s="269"/>
      <c r="AK75" s="271">
        <v>50</v>
      </c>
      <c r="AL75" s="272"/>
      <c r="AM75" s="272"/>
      <c r="AN75" s="272"/>
      <c r="AO75" s="272"/>
      <c r="AP75" s="261" t="s">
        <v>219</v>
      </c>
      <c r="AQ75" s="257"/>
      <c r="AR75" s="271">
        <f t="shared" si="1"/>
        <v>0</v>
      </c>
      <c r="AS75" s="272"/>
      <c r="AW75" s="289"/>
      <c r="AX75" s="290"/>
    </row>
    <row r="76" spans="2:50" ht="11.25" customHeight="1">
      <c r="B76" s="258">
        <v>71</v>
      </c>
      <c r="C76" s="257"/>
      <c r="D76" s="257"/>
      <c r="E76" s="261" t="s">
        <v>2046</v>
      </c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61" t="s">
        <v>2047</v>
      </c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68">
        <v>0</v>
      </c>
      <c r="AJ76" s="269"/>
      <c r="AK76" s="271">
        <v>290</v>
      </c>
      <c r="AL76" s="272"/>
      <c r="AM76" s="272"/>
      <c r="AN76" s="272"/>
      <c r="AO76" s="272"/>
      <c r="AP76" s="261" t="s">
        <v>219</v>
      </c>
      <c r="AQ76" s="257"/>
      <c r="AR76" s="271">
        <f t="shared" si="1"/>
        <v>0</v>
      </c>
      <c r="AS76" s="272"/>
      <c r="AW76" s="289"/>
      <c r="AX76" s="290"/>
    </row>
    <row r="77" spans="2:50" ht="11.45" customHeight="1">
      <c r="B77" s="258">
        <v>72</v>
      </c>
      <c r="C77" s="257"/>
      <c r="D77" s="257"/>
      <c r="E77" s="261" t="s">
        <v>2048</v>
      </c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61" t="s">
        <v>2049</v>
      </c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68">
        <v>0</v>
      </c>
      <c r="AJ77" s="269"/>
      <c r="AK77" s="271">
        <v>64</v>
      </c>
      <c r="AL77" s="272"/>
      <c r="AM77" s="272"/>
      <c r="AN77" s="272"/>
      <c r="AO77" s="272"/>
      <c r="AP77" s="261" t="s">
        <v>219</v>
      </c>
      <c r="AQ77" s="257"/>
      <c r="AR77" s="271">
        <f t="shared" si="1"/>
        <v>0</v>
      </c>
      <c r="AS77" s="272"/>
      <c r="AW77" s="289"/>
      <c r="AX77" s="290"/>
    </row>
    <row r="78" spans="2:50" ht="11.45" customHeight="1">
      <c r="B78" s="258">
        <v>73</v>
      </c>
      <c r="C78" s="257"/>
      <c r="D78" s="257"/>
      <c r="E78" s="261" t="s">
        <v>2050</v>
      </c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61" t="s">
        <v>2051</v>
      </c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68">
        <v>0</v>
      </c>
      <c r="AJ78" s="269"/>
      <c r="AK78" s="271">
        <v>16</v>
      </c>
      <c r="AL78" s="272"/>
      <c r="AM78" s="272"/>
      <c r="AN78" s="272"/>
      <c r="AO78" s="272"/>
      <c r="AP78" s="261" t="s">
        <v>219</v>
      </c>
      <c r="AQ78" s="257"/>
      <c r="AR78" s="271">
        <f t="shared" si="1"/>
        <v>0</v>
      </c>
      <c r="AS78" s="272"/>
      <c r="AW78" s="289"/>
      <c r="AX78" s="290"/>
    </row>
    <row r="79" spans="2:50" ht="11.45" customHeight="1">
      <c r="B79" s="258">
        <v>74</v>
      </c>
      <c r="C79" s="257"/>
      <c r="D79" s="257"/>
      <c r="E79" s="261" t="s">
        <v>2052</v>
      </c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61" t="s">
        <v>2053</v>
      </c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68">
        <v>0</v>
      </c>
      <c r="AJ79" s="269"/>
      <c r="AK79" s="271">
        <v>360</v>
      </c>
      <c r="AL79" s="272"/>
      <c r="AM79" s="272"/>
      <c r="AN79" s="272"/>
      <c r="AO79" s="272"/>
      <c r="AP79" s="261" t="s">
        <v>219</v>
      </c>
      <c r="AQ79" s="257"/>
      <c r="AR79" s="271">
        <f t="shared" si="1"/>
        <v>0</v>
      </c>
      <c r="AS79" s="272"/>
      <c r="AW79" s="289"/>
      <c r="AX79" s="290"/>
    </row>
    <row r="80" spans="2:50" ht="11.25" customHeight="1">
      <c r="B80" s="258">
        <v>75</v>
      </c>
      <c r="C80" s="257"/>
      <c r="D80" s="257"/>
      <c r="E80" s="261" t="s">
        <v>2052</v>
      </c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61" t="s">
        <v>2054</v>
      </c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68">
        <v>0</v>
      </c>
      <c r="AJ80" s="269"/>
      <c r="AK80" s="271">
        <v>360</v>
      </c>
      <c r="AL80" s="272"/>
      <c r="AM80" s="272"/>
      <c r="AN80" s="272"/>
      <c r="AO80" s="272"/>
      <c r="AP80" s="261" t="s">
        <v>219</v>
      </c>
      <c r="AQ80" s="257"/>
      <c r="AR80" s="271">
        <f t="shared" si="1"/>
        <v>0</v>
      </c>
      <c r="AS80" s="272"/>
      <c r="AW80" s="289"/>
      <c r="AX80" s="290"/>
    </row>
    <row r="81" spans="2:50" ht="11.45" customHeight="1">
      <c r="B81" s="258">
        <v>76</v>
      </c>
      <c r="C81" s="257"/>
      <c r="D81" s="257"/>
      <c r="E81" s="261" t="s">
        <v>2055</v>
      </c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61" t="s">
        <v>2056</v>
      </c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68">
        <v>0</v>
      </c>
      <c r="AJ81" s="269"/>
      <c r="AK81" s="271">
        <v>12</v>
      </c>
      <c r="AL81" s="272"/>
      <c r="AM81" s="272"/>
      <c r="AN81" s="272"/>
      <c r="AO81" s="272"/>
      <c r="AP81" s="261" t="s">
        <v>219</v>
      </c>
      <c r="AQ81" s="257"/>
      <c r="AR81" s="271">
        <f t="shared" si="1"/>
        <v>0</v>
      </c>
      <c r="AS81" s="272"/>
      <c r="AW81" s="289"/>
      <c r="AX81" s="290"/>
    </row>
    <row r="82" spans="2:50" ht="11.45" customHeight="1">
      <c r="B82" s="258">
        <v>77</v>
      </c>
      <c r="C82" s="257"/>
      <c r="D82" s="257"/>
      <c r="E82" s="261" t="s">
        <v>2057</v>
      </c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61" t="s">
        <v>2058</v>
      </c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68">
        <v>0</v>
      </c>
      <c r="AJ82" s="269"/>
      <c r="AK82" s="271">
        <v>560</v>
      </c>
      <c r="AL82" s="272"/>
      <c r="AM82" s="272"/>
      <c r="AN82" s="272"/>
      <c r="AO82" s="272"/>
      <c r="AP82" s="261" t="s">
        <v>219</v>
      </c>
      <c r="AQ82" s="257"/>
      <c r="AR82" s="271">
        <f t="shared" si="1"/>
        <v>0</v>
      </c>
      <c r="AS82" s="272"/>
      <c r="AW82" s="289"/>
      <c r="AX82" s="290"/>
    </row>
    <row r="83" spans="2:50" ht="11.45" customHeight="1">
      <c r="B83" s="258">
        <v>78</v>
      </c>
      <c r="C83" s="257"/>
      <c r="D83" s="257"/>
      <c r="E83" s="261" t="s">
        <v>2057</v>
      </c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61" t="s">
        <v>2058</v>
      </c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68">
        <v>0</v>
      </c>
      <c r="AJ83" s="269"/>
      <c r="AK83" s="271">
        <v>12</v>
      </c>
      <c r="AL83" s="272"/>
      <c r="AM83" s="272"/>
      <c r="AN83" s="272"/>
      <c r="AO83" s="272"/>
      <c r="AP83" s="261" t="s">
        <v>219</v>
      </c>
      <c r="AQ83" s="257"/>
      <c r="AR83" s="271">
        <f t="shared" si="1"/>
        <v>0</v>
      </c>
      <c r="AS83" s="272"/>
      <c r="AW83" s="289"/>
      <c r="AX83" s="290"/>
    </row>
    <row r="84" spans="2:50" ht="11.45" customHeight="1">
      <c r="B84" s="258">
        <v>79</v>
      </c>
      <c r="C84" s="257"/>
      <c r="D84" s="257"/>
      <c r="E84" s="261" t="s">
        <v>2059</v>
      </c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61" t="s">
        <v>2060</v>
      </c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68">
        <v>0</v>
      </c>
      <c r="AJ84" s="269"/>
      <c r="AK84" s="271">
        <v>300</v>
      </c>
      <c r="AL84" s="272"/>
      <c r="AM84" s="272"/>
      <c r="AN84" s="272"/>
      <c r="AO84" s="272"/>
      <c r="AP84" s="261" t="s">
        <v>219</v>
      </c>
      <c r="AQ84" s="257"/>
      <c r="AR84" s="271">
        <f t="shared" si="1"/>
        <v>0</v>
      </c>
      <c r="AS84" s="272"/>
      <c r="AW84" s="289"/>
      <c r="AX84" s="290"/>
    </row>
    <row r="85" spans="2:50" ht="11.25" customHeight="1">
      <c r="B85" s="258">
        <v>80</v>
      </c>
      <c r="C85" s="257"/>
      <c r="D85" s="257"/>
      <c r="E85" s="261" t="s">
        <v>2059</v>
      </c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61" t="s">
        <v>2060</v>
      </c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68">
        <v>0</v>
      </c>
      <c r="AJ85" s="269"/>
      <c r="AK85" s="271">
        <v>75</v>
      </c>
      <c r="AL85" s="272"/>
      <c r="AM85" s="272"/>
      <c r="AN85" s="272"/>
      <c r="AO85" s="272"/>
      <c r="AP85" s="261" t="s">
        <v>219</v>
      </c>
      <c r="AQ85" s="257"/>
      <c r="AR85" s="271">
        <f t="shared" si="1"/>
        <v>0</v>
      </c>
      <c r="AS85" s="272"/>
      <c r="AW85" s="289"/>
      <c r="AX85" s="290"/>
    </row>
    <row r="86" spans="2:50" ht="11.45" customHeight="1">
      <c r="B86" s="258">
        <v>81</v>
      </c>
      <c r="C86" s="257"/>
      <c r="D86" s="257"/>
      <c r="E86" s="261" t="s">
        <v>2061</v>
      </c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61" t="s">
        <v>2062</v>
      </c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68">
        <v>0</v>
      </c>
      <c r="AJ86" s="269"/>
      <c r="AK86" s="271">
        <v>1200</v>
      </c>
      <c r="AL86" s="272"/>
      <c r="AM86" s="272"/>
      <c r="AN86" s="272"/>
      <c r="AO86" s="272"/>
      <c r="AP86" s="261" t="s">
        <v>219</v>
      </c>
      <c r="AQ86" s="257"/>
      <c r="AR86" s="271">
        <f t="shared" si="1"/>
        <v>0</v>
      </c>
      <c r="AS86" s="272"/>
      <c r="AW86" s="289"/>
      <c r="AX86" s="290"/>
    </row>
    <row r="87" spans="2:50" ht="11.45" customHeight="1">
      <c r="B87" s="258">
        <v>82</v>
      </c>
      <c r="C87" s="257"/>
      <c r="D87" s="257"/>
      <c r="E87" s="261" t="s">
        <v>2063</v>
      </c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61" t="s">
        <v>2064</v>
      </c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68">
        <v>0</v>
      </c>
      <c r="AJ87" s="269"/>
      <c r="AK87" s="271">
        <v>10</v>
      </c>
      <c r="AL87" s="272"/>
      <c r="AM87" s="272"/>
      <c r="AN87" s="272"/>
      <c r="AO87" s="272"/>
      <c r="AP87" s="261" t="s">
        <v>219</v>
      </c>
      <c r="AQ87" s="257"/>
      <c r="AR87" s="271">
        <f t="shared" si="1"/>
        <v>0</v>
      </c>
      <c r="AS87" s="272"/>
      <c r="AW87" s="289"/>
      <c r="AX87" s="290"/>
    </row>
    <row r="88" spans="2:50" ht="11.45" customHeight="1">
      <c r="B88" s="258">
        <v>83</v>
      </c>
      <c r="C88" s="257"/>
      <c r="D88" s="257"/>
      <c r="E88" s="261" t="s">
        <v>2065</v>
      </c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61" t="s">
        <v>2066</v>
      </c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68">
        <v>0</v>
      </c>
      <c r="AJ88" s="269"/>
      <c r="AK88" s="271">
        <v>900</v>
      </c>
      <c r="AL88" s="272"/>
      <c r="AM88" s="272"/>
      <c r="AN88" s="272"/>
      <c r="AO88" s="272"/>
      <c r="AP88" s="261" t="s">
        <v>219</v>
      </c>
      <c r="AQ88" s="257"/>
      <c r="AR88" s="271">
        <f t="shared" si="1"/>
        <v>0</v>
      </c>
      <c r="AS88" s="272"/>
      <c r="AW88" s="289"/>
      <c r="AX88" s="290"/>
    </row>
    <row r="89" spans="2:50" ht="11.25" customHeight="1">
      <c r="B89" s="258">
        <v>84</v>
      </c>
      <c r="C89" s="257"/>
      <c r="D89" s="257"/>
      <c r="E89" s="261" t="s">
        <v>2065</v>
      </c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61" t="s">
        <v>2066</v>
      </c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68">
        <v>0</v>
      </c>
      <c r="AJ89" s="269"/>
      <c r="AK89" s="271">
        <v>760</v>
      </c>
      <c r="AL89" s="272"/>
      <c r="AM89" s="272"/>
      <c r="AN89" s="272"/>
      <c r="AO89" s="272"/>
      <c r="AP89" s="261" t="s">
        <v>219</v>
      </c>
      <c r="AQ89" s="257"/>
      <c r="AR89" s="271">
        <f t="shared" si="1"/>
        <v>0</v>
      </c>
      <c r="AS89" s="272"/>
      <c r="AW89" s="289"/>
      <c r="AX89" s="290"/>
    </row>
    <row r="90" spans="2:50" ht="11.45" customHeight="1">
      <c r="B90" s="258">
        <v>85</v>
      </c>
      <c r="C90" s="257"/>
      <c r="D90" s="257"/>
      <c r="E90" s="261" t="s">
        <v>2067</v>
      </c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61" t="s">
        <v>2068</v>
      </c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68">
        <v>0</v>
      </c>
      <c r="AJ90" s="269"/>
      <c r="AK90" s="271">
        <v>96</v>
      </c>
      <c r="AL90" s="272"/>
      <c r="AM90" s="272"/>
      <c r="AN90" s="272"/>
      <c r="AO90" s="272"/>
      <c r="AP90" s="261" t="s">
        <v>219</v>
      </c>
      <c r="AQ90" s="257"/>
      <c r="AR90" s="271">
        <f t="shared" si="1"/>
        <v>0</v>
      </c>
      <c r="AS90" s="272"/>
      <c r="AW90" s="289"/>
      <c r="AX90" s="290"/>
    </row>
    <row r="91" spans="2:50" ht="11.45" customHeight="1">
      <c r="B91" s="258">
        <v>86</v>
      </c>
      <c r="C91" s="257"/>
      <c r="D91" s="257"/>
      <c r="E91" s="261" t="s">
        <v>2069</v>
      </c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61" t="s">
        <v>2070</v>
      </c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68">
        <v>0</v>
      </c>
      <c r="AJ91" s="269"/>
      <c r="AK91" s="271">
        <v>10</v>
      </c>
      <c r="AL91" s="272"/>
      <c r="AM91" s="272"/>
      <c r="AN91" s="272"/>
      <c r="AO91" s="272"/>
      <c r="AP91" s="261" t="s">
        <v>219</v>
      </c>
      <c r="AQ91" s="257"/>
      <c r="AR91" s="271">
        <f t="shared" si="1"/>
        <v>0</v>
      </c>
      <c r="AS91" s="272"/>
      <c r="AW91" s="289"/>
      <c r="AX91" s="290"/>
    </row>
    <row r="92" spans="2:50" ht="11.45" customHeight="1">
      <c r="B92" s="258">
        <v>87</v>
      </c>
      <c r="C92" s="257"/>
      <c r="D92" s="257"/>
      <c r="E92" s="261" t="s">
        <v>2071</v>
      </c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61" t="s">
        <v>2072</v>
      </c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68">
        <v>0</v>
      </c>
      <c r="AJ92" s="269"/>
      <c r="AK92" s="271">
        <v>10</v>
      </c>
      <c r="AL92" s="272"/>
      <c r="AM92" s="272"/>
      <c r="AN92" s="272"/>
      <c r="AO92" s="272"/>
      <c r="AP92" s="261" t="s">
        <v>219</v>
      </c>
      <c r="AQ92" s="257"/>
      <c r="AR92" s="271">
        <f t="shared" si="1"/>
        <v>0</v>
      </c>
      <c r="AS92" s="272"/>
      <c r="AW92" s="289"/>
      <c r="AX92" s="290"/>
    </row>
    <row r="93" spans="2:50" ht="11.25" customHeight="1">
      <c r="B93" s="258">
        <v>88</v>
      </c>
      <c r="C93" s="257"/>
      <c r="D93" s="257"/>
      <c r="E93" s="261" t="s">
        <v>2073</v>
      </c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61" t="s">
        <v>2074</v>
      </c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68">
        <v>0</v>
      </c>
      <c r="AJ93" s="269"/>
      <c r="AK93" s="271">
        <v>15</v>
      </c>
      <c r="AL93" s="272"/>
      <c r="AM93" s="272"/>
      <c r="AN93" s="272"/>
      <c r="AO93" s="272"/>
      <c r="AP93" s="261" t="s">
        <v>219</v>
      </c>
      <c r="AQ93" s="257"/>
      <c r="AR93" s="271">
        <f t="shared" si="1"/>
        <v>0</v>
      </c>
      <c r="AS93" s="272"/>
      <c r="AW93" s="289"/>
      <c r="AX93" s="290"/>
    </row>
    <row r="94" spans="2:50" ht="11.45" customHeight="1">
      <c r="B94" s="258">
        <v>89</v>
      </c>
      <c r="C94" s="257"/>
      <c r="D94" s="257"/>
      <c r="E94" s="261" t="s">
        <v>2075</v>
      </c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61" t="s">
        <v>2076</v>
      </c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68">
        <v>0</v>
      </c>
      <c r="AJ94" s="269"/>
      <c r="AK94" s="271">
        <v>140</v>
      </c>
      <c r="AL94" s="272"/>
      <c r="AM94" s="272"/>
      <c r="AN94" s="272"/>
      <c r="AO94" s="272"/>
      <c r="AP94" s="261" t="s">
        <v>219</v>
      </c>
      <c r="AQ94" s="257"/>
      <c r="AR94" s="271">
        <f t="shared" si="1"/>
        <v>0</v>
      </c>
      <c r="AS94" s="272"/>
      <c r="AW94" s="289"/>
      <c r="AX94" s="290"/>
    </row>
    <row r="95" spans="2:50" ht="11.45" customHeight="1">
      <c r="B95" s="258">
        <v>90</v>
      </c>
      <c r="C95" s="257"/>
      <c r="D95" s="257"/>
      <c r="E95" s="261" t="s">
        <v>2077</v>
      </c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61" t="s">
        <v>2078</v>
      </c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68">
        <v>0</v>
      </c>
      <c r="AJ95" s="269"/>
      <c r="AK95" s="271">
        <v>560</v>
      </c>
      <c r="AL95" s="272"/>
      <c r="AM95" s="272"/>
      <c r="AN95" s="272"/>
      <c r="AO95" s="272"/>
      <c r="AP95" s="261" t="s">
        <v>219</v>
      </c>
      <c r="AQ95" s="257"/>
      <c r="AR95" s="271">
        <f t="shared" si="1"/>
        <v>0</v>
      </c>
      <c r="AS95" s="272"/>
      <c r="AW95" s="289"/>
      <c r="AX95" s="290"/>
    </row>
    <row r="96" spans="2:50" ht="11.45" customHeight="1">
      <c r="B96" s="258">
        <v>91</v>
      </c>
      <c r="C96" s="257"/>
      <c r="D96" s="257"/>
      <c r="E96" s="261" t="s">
        <v>2145</v>
      </c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61" t="s">
        <v>2146</v>
      </c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68">
        <v>0</v>
      </c>
      <c r="AJ96" s="269"/>
      <c r="AK96" s="271">
        <v>4</v>
      </c>
      <c r="AL96" s="272"/>
      <c r="AM96" s="272"/>
      <c r="AN96" s="272"/>
      <c r="AO96" s="272"/>
      <c r="AP96" s="261" t="s">
        <v>219</v>
      </c>
      <c r="AQ96" s="257"/>
      <c r="AR96" s="271">
        <f t="shared" si="1"/>
        <v>0</v>
      </c>
      <c r="AS96" s="272"/>
      <c r="AW96" s="289"/>
      <c r="AX96" s="290"/>
    </row>
    <row r="97" spans="2:50" ht="11.45" customHeight="1">
      <c r="B97" s="258">
        <v>92</v>
      </c>
      <c r="C97" s="257"/>
      <c r="D97" s="257"/>
      <c r="E97" s="261" t="s">
        <v>2013</v>
      </c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61" t="s">
        <v>2014</v>
      </c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68">
        <v>0</v>
      </c>
      <c r="AJ97" s="269"/>
      <c r="AK97" s="271">
        <v>46</v>
      </c>
      <c r="AL97" s="272"/>
      <c r="AM97" s="272"/>
      <c r="AN97" s="272"/>
      <c r="AO97" s="272"/>
      <c r="AP97" s="261" t="s">
        <v>219</v>
      </c>
      <c r="AQ97" s="257"/>
      <c r="AR97" s="271">
        <f t="shared" si="1"/>
        <v>0</v>
      </c>
      <c r="AS97" s="272"/>
      <c r="AW97" s="289"/>
      <c r="AX97" s="290"/>
    </row>
    <row r="98" spans="2:50" ht="11.25" customHeight="1">
      <c r="B98" s="258">
        <v>93</v>
      </c>
      <c r="C98" s="257"/>
      <c r="D98" s="257"/>
      <c r="E98" s="261" t="s">
        <v>2015</v>
      </c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61" t="s">
        <v>2016</v>
      </c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68">
        <v>0</v>
      </c>
      <c r="AJ98" s="269"/>
      <c r="AK98" s="271">
        <v>32</v>
      </c>
      <c r="AL98" s="272"/>
      <c r="AM98" s="272"/>
      <c r="AN98" s="272"/>
      <c r="AO98" s="272"/>
      <c r="AP98" s="261" t="s">
        <v>219</v>
      </c>
      <c r="AQ98" s="257"/>
      <c r="AR98" s="271">
        <f t="shared" si="1"/>
        <v>0</v>
      </c>
      <c r="AS98" s="272"/>
      <c r="AW98" s="289"/>
      <c r="AX98" s="290"/>
    </row>
    <row r="99" spans="2:50" ht="11.45" customHeight="1">
      <c r="B99" s="258">
        <v>94</v>
      </c>
      <c r="C99" s="257"/>
      <c r="D99" s="257"/>
      <c r="E99" s="261" t="s">
        <v>2017</v>
      </c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61" t="s">
        <v>2018</v>
      </c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68">
        <v>0</v>
      </c>
      <c r="AJ99" s="269"/>
      <c r="AK99" s="271">
        <v>12</v>
      </c>
      <c r="AL99" s="272"/>
      <c r="AM99" s="272"/>
      <c r="AN99" s="272"/>
      <c r="AO99" s="272"/>
      <c r="AP99" s="261" t="s">
        <v>219</v>
      </c>
      <c r="AQ99" s="257"/>
      <c r="AR99" s="271">
        <f t="shared" si="1"/>
        <v>0</v>
      </c>
      <c r="AS99" s="272"/>
      <c r="AW99" s="289"/>
      <c r="AX99" s="290"/>
    </row>
    <row r="100" spans="2:50" ht="11.45" customHeight="1">
      <c r="B100" s="258">
        <v>95</v>
      </c>
      <c r="C100" s="257"/>
      <c r="D100" s="257"/>
      <c r="E100" s="261" t="s">
        <v>2085</v>
      </c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61" t="s">
        <v>2086</v>
      </c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68">
        <v>0</v>
      </c>
      <c r="AJ100" s="269"/>
      <c r="AK100" s="271">
        <v>20</v>
      </c>
      <c r="AL100" s="272"/>
      <c r="AM100" s="272"/>
      <c r="AN100" s="272"/>
      <c r="AO100" s="272"/>
      <c r="AP100" s="261" t="s">
        <v>1141</v>
      </c>
      <c r="AQ100" s="257"/>
      <c r="AR100" s="271">
        <f t="shared" si="1"/>
        <v>0</v>
      </c>
      <c r="AS100" s="272"/>
      <c r="AW100" s="289"/>
      <c r="AX100" s="290"/>
    </row>
    <row r="101" spans="2:50" ht="11.45" customHeight="1">
      <c r="B101" s="258">
        <v>96</v>
      </c>
      <c r="C101" s="257"/>
      <c r="D101" s="257"/>
      <c r="E101" s="261" t="s">
        <v>2087</v>
      </c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61" t="s">
        <v>2088</v>
      </c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68">
        <v>0</v>
      </c>
      <c r="AJ101" s="269"/>
      <c r="AK101" s="271">
        <v>2</v>
      </c>
      <c r="AL101" s="272"/>
      <c r="AM101" s="272"/>
      <c r="AN101" s="272"/>
      <c r="AO101" s="272"/>
      <c r="AP101" s="261" t="s">
        <v>1141</v>
      </c>
      <c r="AQ101" s="257"/>
      <c r="AR101" s="271">
        <f t="shared" si="1"/>
        <v>0</v>
      </c>
      <c r="AS101" s="272"/>
      <c r="AW101" s="289"/>
      <c r="AX101" s="290"/>
    </row>
    <row r="102" spans="2:50" ht="11.25" customHeight="1">
      <c r="B102" s="258">
        <v>97</v>
      </c>
      <c r="C102" s="257"/>
      <c r="D102" s="257"/>
      <c r="E102" s="261" t="s">
        <v>2089</v>
      </c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61" t="s">
        <v>2090</v>
      </c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68">
        <v>0</v>
      </c>
      <c r="AJ102" s="269"/>
      <c r="AK102" s="271">
        <v>1</v>
      </c>
      <c r="AL102" s="272"/>
      <c r="AM102" s="272"/>
      <c r="AN102" s="272"/>
      <c r="AO102" s="272"/>
      <c r="AP102" s="261" t="s">
        <v>1141</v>
      </c>
      <c r="AQ102" s="257"/>
      <c r="AR102" s="271">
        <f t="shared" si="1"/>
        <v>0</v>
      </c>
      <c r="AS102" s="272"/>
      <c r="AW102" s="289"/>
      <c r="AX102" s="290"/>
    </row>
    <row r="103" spans="2:50" ht="11.45" customHeight="1">
      <c r="B103" s="258">
        <v>98</v>
      </c>
      <c r="C103" s="257"/>
      <c r="D103" s="257"/>
      <c r="E103" s="261" t="s">
        <v>2089</v>
      </c>
      <c r="F103" s="257"/>
      <c r="G103" s="257"/>
      <c r="H103" s="257"/>
      <c r="I103" s="257"/>
      <c r="J103" s="257"/>
      <c r="K103" s="257"/>
      <c r="L103" s="257"/>
      <c r="M103" s="257"/>
      <c r="N103" s="257"/>
      <c r="O103" s="257"/>
      <c r="P103" s="257"/>
      <c r="Q103" s="257"/>
      <c r="R103" s="257"/>
      <c r="S103" s="261" t="s">
        <v>2090</v>
      </c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68">
        <v>0</v>
      </c>
      <c r="AJ103" s="269"/>
      <c r="AK103" s="271">
        <v>10</v>
      </c>
      <c r="AL103" s="272"/>
      <c r="AM103" s="272"/>
      <c r="AN103" s="272"/>
      <c r="AO103" s="272"/>
      <c r="AP103" s="261" t="s">
        <v>1141</v>
      </c>
      <c r="AQ103" s="257"/>
      <c r="AR103" s="271">
        <f t="shared" si="1"/>
        <v>0</v>
      </c>
      <c r="AS103" s="272"/>
      <c r="AW103" s="289"/>
      <c r="AX103" s="290"/>
    </row>
    <row r="104" spans="2:50" ht="11.45" customHeight="1">
      <c r="B104" s="258">
        <v>99</v>
      </c>
      <c r="C104" s="257"/>
      <c r="D104" s="257"/>
      <c r="E104" s="261" t="s">
        <v>2089</v>
      </c>
      <c r="F104" s="257"/>
      <c r="G104" s="257"/>
      <c r="H104" s="257"/>
      <c r="I104" s="257"/>
      <c r="J104" s="257"/>
      <c r="K104" s="257"/>
      <c r="L104" s="257"/>
      <c r="M104" s="257"/>
      <c r="N104" s="257"/>
      <c r="O104" s="257"/>
      <c r="P104" s="257"/>
      <c r="Q104" s="257"/>
      <c r="R104" s="257"/>
      <c r="S104" s="261" t="s">
        <v>2090</v>
      </c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68">
        <v>0</v>
      </c>
      <c r="AJ104" s="269"/>
      <c r="AK104" s="271">
        <v>10</v>
      </c>
      <c r="AL104" s="272"/>
      <c r="AM104" s="272"/>
      <c r="AN104" s="272"/>
      <c r="AO104" s="272"/>
      <c r="AP104" s="261" t="s">
        <v>1141</v>
      </c>
      <c r="AQ104" s="257"/>
      <c r="AR104" s="271">
        <f t="shared" si="1"/>
        <v>0</v>
      </c>
      <c r="AS104" s="272"/>
      <c r="AW104" s="289"/>
      <c r="AX104" s="290"/>
    </row>
    <row r="105" spans="2:50" ht="11.45" customHeight="1">
      <c r="B105" s="258">
        <v>100</v>
      </c>
      <c r="C105" s="257"/>
      <c r="D105" s="257"/>
      <c r="E105" s="261" t="s">
        <v>2101</v>
      </c>
      <c r="F105" s="257"/>
      <c r="G105" s="257"/>
      <c r="H105" s="257"/>
      <c r="I105" s="257"/>
      <c r="J105" s="257"/>
      <c r="K105" s="257"/>
      <c r="L105" s="257"/>
      <c r="M105" s="257"/>
      <c r="N105" s="257"/>
      <c r="O105" s="257"/>
      <c r="P105" s="257"/>
      <c r="Q105" s="257"/>
      <c r="R105" s="257"/>
      <c r="S105" s="261" t="s">
        <v>2102</v>
      </c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68">
        <v>0</v>
      </c>
      <c r="AJ105" s="269"/>
      <c r="AK105" s="271">
        <v>2</v>
      </c>
      <c r="AL105" s="272"/>
      <c r="AM105" s="272"/>
      <c r="AN105" s="272"/>
      <c r="AO105" s="272"/>
      <c r="AP105" s="261" t="s">
        <v>1141</v>
      </c>
      <c r="AQ105" s="257"/>
      <c r="AR105" s="271">
        <f t="shared" si="1"/>
        <v>0</v>
      </c>
      <c r="AS105" s="272"/>
      <c r="AW105" s="289"/>
      <c r="AX105" s="290"/>
    </row>
    <row r="106" spans="2:50" ht="11.25" customHeight="1">
      <c r="B106" s="258">
        <v>101</v>
      </c>
      <c r="C106" s="257"/>
      <c r="D106" s="257"/>
      <c r="E106" s="261" t="s">
        <v>2103</v>
      </c>
      <c r="F106" s="257"/>
      <c r="G106" s="257"/>
      <c r="H106" s="257"/>
      <c r="I106" s="257"/>
      <c r="J106" s="257"/>
      <c r="K106" s="257"/>
      <c r="L106" s="257"/>
      <c r="M106" s="257"/>
      <c r="N106" s="257"/>
      <c r="O106" s="257"/>
      <c r="P106" s="257"/>
      <c r="Q106" s="257"/>
      <c r="R106" s="257"/>
      <c r="S106" s="261" t="s">
        <v>2104</v>
      </c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68">
        <v>0</v>
      </c>
      <c r="AJ106" s="269"/>
      <c r="AK106" s="271">
        <v>4</v>
      </c>
      <c r="AL106" s="272"/>
      <c r="AM106" s="272"/>
      <c r="AN106" s="272"/>
      <c r="AO106" s="272"/>
      <c r="AP106" s="261" t="s">
        <v>1141</v>
      </c>
      <c r="AQ106" s="257"/>
      <c r="AR106" s="271">
        <f t="shared" si="1"/>
        <v>0</v>
      </c>
      <c r="AS106" s="272"/>
      <c r="AW106" s="289"/>
      <c r="AX106" s="290"/>
    </row>
    <row r="107" spans="2:50" ht="11.45" customHeight="1">
      <c r="B107" s="258">
        <v>102</v>
      </c>
      <c r="C107" s="257"/>
      <c r="D107" s="257"/>
      <c r="E107" s="261" t="s">
        <v>2103</v>
      </c>
      <c r="F107" s="257"/>
      <c r="G107" s="257"/>
      <c r="H107" s="257"/>
      <c r="I107" s="257"/>
      <c r="J107" s="257"/>
      <c r="K107" s="257"/>
      <c r="L107" s="257"/>
      <c r="M107" s="257"/>
      <c r="N107" s="257"/>
      <c r="O107" s="257"/>
      <c r="P107" s="257"/>
      <c r="Q107" s="257"/>
      <c r="R107" s="257"/>
      <c r="S107" s="261" t="s">
        <v>2104</v>
      </c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68">
        <v>0</v>
      </c>
      <c r="AJ107" s="269"/>
      <c r="AK107" s="271">
        <v>67</v>
      </c>
      <c r="AL107" s="272"/>
      <c r="AM107" s="272"/>
      <c r="AN107" s="272"/>
      <c r="AO107" s="272"/>
      <c r="AP107" s="261" t="s">
        <v>1141</v>
      </c>
      <c r="AQ107" s="257"/>
      <c r="AR107" s="271">
        <f t="shared" si="1"/>
        <v>0</v>
      </c>
      <c r="AS107" s="272"/>
      <c r="AW107" s="289"/>
      <c r="AX107" s="290"/>
    </row>
    <row r="108" spans="2:50" ht="11.45" customHeight="1">
      <c r="B108" s="258">
        <v>103</v>
      </c>
      <c r="C108" s="257"/>
      <c r="D108" s="257"/>
      <c r="E108" s="261" t="s">
        <v>2113</v>
      </c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61" t="s">
        <v>2114</v>
      </c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68">
        <v>0</v>
      </c>
      <c r="AJ108" s="269"/>
      <c r="AK108" s="271">
        <v>1</v>
      </c>
      <c r="AL108" s="272"/>
      <c r="AM108" s="272"/>
      <c r="AN108" s="272"/>
      <c r="AO108" s="272"/>
      <c r="AP108" s="261" t="s">
        <v>1141</v>
      </c>
      <c r="AQ108" s="257"/>
      <c r="AR108" s="271">
        <f t="shared" si="1"/>
        <v>0</v>
      </c>
      <c r="AS108" s="272"/>
      <c r="AW108" s="289"/>
      <c r="AX108" s="290"/>
    </row>
    <row r="109" spans="2:50" ht="11.45" customHeight="1">
      <c r="B109" s="258">
        <v>104</v>
      </c>
      <c r="C109" s="257"/>
      <c r="D109" s="257"/>
      <c r="E109" s="261" t="s">
        <v>2107</v>
      </c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61" t="s">
        <v>2108</v>
      </c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68">
        <v>0</v>
      </c>
      <c r="AJ109" s="269"/>
      <c r="AK109" s="271">
        <v>1</v>
      </c>
      <c r="AL109" s="272"/>
      <c r="AM109" s="272"/>
      <c r="AN109" s="272"/>
      <c r="AO109" s="272"/>
      <c r="AP109" s="261" t="s">
        <v>1141</v>
      </c>
      <c r="AQ109" s="257"/>
      <c r="AR109" s="271">
        <f t="shared" si="1"/>
        <v>0</v>
      </c>
      <c r="AS109" s="272"/>
      <c r="AW109" s="289"/>
      <c r="AX109" s="290"/>
    </row>
    <row r="110" spans="2:50" ht="11.45" customHeight="1">
      <c r="B110" s="258">
        <v>105</v>
      </c>
      <c r="C110" s="257"/>
      <c r="D110" s="257"/>
      <c r="E110" s="261" t="s">
        <v>2033</v>
      </c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61" t="s">
        <v>2034</v>
      </c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68">
        <v>0</v>
      </c>
      <c r="AJ110" s="269"/>
      <c r="AK110" s="271">
        <v>1</v>
      </c>
      <c r="AL110" s="272"/>
      <c r="AM110" s="272"/>
      <c r="AN110" s="272"/>
      <c r="AO110" s="272"/>
      <c r="AP110" s="261" t="s">
        <v>2035</v>
      </c>
      <c r="AQ110" s="257"/>
      <c r="AR110" s="271">
        <f t="shared" si="1"/>
        <v>0</v>
      </c>
      <c r="AS110" s="272"/>
      <c r="AW110" s="289"/>
      <c r="AX110" s="290"/>
    </row>
    <row r="111" spans="2:50" ht="11.25" customHeight="1">
      <c r="B111" s="258">
        <v>106</v>
      </c>
      <c r="C111" s="257"/>
      <c r="D111" s="257"/>
      <c r="E111" s="261" t="s">
        <v>2023</v>
      </c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61" t="s">
        <v>2024</v>
      </c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57"/>
      <c r="AI111" s="268">
        <v>0</v>
      </c>
      <c r="AJ111" s="269"/>
      <c r="AK111" s="271">
        <v>60</v>
      </c>
      <c r="AL111" s="272"/>
      <c r="AM111" s="272"/>
      <c r="AN111" s="272"/>
      <c r="AO111" s="272"/>
      <c r="AP111" s="261" t="s">
        <v>219</v>
      </c>
      <c r="AQ111" s="257"/>
      <c r="AR111" s="271">
        <f t="shared" si="1"/>
        <v>0</v>
      </c>
      <c r="AS111" s="272"/>
      <c r="AW111" s="289"/>
      <c r="AX111" s="290"/>
    </row>
    <row r="112" spans="2:50" ht="11.45" customHeight="1">
      <c r="B112" s="258">
        <v>107</v>
      </c>
      <c r="C112" s="257"/>
      <c r="D112" s="257"/>
      <c r="E112" s="261" t="s">
        <v>2025</v>
      </c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61" t="s">
        <v>2026</v>
      </c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68">
        <v>0</v>
      </c>
      <c r="AJ112" s="269"/>
      <c r="AK112" s="271">
        <v>100</v>
      </c>
      <c r="AL112" s="272"/>
      <c r="AM112" s="272"/>
      <c r="AN112" s="272"/>
      <c r="AO112" s="272"/>
      <c r="AP112" s="261" t="s">
        <v>219</v>
      </c>
      <c r="AQ112" s="257"/>
      <c r="AR112" s="271">
        <f t="shared" si="1"/>
        <v>0</v>
      </c>
      <c r="AS112" s="272"/>
      <c r="AW112" s="289"/>
      <c r="AX112" s="290"/>
    </row>
    <row r="113" spans="2:56" ht="11.45" customHeight="1">
      <c r="B113" s="258">
        <v>108</v>
      </c>
      <c r="C113" s="257"/>
      <c r="D113" s="257"/>
      <c r="E113" s="261" t="s">
        <v>2097</v>
      </c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61" t="s">
        <v>2098</v>
      </c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68">
        <v>0</v>
      </c>
      <c r="AJ113" s="269"/>
      <c r="AK113" s="271">
        <v>1</v>
      </c>
      <c r="AL113" s="272"/>
      <c r="AM113" s="272"/>
      <c r="AN113" s="272"/>
      <c r="AO113" s="272"/>
      <c r="AP113" s="261" t="s">
        <v>1141</v>
      </c>
      <c r="AQ113" s="257"/>
      <c r="AR113" s="271">
        <f t="shared" si="1"/>
        <v>0</v>
      </c>
      <c r="AS113" s="272"/>
      <c r="AW113" s="289"/>
      <c r="AX113" s="290"/>
    </row>
    <row r="114" spans="2:56" ht="11.45" customHeight="1">
      <c r="B114" s="258">
        <v>109</v>
      </c>
      <c r="C114" s="257"/>
      <c r="D114" s="257"/>
      <c r="E114" s="261" t="s">
        <v>2115</v>
      </c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61" t="s">
        <v>2116</v>
      </c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68">
        <v>0</v>
      </c>
      <c r="AJ114" s="269"/>
      <c r="AK114" s="271">
        <v>138</v>
      </c>
      <c r="AL114" s="272"/>
      <c r="AM114" s="272"/>
      <c r="AN114" s="272"/>
      <c r="AO114" s="272"/>
      <c r="AP114" s="261" t="s">
        <v>1141</v>
      </c>
      <c r="AQ114" s="257"/>
      <c r="AR114" s="271">
        <f t="shared" si="1"/>
        <v>0</v>
      </c>
      <c r="AS114" s="272"/>
      <c r="AW114" s="289"/>
      <c r="AX114" s="290"/>
    </row>
    <row r="115" spans="2:56" ht="11.25" customHeight="1">
      <c r="B115" s="258">
        <v>110</v>
      </c>
      <c r="C115" s="257"/>
      <c r="D115" s="257"/>
      <c r="E115" s="261" t="s">
        <v>2127</v>
      </c>
      <c r="F115" s="257"/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61" t="s">
        <v>2128</v>
      </c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68">
        <v>0</v>
      </c>
      <c r="AJ115" s="269"/>
      <c r="AK115" s="271">
        <v>4</v>
      </c>
      <c r="AL115" s="272"/>
      <c r="AM115" s="272"/>
      <c r="AN115" s="272"/>
      <c r="AO115" s="272"/>
      <c r="AP115" s="261" t="s">
        <v>1141</v>
      </c>
      <c r="AQ115" s="257"/>
      <c r="AR115" s="271">
        <f t="shared" si="1"/>
        <v>0</v>
      </c>
      <c r="AS115" s="272"/>
      <c r="AW115" s="289"/>
      <c r="AX115" s="290"/>
    </row>
    <row r="116" spans="2:56" ht="11.45" customHeight="1">
      <c r="B116" s="258">
        <v>111</v>
      </c>
      <c r="C116" s="257"/>
      <c r="D116" s="257"/>
      <c r="E116" s="261" t="s">
        <v>2134</v>
      </c>
      <c r="F116" s="257"/>
      <c r="G116" s="257"/>
      <c r="H116" s="257"/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61" t="s">
        <v>2135</v>
      </c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57"/>
      <c r="AE116" s="257"/>
      <c r="AF116" s="257"/>
      <c r="AG116" s="257"/>
      <c r="AH116" s="257"/>
      <c r="AI116" s="268">
        <v>0</v>
      </c>
      <c r="AJ116" s="269"/>
      <c r="AK116" s="271">
        <v>3</v>
      </c>
      <c r="AL116" s="272"/>
      <c r="AM116" s="272"/>
      <c r="AN116" s="272"/>
      <c r="AO116" s="272"/>
      <c r="AP116" s="261" t="s">
        <v>1141</v>
      </c>
      <c r="AQ116" s="257"/>
      <c r="AR116" s="271">
        <f t="shared" si="1"/>
        <v>0</v>
      </c>
      <c r="AS116" s="272"/>
      <c r="AW116" s="289"/>
      <c r="AX116" s="290"/>
    </row>
    <row r="117" spans="2:56" ht="11.25" customHeight="1">
      <c r="B117" s="294">
        <f>SUM(AR7:AS116)</f>
        <v>0</v>
      </c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V117" s="206"/>
      <c r="AW117" s="199"/>
      <c r="AX117" s="199"/>
      <c r="AY117" s="199"/>
      <c r="AZ117" s="199"/>
      <c r="BA117" s="199"/>
      <c r="BB117" s="199"/>
      <c r="BC117" s="199"/>
      <c r="BD117" s="199"/>
    </row>
    <row r="118" spans="2:56" ht="0" hidden="1" customHeight="1"/>
    <row r="119" spans="2:56" ht="2.85" customHeight="1"/>
    <row r="120" spans="2:56" ht="11.25" customHeight="1">
      <c r="B120" s="274" t="s">
        <v>2147</v>
      </c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  <c r="AM120" s="257"/>
      <c r="AN120" s="257"/>
      <c r="AO120" s="257"/>
      <c r="AP120" s="257"/>
      <c r="AQ120" s="257"/>
      <c r="AR120" s="257"/>
      <c r="AS120" s="257"/>
    </row>
    <row r="121" spans="2:56" ht="1.5" customHeight="1"/>
    <row r="122" spans="2:56" ht="11.25" customHeight="1">
      <c r="C122" s="258" t="s">
        <v>2148</v>
      </c>
      <c r="D122" s="257"/>
      <c r="E122" s="257"/>
      <c r="G122" s="270">
        <f>SUM(B117,B6)</f>
        <v>0</v>
      </c>
      <c r="H122" s="272"/>
      <c r="I122" s="272"/>
      <c r="J122" s="272"/>
      <c r="K122" s="272"/>
      <c r="L122" s="272"/>
      <c r="M122" s="272"/>
      <c r="N122" s="272"/>
      <c r="O122" s="272"/>
      <c r="Q122" s="261" t="s">
        <v>1568</v>
      </c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</row>
    <row r="123" spans="2:56" ht="9.9499999999999993" customHeight="1"/>
    <row r="124" spans="2:56" ht="11.45" customHeight="1">
      <c r="B124" s="285" t="s">
        <v>1</v>
      </c>
      <c r="C124" s="255"/>
      <c r="D124" s="255"/>
      <c r="E124" s="255"/>
      <c r="F124" s="255"/>
      <c r="G124" s="255"/>
      <c r="H124" s="255"/>
      <c r="I124" s="255"/>
      <c r="J124" s="255"/>
      <c r="L124" s="254" t="s">
        <v>1949</v>
      </c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</row>
    <row r="125" spans="2:56" ht="11.25" customHeight="1">
      <c r="B125" s="254" t="s">
        <v>1950</v>
      </c>
      <c r="C125" s="255"/>
      <c r="D125" s="255"/>
      <c r="E125" s="255"/>
      <c r="F125" s="255"/>
      <c r="G125" s="255"/>
      <c r="H125" s="255"/>
      <c r="I125" s="255"/>
      <c r="J125" s="255"/>
      <c r="K125" s="200"/>
      <c r="L125" s="264">
        <f>SUM(G122)</f>
        <v>0</v>
      </c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</row>
    <row r="126" spans="2:56" ht="0" hidden="1" customHeight="1"/>
    <row r="127" spans="2:56" ht="3" customHeight="1"/>
    <row r="128" spans="2:56" ht="11.25" customHeight="1">
      <c r="B128" s="256" t="s">
        <v>1998</v>
      </c>
      <c r="C128" s="257"/>
      <c r="D128" s="257"/>
      <c r="E128" s="257"/>
      <c r="F128" s="257"/>
      <c r="G128" s="257"/>
      <c r="H128" s="257"/>
      <c r="I128" s="257"/>
      <c r="J128" s="257"/>
      <c r="L128" s="266">
        <f>SUM(L125)</f>
        <v>0</v>
      </c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  <c r="AA128" s="267"/>
    </row>
    <row r="129" spans="2:45" ht="5.85" customHeight="1"/>
    <row r="130" spans="2:45" ht="2.85" customHeight="1"/>
    <row r="131" spans="2:45" ht="11.1" customHeight="1"/>
    <row r="132" spans="2:45" ht="17.100000000000001" customHeight="1">
      <c r="B132" s="280" t="s">
        <v>2149</v>
      </c>
      <c r="C132" s="257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57"/>
      <c r="AE132" s="257"/>
      <c r="AF132" s="257"/>
      <c r="AG132" s="257"/>
      <c r="AH132" s="257"/>
      <c r="AI132" s="257"/>
      <c r="AJ132" s="257"/>
      <c r="AK132" s="257"/>
      <c r="AL132" s="257"/>
      <c r="AM132" s="257"/>
      <c r="AN132" s="257"/>
      <c r="AO132" s="257"/>
      <c r="AP132" s="257"/>
      <c r="AQ132" s="257"/>
      <c r="AR132" s="257"/>
      <c r="AS132" s="257"/>
    </row>
    <row r="133" spans="2:45" ht="2.85" customHeight="1"/>
    <row r="134" spans="2:45" ht="11.45" customHeight="1">
      <c r="B134" s="292" t="s">
        <v>2001</v>
      </c>
      <c r="C134" s="288"/>
      <c r="D134" s="288"/>
      <c r="E134" s="293" t="s">
        <v>2002</v>
      </c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93" t="s">
        <v>1948</v>
      </c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92" t="s">
        <v>2003</v>
      </c>
      <c r="AJ134" s="288"/>
      <c r="AK134" s="292" t="s">
        <v>151</v>
      </c>
      <c r="AL134" s="288"/>
      <c r="AM134" s="288"/>
      <c r="AN134" s="288"/>
      <c r="AO134" s="288"/>
      <c r="AP134" s="293" t="s">
        <v>2004</v>
      </c>
      <c r="AQ134" s="288"/>
      <c r="AR134" s="292" t="s">
        <v>2005</v>
      </c>
      <c r="AS134" s="288"/>
    </row>
    <row r="135" spans="2:45" ht="11.45" customHeight="1">
      <c r="B135" s="258">
        <v>1</v>
      </c>
      <c r="C135" s="257"/>
      <c r="D135" s="257"/>
      <c r="E135" s="261" t="s">
        <v>2150</v>
      </c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61" t="s">
        <v>2151</v>
      </c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57"/>
      <c r="AE135" s="257"/>
      <c r="AF135" s="257"/>
      <c r="AG135" s="257"/>
      <c r="AH135" s="257"/>
      <c r="AI135" s="268">
        <v>0</v>
      </c>
      <c r="AJ135" s="269"/>
      <c r="AK135" s="271">
        <v>820</v>
      </c>
      <c r="AL135" s="272"/>
      <c r="AM135" s="272"/>
      <c r="AN135" s="272"/>
      <c r="AO135" s="272"/>
      <c r="AP135" s="291" t="s">
        <v>219</v>
      </c>
      <c r="AQ135" s="272"/>
      <c r="AR135" s="271">
        <f>PRODUCT(AI135,AK135)</f>
        <v>0</v>
      </c>
      <c r="AS135" s="272"/>
    </row>
    <row r="136" spans="2:45" ht="11.25" customHeight="1">
      <c r="B136" s="258">
        <v>2</v>
      </c>
      <c r="C136" s="257"/>
      <c r="D136" s="257"/>
      <c r="E136" s="261" t="s">
        <v>2152</v>
      </c>
      <c r="F136" s="257"/>
      <c r="G136" s="257"/>
      <c r="H136" s="257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61" t="s">
        <v>2153</v>
      </c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57"/>
      <c r="AE136" s="257"/>
      <c r="AF136" s="257"/>
      <c r="AG136" s="257"/>
      <c r="AH136" s="257"/>
      <c r="AI136" s="268">
        <v>0</v>
      </c>
      <c r="AJ136" s="269"/>
      <c r="AK136" s="271">
        <v>13</v>
      </c>
      <c r="AL136" s="272"/>
      <c r="AM136" s="272"/>
      <c r="AN136" s="272"/>
      <c r="AO136" s="272"/>
      <c r="AP136" s="291" t="s">
        <v>1141</v>
      </c>
      <c r="AQ136" s="272"/>
      <c r="AR136" s="271">
        <f t="shared" ref="AR136:AR140" si="2">PRODUCT(AI136,AK136)</f>
        <v>0</v>
      </c>
      <c r="AS136" s="272"/>
    </row>
    <row r="137" spans="2:45" ht="11.45" customHeight="1">
      <c r="B137" s="258">
        <v>3</v>
      </c>
      <c r="C137" s="257"/>
      <c r="D137" s="257"/>
      <c r="E137" s="261" t="s">
        <v>2154</v>
      </c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61" t="s">
        <v>2155</v>
      </c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57"/>
      <c r="AE137" s="257"/>
      <c r="AF137" s="257"/>
      <c r="AG137" s="257"/>
      <c r="AH137" s="257"/>
      <c r="AI137" s="268">
        <v>0</v>
      </c>
      <c r="AJ137" s="269"/>
      <c r="AK137" s="271">
        <v>1</v>
      </c>
      <c r="AL137" s="272"/>
      <c r="AM137" s="272"/>
      <c r="AN137" s="272"/>
      <c r="AO137" s="272"/>
      <c r="AP137" s="291" t="s">
        <v>1141</v>
      </c>
      <c r="AQ137" s="272"/>
      <c r="AR137" s="271">
        <f t="shared" si="2"/>
        <v>0</v>
      </c>
      <c r="AS137" s="272"/>
    </row>
    <row r="138" spans="2:45" ht="11.45" customHeight="1">
      <c r="B138" s="258">
        <v>4</v>
      </c>
      <c r="C138" s="257"/>
      <c r="D138" s="257"/>
      <c r="E138" s="261" t="s">
        <v>2156</v>
      </c>
      <c r="F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61" t="s">
        <v>2157</v>
      </c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57"/>
      <c r="AE138" s="257"/>
      <c r="AF138" s="257"/>
      <c r="AG138" s="257"/>
      <c r="AH138" s="257"/>
      <c r="AI138" s="268">
        <v>0</v>
      </c>
      <c r="AJ138" s="269"/>
      <c r="AK138" s="271">
        <v>1</v>
      </c>
      <c r="AL138" s="272"/>
      <c r="AM138" s="272"/>
      <c r="AN138" s="272"/>
      <c r="AO138" s="272"/>
      <c r="AP138" s="291" t="s">
        <v>1141</v>
      </c>
      <c r="AQ138" s="272"/>
      <c r="AR138" s="271">
        <f t="shared" si="2"/>
        <v>0</v>
      </c>
      <c r="AS138" s="272"/>
    </row>
    <row r="139" spans="2:45" ht="11.45" customHeight="1">
      <c r="B139" s="258">
        <v>5</v>
      </c>
      <c r="C139" s="257"/>
      <c r="D139" s="257"/>
      <c r="E139" s="261" t="s">
        <v>2158</v>
      </c>
      <c r="F139" s="257"/>
      <c r="G139" s="257"/>
      <c r="H139" s="257"/>
      <c r="I139" s="257"/>
      <c r="J139" s="257"/>
      <c r="K139" s="257"/>
      <c r="L139" s="257"/>
      <c r="M139" s="257"/>
      <c r="N139" s="257"/>
      <c r="O139" s="257"/>
      <c r="P139" s="257"/>
      <c r="Q139" s="257"/>
      <c r="R139" s="257"/>
      <c r="S139" s="261" t="s">
        <v>2159</v>
      </c>
      <c r="T139" s="257"/>
      <c r="U139" s="257"/>
      <c r="V139" s="257"/>
      <c r="W139" s="257"/>
      <c r="X139" s="257"/>
      <c r="Y139" s="257"/>
      <c r="Z139" s="257"/>
      <c r="AA139" s="257"/>
      <c r="AB139" s="257"/>
      <c r="AC139" s="257"/>
      <c r="AD139" s="257"/>
      <c r="AE139" s="257"/>
      <c r="AF139" s="257"/>
      <c r="AG139" s="257"/>
      <c r="AH139" s="257"/>
      <c r="AI139" s="268">
        <v>0</v>
      </c>
      <c r="AJ139" s="269"/>
      <c r="AK139" s="271">
        <v>14</v>
      </c>
      <c r="AL139" s="272"/>
      <c r="AM139" s="272"/>
      <c r="AN139" s="272"/>
      <c r="AO139" s="272"/>
      <c r="AP139" s="291" t="s">
        <v>1141</v>
      </c>
      <c r="AQ139" s="272"/>
      <c r="AR139" s="271">
        <f t="shared" si="2"/>
        <v>0</v>
      </c>
      <c r="AS139" s="272"/>
    </row>
    <row r="140" spans="2:45" ht="11.25" customHeight="1">
      <c r="B140" s="258">
        <v>6</v>
      </c>
      <c r="C140" s="257"/>
      <c r="D140" s="257"/>
      <c r="E140" s="261" t="s">
        <v>2160</v>
      </c>
      <c r="F140" s="257"/>
      <c r="G140" s="257"/>
      <c r="H140" s="257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61" t="s">
        <v>2161</v>
      </c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  <c r="AG140" s="257"/>
      <c r="AH140" s="257"/>
      <c r="AI140" s="268">
        <v>0</v>
      </c>
      <c r="AJ140" s="269"/>
      <c r="AK140" s="271">
        <v>14</v>
      </c>
      <c r="AL140" s="272"/>
      <c r="AM140" s="272"/>
      <c r="AN140" s="272"/>
      <c r="AO140" s="272"/>
      <c r="AP140" s="291" t="s">
        <v>1141</v>
      </c>
      <c r="AQ140" s="272"/>
      <c r="AR140" s="271">
        <f t="shared" si="2"/>
        <v>0</v>
      </c>
      <c r="AS140" s="272"/>
    </row>
    <row r="141" spans="2:45" ht="11.45" customHeight="1">
      <c r="B141" s="294">
        <f>SUM(AR135:AS140)</f>
        <v>0</v>
      </c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  <c r="AJ141" s="295"/>
      <c r="AK141" s="295"/>
      <c r="AL141" s="295"/>
      <c r="AM141" s="295"/>
      <c r="AN141" s="295"/>
      <c r="AO141" s="295"/>
      <c r="AP141" s="295"/>
      <c r="AQ141" s="295"/>
      <c r="AR141" s="295"/>
      <c r="AS141" s="295"/>
    </row>
    <row r="142" spans="2:45" ht="2.85" customHeight="1"/>
    <row r="143" spans="2:45" ht="11.25" customHeight="1">
      <c r="B143" s="274" t="s">
        <v>2147</v>
      </c>
      <c r="C143" s="257"/>
      <c r="D143" s="257"/>
      <c r="E143" s="257"/>
      <c r="F143" s="257"/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57"/>
      <c r="AE143" s="257"/>
      <c r="AF143" s="257"/>
      <c r="AG143" s="257"/>
      <c r="AH143" s="257"/>
      <c r="AI143" s="257"/>
      <c r="AJ143" s="257"/>
      <c r="AK143" s="257"/>
      <c r="AL143" s="257"/>
      <c r="AM143" s="257"/>
      <c r="AN143" s="257"/>
      <c r="AO143" s="257"/>
      <c r="AP143" s="257"/>
      <c r="AQ143" s="257"/>
      <c r="AR143" s="257"/>
      <c r="AS143" s="257"/>
    </row>
    <row r="144" spans="2:45" ht="1.5" customHeight="1"/>
    <row r="145" spans="2:45" ht="11.25" customHeight="1">
      <c r="C145" s="258" t="s">
        <v>2148</v>
      </c>
      <c r="D145" s="257"/>
      <c r="E145" s="257"/>
      <c r="G145" s="271">
        <f>SUM(B141)</f>
        <v>0</v>
      </c>
      <c r="H145" s="272"/>
      <c r="I145" s="272"/>
      <c r="J145" s="272"/>
      <c r="K145" s="272"/>
      <c r="L145" s="272"/>
      <c r="M145" s="296" t="s">
        <v>1568</v>
      </c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57"/>
    </row>
    <row r="146" spans="2:45" ht="12.75" customHeight="1"/>
    <row r="147" spans="2:45" ht="11.45" customHeight="1">
      <c r="B147" s="261" t="s">
        <v>1</v>
      </c>
      <c r="C147" s="257"/>
      <c r="D147" s="257"/>
      <c r="E147" s="257"/>
      <c r="F147" s="257"/>
      <c r="G147" s="257"/>
      <c r="H147" s="257"/>
      <c r="I147" s="257"/>
      <c r="J147" s="275" t="s">
        <v>1950</v>
      </c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</row>
    <row r="148" spans="2:45" ht="11.25" customHeight="1">
      <c r="B148" s="261" t="s">
        <v>2162</v>
      </c>
      <c r="C148" s="257"/>
      <c r="D148" s="257"/>
      <c r="E148" s="257"/>
      <c r="F148" s="257"/>
      <c r="G148" s="257"/>
      <c r="H148" s="257"/>
      <c r="I148" s="257"/>
      <c r="J148" s="286">
        <f>PRODUCT(G145,0.02)</f>
        <v>0</v>
      </c>
      <c r="K148" s="257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</row>
    <row r="149" spans="2:45" ht="0" hidden="1" customHeight="1"/>
    <row r="150" spans="2:45" ht="14.1" customHeight="1"/>
    <row r="151" spans="2:45" ht="11.45" customHeight="1">
      <c r="B151" s="285" t="s">
        <v>1</v>
      </c>
      <c r="C151" s="255"/>
      <c r="D151" s="255"/>
      <c r="E151" s="255"/>
      <c r="F151" s="255"/>
      <c r="G151" s="255"/>
      <c r="H151" s="255"/>
      <c r="I151" s="255"/>
      <c r="J151" s="255"/>
      <c r="L151" s="254" t="s">
        <v>1949</v>
      </c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</row>
    <row r="152" spans="2:45" ht="11.25" customHeight="1">
      <c r="B152" s="254" t="s">
        <v>1950</v>
      </c>
      <c r="C152" s="255"/>
      <c r="D152" s="255"/>
      <c r="E152" s="255"/>
      <c r="F152" s="255"/>
      <c r="G152" s="255"/>
      <c r="H152" s="255"/>
      <c r="I152" s="255"/>
      <c r="J152" s="255"/>
      <c r="K152" s="200"/>
      <c r="L152" s="264">
        <f>SUM(G145,J148)</f>
        <v>0</v>
      </c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</row>
    <row r="153" spans="2:45" ht="0" hidden="1" customHeight="1"/>
    <row r="154" spans="2:45" ht="3" customHeight="1"/>
    <row r="155" spans="2:45" ht="11.25" customHeight="1">
      <c r="B155" s="256" t="s">
        <v>1998</v>
      </c>
      <c r="C155" s="257"/>
      <c r="D155" s="257"/>
      <c r="E155" s="257"/>
      <c r="F155" s="257"/>
      <c r="G155" s="257"/>
      <c r="H155" s="257"/>
      <c r="I155" s="257"/>
      <c r="J155" s="257"/>
      <c r="L155" s="266">
        <f>SUM(L152)</f>
        <v>0</v>
      </c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  <c r="AA155" s="267"/>
    </row>
    <row r="156" spans="2:45" ht="11.45" customHeight="1"/>
    <row r="157" spans="2:45" ht="2.85" customHeight="1"/>
    <row r="158" spans="2:45" ht="11.45" customHeight="1"/>
    <row r="159" spans="2:45" ht="17.100000000000001" customHeight="1">
      <c r="B159" s="280" t="s">
        <v>2163</v>
      </c>
      <c r="C159" s="257"/>
      <c r="D159" s="257"/>
      <c r="E159" s="257"/>
      <c r="F159" s="257"/>
      <c r="G159" s="257"/>
      <c r="H159" s="257"/>
      <c r="I159" s="257"/>
      <c r="J159" s="257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7"/>
      <c r="Z159" s="257"/>
      <c r="AA159" s="257"/>
      <c r="AB159" s="257"/>
      <c r="AC159" s="257"/>
      <c r="AD159" s="257"/>
      <c r="AE159" s="257"/>
      <c r="AF159" s="257"/>
      <c r="AG159" s="257"/>
      <c r="AH159" s="257"/>
      <c r="AI159" s="257"/>
      <c r="AJ159" s="257"/>
      <c r="AK159" s="257"/>
      <c r="AL159" s="257"/>
      <c r="AM159" s="257"/>
      <c r="AN159" s="257"/>
      <c r="AO159" s="257"/>
      <c r="AP159" s="257"/>
      <c r="AQ159" s="257"/>
      <c r="AR159" s="257"/>
      <c r="AS159" s="257"/>
    </row>
    <row r="160" spans="2:45" ht="2.85" customHeight="1"/>
    <row r="161" spans="2:45" ht="22.5">
      <c r="B161" s="287" t="s">
        <v>2001</v>
      </c>
      <c r="C161" s="288"/>
      <c r="D161" s="297" t="s">
        <v>2002</v>
      </c>
      <c r="E161" s="288"/>
      <c r="F161" s="288"/>
      <c r="G161" s="288"/>
      <c r="H161" s="288"/>
      <c r="I161" s="288"/>
      <c r="J161" s="288"/>
      <c r="K161" s="288"/>
      <c r="L161" s="288"/>
      <c r="M161" s="288"/>
      <c r="N161" s="288"/>
      <c r="O161" s="297" t="s">
        <v>1948</v>
      </c>
      <c r="P161" s="288"/>
      <c r="Q161" s="288"/>
      <c r="R161" s="288"/>
      <c r="S161" s="288"/>
      <c r="T161" s="288"/>
      <c r="U161" s="288"/>
      <c r="V161" s="288"/>
      <c r="W161" s="288"/>
      <c r="X161" s="288"/>
      <c r="Y161" s="288"/>
      <c r="Z161" s="288"/>
      <c r="AA161" s="288"/>
      <c r="AB161" s="288"/>
      <c r="AC161" s="288"/>
      <c r="AD161" s="288"/>
      <c r="AE161" s="288"/>
      <c r="AF161" s="288"/>
      <c r="AG161" s="288"/>
      <c r="AH161" s="287" t="s">
        <v>2003</v>
      </c>
      <c r="AI161" s="288"/>
      <c r="AJ161" s="287" t="s">
        <v>151</v>
      </c>
      <c r="AK161" s="288"/>
      <c r="AL161" s="297" t="s">
        <v>2004</v>
      </c>
      <c r="AM161" s="288"/>
      <c r="AN161" s="287" t="s">
        <v>2441</v>
      </c>
      <c r="AO161" s="288"/>
      <c r="AP161" s="288"/>
      <c r="AQ161" s="288"/>
      <c r="AR161" s="288"/>
      <c r="AS161" s="204" t="s">
        <v>2005</v>
      </c>
    </row>
    <row r="162" spans="2:45">
      <c r="B162" s="258">
        <v>1</v>
      </c>
      <c r="C162" s="257"/>
      <c r="D162" s="261" t="s">
        <v>2315</v>
      </c>
      <c r="E162" s="257"/>
      <c r="F162" s="257"/>
      <c r="G162" s="257"/>
      <c r="H162" s="257"/>
      <c r="I162" s="257"/>
      <c r="J162" s="257"/>
      <c r="K162" s="257"/>
      <c r="L162" s="257"/>
      <c r="M162" s="257"/>
      <c r="N162" s="257"/>
      <c r="O162" s="261" t="s">
        <v>2316</v>
      </c>
      <c r="P162" s="257"/>
      <c r="Q162" s="257"/>
      <c r="R162" s="257"/>
      <c r="S162" s="257"/>
      <c r="T162" s="257"/>
      <c r="U162" s="257"/>
      <c r="V162" s="257"/>
      <c r="W162" s="257"/>
      <c r="X162" s="257"/>
      <c r="Y162" s="257"/>
      <c r="Z162" s="257"/>
      <c r="AA162" s="257"/>
      <c r="AB162" s="257"/>
      <c r="AC162" s="257"/>
      <c r="AD162" s="257"/>
      <c r="AE162" s="257"/>
      <c r="AF162" s="257"/>
      <c r="AG162" s="257"/>
      <c r="AH162" s="268">
        <v>0</v>
      </c>
      <c r="AI162" s="269"/>
      <c r="AJ162" s="271">
        <v>14</v>
      </c>
      <c r="AK162" s="272"/>
      <c r="AL162" s="261" t="s">
        <v>2168</v>
      </c>
      <c r="AM162" s="257"/>
      <c r="AN162" s="268">
        <v>0</v>
      </c>
      <c r="AO162" s="269"/>
      <c r="AP162" s="269"/>
      <c r="AQ162" s="269"/>
      <c r="AR162" s="269"/>
      <c r="AS162" s="207">
        <f>PRODUCT(AH162,AJ162)</f>
        <v>0</v>
      </c>
    </row>
    <row r="163" spans="2:45" ht="0" hidden="1" customHeight="1">
      <c r="AH163" s="205"/>
      <c r="AI163" s="205"/>
      <c r="AJ163" s="199"/>
      <c r="AK163" s="199"/>
      <c r="AN163" s="205"/>
      <c r="AO163" s="205"/>
      <c r="AP163" s="205"/>
      <c r="AQ163" s="205"/>
      <c r="AR163" s="205"/>
      <c r="AS163" s="207">
        <f t="shared" ref="AS163:AS226" si="3">PRODUCT(AH163,AJ163)</f>
        <v>0</v>
      </c>
    </row>
    <row r="164" spans="2:45">
      <c r="B164" s="258">
        <v>2</v>
      </c>
      <c r="C164" s="257"/>
      <c r="D164" s="261" t="s">
        <v>2317</v>
      </c>
      <c r="E164" s="257"/>
      <c r="F164" s="257"/>
      <c r="G164" s="257"/>
      <c r="H164" s="257"/>
      <c r="I164" s="257"/>
      <c r="J164" s="257"/>
      <c r="K164" s="257"/>
      <c r="L164" s="257"/>
      <c r="M164" s="257"/>
      <c r="N164" s="257"/>
      <c r="O164" s="261" t="s">
        <v>2318</v>
      </c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57"/>
      <c r="AE164" s="257"/>
      <c r="AF164" s="257"/>
      <c r="AG164" s="257"/>
      <c r="AH164" s="268">
        <v>0</v>
      </c>
      <c r="AI164" s="269"/>
      <c r="AJ164" s="271">
        <v>4</v>
      </c>
      <c r="AK164" s="272"/>
      <c r="AL164" s="261" t="s">
        <v>2168</v>
      </c>
      <c r="AM164" s="257"/>
      <c r="AN164" s="268">
        <v>0</v>
      </c>
      <c r="AO164" s="269"/>
      <c r="AP164" s="269"/>
      <c r="AQ164" s="269"/>
      <c r="AR164" s="269"/>
      <c r="AS164" s="207">
        <f t="shared" si="3"/>
        <v>0</v>
      </c>
    </row>
    <row r="165" spans="2:45">
      <c r="B165" s="258">
        <v>3</v>
      </c>
      <c r="C165" s="257"/>
      <c r="D165" s="261" t="s">
        <v>2319</v>
      </c>
      <c r="E165" s="257"/>
      <c r="F165" s="257"/>
      <c r="G165" s="257"/>
      <c r="H165" s="257"/>
      <c r="I165" s="257"/>
      <c r="J165" s="257"/>
      <c r="K165" s="257"/>
      <c r="L165" s="257"/>
      <c r="M165" s="257"/>
      <c r="N165" s="257"/>
      <c r="O165" s="261" t="s">
        <v>2320</v>
      </c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  <c r="AA165" s="257"/>
      <c r="AB165" s="257"/>
      <c r="AC165" s="257"/>
      <c r="AD165" s="257"/>
      <c r="AE165" s="257"/>
      <c r="AF165" s="257"/>
      <c r="AG165" s="257"/>
      <c r="AH165" s="268">
        <v>0</v>
      </c>
      <c r="AI165" s="269"/>
      <c r="AJ165" s="271">
        <v>3</v>
      </c>
      <c r="AK165" s="272"/>
      <c r="AL165" s="261" t="s">
        <v>2168</v>
      </c>
      <c r="AM165" s="257"/>
      <c r="AN165" s="268">
        <v>0</v>
      </c>
      <c r="AO165" s="269"/>
      <c r="AP165" s="269"/>
      <c r="AQ165" s="269"/>
      <c r="AR165" s="269"/>
      <c r="AS165" s="207">
        <f t="shared" si="3"/>
        <v>0</v>
      </c>
    </row>
    <row r="166" spans="2:45" ht="0" hidden="1" customHeight="1">
      <c r="AH166" s="205"/>
      <c r="AI166" s="205"/>
      <c r="AJ166" s="199"/>
      <c r="AK166" s="199"/>
      <c r="AN166" s="205"/>
      <c r="AO166" s="205"/>
      <c r="AP166" s="205"/>
      <c r="AQ166" s="205"/>
      <c r="AR166" s="205"/>
      <c r="AS166" s="207">
        <f t="shared" si="3"/>
        <v>0</v>
      </c>
    </row>
    <row r="167" spans="2:45">
      <c r="B167" s="258">
        <v>4</v>
      </c>
      <c r="C167" s="257"/>
      <c r="D167" s="261" t="s">
        <v>2321</v>
      </c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61" t="s">
        <v>2322</v>
      </c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  <c r="AB167" s="257"/>
      <c r="AC167" s="257"/>
      <c r="AD167" s="257"/>
      <c r="AE167" s="257"/>
      <c r="AF167" s="257"/>
      <c r="AG167" s="257"/>
      <c r="AH167" s="268">
        <v>0</v>
      </c>
      <c r="AI167" s="269"/>
      <c r="AJ167" s="271">
        <v>2</v>
      </c>
      <c r="AK167" s="272"/>
      <c r="AL167" s="261" t="s">
        <v>2168</v>
      </c>
      <c r="AM167" s="257"/>
      <c r="AN167" s="268">
        <v>0</v>
      </c>
      <c r="AO167" s="269"/>
      <c r="AP167" s="269"/>
      <c r="AQ167" s="269"/>
      <c r="AR167" s="269"/>
      <c r="AS167" s="207">
        <f t="shared" si="3"/>
        <v>0</v>
      </c>
    </row>
    <row r="168" spans="2:45" ht="0" hidden="1" customHeight="1">
      <c r="AH168" s="205"/>
      <c r="AI168" s="205"/>
      <c r="AJ168" s="199"/>
      <c r="AK168" s="199"/>
      <c r="AN168" s="205"/>
      <c r="AO168" s="205"/>
      <c r="AP168" s="205"/>
      <c r="AQ168" s="205"/>
      <c r="AR168" s="205"/>
      <c r="AS168" s="207">
        <f t="shared" si="3"/>
        <v>0</v>
      </c>
    </row>
    <row r="169" spans="2:45">
      <c r="B169" s="258">
        <v>5</v>
      </c>
      <c r="C169" s="257"/>
      <c r="D169" s="261" t="s">
        <v>2323</v>
      </c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61" t="s">
        <v>2324</v>
      </c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  <c r="AB169" s="257"/>
      <c r="AC169" s="257"/>
      <c r="AD169" s="257"/>
      <c r="AE169" s="257"/>
      <c r="AF169" s="257"/>
      <c r="AG169" s="257"/>
      <c r="AH169" s="268">
        <v>0</v>
      </c>
      <c r="AI169" s="269"/>
      <c r="AJ169" s="271">
        <v>3</v>
      </c>
      <c r="AK169" s="272"/>
      <c r="AL169" s="261" t="s">
        <v>2168</v>
      </c>
      <c r="AM169" s="257"/>
      <c r="AN169" s="268">
        <v>0</v>
      </c>
      <c r="AO169" s="269"/>
      <c r="AP169" s="269"/>
      <c r="AQ169" s="269"/>
      <c r="AR169" s="269"/>
      <c r="AS169" s="207">
        <f t="shared" si="3"/>
        <v>0</v>
      </c>
    </row>
    <row r="170" spans="2:45" ht="0" hidden="1" customHeight="1">
      <c r="AH170" s="205"/>
      <c r="AI170" s="205"/>
      <c r="AJ170" s="199"/>
      <c r="AK170" s="199"/>
      <c r="AN170" s="205"/>
      <c r="AO170" s="205"/>
      <c r="AP170" s="205"/>
      <c r="AQ170" s="205"/>
      <c r="AR170" s="205"/>
      <c r="AS170" s="207">
        <f t="shared" si="3"/>
        <v>0</v>
      </c>
    </row>
    <row r="171" spans="2:45">
      <c r="B171" s="258">
        <v>6</v>
      </c>
      <c r="C171" s="257"/>
      <c r="D171" s="261" t="s">
        <v>2325</v>
      </c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61" t="s">
        <v>2326</v>
      </c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  <c r="AA171" s="257"/>
      <c r="AB171" s="257"/>
      <c r="AC171" s="257"/>
      <c r="AD171" s="257"/>
      <c r="AE171" s="257"/>
      <c r="AF171" s="257"/>
      <c r="AG171" s="257"/>
      <c r="AH171" s="268">
        <v>0</v>
      </c>
      <c r="AI171" s="269"/>
      <c r="AJ171" s="271">
        <v>2</v>
      </c>
      <c r="AK171" s="272"/>
      <c r="AL171" s="261" t="s">
        <v>2168</v>
      </c>
      <c r="AM171" s="257"/>
      <c r="AN171" s="268">
        <v>0</v>
      </c>
      <c r="AO171" s="269"/>
      <c r="AP171" s="269"/>
      <c r="AQ171" s="269"/>
      <c r="AR171" s="269"/>
      <c r="AS171" s="207">
        <f t="shared" si="3"/>
        <v>0</v>
      </c>
    </row>
    <row r="172" spans="2:45">
      <c r="B172" s="258">
        <v>7</v>
      </c>
      <c r="C172" s="257"/>
      <c r="D172" s="261" t="s">
        <v>2327</v>
      </c>
      <c r="E172" s="257"/>
      <c r="F172" s="257"/>
      <c r="G172" s="257"/>
      <c r="H172" s="257"/>
      <c r="I172" s="257"/>
      <c r="J172" s="257"/>
      <c r="K172" s="257"/>
      <c r="L172" s="257"/>
      <c r="M172" s="257"/>
      <c r="N172" s="257"/>
      <c r="O172" s="261" t="s">
        <v>2328</v>
      </c>
      <c r="P172" s="257"/>
      <c r="Q172" s="257"/>
      <c r="R172" s="257"/>
      <c r="S172" s="257"/>
      <c r="T172" s="257"/>
      <c r="U172" s="257"/>
      <c r="V172" s="257"/>
      <c r="W172" s="257"/>
      <c r="X172" s="257"/>
      <c r="Y172" s="257"/>
      <c r="Z172" s="257"/>
      <c r="AA172" s="257"/>
      <c r="AB172" s="257"/>
      <c r="AC172" s="257"/>
      <c r="AD172" s="257"/>
      <c r="AE172" s="257"/>
      <c r="AF172" s="257"/>
      <c r="AG172" s="257"/>
      <c r="AH172" s="268">
        <v>0</v>
      </c>
      <c r="AI172" s="269"/>
      <c r="AJ172" s="271">
        <v>3</v>
      </c>
      <c r="AK172" s="272"/>
      <c r="AL172" s="261" t="s">
        <v>2168</v>
      </c>
      <c r="AM172" s="257"/>
      <c r="AN172" s="268">
        <v>0</v>
      </c>
      <c r="AO172" s="269"/>
      <c r="AP172" s="269"/>
      <c r="AQ172" s="269"/>
      <c r="AR172" s="269"/>
      <c r="AS172" s="207">
        <f t="shared" si="3"/>
        <v>0</v>
      </c>
    </row>
    <row r="173" spans="2:45" ht="0" hidden="1" customHeight="1">
      <c r="AH173" s="205"/>
      <c r="AI173" s="205"/>
      <c r="AJ173" s="199"/>
      <c r="AK173" s="199"/>
      <c r="AN173" s="205"/>
      <c r="AO173" s="205"/>
      <c r="AP173" s="205"/>
      <c r="AQ173" s="205"/>
      <c r="AR173" s="205"/>
      <c r="AS173" s="207">
        <f t="shared" si="3"/>
        <v>0</v>
      </c>
    </row>
    <row r="174" spans="2:45">
      <c r="B174" s="258">
        <v>8</v>
      </c>
      <c r="C174" s="257"/>
      <c r="D174" s="261" t="s">
        <v>2329</v>
      </c>
      <c r="E174" s="257"/>
      <c r="F174" s="257"/>
      <c r="G174" s="257"/>
      <c r="H174" s="257"/>
      <c r="I174" s="257"/>
      <c r="J174" s="257"/>
      <c r="K174" s="257"/>
      <c r="L174" s="257"/>
      <c r="M174" s="257"/>
      <c r="N174" s="257"/>
      <c r="O174" s="261" t="s">
        <v>2330</v>
      </c>
      <c r="P174" s="257"/>
      <c r="Q174" s="257"/>
      <c r="R174" s="257"/>
      <c r="S174" s="257"/>
      <c r="T174" s="257"/>
      <c r="U174" s="257"/>
      <c r="V174" s="257"/>
      <c r="W174" s="257"/>
      <c r="X174" s="257"/>
      <c r="Y174" s="257"/>
      <c r="Z174" s="257"/>
      <c r="AA174" s="257"/>
      <c r="AB174" s="257"/>
      <c r="AC174" s="257"/>
      <c r="AD174" s="257"/>
      <c r="AE174" s="257"/>
      <c r="AF174" s="257"/>
      <c r="AG174" s="257"/>
      <c r="AH174" s="268">
        <v>0</v>
      </c>
      <c r="AI174" s="269"/>
      <c r="AJ174" s="271">
        <v>24</v>
      </c>
      <c r="AK174" s="272"/>
      <c r="AL174" s="261" t="s">
        <v>2168</v>
      </c>
      <c r="AM174" s="257"/>
      <c r="AN174" s="268">
        <v>0</v>
      </c>
      <c r="AO174" s="269"/>
      <c r="AP174" s="269"/>
      <c r="AQ174" s="269"/>
      <c r="AR174" s="269"/>
      <c r="AS174" s="207">
        <f t="shared" si="3"/>
        <v>0</v>
      </c>
    </row>
    <row r="175" spans="2:45" ht="0" hidden="1" customHeight="1">
      <c r="AH175" s="205"/>
      <c r="AI175" s="205"/>
      <c r="AJ175" s="199"/>
      <c r="AK175" s="199"/>
      <c r="AN175" s="205"/>
      <c r="AO175" s="205"/>
      <c r="AP175" s="205"/>
      <c r="AQ175" s="205"/>
      <c r="AR175" s="205"/>
      <c r="AS175" s="207">
        <f t="shared" si="3"/>
        <v>0</v>
      </c>
    </row>
    <row r="176" spans="2:45">
      <c r="B176" s="258">
        <v>9</v>
      </c>
      <c r="C176" s="257"/>
      <c r="D176" s="261" t="s">
        <v>2331</v>
      </c>
      <c r="E176" s="257"/>
      <c r="F176" s="257"/>
      <c r="G176" s="257"/>
      <c r="H176" s="257"/>
      <c r="I176" s="257"/>
      <c r="J176" s="257"/>
      <c r="K176" s="257"/>
      <c r="L176" s="257"/>
      <c r="M176" s="257"/>
      <c r="N176" s="257"/>
      <c r="O176" s="261" t="s">
        <v>2332</v>
      </c>
      <c r="P176" s="257"/>
      <c r="Q176" s="257"/>
      <c r="R176" s="257"/>
      <c r="S176" s="257"/>
      <c r="T176" s="257"/>
      <c r="U176" s="257"/>
      <c r="V176" s="257"/>
      <c r="W176" s="257"/>
      <c r="X176" s="257"/>
      <c r="Y176" s="257"/>
      <c r="Z176" s="257"/>
      <c r="AA176" s="257"/>
      <c r="AB176" s="257"/>
      <c r="AC176" s="257"/>
      <c r="AD176" s="257"/>
      <c r="AE176" s="257"/>
      <c r="AF176" s="257"/>
      <c r="AG176" s="257"/>
      <c r="AH176" s="268">
        <v>0</v>
      </c>
      <c r="AI176" s="269"/>
      <c r="AJ176" s="271">
        <v>20</v>
      </c>
      <c r="AK176" s="272"/>
      <c r="AL176" s="261" t="s">
        <v>2168</v>
      </c>
      <c r="AM176" s="257"/>
      <c r="AN176" s="268">
        <v>0</v>
      </c>
      <c r="AO176" s="269"/>
      <c r="AP176" s="269"/>
      <c r="AQ176" s="269"/>
      <c r="AR176" s="269"/>
      <c r="AS176" s="207">
        <f t="shared" si="3"/>
        <v>0</v>
      </c>
    </row>
    <row r="177" spans="2:45" ht="0" hidden="1" customHeight="1">
      <c r="AH177" s="205"/>
      <c r="AI177" s="205"/>
      <c r="AJ177" s="199"/>
      <c r="AK177" s="199"/>
      <c r="AN177" s="205"/>
      <c r="AO177" s="205"/>
      <c r="AP177" s="205"/>
      <c r="AQ177" s="205"/>
      <c r="AR177" s="205"/>
      <c r="AS177" s="207">
        <f t="shared" si="3"/>
        <v>0</v>
      </c>
    </row>
    <row r="178" spans="2:45">
      <c r="B178" s="258">
        <v>10</v>
      </c>
      <c r="C178" s="257"/>
      <c r="D178" s="261" t="s">
        <v>2333</v>
      </c>
      <c r="E178" s="257"/>
      <c r="F178" s="257"/>
      <c r="G178" s="257"/>
      <c r="H178" s="257"/>
      <c r="I178" s="257"/>
      <c r="J178" s="257"/>
      <c r="K178" s="257"/>
      <c r="L178" s="257"/>
      <c r="M178" s="257"/>
      <c r="N178" s="257"/>
      <c r="O178" s="261" t="s">
        <v>2334</v>
      </c>
      <c r="P178" s="257"/>
      <c r="Q178" s="257"/>
      <c r="R178" s="257"/>
      <c r="S178" s="257"/>
      <c r="T178" s="257"/>
      <c r="U178" s="257"/>
      <c r="V178" s="257"/>
      <c r="W178" s="257"/>
      <c r="X178" s="257"/>
      <c r="Y178" s="257"/>
      <c r="Z178" s="257"/>
      <c r="AA178" s="257"/>
      <c r="AB178" s="257"/>
      <c r="AC178" s="257"/>
      <c r="AD178" s="257"/>
      <c r="AE178" s="257"/>
      <c r="AF178" s="257"/>
      <c r="AG178" s="257"/>
      <c r="AH178" s="268">
        <v>0</v>
      </c>
      <c r="AI178" s="269"/>
      <c r="AJ178" s="271">
        <v>15</v>
      </c>
      <c r="AK178" s="272"/>
      <c r="AL178" s="261" t="s">
        <v>2168</v>
      </c>
      <c r="AM178" s="257"/>
      <c r="AN178" s="268">
        <v>0</v>
      </c>
      <c r="AO178" s="269"/>
      <c r="AP178" s="269"/>
      <c r="AQ178" s="269"/>
      <c r="AR178" s="269"/>
      <c r="AS178" s="207">
        <f t="shared" si="3"/>
        <v>0</v>
      </c>
    </row>
    <row r="179" spans="2:45">
      <c r="B179" s="258">
        <v>11</v>
      </c>
      <c r="C179" s="257"/>
      <c r="D179" s="261" t="s">
        <v>2335</v>
      </c>
      <c r="E179" s="257"/>
      <c r="F179" s="257"/>
      <c r="G179" s="257"/>
      <c r="H179" s="257"/>
      <c r="I179" s="257"/>
      <c r="J179" s="257"/>
      <c r="K179" s="257"/>
      <c r="L179" s="257"/>
      <c r="M179" s="257"/>
      <c r="N179" s="257"/>
      <c r="O179" s="261" t="s">
        <v>2336</v>
      </c>
      <c r="P179" s="257"/>
      <c r="Q179" s="257"/>
      <c r="R179" s="257"/>
      <c r="S179" s="257"/>
      <c r="T179" s="257"/>
      <c r="U179" s="257"/>
      <c r="V179" s="257"/>
      <c r="W179" s="257"/>
      <c r="X179" s="257"/>
      <c r="Y179" s="257"/>
      <c r="Z179" s="257"/>
      <c r="AA179" s="257"/>
      <c r="AB179" s="257"/>
      <c r="AC179" s="257"/>
      <c r="AD179" s="257"/>
      <c r="AE179" s="257"/>
      <c r="AF179" s="257"/>
      <c r="AG179" s="257"/>
      <c r="AH179" s="268">
        <v>0</v>
      </c>
      <c r="AI179" s="269"/>
      <c r="AJ179" s="271">
        <v>2</v>
      </c>
      <c r="AK179" s="272"/>
      <c r="AL179" s="261" t="s">
        <v>2168</v>
      </c>
      <c r="AM179" s="257"/>
      <c r="AN179" s="268">
        <v>0</v>
      </c>
      <c r="AO179" s="269"/>
      <c r="AP179" s="269"/>
      <c r="AQ179" s="269"/>
      <c r="AR179" s="269"/>
      <c r="AS179" s="207">
        <f t="shared" si="3"/>
        <v>0</v>
      </c>
    </row>
    <row r="180" spans="2:45" ht="0" hidden="1" customHeight="1">
      <c r="AH180" s="205"/>
      <c r="AI180" s="205"/>
      <c r="AJ180" s="199"/>
      <c r="AK180" s="199"/>
      <c r="AN180" s="205"/>
      <c r="AO180" s="205"/>
      <c r="AP180" s="205"/>
      <c r="AQ180" s="205"/>
      <c r="AR180" s="205"/>
      <c r="AS180" s="207">
        <f t="shared" si="3"/>
        <v>0</v>
      </c>
    </row>
    <row r="181" spans="2:45">
      <c r="B181" s="258">
        <v>12</v>
      </c>
      <c r="C181" s="257"/>
      <c r="D181" s="261" t="s">
        <v>2337</v>
      </c>
      <c r="E181" s="257"/>
      <c r="F181" s="257"/>
      <c r="G181" s="257"/>
      <c r="H181" s="257"/>
      <c r="I181" s="257"/>
      <c r="J181" s="257"/>
      <c r="K181" s="257"/>
      <c r="L181" s="257"/>
      <c r="M181" s="257"/>
      <c r="N181" s="257"/>
      <c r="O181" s="261" t="s">
        <v>2338</v>
      </c>
      <c r="P181" s="257"/>
      <c r="Q181" s="257"/>
      <c r="R181" s="257"/>
      <c r="S181" s="257"/>
      <c r="T181" s="257"/>
      <c r="U181" s="257"/>
      <c r="V181" s="257"/>
      <c r="W181" s="257"/>
      <c r="X181" s="257"/>
      <c r="Y181" s="257"/>
      <c r="Z181" s="257"/>
      <c r="AA181" s="257"/>
      <c r="AB181" s="257"/>
      <c r="AC181" s="257"/>
      <c r="AD181" s="257"/>
      <c r="AE181" s="257"/>
      <c r="AF181" s="257"/>
      <c r="AG181" s="257"/>
      <c r="AH181" s="268">
        <v>0</v>
      </c>
      <c r="AI181" s="269"/>
      <c r="AJ181" s="271">
        <v>14</v>
      </c>
      <c r="AK181" s="272"/>
      <c r="AL181" s="261" t="s">
        <v>2168</v>
      </c>
      <c r="AM181" s="257"/>
      <c r="AN181" s="268">
        <v>0</v>
      </c>
      <c r="AO181" s="269"/>
      <c r="AP181" s="269"/>
      <c r="AQ181" s="269"/>
      <c r="AR181" s="269"/>
      <c r="AS181" s="207">
        <f t="shared" si="3"/>
        <v>0</v>
      </c>
    </row>
    <row r="182" spans="2:45" ht="0" hidden="1" customHeight="1">
      <c r="AH182" s="205"/>
      <c r="AI182" s="205"/>
      <c r="AJ182" s="199"/>
      <c r="AK182" s="199"/>
      <c r="AN182" s="205"/>
      <c r="AO182" s="205"/>
      <c r="AP182" s="205"/>
      <c r="AQ182" s="205"/>
      <c r="AR182" s="205"/>
      <c r="AS182" s="207">
        <f t="shared" si="3"/>
        <v>0</v>
      </c>
    </row>
    <row r="183" spans="2:45">
      <c r="B183" s="258">
        <v>13</v>
      </c>
      <c r="C183" s="257"/>
      <c r="D183" s="261" t="s">
        <v>2339</v>
      </c>
      <c r="E183" s="257"/>
      <c r="F183" s="257"/>
      <c r="G183" s="257"/>
      <c r="H183" s="257"/>
      <c r="I183" s="257"/>
      <c r="J183" s="257"/>
      <c r="K183" s="257"/>
      <c r="L183" s="257"/>
      <c r="M183" s="257"/>
      <c r="N183" s="257"/>
      <c r="O183" s="261" t="s">
        <v>2340</v>
      </c>
      <c r="P183" s="257"/>
      <c r="Q183" s="257"/>
      <c r="R183" s="257"/>
      <c r="S183" s="257"/>
      <c r="T183" s="257"/>
      <c r="U183" s="257"/>
      <c r="V183" s="257"/>
      <c r="W183" s="257"/>
      <c r="X183" s="257"/>
      <c r="Y183" s="257"/>
      <c r="Z183" s="257"/>
      <c r="AA183" s="257"/>
      <c r="AB183" s="257"/>
      <c r="AC183" s="257"/>
      <c r="AD183" s="257"/>
      <c r="AE183" s="257"/>
      <c r="AF183" s="257"/>
      <c r="AG183" s="257"/>
      <c r="AH183" s="268">
        <v>0</v>
      </c>
      <c r="AI183" s="269"/>
      <c r="AJ183" s="271">
        <v>1</v>
      </c>
      <c r="AK183" s="272"/>
      <c r="AL183" s="261" t="s">
        <v>2168</v>
      </c>
      <c r="AM183" s="257"/>
      <c r="AN183" s="268">
        <v>0</v>
      </c>
      <c r="AO183" s="269"/>
      <c r="AP183" s="269"/>
      <c r="AQ183" s="269"/>
      <c r="AR183" s="269"/>
      <c r="AS183" s="207">
        <f t="shared" si="3"/>
        <v>0</v>
      </c>
    </row>
    <row r="184" spans="2:45" ht="0" hidden="1" customHeight="1">
      <c r="AH184" s="205"/>
      <c r="AI184" s="205"/>
      <c r="AJ184" s="199"/>
      <c r="AK184" s="199"/>
      <c r="AN184" s="205"/>
      <c r="AO184" s="205"/>
      <c r="AP184" s="205"/>
      <c r="AQ184" s="205"/>
      <c r="AR184" s="205"/>
      <c r="AS184" s="207">
        <f t="shared" si="3"/>
        <v>0</v>
      </c>
    </row>
    <row r="185" spans="2:45">
      <c r="B185" s="258">
        <v>14</v>
      </c>
      <c r="C185" s="257"/>
      <c r="D185" s="261" t="s">
        <v>2341</v>
      </c>
      <c r="E185" s="257"/>
      <c r="F185" s="257"/>
      <c r="G185" s="257"/>
      <c r="H185" s="257"/>
      <c r="I185" s="257"/>
      <c r="J185" s="257"/>
      <c r="K185" s="257"/>
      <c r="L185" s="257"/>
      <c r="M185" s="257"/>
      <c r="N185" s="257"/>
      <c r="O185" s="261" t="s">
        <v>2342</v>
      </c>
      <c r="P185" s="257"/>
      <c r="Q185" s="257"/>
      <c r="R185" s="257"/>
      <c r="S185" s="257"/>
      <c r="T185" s="257"/>
      <c r="U185" s="257"/>
      <c r="V185" s="257"/>
      <c r="W185" s="257"/>
      <c r="X185" s="257"/>
      <c r="Y185" s="257"/>
      <c r="Z185" s="257"/>
      <c r="AA185" s="257"/>
      <c r="AB185" s="257"/>
      <c r="AC185" s="257"/>
      <c r="AD185" s="257"/>
      <c r="AE185" s="257"/>
      <c r="AF185" s="257"/>
      <c r="AG185" s="257"/>
      <c r="AH185" s="268">
        <v>0</v>
      </c>
      <c r="AI185" s="269"/>
      <c r="AJ185" s="271">
        <v>43</v>
      </c>
      <c r="AK185" s="272"/>
      <c r="AL185" s="261" t="s">
        <v>2168</v>
      </c>
      <c r="AM185" s="257"/>
      <c r="AN185" s="268">
        <v>0</v>
      </c>
      <c r="AO185" s="269"/>
      <c r="AP185" s="269"/>
      <c r="AQ185" s="269"/>
      <c r="AR185" s="269"/>
      <c r="AS185" s="207">
        <f t="shared" si="3"/>
        <v>0</v>
      </c>
    </row>
    <row r="186" spans="2:45" ht="0" hidden="1" customHeight="1">
      <c r="AH186" s="205"/>
      <c r="AI186" s="205"/>
      <c r="AJ186" s="199"/>
      <c r="AK186" s="199"/>
      <c r="AN186" s="205"/>
      <c r="AO186" s="205"/>
      <c r="AP186" s="205"/>
      <c r="AQ186" s="205"/>
      <c r="AR186" s="205"/>
      <c r="AS186" s="207">
        <f t="shared" si="3"/>
        <v>0</v>
      </c>
    </row>
    <row r="187" spans="2:45">
      <c r="B187" s="258">
        <v>15</v>
      </c>
      <c r="C187" s="257"/>
      <c r="D187" s="261" t="s">
        <v>2341</v>
      </c>
      <c r="E187" s="257"/>
      <c r="F187" s="257"/>
      <c r="G187" s="257"/>
      <c r="H187" s="257"/>
      <c r="I187" s="257"/>
      <c r="J187" s="257"/>
      <c r="K187" s="257"/>
      <c r="L187" s="257"/>
      <c r="M187" s="257"/>
      <c r="N187" s="257"/>
      <c r="O187" s="261" t="s">
        <v>2342</v>
      </c>
      <c r="P187" s="257"/>
      <c r="Q187" s="257"/>
      <c r="R187" s="257"/>
      <c r="S187" s="257"/>
      <c r="T187" s="257"/>
      <c r="U187" s="257"/>
      <c r="V187" s="257"/>
      <c r="W187" s="257"/>
      <c r="X187" s="257"/>
      <c r="Y187" s="257"/>
      <c r="Z187" s="257"/>
      <c r="AA187" s="257"/>
      <c r="AB187" s="257"/>
      <c r="AC187" s="257"/>
      <c r="AD187" s="257"/>
      <c r="AE187" s="257"/>
      <c r="AF187" s="257"/>
      <c r="AG187" s="257"/>
      <c r="AH187" s="268">
        <v>0</v>
      </c>
      <c r="AI187" s="269"/>
      <c r="AJ187" s="271">
        <v>8</v>
      </c>
      <c r="AK187" s="272"/>
      <c r="AL187" s="261" t="s">
        <v>2168</v>
      </c>
      <c r="AM187" s="257"/>
      <c r="AN187" s="268">
        <v>0</v>
      </c>
      <c r="AO187" s="269"/>
      <c r="AP187" s="269"/>
      <c r="AQ187" s="269"/>
      <c r="AR187" s="269"/>
      <c r="AS187" s="207">
        <f t="shared" si="3"/>
        <v>0</v>
      </c>
    </row>
    <row r="188" spans="2:45">
      <c r="B188" s="258">
        <v>16</v>
      </c>
      <c r="C188" s="257"/>
      <c r="D188" s="261" t="s">
        <v>2343</v>
      </c>
      <c r="E188" s="257"/>
      <c r="F188" s="257"/>
      <c r="G188" s="257"/>
      <c r="H188" s="257"/>
      <c r="I188" s="257"/>
      <c r="J188" s="257"/>
      <c r="K188" s="257"/>
      <c r="L188" s="257"/>
      <c r="M188" s="257"/>
      <c r="N188" s="257"/>
      <c r="O188" s="261" t="s">
        <v>2344</v>
      </c>
      <c r="P188" s="257"/>
      <c r="Q188" s="257"/>
      <c r="R188" s="257"/>
      <c r="S188" s="257"/>
      <c r="T188" s="257"/>
      <c r="U188" s="257"/>
      <c r="V188" s="257"/>
      <c r="W188" s="257"/>
      <c r="X188" s="257"/>
      <c r="Y188" s="257"/>
      <c r="Z188" s="257"/>
      <c r="AA188" s="257"/>
      <c r="AB188" s="257"/>
      <c r="AC188" s="257"/>
      <c r="AD188" s="257"/>
      <c r="AE188" s="257"/>
      <c r="AF188" s="257"/>
      <c r="AG188" s="257"/>
      <c r="AH188" s="268">
        <v>0</v>
      </c>
      <c r="AI188" s="269"/>
      <c r="AJ188" s="271">
        <v>23</v>
      </c>
      <c r="AK188" s="272"/>
      <c r="AL188" s="261" t="s">
        <v>2168</v>
      </c>
      <c r="AM188" s="257"/>
      <c r="AN188" s="268">
        <v>0</v>
      </c>
      <c r="AO188" s="269"/>
      <c r="AP188" s="269"/>
      <c r="AQ188" s="269"/>
      <c r="AR188" s="269"/>
      <c r="AS188" s="207">
        <f t="shared" si="3"/>
        <v>0</v>
      </c>
    </row>
    <row r="189" spans="2:45" ht="0" hidden="1" customHeight="1">
      <c r="AH189" s="205"/>
      <c r="AI189" s="205"/>
      <c r="AJ189" s="199"/>
      <c r="AK189" s="199"/>
      <c r="AN189" s="205"/>
      <c r="AO189" s="205"/>
      <c r="AP189" s="205"/>
      <c r="AQ189" s="205"/>
      <c r="AR189" s="205"/>
      <c r="AS189" s="207">
        <f t="shared" si="3"/>
        <v>0</v>
      </c>
    </row>
    <row r="190" spans="2:45">
      <c r="B190" s="258">
        <v>17</v>
      </c>
      <c r="C190" s="257"/>
      <c r="D190" s="261" t="s">
        <v>2345</v>
      </c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61" t="s">
        <v>2346</v>
      </c>
      <c r="P190" s="257"/>
      <c r="Q190" s="257"/>
      <c r="R190" s="257"/>
      <c r="S190" s="257"/>
      <c r="T190" s="257"/>
      <c r="U190" s="257"/>
      <c r="V190" s="257"/>
      <c r="W190" s="257"/>
      <c r="X190" s="257"/>
      <c r="Y190" s="257"/>
      <c r="Z190" s="257"/>
      <c r="AA190" s="257"/>
      <c r="AB190" s="257"/>
      <c r="AC190" s="257"/>
      <c r="AD190" s="257"/>
      <c r="AE190" s="257"/>
      <c r="AF190" s="257"/>
      <c r="AG190" s="257"/>
      <c r="AH190" s="268">
        <v>0</v>
      </c>
      <c r="AI190" s="269"/>
      <c r="AJ190" s="271">
        <v>2</v>
      </c>
      <c r="AK190" s="272"/>
      <c r="AL190" s="261" t="s">
        <v>2168</v>
      </c>
      <c r="AM190" s="257"/>
      <c r="AN190" s="268">
        <v>0</v>
      </c>
      <c r="AO190" s="269"/>
      <c r="AP190" s="269"/>
      <c r="AQ190" s="269"/>
      <c r="AR190" s="269"/>
      <c r="AS190" s="207">
        <f t="shared" si="3"/>
        <v>0</v>
      </c>
    </row>
    <row r="191" spans="2:45" ht="0" hidden="1" customHeight="1">
      <c r="AH191" s="205"/>
      <c r="AI191" s="205"/>
      <c r="AJ191" s="199"/>
      <c r="AK191" s="199"/>
      <c r="AN191" s="205"/>
      <c r="AO191" s="205"/>
      <c r="AP191" s="205"/>
      <c r="AQ191" s="205"/>
      <c r="AR191" s="205"/>
      <c r="AS191" s="207">
        <f t="shared" si="3"/>
        <v>0</v>
      </c>
    </row>
    <row r="192" spans="2:45">
      <c r="B192" s="258">
        <v>18</v>
      </c>
      <c r="C192" s="257"/>
      <c r="D192" s="261" t="s">
        <v>2347</v>
      </c>
      <c r="E192" s="257"/>
      <c r="F192" s="257"/>
      <c r="G192" s="257"/>
      <c r="H192" s="257"/>
      <c r="I192" s="257"/>
      <c r="J192" s="257"/>
      <c r="K192" s="257"/>
      <c r="L192" s="257"/>
      <c r="M192" s="257"/>
      <c r="N192" s="257"/>
      <c r="O192" s="261" t="s">
        <v>2348</v>
      </c>
      <c r="P192" s="257"/>
      <c r="Q192" s="257"/>
      <c r="R192" s="257"/>
      <c r="S192" s="257"/>
      <c r="T192" s="257"/>
      <c r="U192" s="257"/>
      <c r="V192" s="257"/>
      <c r="W192" s="257"/>
      <c r="X192" s="257"/>
      <c r="Y192" s="257"/>
      <c r="Z192" s="257"/>
      <c r="AA192" s="257"/>
      <c r="AB192" s="257"/>
      <c r="AC192" s="257"/>
      <c r="AD192" s="257"/>
      <c r="AE192" s="257"/>
      <c r="AF192" s="257"/>
      <c r="AG192" s="257"/>
      <c r="AH192" s="268">
        <v>0</v>
      </c>
      <c r="AI192" s="269"/>
      <c r="AJ192" s="271">
        <v>12</v>
      </c>
      <c r="AK192" s="272"/>
      <c r="AL192" s="261" t="s">
        <v>2168</v>
      </c>
      <c r="AM192" s="257"/>
      <c r="AN192" s="268">
        <v>0</v>
      </c>
      <c r="AO192" s="269"/>
      <c r="AP192" s="269"/>
      <c r="AQ192" s="269"/>
      <c r="AR192" s="269"/>
      <c r="AS192" s="207">
        <f t="shared" si="3"/>
        <v>0</v>
      </c>
    </row>
    <row r="193" spans="2:45" ht="0" hidden="1" customHeight="1">
      <c r="AH193" s="205"/>
      <c r="AI193" s="205"/>
      <c r="AJ193" s="199"/>
      <c r="AK193" s="199"/>
      <c r="AN193" s="205"/>
      <c r="AO193" s="205"/>
      <c r="AP193" s="205"/>
      <c r="AQ193" s="205"/>
      <c r="AR193" s="205"/>
      <c r="AS193" s="207">
        <f t="shared" si="3"/>
        <v>0</v>
      </c>
    </row>
    <row r="194" spans="2:45">
      <c r="B194" s="258">
        <v>19</v>
      </c>
      <c r="C194" s="257"/>
      <c r="D194" s="261" t="s">
        <v>2349</v>
      </c>
      <c r="E194" s="257"/>
      <c r="F194" s="257"/>
      <c r="G194" s="257"/>
      <c r="H194" s="257"/>
      <c r="I194" s="257"/>
      <c r="J194" s="257"/>
      <c r="K194" s="257"/>
      <c r="L194" s="257"/>
      <c r="M194" s="257"/>
      <c r="N194" s="257"/>
      <c r="O194" s="261" t="s">
        <v>2350</v>
      </c>
      <c r="P194" s="257"/>
      <c r="Q194" s="257"/>
      <c r="R194" s="257"/>
      <c r="S194" s="257"/>
      <c r="T194" s="257"/>
      <c r="U194" s="257"/>
      <c r="V194" s="257"/>
      <c r="W194" s="257"/>
      <c r="X194" s="257"/>
      <c r="Y194" s="257"/>
      <c r="Z194" s="257"/>
      <c r="AA194" s="257"/>
      <c r="AB194" s="257"/>
      <c r="AC194" s="257"/>
      <c r="AD194" s="257"/>
      <c r="AE194" s="257"/>
      <c r="AF194" s="257"/>
      <c r="AG194" s="257"/>
      <c r="AH194" s="268">
        <v>0</v>
      </c>
      <c r="AI194" s="269"/>
      <c r="AJ194" s="271">
        <v>13</v>
      </c>
      <c r="AK194" s="272"/>
      <c r="AL194" s="261" t="s">
        <v>2168</v>
      </c>
      <c r="AM194" s="257"/>
      <c r="AN194" s="268">
        <v>0</v>
      </c>
      <c r="AO194" s="269"/>
      <c r="AP194" s="269"/>
      <c r="AQ194" s="269"/>
      <c r="AR194" s="269"/>
      <c r="AS194" s="207">
        <f t="shared" si="3"/>
        <v>0</v>
      </c>
    </row>
    <row r="195" spans="2:45">
      <c r="B195" s="258">
        <v>20</v>
      </c>
      <c r="C195" s="257"/>
      <c r="D195" s="261" t="s">
        <v>2351</v>
      </c>
      <c r="E195" s="257"/>
      <c r="F195" s="257"/>
      <c r="G195" s="257"/>
      <c r="H195" s="257"/>
      <c r="I195" s="257"/>
      <c r="J195" s="257"/>
      <c r="K195" s="257"/>
      <c r="L195" s="257"/>
      <c r="M195" s="257"/>
      <c r="N195" s="257"/>
      <c r="O195" s="261" t="s">
        <v>2352</v>
      </c>
      <c r="P195" s="257"/>
      <c r="Q195" s="257"/>
      <c r="R195" s="257"/>
      <c r="S195" s="257"/>
      <c r="T195" s="257"/>
      <c r="U195" s="257"/>
      <c r="V195" s="257"/>
      <c r="W195" s="257"/>
      <c r="X195" s="257"/>
      <c r="Y195" s="257"/>
      <c r="Z195" s="257"/>
      <c r="AA195" s="257"/>
      <c r="AB195" s="257"/>
      <c r="AC195" s="257"/>
      <c r="AD195" s="257"/>
      <c r="AE195" s="257"/>
      <c r="AF195" s="257"/>
      <c r="AG195" s="257"/>
      <c r="AH195" s="268">
        <v>0</v>
      </c>
      <c r="AI195" s="269"/>
      <c r="AJ195" s="271">
        <v>4</v>
      </c>
      <c r="AK195" s="272"/>
      <c r="AL195" s="261" t="s">
        <v>2168</v>
      </c>
      <c r="AM195" s="257"/>
      <c r="AN195" s="268">
        <v>0</v>
      </c>
      <c r="AO195" s="269"/>
      <c r="AP195" s="269"/>
      <c r="AQ195" s="269"/>
      <c r="AR195" s="269"/>
      <c r="AS195" s="207">
        <f t="shared" si="3"/>
        <v>0</v>
      </c>
    </row>
    <row r="196" spans="2:45" ht="0" hidden="1" customHeight="1">
      <c r="AH196" s="205"/>
      <c r="AI196" s="205"/>
      <c r="AJ196" s="199"/>
      <c r="AK196" s="199"/>
      <c r="AN196" s="205"/>
      <c r="AO196" s="205"/>
      <c r="AP196" s="205"/>
      <c r="AQ196" s="205"/>
      <c r="AR196" s="205"/>
      <c r="AS196" s="207">
        <f t="shared" si="3"/>
        <v>0</v>
      </c>
    </row>
    <row r="197" spans="2:45">
      <c r="B197" s="258">
        <v>21</v>
      </c>
      <c r="C197" s="257"/>
      <c r="D197" s="261" t="s">
        <v>2353</v>
      </c>
      <c r="E197" s="257"/>
      <c r="F197" s="257"/>
      <c r="G197" s="257"/>
      <c r="H197" s="257"/>
      <c r="I197" s="257"/>
      <c r="J197" s="257"/>
      <c r="K197" s="257"/>
      <c r="L197" s="257"/>
      <c r="M197" s="257"/>
      <c r="N197" s="257"/>
      <c r="O197" s="261" t="s">
        <v>2354</v>
      </c>
      <c r="P197" s="257"/>
      <c r="Q197" s="257"/>
      <c r="R197" s="257"/>
      <c r="S197" s="257"/>
      <c r="T197" s="257"/>
      <c r="U197" s="257"/>
      <c r="V197" s="257"/>
      <c r="W197" s="257"/>
      <c r="X197" s="257"/>
      <c r="Y197" s="257"/>
      <c r="Z197" s="257"/>
      <c r="AA197" s="257"/>
      <c r="AB197" s="257"/>
      <c r="AC197" s="257"/>
      <c r="AD197" s="257"/>
      <c r="AE197" s="257"/>
      <c r="AF197" s="257"/>
      <c r="AG197" s="257"/>
      <c r="AH197" s="268">
        <v>0</v>
      </c>
      <c r="AI197" s="269"/>
      <c r="AJ197" s="271">
        <v>7</v>
      </c>
      <c r="AK197" s="272"/>
      <c r="AL197" s="261" t="s">
        <v>2168</v>
      </c>
      <c r="AM197" s="257"/>
      <c r="AN197" s="268">
        <v>0</v>
      </c>
      <c r="AO197" s="269"/>
      <c r="AP197" s="269"/>
      <c r="AQ197" s="269"/>
      <c r="AR197" s="269"/>
      <c r="AS197" s="207">
        <f t="shared" si="3"/>
        <v>0</v>
      </c>
    </row>
    <row r="198" spans="2:45" ht="0" hidden="1" customHeight="1">
      <c r="AH198" s="205"/>
      <c r="AI198" s="205"/>
      <c r="AJ198" s="199"/>
      <c r="AK198" s="199"/>
      <c r="AN198" s="205"/>
      <c r="AO198" s="205"/>
      <c r="AP198" s="205"/>
      <c r="AQ198" s="205"/>
      <c r="AR198" s="205"/>
      <c r="AS198" s="207">
        <f t="shared" si="3"/>
        <v>0</v>
      </c>
    </row>
    <row r="199" spans="2:45">
      <c r="B199" s="258">
        <v>22</v>
      </c>
      <c r="C199" s="257"/>
      <c r="D199" s="261" t="s">
        <v>2355</v>
      </c>
      <c r="E199" s="257"/>
      <c r="F199" s="257"/>
      <c r="G199" s="257"/>
      <c r="H199" s="257"/>
      <c r="I199" s="257"/>
      <c r="J199" s="257"/>
      <c r="K199" s="257"/>
      <c r="L199" s="257"/>
      <c r="M199" s="257"/>
      <c r="N199" s="257"/>
      <c r="O199" s="261" t="s">
        <v>2356</v>
      </c>
      <c r="P199" s="257"/>
      <c r="Q199" s="257"/>
      <c r="R199" s="257"/>
      <c r="S199" s="257"/>
      <c r="T199" s="257"/>
      <c r="U199" s="257"/>
      <c r="V199" s="257"/>
      <c r="W199" s="257"/>
      <c r="X199" s="257"/>
      <c r="Y199" s="257"/>
      <c r="Z199" s="257"/>
      <c r="AA199" s="257"/>
      <c r="AB199" s="257"/>
      <c r="AC199" s="257"/>
      <c r="AD199" s="257"/>
      <c r="AE199" s="257"/>
      <c r="AF199" s="257"/>
      <c r="AG199" s="257"/>
      <c r="AH199" s="268">
        <v>0</v>
      </c>
      <c r="AI199" s="269"/>
      <c r="AJ199" s="271">
        <v>1</v>
      </c>
      <c r="AK199" s="272"/>
      <c r="AL199" s="261" t="s">
        <v>2168</v>
      </c>
      <c r="AM199" s="257"/>
      <c r="AN199" s="268">
        <v>0</v>
      </c>
      <c r="AO199" s="269"/>
      <c r="AP199" s="269"/>
      <c r="AQ199" s="269"/>
      <c r="AR199" s="269"/>
      <c r="AS199" s="207">
        <f t="shared" si="3"/>
        <v>0</v>
      </c>
    </row>
    <row r="200" spans="2:45" ht="0" hidden="1" customHeight="1">
      <c r="AH200" s="205"/>
      <c r="AI200" s="205"/>
      <c r="AJ200" s="199"/>
      <c r="AK200" s="199"/>
      <c r="AN200" s="205"/>
      <c r="AO200" s="205"/>
      <c r="AP200" s="205"/>
      <c r="AQ200" s="205"/>
      <c r="AR200" s="205"/>
      <c r="AS200" s="207">
        <f t="shared" si="3"/>
        <v>0</v>
      </c>
    </row>
    <row r="201" spans="2:45">
      <c r="B201" s="258">
        <v>23</v>
      </c>
      <c r="C201" s="257"/>
      <c r="D201" s="261" t="s">
        <v>2357</v>
      </c>
      <c r="E201" s="257"/>
      <c r="F201" s="257"/>
      <c r="G201" s="257"/>
      <c r="H201" s="257"/>
      <c r="I201" s="257"/>
      <c r="J201" s="257"/>
      <c r="K201" s="257"/>
      <c r="L201" s="257"/>
      <c r="M201" s="257"/>
      <c r="N201" s="257"/>
      <c r="O201" s="261" t="s">
        <v>2358</v>
      </c>
      <c r="P201" s="257"/>
      <c r="Q201" s="257"/>
      <c r="R201" s="257"/>
      <c r="S201" s="257"/>
      <c r="T201" s="257"/>
      <c r="U201" s="257"/>
      <c r="V201" s="257"/>
      <c r="W201" s="257"/>
      <c r="X201" s="257"/>
      <c r="Y201" s="257"/>
      <c r="Z201" s="257"/>
      <c r="AA201" s="257"/>
      <c r="AB201" s="257"/>
      <c r="AC201" s="257"/>
      <c r="AD201" s="257"/>
      <c r="AE201" s="257"/>
      <c r="AF201" s="257"/>
      <c r="AG201" s="257"/>
      <c r="AH201" s="268">
        <v>0</v>
      </c>
      <c r="AI201" s="269"/>
      <c r="AJ201" s="271">
        <v>2</v>
      </c>
      <c r="AK201" s="272"/>
      <c r="AL201" s="261" t="s">
        <v>2168</v>
      </c>
      <c r="AM201" s="257"/>
      <c r="AN201" s="268">
        <v>0</v>
      </c>
      <c r="AO201" s="269"/>
      <c r="AP201" s="269"/>
      <c r="AQ201" s="269"/>
      <c r="AR201" s="269"/>
      <c r="AS201" s="207">
        <f t="shared" si="3"/>
        <v>0</v>
      </c>
    </row>
    <row r="202" spans="2:45" ht="0" hidden="1" customHeight="1">
      <c r="AH202" s="205"/>
      <c r="AI202" s="205"/>
      <c r="AJ202" s="199"/>
      <c r="AK202" s="199"/>
      <c r="AN202" s="205"/>
      <c r="AO202" s="205"/>
      <c r="AP202" s="205"/>
      <c r="AQ202" s="205"/>
      <c r="AR202" s="205"/>
      <c r="AS202" s="207">
        <f t="shared" si="3"/>
        <v>0</v>
      </c>
    </row>
    <row r="203" spans="2:45">
      <c r="B203" s="258">
        <v>24</v>
      </c>
      <c r="C203" s="257"/>
      <c r="D203" s="261" t="s">
        <v>2359</v>
      </c>
      <c r="E203" s="257"/>
      <c r="F203" s="257"/>
      <c r="G203" s="257"/>
      <c r="H203" s="257"/>
      <c r="I203" s="257"/>
      <c r="J203" s="257"/>
      <c r="K203" s="257"/>
      <c r="L203" s="257"/>
      <c r="M203" s="257"/>
      <c r="N203" s="257"/>
      <c r="O203" s="261" t="s">
        <v>2360</v>
      </c>
      <c r="P203" s="257"/>
      <c r="Q203" s="257"/>
      <c r="R203" s="257"/>
      <c r="S203" s="257"/>
      <c r="T203" s="257"/>
      <c r="U203" s="257"/>
      <c r="V203" s="257"/>
      <c r="W203" s="257"/>
      <c r="X203" s="257"/>
      <c r="Y203" s="257"/>
      <c r="Z203" s="257"/>
      <c r="AA203" s="257"/>
      <c r="AB203" s="257"/>
      <c r="AC203" s="257"/>
      <c r="AD203" s="257"/>
      <c r="AE203" s="257"/>
      <c r="AF203" s="257"/>
      <c r="AG203" s="257"/>
      <c r="AH203" s="268">
        <v>0</v>
      </c>
      <c r="AI203" s="269"/>
      <c r="AJ203" s="271">
        <v>9</v>
      </c>
      <c r="AK203" s="272"/>
      <c r="AL203" s="261" t="s">
        <v>2168</v>
      </c>
      <c r="AM203" s="257"/>
      <c r="AN203" s="268">
        <v>0</v>
      </c>
      <c r="AO203" s="269"/>
      <c r="AP203" s="269"/>
      <c r="AQ203" s="269"/>
      <c r="AR203" s="269"/>
      <c r="AS203" s="207">
        <f t="shared" si="3"/>
        <v>0</v>
      </c>
    </row>
    <row r="204" spans="2:45">
      <c r="B204" s="258">
        <v>25</v>
      </c>
      <c r="C204" s="257"/>
      <c r="D204" s="261" t="s">
        <v>2409</v>
      </c>
      <c r="E204" s="257"/>
      <c r="F204" s="257"/>
      <c r="G204" s="257"/>
      <c r="H204" s="257"/>
      <c r="I204" s="257"/>
      <c r="J204" s="257"/>
      <c r="K204" s="257"/>
      <c r="L204" s="257"/>
      <c r="M204" s="257"/>
      <c r="N204" s="257"/>
      <c r="O204" s="261" t="s">
        <v>2410</v>
      </c>
      <c r="P204" s="257"/>
      <c r="Q204" s="257"/>
      <c r="R204" s="257"/>
      <c r="S204" s="257"/>
      <c r="T204" s="257"/>
      <c r="U204" s="257"/>
      <c r="V204" s="257"/>
      <c r="W204" s="257"/>
      <c r="X204" s="257"/>
      <c r="Y204" s="257"/>
      <c r="Z204" s="257"/>
      <c r="AA204" s="257"/>
      <c r="AB204" s="257"/>
      <c r="AC204" s="257"/>
      <c r="AD204" s="257"/>
      <c r="AE204" s="257"/>
      <c r="AF204" s="257"/>
      <c r="AG204" s="257"/>
      <c r="AH204" s="268">
        <v>0</v>
      </c>
      <c r="AI204" s="269"/>
      <c r="AJ204" s="271">
        <v>1380</v>
      </c>
      <c r="AK204" s="272"/>
      <c r="AL204" s="261" t="s">
        <v>2168</v>
      </c>
      <c r="AM204" s="257"/>
      <c r="AN204" s="268">
        <v>0</v>
      </c>
      <c r="AO204" s="269"/>
      <c r="AP204" s="269"/>
      <c r="AQ204" s="269"/>
      <c r="AR204" s="269"/>
      <c r="AS204" s="207">
        <f t="shared" si="3"/>
        <v>0</v>
      </c>
    </row>
    <row r="205" spans="2:45" ht="0" hidden="1" customHeight="1">
      <c r="AH205" s="205"/>
      <c r="AI205" s="205"/>
      <c r="AJ205" s="199"/>
      <c r="AK205" s="199"/>
      <c r="AN205" s="205"/>
      <c r="AO205" s="205"/>
      <c r="AP205" s="205"/>
      <c r="AQ205" s="205"/>
      <c r="AR205" s="205"/>
      <c r="AS205" s="207">
        <f t="shared" si="3"/>
        <v>0</v>
      </c>
    </row>
    <row r="206" spans="2:45">
      <c r="B206" s="258">
        <v>26</v>
      </c>
      <c r="C206" s="257"/>
      <c r="D206" s="261" t="s">
        <v>2291</v>
      </c>
      <c r="E206" s="257"/>
      <c r="F206" s="257"/>
      <c r="G206" s="257"/>
      <c r="H206" s="257"/>
      <c r="I206" s="257"/>
      <c r="J206" s="257"/>
      <c r="K206" s="257"/>
      <c r="L206" s="257"/>
      <c r="M206" s="257"/>
      <c r="N206" s="257"/>
      <c r="O206" s="261" t="s">
        <v>2292</v>
      </c>
      <c r="P206" s="257"/>
      <c r="Q206" s="257"/>
      <c r="R206" s="257"/>
      <c r="S206" s="257"/>
      <c r="T206" s="257"/>
      <c r="U206" s="257"/>
      <c r="V206" s="257"/>
      <c r="W206" s="257"/>
      <c r="X206" s="257"/>
      <c r="Y206" s="257"/>
      <c r="Z206" s="257"/>
      <c r="AA206" s="257"/>
      <c r="AB206" s="257"/>
      <c r="AC206" s="257"/>
      <c r="AD206" s="257"/>
      <c r="AE206" s="257"/>
      <c r="AF206" s="257"/>
      <c r="AG206" s="257"/>
      <c r="AH206" s="268">
        <v>0</v>
      </c>
      <c r="AI206" s="269"/>
      <c r="AJ206" s="271">
        <v>9</v>
      </c>
      <c r="AK206" s="272"/>
      <c r="AL206" s="261" t="s">
        <v>2168</v>
      </c>
      <c r="AM206" s="257"/>
      <c r="AN206" s="268">
        <v>0</v>
      </c>
      <c r="AO206" s="269"/>
      <c r="AP206" s="269"/>
      <c r="AQ206" s="269"/>
      <c r="AR206" s="269"/>
      <c r="AS206" s="207">
        <f t="shared" si="3"/>
        <v>0</v>
      </c>
    </row>
    <row r="207" spans="2:45" ht="0" hidden="1" customHeight="1">
      <c r="AH207" s="205"/>
      <c r="AI207" s="205"/>
      <c r="AJ207" s="199"/>
      <c r="AK207" s="199"/>
      <c r="AN207" s="205"/>
      <c r="AO207" s="205"/>
      <c r="AP207" s="205"/>
      <c r="AQ207" s="205"/>
      <c r="AR207" s="205"/>
      <c r="AS207" s="207">
        <f t="shared" si="3"/>
        <v>0</v>
      </c>
    </row>
    <row r="208" spans="2:45">
      <c r="B208" s="258">
        <v>27</v>
      </c>
      <c r="C208" s="257"/>
      <c r="D208" s="261" t="s">
        <v>2200</v>
      </c>
      <c r="E208" s="257"/>
      <c r="F208" s="257"/>
      <c r="G208" s="257"/>
      <c r="H208" s="257"/>
      <c r="I208" s="257"/>
      <c r="J208" s="257"/>
      <c r="K208" s="257"/>
      <c r="L208" s="257"/>
      <c r="M208" s="257"/>
      <c r="N208" s="257"/>
      <c r="O208" s="261" t="s">
        <v>2201</v>
      </c>
      <c r="P208" s="257"/>
      <c r="Q208" s="257"/>
      <c r="R208" s="257"/>
      <c r="S208" s="257"/>
      <c r="T208" s="257"/>
      <c r="U208" s="257"/>
      <c r="V208" s="257"/>
      <c r="W208" s="257"/>
      <c r="X208" s="257"/>
      <c r="Y208" s="257"/>
      <c r="Z208" s="257"/>
      <c r="AA208" s="257"/>
      <c r="AB208" s="257"/>
      <c r="AC208" s="257"/>
      <c r="AD208" s="257"/>
      <c r="AE208" s="257"/>
      <c r="AF208" s="257"/>
      <c r="AG208" s="257"/>
      <c r="AH208" s="268">
        <v>0</v>
      </c>
      <c r="AI208" s="269"/>
      <c r="AJ208" s="271">
        <v>110</v>
      </c>
      <c r="AK208" s="272"/>
      <c r="AL208" s="261" t="s">
        <v>2168</v>
      </c>
      <c r="AM208" s="257"/>
      <c r="AN208" s="268">
        <v>0</v>
      </c>
      <c r="AO208" s="269"/>
      <c r="AP208" s="269"/>
      <c r="AQ208" s="269"/>
      <c r="AR208" s="269"/>
      <c r="AS208" s="207">
        <f t="shared" si="3"/>
        <v>0</v>
      </c>
    </row>
    <row r="209" spans="2:45" ht="0" hidden="1" customHeight="1">
      <c r="AH209" s="205"/>
      <c r="AI209" s="205"/>
      <c r="AJ209" s="199"/>
      <c r="AK209" s="199"/>
      <c r="AN209" s="205"/>
      <c r="AO209" s="205"/>
      <c r="AP209" s="205"/>
      <c r="AQ209" s="205"/>
      <c r="AR209" s="205"/>
      <c r="AS209" s="207">
        <f t="shared" si="3"/>
        <v>0</v>
      </c>
    </row>
    <row r="210" spans="2:45">
      <c r="B210" s="258">
        <v>28</v>
      </c>
      <c r="C210" s="257"/>
      <c r="D210" s="261" t="s">
        <v>2214</v>
      </c>
      <c r="E210" s="257"/>
      <c r="F210" s="257"/>
      <c r="G210" s="257"/>
      <c r="H210" s="257"/>
      <c r="I210" s="257"/>
      <c r="J210" s="257"/>
      <c r="K210" s="257"/>
      <c r="L210" s="257"/>
      <c r="M210" s="257"/>
      <c r="N210" s="257"/>
      <c r="O210" s="261" t="s">
        <v>2215</v>
      </c>
      <c r="P210" s="257"/>
      <c r="Q210" s="257"/>
      <c r="R210" s="257"/>
      <c r="S210" s="257"/>
      <c r="T210" s="257"/>
      <c r="U210" s="257"/>
      <c r="V210" s="257"/>
      <c r="W210" s="257"/>
      <c r="X210" s="257"/>
      <c r="Y210" s="257"/>
      <c r="Z210" s="257"/>
      <c r="AA210" s="257"/>
      <c r="AB210" s="257"/>
      <c r="AC210" s="257"/>
      <c r="AD210" s="257"/>
      <c r="AE210" s="257"/>
      <c r="AF210" s="257"/>
      <c r="AG210" s="257"/>
      <c r="AH210" s="268">
        <v>0</v>
      </c>
      <c r="AI210" s="269"/>
      <c r="AJ210" s="271">
        <v>18</v>
      </c>
      <c r="AK210" s="272"/>
      <c r="AL210" s="261" t="s">
        <v>2168</v>
      </c>
      <c r="AM210" s="257"/>
      <c r="AN210" s="268">
        <v>0</v>
      </c>
      <c r="AO210" s="269"/>
      <c r="AP210" s="269"/>
      <c r="AQ210" s="269"/>
      <c r="AR210" s="269"/>
      <c r="AS210" s="207">
        <f t="shared" si="3"/>
        <v>0</v>
      </c>
    </row>
    <row r="211" spans="2:45">
      <c r="B211" s="258">
        <v>29</v>
      </c>
      <c r="C211" s="257"/>
      <c r="D211" s="261" t="s">
        <v>2216</v>
      </c>
      <c r="E211" s="257"/>
      <c r="F211" s="257"/>
      <c r="G211" s="257"/>
      <c r="H211" s="257"/>
      <c r="I211" s="257"/>
      <c r="J211" s="257"/>
      <c r="K211" s="257"/>
      <c r="L211" s="257"/>
      <c r="M211" s="257"/>
      <c r="N211" s="257"/>
      <c r="O211" s="261" t="s">
        <v>2217</v>
      </c>
      <c r="P211" s="257"/>
      <c r="Q211" s="257"/>
      <c r="R211" s="257"/>
      <c r="S211" s="257"/>
      <c r="T211" s="257"/>
      <c r="U211" s="257"/>
      <c r="V211" s="257"/>
      <c r="W211" s="257"/>
      <c r="X211" s="257"/>
      <c r="Y211" s="257"/>
      <c r="Z211" s="257"/>
      <c r="AA211" s="257"/>
      <c r="AB211" s="257"/>
      <c r="AC211" s="257"/>
      <c r="AD211" s="257"/>
      <c r="AE211" s="257"/>
      <c r="AF211" s="257"/>
      <c r="AG211" s="257"/>
      <c r="AH211" s="268">
        <v>0</v>
      </c>
      <c r="AI211" s="269"/>
      <c r="AJ211" s="271">
        <v>66</v>
      </c>
      <c r="AK211" s="272"/>
      <c r="AL211" s="261" t="s">
        <v>2168</v>
      </c>
      <c r="AM211" s="257"/>
      <c r="AN211" s="268">
        <v>0</v>
      </c>
      <c r="AO211" s="269"/>
      <c r="AP211" s="269"/>
      <c r="AQ211" s="269"/>
      <c r="AR211" s="269"/>
      <c r="AS211" s="207">
        <f t="shared" si="3"/>
        <v>0</v>
      </c>
    </row>
    <row r="212" spans="2:45" ht="0" hidden="1" customHeight="1">
      <c r="AH212" s="205"/>
      <c r="AI212" s="205"/>
      <c r="AJ212" s="199"/>
      <c r="AK212" s="199"/>
      <c r="AN212" s="205"/>
      <c r="AO212" s="205"/>
      <c r="AP212" s="205"/>
      <c r="AQ212" s="205"/>
      <c r="AR212" s="205"/>
      <c r="AS212" s="207">
        <f t="shared" si="3"/>
        <v>0</v>
      </c>
    </row>
    <row r="213" spans="2:45">
      <c r="B213" s="258">
        <v>30</v>
      </c>
      <c r="C213" s="257"/>
      <c r="D213" s="261" t="s">
        <v>2218</v>
      </c>
      <c r="E213" s="257"/>
      <c r="F213" s="257"/>
      <c r="G213" s="257"/>
      <c r="H213" s="257"/>
      <c r="I213" s="257"/>
      <c r="J213" s="257"/>
      <c r="K213" s="257"/>
      <c r="L213" s="257"/>
      <c r="M213" s="257"/>
      <c r="N213" s="257"/>
      <c r="O213" s="261" t="s">
        <v>2219</v>
      </c>
      <c r="P213" s="257"/>
      <c r="Q213" s="257"/>
      <c r="R213" s="257"/>
      <c r="S213" s="257"/>
      <c r="T213" s="257"/>
      <c r="U213" s="257"/>
      <c r="V213" s="257"/>
      <c r="W213" s="257"/>
      <c r="X213" s="257"/>
      <c r="Y213" s="257"/>
      <c r="Z213" s="257"/>
      <c r="AA213" s="257"/>
      <c r="AB213" s="257"/>
      <c r="AC213" s="257"/>
      <c r="AD213" s="257"/>
      <c r="AE213" s="257"/>
      <c r="AF213" s="257"/>
      <c r="AG213" s="257"/>
      <c r="AH213" s="268">
        <v>0</v>
      </c>
      <c r="AI213" s="269"/>
      <c r="AJ213" s="271">
        <v>96</v>
      </c>
      <c r="AK213" s="272"/>
      <c r="AL213" s="261" t="s">
        <v>2168</v>
      </c>
      <c r="AM213" s="257"/>
      <c r="AN213" s="268">
        <v>0</v>
      </c>
      <c r="AO213" s="269"/>
      <c r="AP213" s="269"/>
      <c r="AQ213" s="269"/>
      <c r="AR213" s="269"/>
      <c r="AS213" s="207">
        <f t="shared" si="3"/>
        <v>0</v>
      </c>
    </row>
    <row r="214" spans="2:45" ht="0" hidden="1" customHeight="1">
      <c r="AH214" s="205"/>
      <c r="AI214" s="205"/>
      <c r="AJ214" s="199"/>
      <c r="AK214" s="199"/>
      <c r="AN214" s="205"/>
      <c r="AO214" s="205"/>
      <c r="AP214" s="205"/>
      <c r="AQ214" s="205"/>
      <c r="AR214" s="205"/>
      <c r="AS214" s="207">
        <f t="shared" si="3"/>
        <v>0</v>
      </c>
    </row>
    <row r="215" spans="2:45">
      <c r="B215" s="258">
        <v>31</v>
      </c>
      <c r="C215" s="257"/>
      <c r="D215" s="261" t="s">
        <v>2220</v>
      </c>
      <c r="E215" s="257"/>
      <c r="F215" s="257"/>
      <c r="G215" s="257"/>
      <c r="H215" s="257"/>
      <c r="I215" s="257"/>
      <c r="J215" s="257"/>
      <c r="K215" s="257"/>
      <c r="L215" s="257"/>
      <c r="M215" s="257"/>
      <c r="N215" s="257"/>
      <c r="O215" s="261" t="s">
        <v>2221</v>
      </c>
      <c r="P215" s="257"/>
      <c r="Q215" s="257"/>
      <c r="R215" s="257"/>
      <c r="S215" s="257"/>
      <c r="T215" s="257"/>
      <c r="U215" s="257"/>
      <c r="V215" s="257"/>
      <c r="W215" s="257"/>
      <c r="X215" s="257"/>
      <c r="Y215" s="257"/>
      <c r="Z215" s="257"/>
      <c r="AA215" s="257"/>
      <c r="AB215" s="257"/>
      <c r="AC215" s="257"/>
      <c r="AD215" s="257"/>
      <c r="AE215" s="257"/>
      <c r="AF215" s="257"/>
      <c r="AG215" s="257"/>
      <c r="AH215" s="268">
        <v>0</v>
      </c>
      <c r="AI215" s="269"/>
      <c r="AJ215" s="271">
        <v>16</v>
      </c>
      <c r="AK215" s="272"/>
      <c r="AL215" s="261" t="s">
        <v>2168</v>
      </c>
      <c r="AM215" s="257"/>
      <c r="AN215" s="268">
        <v>0</v>
      </c>
      <c r="AO215" s="269"/>
      <c r="AP215" s="269"/>
      <c r="AQ215" s="269"/>
      <c r="AR215" s="269"/>
      <c r="AS215" s="207">
        <f t="shared" si="3"/>
        <v>0</v>
      </c>
    </row>
    <row r="216" spans="2:45" ht="0" hidden="1" customHeight="1">
      <c r="AH216" s="205"/>
      <c r="AI216" s="205"/>
      <c r="AJ216" s="199"/>
      <c r="AK216" s="199"/>
      <c r="AN216" s="205"/>
      <c r="AO216" s="205"/>
      <c r="AP216" s="205"/>
      <c r="AQ216" s="205"/>
      <c r="AR216" s="205"/>
      <c r="AS216" s="207">
        <f t="shared" si="3"/>
        <v>0</v>
      </c>
    </row>
    <row r="217" spans="2:45">
      <c r="B217" s="258">
        <v>32</v>
      </c>
      <c r="C217" s="257"/>
      <c r="D217" s="261" t="s">
        <v>2222</v>
      </c>
      <c r="E217" s="257"/>
      <c r="F217" s="257"/>
      <c r="G217" s="257"/>
      <c r="H217" s="257"/>
      <c r="I217" s="257"/>
      <c r="J217" s="257"/>
      <c r="K217" s="257"/>
      <c r="L217" s="257"/>
      <c r="M217" s="257"/>
      <c r="N217" s="257"/>
      <c r="O217" s="261" t="s">
        <v>2223</v>
      </c>
      <c r="P217" s="257"/>
      <c r="Q217" s="257"/>
      <c r="R217" s="257"/>
      <c r="S217" s="257"/>
      <c r="T217" s="257"/>
      <c r="U217" s="257"/>
      <c r="V217" s="257"/>
      <c r="W217" s="257"/>
      <c r="X217" s="257"/>
      <c r="Y217" s="257"/>
      <c r="Z217" s="257"/>
      <c r="AA217" s="257"/>
      <c r="AB217" s="257"/>
      <c r="AC217" s="257"/>
      <c r="AD217" s="257"/>
      <c r="AE217" s="257"/>
      <c r="AF217" s="257"/>
      <c r="AG217" s="257"/>
      <c r="AH217" s="268">
        <v>0</v>
      </c>
      <c r="AI217" s="269"/>
      <c r="AJ217" s="271">
        <v>80</v>
      </c>
      <c r="AK217" s="272"/>
      <c r="AL217" s="261" t="s">
        <v>2168</v>
      </c>
      <c r="AM217" s="257"/>
      <c r="AN217" s="268">
        <v>0</v>
      </c>
      <c r="AO217" s="269"/>
      <c r="AP217" s="269"/>
      <c r="AQ217" s="269"/>
      <c r="AR217" s="269"/>
      <c r="AS217" s="207">
        <f t="shared" si="3"/>
        <v>0</v>
      </c>
    </row>
    <row r="218" spans="2:45">
      <c r="B218" s="258">
        <v>33</v>
      </c>
      <c r="C218" s="257"/>
      <c r="D218" s="261" t="s">
        <v>2257</v>
      </c>
      <c r="E218" s="257"/>
      <c r="F218" s="257"/>
      <c r="G218" s="257"/>
      <c r="H218" s="257"/>
      <c r="I218" s="257"/>
      <c r="J218" s="257"/>
      <c r="K218" s="257"/>
      <c r="L218" s="257"/>
      <c r="M218" s="257"/>
      <c r="N218" s="257"/>
      <c r="O218" s="261" t="s">
        <v>2258</v>
      </c>
      <c r="P218" s="257"/>
      <c r="Q218" s="257"/>
      <c r="R218" s="257"/>
      <c r="S218" s="257"/>
      <c r="T218" s="257"/>
      <c r="U218" s="257"/>
      <c r="V218" s="257"/>
      <c r="W218" s="257"/>
      <c r="X218" s="257"/>
      <c r="Y218" s="257"/>
      <c r="Z218" s="257"/>
      <c r="AA218" s="257"/>
      <c r="AB218" s="257"/>
      <c r="AC218" s="257"/>
      <c r="AD218" s="257"/>
      <c r="AE218" s="257"/>
      <c r="AF218" s="257"/>
      <c r="AG218" s="257"/>
      <c r="AH218" s="268">
        <v>0</v>
      </c>
      <c r="AI218" s="269"/>
      <c r="AJ218" s="271">
        <v>760</v>
      </c>
      <c r="AK218" s="272"/>
      <c r="AL218" s="261" t="s">
        <v>269</v>
      </c>
      <c r="AM218" s="257"/>
      <c r="AN218" s="268">
        <v>0</v>
      </c>
      <c r="AO218" s="269"/>
      <c r="AP218" s="269"/>
      <c r="AQ218" s="269"/>
      <c r="AR218" s="269"/>
      <c r="AS218" s="207">
        <f t="shared" si="3"/>
        <v>0</v>
      </c>
    </row>
    <row r="219" spans="2:45" ht="0" hidden="1" customHeight="1">
      <c r="AH219" s="205"/>
      <c r="AI219" s="205"/>
      <c r="AJ219" s="199"/>
      <c r="AK219" s="199"/>
      <c r="AN219" s="205"/>
      <c r="AO219" s="205"/>
      <c r="AP219" s="205"/>
      <c r="AQ219" s="205"/>
      <c r="AR219" s="205"/>
      <c r="AS219" s="207">
        <f t="shared" si="3"/>
        <v>0</v>
      </c>
    </row>
    <row r="220" spans="2:45">
      <c r="B220" s="258">
        <v>34</v>
      </c>
      <c r="C220" s="257"/>
      <c r="D220" s="261" t="s">
        <v>2257</v>
      </c>
      <c r="E220" s="257"/>
      <c r="F220" s="257"/>
      <c r="G220" s="257"/>
      <c r="H220" s="257"/>
      <c r="I220" s="257"/>
      <c r="J220" s="257"/>
      <c r="K220" s="257"/>
      <c r="L220" s="257"/>
      <c r="M220" s="257"/>
      <c r="N220" s="257"/>
      <c r="O220" s="261" t="s">
        <v>2258</v>
      </c>
      <c r="P220" s="257"/>
      <c r="Q220" s="257"/>
      <c r="R220" s="257"/>
      <c r="S220" s="257"/>
      <c r="T220" s="257"/>
      <c r="U220" s="257"/>
      <c r="V220" s="257"/>
      <c r="W220" s="257"/>
      <c r="X220" s="257"/>
      <c r="Y220" s="257"/>
      <c r="Z220" s="257"/>
      <c r="AA220" s="257"/>
      <c r="AB220" s="257"/>
      <c r="AC220" s="257"/>
      <c r="AD220" s="257"/>
      <c r="AE220" s="257"/>
      <c r="AF220" s="257"/>
      <c r="AG220" s="257"/>
      <c r="AH220" s="268">
        <v>0</v>
      </c>
      <c r="AI220" s="269"/>
      <c r="AJ220" s="271">
        <v>900</v>
      </c>
      <c r="AK220" s="272"/>
      <c r="AL220" s="261" t="s">
        <v>269</v>
      </c>
      <c r="AM220" s="257"/>
      <c r="AN220" s="268">
        <v>0</v>
      </c>
      <c r="AO220" s="269"/>
      <c r="AP220" s="269"/>
      <c r="AQ220" s="269"/>
      <c r="AR220" s="269"/>
      <c r="AS220" s="207">
        <f t="shared" si="3"/>
        <v>0</v>
      </c>
    </row>
    <row r="221" spans="2:45" ht="0" hidden="1" customHeight="1">
      <c r="AH221" s="205"/>
      <c r="AI221" s="205"/>
      <c r="AJ221" s="199"/>
      <c r="AK221" s="199"/>
      <c r="AN221" s="205"/>
      <c r="AO221" s="205"/>
      <c r="AP221" s="205"/>
      <c r="AQ221" s="205"/>
      <c r="AR221" s="205"/>
      <c r="AS221" s="207">
        <f t="shared" si="3"/>
        <v>0</v>
      </c>
    </row>
    <row r="222" spans="2:45">
      <c r="B222" s="258">
        <v>35</v>
      </c>
      <c r="C222" s="257"/>
      <c r="D222" s="261" t="s">
        <v>2259</v>
      </c>
      <c r="E222" s="257"/>
      <c r="F222" s="257"/>
      <c r="G222" s="257"/>
      <c r="H222" s="257"/>
      <c r="I222" s="257"/>
      <c r="J222" s="257"/>
      <c r="K222" s="257"/>
      <c r="L222" s="257"/>
      <c r="M222" s="257"/>
      <c r="N222" s="257"/>
      <c r="O222" s="261" t="s">
        <v>2260</v>
      </c>
      <c r="P222" s="257"/>
      <c r="Q222" s="257"/>
      <c r="R222" s="257"/>
      <c r="S222" s="257"/>
      <c r="T222" s="257"/>
      <c r="U222" s="257"/>
      <c r="V222" s="257"/>
      <c r="W222" s="257"/>
      <c r="X222" s="257"/>
      <c r="Y222" s="257"/>
      <c r="Z222" s="257"/>
      <c r="AA222" s="257"/>
      <c r="AB222" s="257"/>
      <c r="AC222" s="257"/>
      <c r="AD222" s="257"/>
      <c r="AE222" s="257"/>
      <c r="AF222" s="257"/>
      <c r="AG222" s="257"/>
      <c r="AH222" s="268">
        <v>0</v>
      </c>
      <c r="AI222" s="269"/>
      <c r="AJ222" s="271">
        <v>96</v>
      </c>
      <c r="AK222" s="272"/>
      <c r="AL222" s="261" t="s">
        <v>269</v>
      </c>
      <c r="AM222" s="257"/>
      <c r="AN222" s="268">
        <v>0</v>
      </c>
      <c r="AO222" s="269"/>
      <c r="AP222" s="269"/>
      <c r="AQ222" s="269"/>
      <c r="AR222" s="269"/>
      <c r="AS222" s="207">
        <f t="shared" si="3"/>
        <v>0</v>
      </c>
    </row>
    <row r="223" spans="2:45" ht="0" hidden="1" customHeight="1">
      <c r="AH223" s="205"/>
      <c r="AI223" s="205"/>
      <c r="AJ223" s="199"/>
      <c r="AK223" s="199"/>
      <c r="AN223" s="205"/>
      <c r="AO223" s="205"/>
      <c r="AP223" s="205"/>
      <c r="AQ223" s="205"/>
      <c r="AR223" s="205"/>
      <c r="AS223" s="207">
        <f t="shared" si="3"/>
        <v>0</v>
      </c>
    </row>
    <row r="224" spans="2:45">
      <c r="B224" s="258">
        <v>36</v>
      </c>
      <c r="C224" s="257"/>
      <c r="D224" s="261" t="s">
        <v>2281</v>
      </c>
      <c r="E224" s="257"/>
      <c r="F224" s="257"/>
      <c r="G224" s="257"/>
      <c r="H224" s="257"/>
      <c r="I224" s="257"/>
      <c r="J224" s="257"/>
      <c r="K224" s="257"/>
      <c r="L224" s="257"/>
      <c r="M224" s="257"/>
      <c r="N224" s="257"/>
      <c r="O224" s="261" t="s">
        <v>2282</v>
      </c>
      <c r="P224" s="257"/>
      <c r="Q224" s="257"/>
      <c r="R224" s="257"/>
      <c r="S224" s="257"/>
      <c r="T224" s="257"/>
      <c r="U224" s="257"/>
      <c r="V224" s="257"/>
      <c r="W224" s="257"/>
      <c r="X224" s="257"/>
      <c r="Y224" s="257"/>
      <c r="Z224" s="257"/>
      <c r="AA224" s="257"/>
      <c r="AB224" s="257"/>
      <c r="AC224" s="257"/>
      <c r="AD224" s="257"/>
      <c r="AE224" s="257"/>
      <c r="AF224" s="257"/>
      <c r="AG224" s="257"/>
      <c r="AH224" s="268">
        <v>0</v>
      </c>
      <c r="AI224" s="269"/>
      <c r="AJ224" s="271">
        <v>40</v>
      </c>
      <c r="AK224" s="272"/>
      <c r="AL224" s="261" t="s">
        <v>269</v>
      </c>
      <c r="AM224" s="257"/>
      <c r="AN224" s="268">
        <v>0</v>
      </c>
      <c r="AO224" s="269"/>
      <c r="AP224" s="269"/>
      <c r="AQ224" s="269"/>
      <c r="AR224" s="269"/>
      <c r="AS224" s="207">
        <f t="shared" si="3"/>
        <v>0</v>
      </c>
    </row>
    <row r="225" spans="2:45" ht="0" hidden="1" customHeight="1">
      <c r="AH225" s="205"/>
      <c r="AI225" s="205"/>
      <c r="AJ225" s="199"/>
      <c r="AK225" s="199"/>
      <c r="AN225" s="205"/>
      <c r="AO225" s="205"/>
      <c r="AP225" s="205"/>
      <c r="AQ225" s="205"/>
      <c r="AR225" s="205"/>
      <c r="AS225" s="207">
        <f t="shared" si="3"/>
        <v>0</v>
      </c>
    </row>
    <row r="226" spans="2:45">
      <c r="B226" s="258">
        <v>37</v>
      </c>
      <c r="C226" s="257"/>
      <c r="D226" s="261" t="s">
        <v>2283</v>
      </c>
      <c r="E226" s="257"/>
      <c r="F226" s="257"/>
      <c r="G226" s="257"/>
      <c r="H226" s="257"/>
      <c r="I226" s="257"/>
      <c r="J226" s="257"/>
      <c r="K226" s="257"/>
      <c r="L226" s="257"/>
      <c r="M226" s="257"/>
      <c r="N226" s="257"/>
      <c r="O226" s="261" t="s">
        <v>2284</v>
      </c>
      <c r="P226" s="257"/>
      <c r="Q226" s="257"/>
      <c r="R226" s="257"/>
      <c r="S226" s="257"/>
      <c r="T226" s="257"/>
      <c r="U226" s="257"/>
      <c r="V226" s="257"/>
      <c r="W226" s="257"/>
      <c r="X226" s="257"/>
      <c r="Y226" s="257"/>
      <c r="Z226" s="257"/>
      <c r="AA226" s="257"/>
      <c r="AB226" s="257"/>
      <c r="AC226" s="257"/>
      <c r="AD226" s="257"/>
      <c r="AE226" s="257"/>
      <c r="AF226" s="257"/>
      <c r="AG226" s="257"/>
      <c r="AH226" s="268">
        <v>0</v>
      </c>
      <c r="AI226" s="269"/>
      <c r="AJ226" s="271">
        <v>290</v>
      </c>
      <c r="AK226" s="272"/>
      <c r="AL226" s="261" t="s">
        <v>269</v>
      </c>
      <c r="AM226" s="257"/>
      <c r="AN226" s="268">
        <v>0</v>
      </c>
      <c r="AO226" s="269"/>
      <c r="AP226" s="269"/>
      <c r="AQ226" s="269"/>
      <c r="AR226" s="269"/>
      <c r="AS226" s="207">
        <f t="shared" si="3"/>
        <v>0</v>
      </c>
    </row>
    <row r="227" spans="2:45">
      <c r="B227" s="258">
        <v>38</v>
      </c>
      <c r="C227" s="257"/>
      <c r="D227" s="261" t="s">
        <v>2261</v>
      </c>
      <c r="E227" s="257"/>
      <c r="F227" s="257"/>
      <c r="G227" s="257"/>
      <c r="H227" s="257"/>
      <c r="I227" s="257"/>
      <c r="J227" s="257"/>
      <c r="K227" s="257"/>
      <c r="L227" s="257"/>
      <c r="M227" s="257"/>
      <c r="N227" s="257"/>
      <c r="O227" s="261" t="s">
        <v>2262</v>
      </c>
      <c r="P227" s="257"/>
      <c r="Q227" s="257"/>
      <c r="R227" s="257"/>
      <c r="S227" s="257"/>
      <c r="T227" s="257"/>
      <c r="U227" s="257"/>
      <c r="V227" s="257"/>
      <c r="W227" s="257"/>
      <c r="X227" s="257"/>
      <c r="Y227" s="257"/>
      <c r="Z227" s="257"/>
      <c r="AA227" s="257"/>
      <c r="AB227" s="257"/>
      <c r="AC227" s="257"/>
      <c r="AD227" s="257"/>
      <c r="AE227" s="257"/>
      <c r="AF227" s="257"/>
      <c r="AG227" s="257"/>
      <c r="AH227" s="268">
        <v>0</v>
      </c>
      <c r="AI227" s="269"/>
      <c r="AJ227" s="271">
        <v>300</v>
      </c>
      <c r="AK227" s="272"/>
      <c r="AL227" s="261" t="s">
        <v>269</v>
      </c>
      <c r="AM227" s="257"/>
      <c r="AN227" s="268">
        <v>0</v>
      </c>
      <c r="AO227" s="269"/>
      <c r="AP227" s="269"/>
      <c r="AQ227" s="269"/>
      <c r="AR227" s="269"/>
      <c r="AS227" s="207">
        <f t="shared" ref="AS227:AS290" si="4">PRODUCT(AH227,AJ227)</f>
        <v>0</v>
      </c>
    </row>
    <row r="228" spans="2:45" ht="0" hidden="1" customHeight="1">
      <c r="AH228" s="205"/>
      <c r="AI228" s="205"/>
      <c r="AJ228" s="199"/>
      <c r="AK228" s="199"/>
      <c r="AN228" s="205"/>
      <c r="AO228" s="205"/>
      <c r="AP228" s="205"/>
      <c r="AQ228" s="205"/>
      <c r="AR228" s="205"/>
      <c r="AS228" s="207">
        <f t="shared" si="4"/>
        <v>0</v>
      </c>
    </row>
    <row r="229" spans="2:45">
      <c r="B229" s="258">
        <v>39</v>
      </c>
      <c r="C229" s="257"/>
      <c r="D229" s="261" t="s">
        <v>2285</v>
      </c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61" t="s">
        <v>2286</v>
      </c>
      <c r="P229" s="257"/>
      <c r="Q229" s="257"/>
      <c r="R229" s="257"/>
      <c r="S229" s="257"/>
      <c r="T229" s="257"/>
      <c r="U229" s="257"/>
      <c r="V229" s="257"/>
      <c r="W229" s="257"/>
      <c r="X229" s="257"/>
      <c r="Y229" s="257"/>
      <c r="Z229" s="257"/>
      <c r="AA229" s="257"/>
      <c r="AB229" s="257"/>
      <c r="AC229" s="257"/>
      <c r="AD229" s="257"/>
      <c r="AE229" s="257"/>
      <c r="AF229" s="257"/>
      <c r="AG229" s="257"/>
      <c r="AH229" s="268">
        <v>0</v>
      </c>
      <c r="AI229" s="269"/>
      <c r="AJ229" s="271">
        <v>50</v>
      </c>
      <c r="AK229" s="272"/>
      <c r="AL229" s="261" t="s">
        <v>269</v>
      </c>
      <c r="AM229" s="257"/>
      <c r="AN229" s="268">
        <v>0</v>
      </c>
      <c r="AO229" s="269"/>
      <c r="AP229" s="269"/>
      <c r="AQ229" s="269"/>
      <c r="AR229" s="269"/>
      <c r="AS229" s="207">
        <f t="shared" si="4"/>
        <v>0</v>
      </c>
    </row>
    <row r="230" spans="2:45" ht="0" hidden="1" customHeight="1">
      <c r="AH230" s="205"/>
      <c r="AI230" s="205"/>
      <c r="AJ230" s="199"/>
      <c r="AK230" s="199"/>
      <c r="AN230" s="205"/>
      <c r="AO230" s="205"/>
      <c r="AP230" s="205"/>
      <c r="AQ230" s="205"/>
      <c r="AR230" s="205"/>
      <c r="AS230" s="207">
        <f t="shared" si="4"/>
        <v>0</v>
      </c>
    </row>
    <row r="231" spans="2:45">
      <c r="B231" s="258">
        <v>40</v>
      </c>
      <c r="C231" s="257"/>
      <c r="D231" s="261" t="s">
        <v>2250</v>
      </c>
      <c r="E231" s="257"/>
      <c r="F231" s="257"/>
      <c r="G231" s="257"/>
      <c r="H231" s="257"/>
      <c r="I231" s="257"/>
      <c r="J231" s="257"/>
      <c r="K231" s="257"/>
      <c r="L231" s="257"/>
      <c r="M231" s="257"/>
      <c r="N231" s="257"/>
      <c r="O231" s="261" t="s">
        <v>2442</v>
      </c>
      <c r="P231" s="257"/>
      <c r="Q231" s="257"/>
      <c r="R231" s="257"/>
      <c r="S231" s="257"/>
      <c r="T231" s="257"/>
      <c r="U231" s="257"/>
      <c r="V231" s="257"/>
      <c r="W231" s="257"/>
      <c r="X231" s="257"/>
      <c r="Y231" s="257"/>
      <c r="Z231" s="257"/>
      <c r="AA231" s="257"/>
      <c r="AB231" s="257"/>
      <c r="AC231" s="257"/>
      <c r="AD231" s="257"/>
      <c r="AE231" s="257"/>
      <c r="AF231" s="257"/>
      <c r="AG231" s="257"/>
      <c r="AH231" s="268">
        <v>0</v>
      </c>
      <c r="AI231" s="269"/>
      <c r="AJ231" s="271">
        <v>8</v>
      </c>
      <c r="AK231" s="272"/>
      <c r="AL231" s="261" t="s">
        <v>2168</v>
      </c>
      <c r="AM231" s="257"/>
      <c r="AN231" s="268">
        <v>0</v>
      </c>
      <c r="AO231" s="269"/>
      <c r="AP231" s="269"/>
      <c r="AQ231" s="269"/>
      <c r="AR231" s="269"/>
      <c r="AS231" s="207">
        <f t="shared" si="4"/>
        <v>0</v>
      </c>
    </row>
    <row r="232" spans="2:45" ht="0" hidden="1" customHeight="1">
      <c r="AH232" s="205"/>
      <c r="AI232" s="205"/>
      <c r="AJ232" s="199"/>
      <c r="AK232" s="199"/>
      <c r="AN232" s="205"/>
      <c r="AO232" s="205"/>
      <c r="AP232" s="205"/>
      <c r="AQ232" s="205"/>
      <c r="AR232" s="205"/>
      <c r="AS232" s="207">
        <f t="shared" si="4"/>
        <v>0</v>
      </c>
    </row>
    <row r="233" spans="2:45">
      <c r="B233" s="258">
        <v>41</v>
      </c>
      <c r="C233" s="257"/>
      <c r="D233" s="261" t="s">
        <v>2263</v>
      </c>
      <c r="E233" s="257"/>
      <c r="F233" s="257"/>
      <c r="G233" s="257"/>
      <c r="H233" s="257"/>
      <c r="I233" s="257"/>
      <c r="J233" s="257"/>
      <c r="K233" s="257"/>
      <c r="L233" s="257"/>
      <c r="M233" s="257"/>
      <c r="N233" s="257"/>
      <c r="O233" s="261" t="s">
        <v>2264</v>
      </c>
      <c r="P233" s="257"/>
      <c r="Q233" s="257"/>
      <c r="R233" s="257"/>
      <c r="S233" s="257"/>
      <c r="T233" s="257"/>
      <c r="U233" s="257"/>
      <c r="V233" s="257"/>
      <c r="W233" s="257"/>
      <c r="X233" s="257"/>
      <c r="Y233" s="257"/>
      <c r="Z233" s="257"/>
      <c r="AA233" s="257"/>
      <c r="AB233" s="257"/>
      <c r="AC233" s="257"/>
      <c r="AD233" s="257"/>
      <c r="AE233" s="257"/>
      <c r="AF233" s="257"/>
      <c r="AG233" s="257"/>
      <c r="AH233" s="268">
        <v>0</v>
      </c>
      <c r="AI233" s="269"/>
      <c r="AJ233" s="271">
        <v>1200</v>
      </c>
      <c r="AK233" s="272"/>
      <c r="AL233" s="261" t="s">
        <v>269</v>
      </c>
      <c r="AM233" s="257"/>
      <c r="AN233" s="268">
        <v>0</v>
      </c>
      <c r="AO233" s="269"/>
      <c r="AP233" s="269"/>
      <c r="AQ233" s="269"/>
      <c r="AR233" s="269"/>
      <c r="AS233" s="207">
        <f t="shared" si="4"/>
        <v>0</v>
      </c>
    </row>
    <row r="234" spans="2:45">
      <c r="B234" s="258">
        <v>42</v>
      </c>
      <c r="C234" s="257"/>
      <c r="D234" s="261" t="s">
        <v>2287</v>
      </c>
      <c r="E234" s="257"/>
      <c r="F234" s="257"/>
      <c r="G234" s="257"/>
      <c r="H234" s="257"/>
      <c r="I234" s="257"/>
      <c r="J234" s="257"/>
      <c r="K234" s="257"/>
      <c r="L234" s="257"/>
      <c r="M234" s="257"/>
      <c r="N234" s="257"/>
      <c r="O234" s="261" t="s">
        <v>2288</v>
      </c>
      <c r="P234" s="257"/>
      <c r="Q234" s="257"/>
      <c r="R234" s="257"/>
      <c r="S234" s="257"/>
      <c r="T234" s="257"/>
      <c r="U234" s="257"/>
      <c r="V234" s="257"/>
      <c r="W234" s="257"/>
      <c r="X234" s="257"/>
      <c r="Y234" s="257"/>
      <c r="Z234" s="257"/>
      <c r="AA234" s="257"/>
      <c r="AB234" s="257"/>
      <c r="AC234" s="257"/>
      <c r="AD234" s="257"/>
      <c r="AE234" s="257"/>
      <c r="AF234" s="257"/>
      <c r="AG234" s="257"/>
      <c r="AH234" s="268">
        <v>0</v>
      </c>
      <c r="AI234" s="269"/>
      <c r="AJ234" s="271">
        <v>16</v>
      </c>
      <c r="AK234" s="272"/>
      <c r="AL234" s="261" t="s">
        <v>269</v>
      </c>
      <c r="AM234" s="257"/>
      <c r="AN234" s="268">
        <v>0</v>
      </c>
      <c r="AO234" s="269"/>
      <c r="AP234" s="269"/>
      <c r="AQ234" s="269"/>
      <c r="AR234" s="269"/>
      <c r="AS234" s="207">
        <f t="shared" si="4"/>
        <v>0</v>
      </c>
    </row>
    <row r="235" spans="2:45" ht="0" hidden="1" customHeight="1">
      <c r="AH235" s="205"/>
      <c r="AI235" s="205"/>
      <c r="AJ235" s="199"/>
      <c r="AK235" s="199"/>
      <c r="AN235" s="205"/>
      <c r="AO235" s="205"/>
      <c r="AP235" s="205"/>
      <c r="AQ235" s="205"/>
      <c r="AR235" s="205"/>
      <c r="AS235" s="207">
        <f t="shared" si="4"/>
        <v>0</v>
      </c>
    </row>
    <row r="236" spans="2:45">
      <c r="B236" s="258">
        <v>43</v>
      </c>
      <c r="C236" s="257"/>
      <c r="D236" s="261" t="s">
        <v>2251</v>
      </c>
      <c r="E236" s="257"/>
      <c r="F236" s="257"/>
      <c r="G236" s="257"/>
      <c r="H236" s="257"/>
      <c r="I236" s="257"/>
      <c r="J236" s="257"/>
      <c r="K236" s="257"/>
      <c r="L236" s="257"/>
      <c r="M236" s="257"/>
      <c r="N236" s="257"/>
      <c r="O236" s="261" t="s">
        <v>2252</v>
      </c>
      <c r="P236" s="257"/>
      <c r="Q236" s="257"/>
      <c r="R236" s="257"/>
      <c r="S236" s="257"/>
      <c r="T236" s="257"/>
      <c r="U236" s="257"/>
      <c r="V236" s="257"/>
      <c r="W236" s="257"/>
      <c r="X236" s="257"/>
      <c r="Y236" s="257"/>
      <c r="Z236" s="257"/>
      <c r="AA236" s="257"/>
      <c r="AB236" s="257"/>
      <c r="AC236" s="257"/>
      <c r="AD236" s="257"/>
      <c r="AE236" s="257"/>
      <c r="AF236" s="257"/>
      <c r="AG236" s="257"/>
      <c r="AH236" s="268">
        <v>0</v>
      </c>
      <c r="AI236" s="269"/>
      <c r="AJ236" s="271">
        <v>140</v>
      </c>
      <c r="AK236" s="272"/>
      <c r="AL236" s="261" t="s">
        <v>269</v>
      </c>
      <c r="AM236" s="257"/>
      <c r="AN236" s="268">
        <v>0</v>
      </c>
      <c r="AO236" s="269"/>
      <c r="AP236" s="269"/>
      <c r="AQ236" s="269"/>
      <c r="AR236" s="269"/>
      <c r="AS236" s="207">
        <f t="shared" si="4"/>
        <v>0</v>
      </c>
    </row>
    <row r="237" spans="2:45" ht="0" hidden="1" customHeight="1">
      <c r="AH237" s="205"/>
      <c r="AI237" s="205"/>
      <c r="AJ237" s="199"/>
      <c r="AK237" s="199"/>
      <c r="AN237" s="205"/>
      <c r="AO237" s="205"/>
      <c r="AP237" s="205"/>
      <c r="AQ237" s="205"/>
      <c r="AR237" s="205"/>
      <c r="AS237" s="207">
        <f t="shared" si="4"/>
        <v>0</v>
      </c>
    </row>
    <row r="238" spans="2:45">
      <c r="B238" s="258">
        <v>44</v>
      </c>
      <c r="C238" s="257"/>
      <c r="D238" s="261" t="s">
        <v>2265</v>
      </c>
      <c r="E238" s="257"/>
      <c r="F238" s="257"/>
      <c r="G238" s="257"/>
      <c r="H238" s="257"/>
      <c r="I238" s="257"/>
      <c r="J238" s="257"/>
      <c r="K238" s="257"/>
      <c r="L238" s="257"/>
      <c r="M238" s="257"/>
      <c r="N238" s="257"/>
      <c r="O238" s="261" t="s">
        <v>2266</v>
      </c>
      <c r="P238" s="257"/>
      <c r="Q238" s="257"/>
      <c r="R238" s="257"/>
      <c r="S238" s="257"/>
      <c r="T238" s="257"/>
      <c r="U238" s="257"/>
      <c r="V238" s="257"/>
      <c r="W238" s="257"/>
      <c r="X238" s="257"/>
      <c r="Y238" s="257"/>
      <c r="Z238" s="257"/>
      <c r="AA238" s="257"/>
      <c r="AB238" s="257"/>
      <c r="AC238" s="257"/>
      <c r="AD238" s="257"/>
      <c r="AE238" s="257"/>
      <c r="AF238" s="257"/>
      <c r="AG238" s="257"/>
      <c r="AH238" s="268">
        <v>0</v>
      </c>
      <c r="AI238" s="269"/>
      <c r="AJ238" s="271">
        <v>10</v>
      </c>
      <c r="AK238" s="272"/>
      <c r="AL238" s="261" t="s">
        <v>269</v>
      </c>
      <c r="AM238" s="257"/>
      <c r="AN238" s="268">
        <v>0</v>
      </c>
      <c r="AO238" s="269"/>
      <c r="AP238" s="269"/>
      <c r="AQ238" s="269"/>
      <c r="AR238" s="269"/>
      <c r="AS238" s="207">
        <f t="shared" si="4"/>
        <v>0</v>
      </c>
    </row>
    <row r="239" spans="2:45" ht="0" hidden="1" customHeight="1">
      <c r="AH239" s="205"/>
      <c r="AI239" s="205"/>
      <c r="AJ239" s="199"/>
      <c r="AK239" s="199"/>
      <c r="AN239" s="205"/>
      <c r="AO239" s="205"/>
      <c r="AP239" s="205"/>
      <c r="AQ239" s="205"/>
      <c r="AR239" s="205"/>
      <c r="AS239" s="207">
        <f t="shared" si="4"/>
        <v>0</v>
      </c>
    </row>
    <row r="240" spans="2:45">
      <c r="B240" s="258">
        <v>45</v>
      </c>
      <c r="C240" s="257"/>
      <c r="D240" s="261" t="s">
        <v>2289</v>
      </c>
      <c r="E240" s="257"/>
      <c r="F240" s="257"/>
      <c r="G240" s="257"/>
      <c r="H240" s="257"/>
      <c r="I240" s="257"/>
      <c r="J240" s="257"/>
      <c r="K240" s="257"/>
      <c r="L240" s="257"/>
      <c r="M240" s="257"/>
      <c r="N240" s="257"/>
      <c r="O240" s="261" t="s">
        <v>2290</v>
      </c>
      <c r="P240" s="257"/>
      <c r="Q240" s="257"/>
      <c r="R240" s="257"/>
      <c r="S240" s="257"/>
      <c r="T240" s="257"/>
      <c r="U240" s="257"/>
      <c r="V240" s="257"/>
      <c r="W240" s="257"/>
      <c r="X240" s="257"/>
      <c r="Y240" s="257"/>
      <c r="Z240" s="257"/>
      <c r="AA240" s="257"/>
      <c r="AB240" s="257"/>
      <c r="AC240" s="257"/>
      <c r="AD240" s="257"/>
      <c r="AE240" s="257"/>
      <c r="AF240" s="257"/>
      <c r="AG240" s="257"/>
      <c r="AH240" s="268">
        <v>0</v>
      </c>
      <c r="AI240" s="269"/>
      <c r="AJ240" s="271">
        <v>64</v>
      </c>
      <c r="AK240" s="272"/>
      <c r="AL240" s="261" t="s">
        <v>269</v>
      </c>
      <c r="AM240" s="257"/>
      <c r="AN240" s="268">
        <v>0</v>
      </c>
      <c r="AO240" s="269"/>
      <c r="AP240" s="269"/>
      <c r="AQ240" s="269"/>
      <c r="AR240" s="269"/>
      <c r="AS240" s="207">
        <f t="shared" si="4"/>
        <v>0</v>
      </c>
    </row>
    <row r="241" spans="2:45">
      <c r="B241" s="258">
        <v>46</v>
      </c>
      <c r="C241" s="257"/>
      <c r="D241" s="261" t="s">
        <v>2267</v>
      </c>
      <c r="E241" s="257"/>
      <c r="F241" s="257"/>
      <c r="G241" s="257"/>
      <c r="H241" s="257"/>
      <c r="I241" s="257"/>
      <c r="J241" s="257"/>
      <c r="K241" s="257"/>
      <c r="L241" s="257"/>
      <c r="M241" s="257"/>
      <c r="N241" s="257"/>
      <c r="O241" s="261" t="s">
        <v>2268</v>
      </c>
      <c r="P241" s="257"/>
      <c r="Q241" s="257"/>
      <c r="R241" s="257"/>
      <c r="S241" s="257"/>
      <c r="T241" s="257"/>
      <c r="U241" s="257"/>
      <c r="V241" s="257"/>
      <c r="W241" s="257"/>
      <c r="X241" s="257"/>
      <c r="Y241" s="257"/>
      <c r="Z241" s="257"/>
      <c r="AA241" s="257"/>
      <c r="AB241" s="257"/>
      <c r="AC241" s="257"/>
      <c r="AD241" s="257"/>
      <c r="AE241" s="257"/>
      <c r="AF241" s="257"/>
      <c r="AG241" s="257"/>
      <c r="AH241" s="268">
        <v>0</v>
      </c>
      <c r="AI241" s="269"/>
      <c r="AJ241" s="271">
        <v>10</v>
      </c>
      <c r="AK241" s="272"/>
      <c r="AL241" s="261" t="s">
        <v>269</v>
      </c>
      <c r="AM241" s="257"/>
      <c r="AN241" s="268">
        <v>0</v>
      </c>
      <c r="AO241" s="269"/>
      <c r="AP241" s="269"/>
      <c r="AQ241" s="269"/>
      <c r="AR241" s="269"/>
      <c r="AS241" s="207">
        <f t="shared" si="4"/>
        <v>0</v>
      </c>
    </row>
    <row r="242" spans="2:45" ht="0" hidden="1" customHeight="1">
      <c r="AH242" s="205"/>
      <c r="AI242" s="205"/>
      <c r="AJ242" s="199"/>
      <c r="AK242" s="199"/>
      <c r="AN242" s="205"/>
      <c r="AO242" s="205"/>
      <c r="AP242" s="205"/>
      <c r="AQ242" s="205"/>
      <c r="AR242" s="205"/>
      <c r="AS242" s="207">
        <f t="shared" si="4"/>
        <v>0</v>
      </c>
    </row>
    <row r="243" spans="2:45">
      <c r="B243" s="258">
        <v>47</v>
      </c>
      <c r="C243" s="257"/>
      <c r="D243" s="261" t="s">
        <v>2269</v>
      </c>
      <c r="E243" s="257"/>
      <c r="F243" s="257"/>
      <c r="G243" s="257"/>
      <c r="H243" s="257"/>
      <c r="I243" s="257"/>
      <c r="J243" s="257"/>
      <c r="K243" s="257"/>
      <c r="L243" s="257"/>
      <c r="M243" s="257"/>
      <c r="N243" s="257"/>
      <c r="O243" s="261" t="s">
        <v>2270</v>
      </c>
      <c r="P243" s="257"/>
      <c r="Q243" s="257"/>
      <c r="R243" s="257"/>
      <c r="S243" s="257"/>
      <c r="T243" s="257"/>
      <c r="U243" s="257"/>
      <c r="V243" s="257"/>
      <c r="W243" s="257"/>
      <c r="X243" s="257"/>
      <c r="Y243" s="257"/>
      <c r="Z243" s="257"/>
      <c r="AA243" s="257"/>
      <c r="AB243" s="257"/>
      <c r="AC243" s="257"/>
      <c r="AD243" s="257"/>
      <c r="AE243" s="257"/>
      <c r="AF243" s="257"/>
      <c r="AG243" s="257"/>
      <c r="AH243" s="268">
        <v>0</v>
      </c>
      <c r="AI243" s="269"/>
      <c r="AJ243" s="271">
        <v>560</v>
      </c>
      <c r="AK243" s="272"/>
      <c r="AL243" s="261" t="s">
        <v>269</v>
      </c>
      <c r="AM243" s="257"/>
      <c r="AN243" s="268">
        <v>0</v>
      </c>
      <c r="AO243" s="269"/>
      <c r="AP243" s="269"/>
      <c r="AQ243" s="269"/>
      <c r="AR243" s="269"/>
      <c r="AS243" s="207">
        <f t="shared" si="4"/>
        <v>0</v>
      </c>
    </row>
    <row r="244" spans="2:45" ht="0" hidden="1" customHeight="1">
      <c r="AH244" s="205"/>
      <c r="AI244" s="205"/>
      <c r="AJ244" s="199"/>
      <c r="AK244" s="199"/>
      <c r="AN244" s="205"/>
      <c r="AO244" s="205"/>
      <c r="AP244" s="205"/>
      <c r="AQ244" s="205"/>
      <c r="AR244" s="205"/>
      <c r="AS244" s="207">
        <f t="shared" si="4"/>
        <v>0</v>
      </c>
    </row>
    <row r="245" spans="2:45">
      <c r="B245" s="258">
        <v>48</v>
      </c>
      <c r="C245" s="257"/>
      <c r="D245" s="261" t="s">
        <v>2431</v>
      </c>
      <c r="E245" s="257"/>
      <c r="F245" s="257"/>
      <c r="G245" s="257"/>
      <c r="H245" s="257"/>
      <c r="I245" s="257"/>
      <c r="J245" s="257"/>
      <c r="K245" s="257"/>
      <c r="L245" s="257"/>
      <c r="M245" s="257"/>
      <c r="N245" s="257"/>
      <c r="O245" s="261" t="s">
        <v>2432</v>
      </c>
      <c r="P245" s="257"/>
      <c r="Q245" s="257"/>
      <c r="R245" s="257"/>
      <c r="S245" s="257"/>
      <c r="T245" s="257"/>
      <c r="U245" s="257"/>
      <c r="V245" s="257"/>
      <c r="W245" s="257"/>
      <c r="X245" s="257"/>
      <c r="Y245" s="257"/>
      <c r="Z245" s="257"/>
      <c r="AA245" s="257"/>
      <c r="AB245" s="257"/>
      <c r="AC245" s="257"/>
      <c r="AD245" s="257"/>
      <c r="AE245" s="257"/>
      <c r="AF245" s="257"/>
      <c r="AG245" s="257"/>
      <c r="AH245" s="268">
        <v>0</v>
      </c>
      <c r="AI245" s="269"/>
      <c r="AJ245" s="271">
        <v>2</v>
      </c>
      <c r="AK245" s="272"/>
      <c r="AL245" s="261" t="s">
        <v>2168</v>
      </c>
      <c r="AM245" s="257"/>
      <c r="AN245" s="268">
        <v>0</v>
      </c>
      <c r="AO245" s="269"/>
      <c r="AP245" s="269"/>
      <c r="AQ245" s="269"/>
      <c r="AR245" s="269"/>
      <c r="AS245" s="207">
        <f t="shared" si="4"/>
        <v>0</v>
      </c>
    </row>
    <row r="246" spans="2:45" ht="0" hidden="1" customHeight="1">
      <c r="AH246" s="205"/>
      <c r="AI246" s="205"/>
      <c r="AJ246" s="199"/>
      <c r="AK246" s="199"/>
      <c r="AN246" s="205"/>
      <c r="AO246" s="205"/>
      <c r="AP246" s="205"/>
      <c r="AQ246" s="205"/>
      <c r="AR246" s="205"/>
      <c r="AS246" s="207">
        <f t="shared" si="4"/>
        <v>0</v>
      </c>
    </row>
    <row r="247" spans="2:45">
      <c r="B247" s="258">
        <v>49</v>
      </c>
      <c r="C247" s="257"/>
      <c r="D247" s="261" t="s">
        <v>2236</v>
      </c>
      <c r="E247" s="257"/>
      <c r="F247" s="257"/>
      <c r="G247" s="257"/>
      <c r="H247" s="257"/>
      <c r="I247" s="257"/>
      <c r="J247" s="257"/>
      <c r="K247" s="257"/>
      <c r="L247" s="257"/>
      <c r="M247" s="257"/>
      <c r="N247" s="257"/>
      <c r="O247" s="261" t="s">
        <v>2237</v>
      </c>
      <c r="P247" s="257"/>
      <c r="Q247" s="257"/>
      <c r="R247" s="257"/>
      <c r="S247" s="257"/>
      <c r="T247" s="257"/>
      <c r="U247" s="257"/>
      <c r="V247" s="257"/>
      <c r="W247" s="257"/>
      <c r="X247" s="257"/>
      <c r="Y247" s="257"/>
      <c r="Z247" s="257"/>
      <c r="AA247" s="257"/>
      <c r="AB247" s="257"/>
      <c r="AC247" s="257"/>
      <c r="AD247" s="257"/>
      <c r="AE247" s="257"/>
      <c r="AF247" s="257"/>
      <c r="AG247" s="257"/>
      <c r="AH247" s="268">
        <v>0</v>
      </c>
      <c r="AI247" s="269"/>
      <c r="AJ247" s="271">
        <v>2</v>
      </c>
      <c r="AK247" s="272"/>
      <c r="AL247" s="261" t="s">
        <v>2168</v>
      </c>
      <c r="AM247" s="257"/>
      <c r="AN247" s="268">
        <v>0</v>
      </c>
      <c r="AO247" s="269"/>
      <c r="AP247" s="269"/>
      <c r="AQ247" s="269"/>
      <c r="AR247" s="269"/>
      <c r="AS247" s="207">
        <f t="shared" si="4"/>
        <v>0</v>
      </c>
    </row>
    <row r="248" spans="2:45" ht="0" hidden="1" customHeight="1">
      <c r="AH248" s="205"/>
      <c r="AI248" s="205"/>
      <c r="AJ248" s="199"/>
      <c r="AK248" s="199"/>
      <c r="AN248" s="205"/>
      <c r="AO248" s="205"/>
      <c r="AP248" s="205"/>
      <c r="AQ248" s="205"/>
      <c r="AR248" s="205"/>
      <c r="AS248" s="207">
        <f t="shared" si="4"/>
        <v>0</v>
      </c>
    </row>
    <row r="249" spans="2:45">
      <c r="B249" s="258">
        <v>50</v>
      </c>
      <c r="C249" s="257"/>
      <c r="D249" s="261" t="s">
        <v>2238</v>
      </c>
      <c r="E249" s="257"/>
      <c r="F249" s="257"/>
      <c r="G249" s="257"/>
      <c r="H249" s="257"/>
      <c r="I249" s="257"/>
      <c r="J249" s="257"/>
      <c r="K249" s="257"/>
      <c r="L249" s="257"/>
      <c r="M249" s="257"/>
      <c r="N249" s="257"/>
      <c r="O249" s="261" t="s">
        <v>2239</v>
      </c>
      <c r="P249" s="257"/>
      <c r="Q249" s="257"/>
      <c r="R249" s="257"/>
      <c r="S249" s="257"/>
      <c r="T249" s="257"/>
      <c r="U249" s="257"/>
      <c r="V249" s="257"/>
      <c r="W249" s="257"/>
      <c r="X249" s="257"/>
      <c r="Y249" s="257"/>
      <c r="Z249" s="257"/>
      <c r="AA249" s="257"/>
      <c r="AB249" s="257"/>
      <c r="AC249" s="257"/>
      <c r="AD249" s="257"/>
      <c r="AE249" s="257"/>
      <c r="AF249" s="257"/>
      <c r="AG249" s="257"/>
      <c r="AH249" s="268">
        <v>0</v>
      </c>
      <c r="AI249" s="269"/>
      <c r="AJ249" s="271">
        <v>1</v>
      </c>
      <c r="AK249" s="272"/>
      <c r="AL249" s="261" t="s">
        <v>2168</v>
      </c>
      <c r="AM249" s="257"/>
      <c r="AN249" s="268">
        <v>0</v>
      </c>
      <c r="AO249" s="269"/>
      <c r="AP249" s="269"/>
      <c r="AQ249" s="269"/>
      <c r="AR249" s="269"/>
      <c r="AS249" s="207">
        <f t="shared" si="4"/>
        <v>0</v>
      </c>
    </row>
    <row r="250" spans="2:45">
      <c r="B250" s="258">
        <v>51</v>
      </c>
      <c r="C250" s="257"/>
      <c r="D250" s="261" t="s">
        <v>2224</v>
      </c>
      <c r="E250" s="257"/>
      <c r="F250" s="257"/>
      <c r="G250" s="257"/>
      <c r="H250" s="257"/>
      <c r="I250" s="257"/>
      <c r="J250" s="257"/>
      <c r="K250" s="257"/>
      <c r="L250" s="257"/>
      <c r="M250" s="257"/>
      <c r="N250" s="257"/>
      <c r="O250" s="261" t="s">
        <v>2225</v>
      </c>
      <c r="P250" s="257"/>
      <c r="Q250" s="257"/>
      <c r="R250" s="257"/>
      <c r="S250" s="257"/>
      <c r="T250" s="257"/>
      <c r="U250" s="257"/>
      <c r="V250" s="257"/>
      <c r="W250" s="257"/>
      <c r="X250" s="257"/>
      <c r="Y250" s="257"/>
      <c r="Z250" s="257"/>
      <c r="AA250" s="257"/>
      <c r="AB250" s="257"/>
      <c r="AC250" s="257"/>
      <c r="AD250" s="257"/>
      <c r="AE250" s="257"/>
      <c r="AF250" s="257"/>
      <c r="AG250" s="257"/>
      <c r="AH250" s="268">
        <v>0</v>
      </c>
      <c r="AI250" s="269"/>
      <c r="AJ250" s="271">
        <v>26</v>
      </c>
      <c r="AK250" s="272"/>
      <c r="AL250" s="261" t="s">
        <v>2168</v>
      </c>
      <c r="AM250" s="257"/>
      <c r="AN250" s="268">
        <v>0</v>
      </c>
      <c r="AO250" s="269"/>
      <c r="AP250" s="269"/>
      <c r="AQ250" s="269"/>
      <c r="AR250" s="269"/>
      <c r="AS250" s="207">
        <f t="shared" si="4"/>
        <v>0</v>
      </c>
    </row>
    <row r="251" spans="2:45" ht="0" hidden="1" customHeight="1">
      <c r="AH251" s="205"/>
      <c r="AI251" s="205"/>
      <c r="AJ251" s="199"/>
      <c r="AK251" s="199"/>
      <c r="AN251" s="205"/>
      <c r="AO251" s="205"/>
      <c r="AP251" s="205"/>
      <c r="AQ251" s="205"/>
      <c r="AR251" s="205"/>
      <c r="AS251" s="207">
        <f t="shared" si="4"/>
        <v>0</v>
      </c>
    </row>
    <row r="252" spans="2:45">
      <c r="B252" s="258">
        <v>52</v>
      </c>
      <c r="C252" s="257"/>
      <c r="D252" s="261" t="s">
        <v>2361</v>
      </c>
      <c r="E252" s="257"/>
      <c r="F252" s="257"/>
      <c r="G252" s="257"/>
      <c r="H252" s="257"/>
      <c r="I252" s="257"/>
      <c r="J252" s="257"/>
      <c r="K252" s="257"/>
      <c r="L252" s="257"/>
      <c r="M252" s="257"/>
      <c r="N252" s="257"/>
      <c r="O252" s="261" t="s">
        <v>2362</v>
      </c>
      <c r="P252" s="257"/>
      <c r="Q252" s="257"/>
      <c r="R252" s="257"/>
      <c r="S252" s="257"/>
      <c r="T252" s="257"/>
      <c r="U252" s="257"/>
      <c r="V252" s="257"/>
      <c r="W252" s="257"/>
      <c r="X252" s="257"/>
      <c r="Y252" s="257"/>
      <c r="Z252" s="257"/>
      <c r="AA252" s="257"/>
      <c r="AB252" s="257"/>
      <c r="AC252" s="257"/>
      <c r="AD252" s="257"/>
      <c r="AE252" s="257"/>
      <c r="AF252" s="257"/>
      <c r="AG252" s="257"/>
      <c r="AH252" s="268">
        <v>0</v>
      </c>
      <c r="AI252" s="269"/>
      <c r="AJ252" s="271">
        <v>2</v>
      </c>
      <c r="AK252" s="272"/>
      <c r="AL252" s="261" t="s">
        <v>2363</v>
      </c>
      <c r="AM252" s="257"/>
      <c r="AN252" s="268">
        <v>0</v>
      </c>
      <c r="AO252" s="269"/>
      <c r="AP252" s="269"/>
      <c r="AQ252" s="269"/>
      <c r="AR252" s="269"/>
      <c r="AS252" s="207">
        <f t="shared" si="4"/>
        <v>0</v>
      </c>
    </row>
    <row r="253" spans="2:45" ht="0" hidden="1" customHeight="1">
      <c r="AH253" s="205"/>
      <c r="AI253" s="205"/>
      <c r="AJ253" s="199"/>
      <c r="AK253" s="199"/>
      <c r="AN253" s="205"/>
      <c r="AO253" s="205"/>
      <c r="AP253" s="205"/>
      <c r="AQ253" s="205"/>
      <c r="AR253" s="205"/>
      <c r="AS253" s="207">
        <f t="shared" si="4"/>
        <v>0</v>
      </c>
    </row>
    <row r="254" spans="2:45">
      <c r="B254" s="258">
        <v>53</v>
      </c>
      <c r="C254" s="257"/>
      <c r="D254" s="261" t="s">
        <v>2361</v>
      </c>
      <c r="E254" s="257"/>
      <c r="F254" s="257"/>
      <c r="G254" s="257"/>
      <c r="H254" s="257"/>
      <c r="I254" s="257"/>
      <c r="J254" s="257"/>
      <c r="K254" s="257"/>
      <c r="L254" s="257"/>
      <c r="M254" s="257"/>
      <c r="N254" s="257"/>
      <c r="O254" s="261" t="s">
        <v>2362</v>
      </c>
      <c r="P254" s="257"/>
      <c r="Q254" s="257"/>
      <c r="R254" s="257"/>
      <c r="S254" s="257"/>
      <c r="T254" s="257"/>
      <c r="U254" s="257"/>
      <c r="V254" s="257"/>
      <c r="W254" s="257"/>
      <c r="X254" s="257"/>
      <c r="Y254" s="257"/>
      <c r="Z254" s="257"/>
      <c r="AA254" s="257"/>
      <c r="AB254" s="257"/>
      <c r="AC254" s="257"/>
      <c r="AD254" s="257"/>
      <c r="AE254" s="257"/>
      <c r="AF254" s="257"/>
      <c r="AG254" s="257"/>
      <c r="AH254" s="268">
        <v>0</v>
      </c>
      <c r="AI254" s="269"/>
      <c r="AJ254" s="271">
        <v>5</v>
      </c>
      <c r="AK254" s="272"/>
      <c r="AL254" s="261" t="s">
        <v>2363</v>
      </c>
      <c r="AM254" s="257"/>
      <c r="AN254" s="268">
        <v>0</v>
      </c>
      <c r="AO254" s="269"/>
      <c r="AP254" s="269"/>
      <c r="AQ254" s="269"/>
      <c r="AR254" s="269"/>
      <c r="AS254" s="207">
        <f t="shared" si="4"/>
        <v>0</v>
      </c>
    </row>
    <row r="255" spans="2:45" ht="0" hidden="1" customHeight="1">
      <c r="AH255" s="205"/>
      <c r="AI255" s="205"/>
      <c r="AJ255" s="199"/>
      <c r="AK255" s="199"/>
      <c r="AN255" s="205"/>
      <c r="AO255" s="205"/>
      <c r="AP255" s="205"/>
      <c r="AQ255" s="205"/>
      <c r="AR255" s="205"/>
      <c r="AS255" s="207">
        <f t="shared" si="4"/>
        <v>0</v>
      </c>
    </row>
    <row r="256" spans="2:45">
      <c r="B256" s="258">
        <v>54</v>
      </c>
      <c r="C256" s="257"/>
      <c r="D256" s="261" t="s">
        <v>2361</v>
      </c>
      <c r="E256" s="257"/>
      <c r="F256" s="257"/>
      <c r="G256" s="257"/>
      <c r="H256" s="257"/>
      <c r="I256" s="257"/>
      <c r="J256" s="257"/>
      <c r="K256" s="257"/>
      <c r="L256" s="257"/>
      <c r="M256" s="257"/>
      <c r="N256" s="257"/>
      <c r="O256" s="261" t="s">
        <v>2362</v>
      </c>
      <c r="P256" s="257"/>
      <c r="Q256" s="257"/>
      <c r="R256" s="257"/>
      <c r="S256" s="257"/>
      <c r="T256" s="257"/>
      <c r="U256" s="257"/>
      <c r="V256" s="257"/>
      <c r="W256" s="257"/>
      <c r="X256" s="257"/>
      <c r="Y256" s="257"/>
      <c r="Z256" s="257"/>
      <c r="AA256" s="257"/>
      <c r="AB256" s="257"/>
      <c r="AC256" s="257"/>
      <c r="AD256" s="257"/>
      <c r="AE256" s="257"/>
      <c r="AF256" s="257"/>
      <c r="AG256" s="257"/>
      <c r="AH256" s="268">
        <v>0</v>
      </c>
      <c r="AI256" s="269"/>
      <c r="AJ256" s="271">
        <v>8</v>
      </c>
      <c r="AK256" s="272"/>
      <c r="AL256" s="261" t="s">
        <v>2363</v>
      </c>
      <c r="AM256" s="257"/>
      <c r="AN256" s="268">
        <v>0</v>
      </c>
      <c r="AO256" s="269"/>
      <c r="AP256" s="269"/>
      <c r="AQ256" s="269"/>
      <c r="AR256" s="269"/>
      <c r="AS256" s="207">
        <f t="shared" si="4"/>
        <v>0</v>
      </c>
    </row>
    <row r="257" spans="2:45">
      <c r="B257" s="258">
        <v>55</v>
      </c>
      <c r="C257" s="257"/>
      <c r="D257" s="261" t="s">
        <v>2433</v>
      </c>
      <c r="E257" s="257"/>
      <c r="F257" s="257"/>
      <c r="G257" s="257"/>
      <c r="H257" s="257"/>
      <c r="I257" s="257"/>
      <c r="J257" s="257"/>
      <c r="K257" s="257"/>
      <c r="L257" s="257"/>
      <c r="M257" s="257"/>
      <c r="N257" s="257"/>
      <c r="O257" s="261" t="s">
        <v>2434</v>
      </c>
      <c r="P257" s="257"/>
      <c r="Q257" s="257"/>
      <c r="R257" s="257"/>
      <c r="S257" s="257"/>
      <c r="T257" s="257"/>
      <c r="U257" s="257"/>
      <c r="V257" s="257"/>
      <c r="W257" s="257"/>
      <c r="X257" s="257"/>
      <c r="Y257" s="257"/>
      <c r="Z257" s="257"/>
      <c r="AA257" s="257"/>
      <c r="AB257" s="257"/>
      <c r="AC257" s="257"/>
      <c r="AD257" s="257"/>
      <c r="AE257" s="257"/>
      <c r="AF257" s="257"/>
      <c r="AG257" s="257"/>
      <c r="AH257" s="268">
        <v>0</v>
      </c>
      <c r="AI257" s="269"/>
      <c r="AJ257" s="271">
        <v>37</v>
      </c>
      <c r="AK257" s="272"/>
      <c r="AL257" s="261" t="s">
        <v>2168</v>
      </c>
      <c r="AM257" s="257"/>
      <c r="AN257" s="268">
        <v>0</v>
      </c>
      <c r="AO257" s="269"/>
      <c r="AP257" s="269"/>
      <c r="AQ257" s="269"/>
      <c r="AR257" s="269"/>
      <c r="AS257" s="207">
        <f t="shared" si="4"/>
        <v>0</v>
      </c>
    </row>
    <row r="258" spans="2:45" ht="0" hidden="1" customHeight="1">
      <c r="AH258" s="205"/>
      <c r="AI258" s="205"/>
      <c r="AJ258" s="199"/>
      <c r="AK258" s="199"/>
      <c r="AN258" s="205"/>
      <c r="AO258" s="205"/>
      <c r="AP258" s="205"/>
      <c r="AQ258" s="205"/>
      <c r="AR258" s="205"/>
      <c r="AS258" s="207">
        <f t="shared" si="4"/>
        <v>0</v>
      </c>
    </row>
    <row r="259" spans="2:45">
      <c r="B259" s="258">
        <v>56</v>
      </c>
      <c r="C259" s="257"/>
      <c r="D259" s="261" t="s">
        <v>2435</v>
      </c>
      <c r="E259" s="257"/>
      <c r="F259" s="257"/>
      <c r="G259" s="257"/>
      <c r="H259" s="257"/>
      <c r="I259" s="257"/>
      <c r="J259" s="257"/>
      <c r="K259" s="257"/>
      <c r="L259" s="257"/>
      <c r="M259" s="257"/>
      <c r="N259" s="257"/>
      <c r="O259" s="261" t="s">
        <v>2436</v>
      </c>
      <c r="P259" s="257"/>
      <c r="Q259" s="257"/>
      <c r="R259" s="257"/>
      <c r="S259" s="257"/>
      <c r="T259" s="257"/>
      <c r="U259" s="257"/>
      <c r="V259" s="257"/>
      <c r="W259" s="257"/>
      <c r="X259" s="257"/>
      <c r="Y259" s="257"/>
      <c r="Z259" s="257"/>
      <c r="AA259" s="257"/>
      <c r="AB259" s="257"/>
      <c r="AC259" s="257"/>
      <c r="AD259" s="257"/>
      <c r="AE259" s="257"/>
      <c r="AF259" s="257"/>
      <c r="AG259" s="257"/>
      <c r="AH259" s="268">
        <v>0</v>
      </c>
      <c r="AI259" s="269"/>
      <c r="AJ259" s="271">
        <v>17</v>
      </c>
      <c r="AK259" s="272"/>
      <c r="AL259" s="261" t="s">
        <v>2168</v>
      </c>
      <c r="AM259" s="257"/>
      <c r="AN259" s="268">
        <v>0</v>
      </c>
      <c r="AO259" s="269"/>
      <c r="AP259" s="269"/>
      <c r="AQ259" s="269"/>
      <c r="AR259" s="269"/>
      <c r="AS259" s="207">
        <f t="shared" si="4"/>
        <v>0</v>
      </c>
    </row>
    <row r="260" spans="2:45" ht="0" hidden="1" customHeight="1">
      <c r="AH260" s="205"/>
      <c r="AI260" s="205"/>
      <c r="AJ260" s="199"/>
      <c r="AK260" s="199"/>
      <c r="AN260" s="205"/>
      <c r="AO260" s="205"/>
      <c r="AP260" s="205"/>
      <c r="AQ260" s="205"/>
      <c r="AR260" s="205"/>
      <c r="AS260" s="207">
        <f t="shared" si="4"/>
        <v>0</v>
      </c>
    </row>
    <row r="261" spans="2:45">
      <c r="B261" s="258">
        <v>57</v>
      </c>
      <c r="C261" s="257"/>
      <c r="D261" s="261" t="s">
        <v>2390</v>
      </c>
      <c r="E261" s="257"/>
      <c r="F261" s="257"/>
      <c r="G261" s="257"/>
      <c r="H261" s="257"/>
      <c r="I261" s="257"/>
      <c r="J261" s="257"/>
      <c r="K261" s="257"/>
      <c r="L261" s="257"/>
      <c r="M261" s="257"/>
      <c r="N261" s="257"/>
      <c r="O261" s="261" t="s">
        <v>2391</v>
      </c>
      <c r="P261" s="257"/>
      <c r="Q261" s="257"/>
      <c r="R261" s="257"/>
      <c r="S261" s="257"/>
      <c r="T261" s="257"/>
      <c r="U261" s="257"/>
      <c r="V261" s="257"/>
      <c r="W261" s="257"/>
      <c r="X261" s="257"/>
      <c r="Y261" s="257"/>
      <c r="Z261" s="257"/>
      <c r="AA261" s="257"/>
      <c r="AB261" s="257"/>
      <c r="AC261" s="257"/>
      <c r="AD261" s="257"/>
      <c r="AE261" s="257"/>
      <c r="AF261" s="257"/>
      <c r="AG261" s="257"/>
      <c r="AH261" s="268">
        <v>0</v>
      </c>
      <c r="AI261" s="269"/>
      <c r="AJ261" s="271">
        <v>24</v>
      </c>
      <c r="AK261" s="272"/>
      <c r="AL261" s="261" t="s">
        <v>2168</v>
      </c>
      <c r="AM261" s="257"/>
      <c r="AN261" s="268">
        <v>0</v>
      </c>
      <c r="AO261" s="269"/>
      <c r="AP261" s="269"/>
      <c r="AQ261" s="269"/>
      <c r="AR261" s="269"/>
      <c r="AS261" s="207">
        <f t="shared" si="4"/>
        <v>0</v>
      </c>
    </row>
    <row r="262" spans="2:45" ht="0" hidden="1" customHeight="1">
      <c r="AH262" s="205"/>
      <c r="AI262" s="205"/>
      <c r="AJ262" s="199"/>
      <c r="AK262" s="199"/>
      <c r="AN262" s="205"/>
      <c r="AO262" s="205"/>
      <c r="AP262" s="205"/>
      <c r="AQ262" s="205"/>
      <c r="AR262" s="205"/>
      <c r="AS262" s="207">
        <f t="shared" si="4"/>
        <v>0</v>
      </c>
    </row>
    <row r="263" spans="2:45">
      <c r="B263" s="258">
        <v>58</v>
      </c>
      <c r="C263" s="257"/>
      <c r="D263" s="261" t="s">
        <v>2392</v>
      </c>
      <c r="E263" s="257"/>
      <c r="F263" s="257"/>
      <c r="G263" s="257"/>
      <c r="H263" s="257"/>
      <c r="I263" s="257"/>
      <c r="J263" s="257"/>
      <c r="K263" s="257"/>
      <c r="L263" s="257"/>
      <c r="M263" s="257"/>
      <c r="N263" s="257"/>
      <c r="O263" s="261" t="s">
        <v>2393</v>
      </c>
      <c r="P263" s="257"/>
      <c r="Q263" s="257"/>
      <c r="R263" s="257"/>
      <c r="S263" s="257"/>
      <c r="T263" s="257"/>
      <c r="U263" s="257"/>
      <c r="V263" s="257"/>
      <c r="W263" s="257"/>
      <c r="X263" s="257"/>
      <c r="Y263" s="257"/>
      <c r="Z263" s="257"/>
      <c r="AA263" s="257"/>
      <c r="AB263" s="257"/>
      <c r="AC263" s="257"/>
      <c r="AD263" s="257"/>
      <c r="AE263" s="257"/>
      <c r="AF263" s="257"/>
      <c r="AG263" s="257"/>
      <c r="AH263" s="268">
        <v>0</v>
      </c>
      <c r="AI263" s="269"/>
      <c r="AJ263" s="271">
        <v>4</v>
      </c>
      <c r="AK263" s="272"/>
      <c r="AL263" s="261" t="s">
        <v>2168</v>
      </c>
      <c r="AM263" s="257"/>
      <c r="AN263" s="268">
        <v>0</v>
      </c>
      <c r="AO263" s="269"/>
      <c r="AP263" s="269"/>
      <c r="AQ263" s="269"/>
      <c r="AR263" s="269"/>
      <c r="AS263" s="207">
        <f t="shared" si="4"/>
        <v>0</v>
      </c>
    </row>
    <row r="264" spans="2:45" ht="0" hidden="1" customHeight="1">
      <c r="AH264" s="205"/>
      <c r="AI264" s="205"/>
      <c r="AJ264" s="199"/>
      <c r="AK264" s="199"/>
      <c r="AN264" s="205"/>
      <c r="AO264" s="205"/>
      <c r="AP264" s="205"/>
      <c r="AQ264" s="205"/>
      <c r="AR264" s="205"/>
      <c r="AS264" s="207">
        <f t="shared" si="4"/>
        <v>0</v>
      </c>
    </row>
    <row r="265" spans="2:45">
      <c r="B265" s="258">
        <v>59</v>
      </c>
      <c r="C265" s="257"/>
      <c r="D265" s="261" t="s">
        <v>2173</v>
      </c>
      <c r="E265" s="257"/>
      <c r="F265" s="257"/>
      <c r="G265" s="257"/>
      <c r="H265" s="257"/>
      <c r="I265" s="257"/>
      <c r="J265" s="257"/>
      <c r="K265" s="257"/>
      <c r="L265" s="257"/>
      <c r="M265" s="257"/>
      <c r="N265" s="257"/>
      <c r="O265" s="261" t="s">
        <v>2174</v>
      </c>
      <c r="P265" s="257"/>
      <c r="Q265" s="257"/>
      <c r="R265" s="257"/>
      <c r="S265" s="257"/>
      <c r="T265" s="257"/>
      <c r="U265" s="257"/>
      <c r="V265" s="257"/>
      <c r="W265" s="257"/>
      <c r="X265" s="257"/>
      <c r="Y265" s="257"/>
      <c r="Z265" s="257"/>
      <c r="AA265" s="257"/>
      <c r="AB265" s="257"/>
      <c r="AC265" s="257"/>
      <c r="AD265" s="257"/>
      <c r="AE265" s="257"/>
      <c r="AF265" s="257"/>
      <c r="AG265" s="257"/>
      <c r="AH265" s="268">
        <v>0</v>
      </c>
      <c r="AI265" s="269"/>
      <c r="AJ265" s="271">
        <v>160</v>
      </c>
      <c r="AK265" s="272"/>
      <c r="AL265" s="261" t="s">
        <v>2175</v>
      </c>
      <c r="AM265" s="257"/>
      <c r="AN265" s="268">
        <v>0</v>
      </c>
      <c r="AO265" s="269"/>
      <c r="AP265" s="269"/>
      <c r="AQ265" s="269"/>
      <c r="AR265" s="269"/>
      <c r="AS265" s="207">
        <f t="shared" si="4"/>
        <v>0</v>
      </c>
    </row>
    <row r="266" spans="2:45">
      <c r="B266" s="258">
        <v>60</v>
      </c>
      <c r="C266" s="257"/>
      <c r="D266" s="261" t="s">
        <v>2411</v>
      </c>
      <c r="E266" s="257"/>
      <c r="F266" s="257"/>
      <c r="G266" s="257"/>
      <c r="H266" s="257"/>
      <c r="I266" s="257"/>
      <c r="J266" s="257"/>
      <c r="K266" s="257"/>
      <c r="L266" s="257"/>
      <c r="M266" s="257"/>
      <c r="N266" s="257"/>
      <c r="O266" s="261" t="s">
        <v>2412</v>
      </c>
      <c r="P266" s="257"/>
      <c r="Q266" s="257"/>
      <c r="R266" s="257"/>
      <c r="S266" s="257"/>
      <c r="T266" s="257"/>
      <c r="U266" s="257"/>
      <c r="V266" s="257"/>
      <c r="W266" s="257"/>
      <c r="X266" s="257"/>
      <c r="Y266" s="257"/>
      <c r="Z266" s="257"/>
      <c r="AA266" s="257"/>
      <c r="AB266" s="257"/>
      <c r="AC266" s="257"/>
      <c r="AD266" s="257"/>
      <c r="AE266" s="257"/>
      <c r="AF266" s="257"/>
      <c r="AG266" s="257"/>
      <c r="AH266" s="268">
        <v>0</v>
      </c>
      <c r="AI266" s="269"/>
      <c r="AJ266" s="271">
        <v>100</v>
      </c>
      <c r="AK266" s="272"/>
      <c r="AL266" s="261" t="s">
        <v>269</v>
      </c>
      <c r="AM266" s="257"/>
      <c r="AN266" s="268">
        <v>0</v>
      </c>
      <c r="AO266" s="269"/>
      <c r="AP266" s="269"/>
      <c r="AQ266" s="269"/>
      <c r="AR266" s="269"/>
      <c r="AS266" s="207">
        <f t="shared" si="4"/>
        <v>0</v>
      </c>
    </row>
    <row r="267" spans="2:45" ht="0" hidden="1" customHeight="1">
      <c r="AH267" s="205"/>
      <c r="AI267" s="205"/>
      <c r="AJ267" s="199"/>
      <c r="AK267" s="199"/>
      <c r="AN267" s="205"/>
      <c r="AO267" s="205"/>
      <c r="AP267" s="205"/>
      <c r="AQ267" s="205"/>
      <c r="AR267" s="205"/>
      <c r="AS267" s="207">
        <f t="shared" si="4"/>
        <v>0</v>
      </c>
    </row>
    <row r="268" spans="2:45">
      <c r="B268" s="258">
        <v>61</v>
      </c>
      <c r="C268" s="257"/>
      <c r="D268" s="261" t="s">
        <v>2364</v>
      </c>
      <c r="E268" s="257"/>
      <c r="F268" s="257"/>
      <c r="G268" s="257"/>
      <c r="H268" s="257"/>
      <c r="I268" s="257"/>
      <c r="J268" s="257"/>
      <c r="K268" s="257"/>
      <c r="L268" s="257"/>
      <c r="M268" s="257"/>
      <c r="N268" s="257"/>
      <c r="O268" s="261" t="s">
        <v>2365</v>
      </c>
      <c r="P268" s="257"/>
      <c r="Q268" s="257"/>
      <c r="R268" s="257"/>
      <c r="S268" s="257"/>
      <c r="T268" s="257"/>
      <c r="U268" s="257"/>
      <c r="V268" s="257"/>
      <c r="W268" s="257"/>
      <c r="X268" s="257"/>
      <c r="Y268" s="257"/>
      <c r="Z268" s="257"/>
      <c r="AA268" s="257"/>
      <c r="AB268" s="257"/>
      <c r="AC268" s="257"/>
      <c r="AD268" s="257"/>
      <c r="AE268" s="257"/>
      <c r="AF268" s="257"/>
      <c r="AG268" s="257"/>
      <c r="AH268" s="268">
        <v>0</v>
      </c>
      <c r="AI268" s="269"/>
      <c r="AJ268" s="271">
        <v>170</v>
      </c>
      <c r="AK268" s="272"/>
      <c r="AL268" s="261" t="s">
        <v>269</v>
      </c>
      <c r="AM268" s="257"/>
      <c r="AN268" s="268">
        <v>0</v>
      </c>
      <c r="AO268" s="269"/>
      <c r="AP268" s="269"/>
      <c r="AQ268" s="269"/>
      <c r="AR268" s="269"/>
      <c r="AS268" s="207">
        <f t="shared" si="4"/>
        <v>0</v>
      </c>
    </row>
    <row r="269" spans="2:45" ht="0" hidden="1" customHeight="1">
      <c r="AH269" s="205"/>
      <c r="AI269" s="205"/>
      <c r="AJ269" s="199"/>
      <c r="AK269" s="199"/>
      <c r="AN269" s="205"/>
      <c r="AO269" s="205"/>
      <c r="AP269" s="205"/>
      <c r="AQ269" s="205"/>
      <c r="AR269" s="205"/>
      <c r="AS269" s="207">
        <f t="shared" si="4"/>
        <v>0</v>
      </c>
    </row>
    <row r="270" spans="2:45">
      <c r="B270" s="258">
        <v>62</v>
      </c>
      <c r="C270" s="257"/>
      <c r="D270" s="261" t="s">
        <v>2366</v>
      </c>
      <c r="E270" s="257"/>
      <c r="F270" s="257"/>
      <c r="G270" s="257"/>
      <c r="H270" s="257"/>
      <c r="I270" s="257"/>
      <c r="J270" s="257"/>
      <c r="K270" s="257"/>
      <c r="L270" s="257"/>
      <c r="M270" s="257"/>
      <c r="N270" s="257"/>
      <c r="O270" s="261" t="s">
        <v>2367</v>
      </c>
      <c r="P270" s="257"/>
      <c r="Q270" s="257"/>
      <c r="R270" s="257"/>
      <c r="S270" s="257"/>
      <c r="T270" s="257"/>
      <c r="U270" s="257"/>
      <c r="V270" s="257"/>
      <c r="W270" s="257"/>
      <c r="X270" s="257"/>
      <c r="Y270" s="257"/>
      <c r="Z270" s="257"/>
      <c r="AA270" s="257"/>
      <c r="AB270" s="257"/>
      <c r="AC270" s="257"/>
      <c r="AD270" s="257"/>
      <c r="AE270" s="257"/>
      <c r="AF270" s="257"/>
      <c r="AG270" s="257"/>
      <c r="AH270" s="268">
        <v>0</v>
      </c>
      <c r="AI270" s="269"/>
      <c r="AJ270" s="271">
        <v>160</v>
      </c>
      <c r="AK270" s="272"/>
      <c r="AL270" s="261" t="s">
        <v>2168</v>
      </c>
      <c r="AM270" s="257"/>
      <c r="AN270" s="268">
        <v>0</v>
      </c>
      <c r="AO270" s="269"/>
      <c r="AP270" s="269"/>
      <c r="AQ270" s="269"/>
      <c r="AR270" s="269"/>
      <c r="AS270" s="207">
        <f t="shared" si="4"/>
        <v>0</v>
      </c>
    </row>
    <row r="271" spans="2:45" ht="0" hidden="1" customHeight="1">
      <c r="AH271" s="205"/>
      <c r="AI271" s="205"/>
      <c r="AJ271" s="199"/>
      <c r="AK271" s="199"/>
      <c r="AN271" s="205"/>
      <c r="AO271" s="205"/>
      <c r="AP271" s="205"/>
      <c r="AQ271" s="205"/>
      <c r="AR271" s="205"/>
      <c r="AS271" s="207">
        <f t="shared" si="4"/>
        <v>0</v>
      </c>
    </row>
    <row r="272" spans="2:45">
      <c r="B272" s="258">
        <v>63</v>
      </c>
      <c r="C272" s="257"/>
      <c r="D272" s="261" t="s">
        <v>2366</v>
      </c>
      <c r="E272" s="257"/>
      <c r="F272" s="257"/>
      <c r="G272" s="257"/>
      <c r="H272" s="257"/>
      <c r="I272" s="257"/>
      <c r="J272" s="257"/>
      <c r="K272" s="257"/>
      <c r="L272" s="257"/>
      <c r="M272" s="257"/>
      <c r="N272" s="257"/>
      <c r="O272" s="261" t="s">
        <v>2367</v>
      </c>
      <c r="P272" s="257"/>
      <c r="Q272" s="257"/>
      <c r="R272" s="257"/>
      <c r="S272" s="257"/>
      <c r="T272" s="257"/>
      <c r="U272" s="257"/>
      <c r="V272" s="257"/>
      <c r="W272" s="257"/>
      <c r="X272" s="257"/>
      <c r="Y272" s="257"/>
      <c r="Z272" s="257"/>
      <c r="AA272" s="257"/>
      <c r="AB272" s="257"/>
      <c r="AC272" s="257"/>
      <c r="AD272" s="257"/>
      <c r="AE272" s="257"/>
      <c r="AF272" s="257"/>
      <c r="AG272" s="257"/>
      <c r="AH272" s="268">
        <v>0</v>
      </c>
      <c r="AI272" s="269"/>
      <c r="AJ272" s="271">
        <v>156</v>
      </c>
      <c r="AK272" s="272"/>
      <c r="AL272" s="261" t="s">
        <v>2168</v>
      </c>
      <c r="AM272" s="257"/>
      <c r="AN272" s="268">
        <v>0</v>
      </c>
      <c r="AO272" s="269"/>
      <c r="AP272" s="269"/>
      <c r="AQ272" s="269"/>
      <c r="AR272" s="269"/>
      <c r="AS272" s="207">
        <f t="shared" si="4"/>
        <v>0</v>
      </c>
    </row>
    <row r="273" spans="2:45">
      <c r="B273" s="258">
        <v>64</v>
      </c>
      <c r="C273" s="257"/>
      <c r="D273" s="261" t="s">
        <v>2368</v>
      </c>
      <c r="E273" s="257"/>
      <c r="F273" s="257"/>
      <c r="G273" s="257"/>
      <c r="H273" s="257"/>
      <c r="I273" s="257"/>
      <c r="J273" s="257"/>
      <c r="K273" s="257"/>
      <c r="L273" s="257"/>
      <c r="M273" s="257"/>
      <c r="N273" s="257"/>
      <c r="O273" s="261" t="s">
        <v>2369</v>
      </c>
      <c r="P273" s="257"/>
      <c r="Q273" s="257"/>
      <c r="R273" s="257"/>
      <c r="S273" s="257"/>
      <c r="T273" s="257"/>
      <c r="U273" s="257"/>
      <c r="V273" s="257"/>
      <c r="W273" s="257"/>
      <c r="X273" s="257"/>
      <c r="Y273" s="257"/>
      <c r="Z273" s="257"/>
      <c r="AA273" s="257"/>
      <c r="AB273" s="257"/>
      <c r="AC273" s="257"/>
      <c r="AD273" s="257"/>
      <c r="AE273" s="257"/>
      <c r="AF273" s="257"/>
      <c r="AG273" s="257"/>
      <c r="AH273" s="268">
        <v>0</v>
      </c>
      <c r="AI273" s="269"/>
      <c r="AJ273" s="271">
        <v>78</v>
      </c>
      <c r="AK273" s="272"/>
      <c r="AL273" s="261" t="s">
        <v>269</v>
      </c>
      <c r="AM273" s="257"/>
      <c r="AN273" s="268">
        <v>0</v>
      </c>
      <c r="AO273" s="269"/>
      <c r="AP273" s="269"/>
      <c r="AQ273" s="269"/>
      <c r="AR273" s="269"/>
      <c r="AS273" s="207">
        <f t="shared" si="4"/>
        <v>0</v>
      </c>
    </row>
    <row r="274" spans="2:45" ht="0" hidden="1" customHeight="1">
      <c r="AH274" s="205"/>
      <c r="AI274" s="205"/>
      <c r="AJ274" s="199"/>
      <c r="AK274" s="199"/>
      <c r="AN274" s="205"/>
      <c r="AO274" s="205"/>
      <c r="AP274" s="205"/>
      <c r="AQ274" s="205"/>
      <c r="AR274" s="205"/>
      <c r="AS274" s="207">
        <f t="shared" si="4"/>
        <v>0</v>
      </c>
    </row>
    <row r="275" spans="2:45">
      <c r="B275" s="258">
        <v>65</v>
      </c>
      <c r="C275" s="257"/>
      <c r="D275" s="261" t="s">
        <v>2370</v>
      </c>
      <c r="E275" s="257"/>
      <c r="F275" s="257"/>
      <c r="G275" s="257"/>
      <c r="H275" s="257"/>
      <c r="I275" s="257"/>
      <c r="J275" s="257"/>
      <c r="K275" s="257"/>
      <c r="L275" s="257"/>
      <c r="M275" s="257"/>
      <c r="N275" s="257"/>
      <c r="O275" s="261" t="s">
        <v>2371</v>
      </c>
      <c r="P275" s="257"/>
      <c r="Q275" s="257"/>
      <c r="R275" s="257"/>
      <c r="S275" s="257"/>
      <c r="T275" s="257"/>
      <c r="U275" s="257"/>
      <c r="V275" s="257"/>
      <c r="W275" s="257"/>
      <c r="X275" s="257"/>
      <c r="Y275" s="257"/>
      <c r="Z275" s="257"/>
      <c r="AA275" s="257"/>
      <c r="AB275" s="257"/>
      <c r="AC275" s="257"/>
      <c r="AD275" s="257"/>
      <c r="AE275" s="257"/>
      <c r="AF275" s="257"/>
      <c r="AG275" s="257"/>
      <c r="AH275" s="268">
        <v>0</v>
      </c>
      <c r="AI275" s="269"/>
      <c r="AJ275" s="271">
        <v>104</v>
      </c>
      <c r="AK275" s="272"/>
      <c r="AL275" s="261" t="s">
        <v>269</v>
      </c>
      <c r="AM275" s="257"/>
      <c r="AN275" s="268">
        <v>0</v>
      </c>
      <c r="AO275" s="269"/>
      <c r="AP275" s="269"/>
      <c r="AQ275" s="269"/>
      <c r="AR275" s="269"/>
      <c r="AS275" s="207">
        <f t="shared" si="4"/>
        <v>0</v>
      </c>
    </row>
    <row r="276" spans="2:45" ht="0" hidden="1" customHeight="1">
      <c r="AH276" s="205"/>
      <c r="AI276" s="205"/>
      <c r="AJ276" s="199"/>
      <c r="AK276" s="199"/>
      <c r="AN276" s="205"/>
      <c r="AO276" s="205"/>
      <c r="AP276" s="205"/>
      <c r="AQ276" s="205"/>
      <c r="AR276" s="205"/>
      <c r="AS276" s="207">
        <f t="shared" si="4"/>
        <v>0</v>
      </c>
    </row>
    <row r="277" spans="2:45">
      <c r="B277" s="258">
        <v>66</v>
      </c>
      <c r="C277" s="257"/>
      <c r="D277" s="261" t="s">
        <v>2370</v>
      </c>
      <c r="E277" s="257"/>
      <c r="F277" s="257"/>
      <c r="G277" s="257"/>
      <c r="H277" s="257"/>
      <c r="I277" s="257"/>
      <c r="J277" s="257"/>
      <c r="K277" s="257"/>
      <c r="L277" s="257"/>
      <c r="M277" s="257"/>
      <c r="N277" s="257"/>
      <c r="O277" s="261" t="s">
        <v>2398</v>
      </c>
      <c r="P277" s="257"/>
      <c r="Q277" s="257"/>
      <c r="R277" s="257"/>
      <c r="S277" s="257"/>
      <c r="T277" s="257"/>
      <c r="U277" s="257"/>
      <c r="V277" s="257"/>
      <c r="W277" s="257"/>
      <c r="X277" s="257"/>
      <c r="Y277" s="257"/>
      <c r="Z277" s="257"/>
      <c r="AA277" s="257"/>
      <c r="AB277" s="257"/>
      <c r="AC277" s="257"/>
      <c r="AD277" s="257"/>
      <c r="AE277" s="257"/>
      <c r="AF277" s="257"/>
      <c r="AG277" s="257"/>
      <c r="AH277" s="268">
        <v>0</v>
      </c>
      <c r="AI277" s="269"/>
      <c r="AJ277" s="271">
        <v>160</v>
      </c>
      <c r="AK277" s="272"/>
      <c r="AL277" s="261" t="s">
        <v>269</v>
      </c>
      <c r="AM277" s="257"/>
      <c r="AN277" s="268">
        <v>0</v>
      </c>
      <c r="AO277" s="269"/>
      <c r="AP277" s="269"/>
      <c r="AQ277" s="269"/>
      <c r="AR277" s="269"/>
      <c r="AS277" s="207">
        <f t="shared" si="4"/>
        <v>0</v>
      </c>
    </row>
    <row r="278" spans="2:45" ht="0" hidden="1" customHeight="1">
      <c r="AH278" s="205"/>
      <c r="AI278" s="205"/>
      <c r="AJ278" s="199"/>
      <c r="AK278" s="199"/>
      <c r="AN278" s="205"/>
      <c r="AO278" s="205"/>
      <c r="AP278" s="205"/>
      <c r="AQ278" s="205"/>
      <c r="AR278" s="205"/>
      <c r="AS278" s="207">
        <f t="shared" si="4"/>
        <v>0</v>
      </c>
    </row>
    <row r="279" spans="2:45">
      <c r="B279" s="258">
        <v>67</v>
      </c>
      <c r="C279" s="257"/>
      <c r="D279" s="261" t="s">
        <v>2372</v>
      </c>
      <c r="E279" s="257"/>
      <c r="F279" s="257"/>
      <c r="G279" s="257"/>
      <c r="H279" s="257"/>
      <c r="I279" s="257"/>
      <c r="J279" s="257"/>
      <c r="K279" s="257"/>
      <c r="L279" s="257"/>
      <c r="M279" s="257"/>
      <c r="N279" s="257"/>
      <c r="O279" s="261" t="s">
        <v>2373</v>
      </c>
      <c r="P279" s="257"/>
      <c r="Q279" s="257"/>
      <c r="R279" s="257"/>
      <c r="S279" s="257"/>
      <c r="T279" s="257"/>
      <c r="U279" s="257"/>
      <c r="V279" s="257"/>
      <c r="W279" s="257"/>
      <c r="X279" s="257"/>
      <c r="Y279" s="257"/>
      <c r="Z279" s="257"/>
      <c r="AA279" s="257"/>
      <c r="AB279" s="257"/>
      <c r="AC279" s="257"/>
      <c r="AD279" s="257"/>
      <c r="AE279" s="257"/>
      <c r="AF279" s="257"/>
      <c r="AG279" s="257"/>
      <c r="AH279" s="268">
        <v>0</v>
      </c>
      <c r="AI279" s="269"/>
      <c r="AJ279" s="271">
        <v>46</v>
      </c>
      <c r="AK279" s="272"/>
      <c r="AL279" s="261" t="s">
        <v>2168</v>
      </c>
      <c r="AM279" s="257"/>
      <c r="AN279" s="268">
        <v>0</v>
      </c>
      <c r="AO279" s="269"/>
      <c r="AP279" s="269"/>
      <c r="AQ279" s="269"/>
      <c r="AR279" s="269"/>
      <c r="AS279" s="207">
        <f t="shared" si="4"/>
        <v>0</v>
      </c>
    </row>
    <row r="280" spans="2:45">
      <c r="B280" s="258">
        <v>68</v>
      </c>
      <c r="C280" s="257"/>
      <c r="D280" s="261" t="s">
        <v>2374</v>
      </c>
      <c r="E280" s="257"/>
      <c r="F280" s="257"/>
      <c r="G280" s="257"/>
      <c r="H280" s="257"/>
      <c r="I280" s="257"/>
      <c r="J280" s="257"/>
      <c r="K280" s="257"/>
      <c r="L280" s="257"/>
      <c r="M280" s="257"/>
      <c r="N280" s="257"/>
      <c r="O280" s="261" t="s">
        <v>2375</v>
      </c>
      <c r="P280" s="257"/>
      <c r="Q280" s="257"/>
      <c r="R280" s="257"/>
      <c r="S280" s="257"/>
      <c r="T280" s="257"/>
      <c r="U280" s="257"/>
      <c r="V280" s="257"/>
      <c r="W280" s="257"/>
      <c r="X280" s="257"/>
      <c r="Y280" s="257"/>
      <c r="Z280" s="257"/>
      <c r="AA280" s="257"/>
      <c r="AB280" s="257"/>
      <c r="AC280" s="257"/>
      <c r="AD280" s="257"/>
      <c r="AE280" s="257"/>
      <c r="AF280" s="257"/>
      <c r="AG280" s="257"/>
      <c r="AH280" s="268">
        <v>0</v>
      </c>
      <c r="AI280" s="269"/>
      <c r="AJ280" s="271">
        <v>32</v>
      </c>
      <c r="AK280" s="272"/>
      <c r="AL280" s="261" t="s">
        <v>2168</v>
      </c>
      <c r="AM280" s="257"/>
      <c r="AN280" s="268">
        <v>0</v>
      </c>
      <c r="AO280" s="269"/>
      <c r="AP280" s="269"/>
      <c r="AQ280" s="269"/>
      <c r="AR280" s="269"/>
      <c r="AS280" s="207">
        <f t="shared" si="4"/>
        <v>0</v>
      </c>
    </row>
    <row r="281" spans="2:45" ht="0" hidden="1" customHeight="1">
      <c r="AH281" s="205"/>
      <c r="AI281" s="205"/>
      <c r="AJ281" s="199"/>
      <c r="AK281" s="199"/>
      <c r="AN281" s="205"/>
      <c r="AO281" s="205"/>
      <c r="AP281" s="205"/>
      <c r="AQ281" s="205"/>
      <c r="AR281" s="205"/>
      <c r="AS281" s="207">
        <f t="shared" si="4"/>
        <v>0</v>
      </c>
    </row>
    <row r="282" spans="2:45">
      <c r="B282" s="258">
        <v>69</v>
      </c>
      <c r="C282" s="257"/>
      <c r="D282" s="261" t="s">
        <v>2376</v>
      </c>
      <c r="E282" s="257"/>
      <c r="F282" s="257"/>
      <c r="G282" s="257"/>
      <c r="H282" s="257"/>
      <c r="I282" s="257"/>
      <c r="J282" s="257"/>
      <c r="K282" s="257"/>
      <c r="L282" s="257"/>
      <c r="M282" s="257"/>
      <c r="N282" s="257"/>
      <c r="O282" s="261" t="s">
        <v>2377</v>
      </c>
      <c r="P282" s="257"/>
      <c r="Q282" s="257"/>
      <c r="R282" s="257"/>
      <c r="S282" s="257"/>
      <c r="T282" s="257"/>
      <c r="U282" s="257"/>
      <c r="V282" s="257"/>
      <c r="W282" s="257"/>
      <c r="X282" s="257"/>
      <c r="Y282" s="257"/>
      <c r="Z282" s="257"/>
      <c r="AA282" s="257"/>
      <c r="AB282" s="257"/>
      <c r="AC282" s="257"/>
      <c r="AD282" s="257"/>
      <c r="AE282" s="257"/>
      <c r="AF282" s="257"/>
      <c r="AG282" s="257"/>
      <c r="AH282" s="268">
        <v>0</v>
      </c>
      <c r="AI282" s="269"/>
      <c r="AJ282" s="271">
        <v>12</v>
      </c>
      <c r="AK282" s="272"/>
      <c r="AL282" s="261" t="s">
        <v>2168</v>
      </c>
      <c r="AM282" s="257"/>
      <c r="AN282" s="268">
        <v>0</v>
      </c>
      <c r="AO282" s="269"/>
      <c r="AP282" s="269"/>
      <c r="AQ282" s="269"/>
      <c r="AR282" s="269"/>
      <c r="AS282" s="207">
        <f t="shared" si="4"/>
        <v>0</v>
      </c>
    </row>
    <row r="283" spans="2:45" ht="0" hidden="1" customHeight="1">
      <c r="AH283" s="205"/>
      <c r="AI283" s="205"/>
      <c r="AJ283" s="199"/>
      <c r="AK283" s="199"/>
      <c r="AN283" s="205"/>
      <c r="AO283" s="205"/>
      <c r="AP283" s="205"/>
      <c r="AQ283" s="205"/>
      <c r="AR283" s="205"/>
      <c r="AS283" s="207">
        <f t="shared" si="4"/>
        <v>0</v>
      </c>
    </row>
    <row r="284" spans="2:45">
      <c r="B284" s="258">
        <v>70</v>
      </c>
      <c r="C284" s="257"/>
      <c r="D284" s="261" t="s">
        <v>2378</v>
      </c>
      <c r="E284" s="257"/>
      <c r="F284" s="257"/>
      <c r="G284" s="257"/>
      <c r="H284" s="257"/>
      <c r="I284" s="257"/>
      <c r="J284" s="257"/>
      <c r="K284" s="257"/>
      <c r="L284" s="257"/>
      <c r="M284" s="257"/>
      <c r="N284" s="257"/>
      <c r="O284" s="261" t="s">
        <v>2379</v>
      </c>
      <c r="P284" s="257"/>
      <c r="Q284" s="257"/>
      <c r="R284" s="257"/>
      <c r="S284" s="257"/>
      <c r="T284" s="257"/>
      <c r="U284" s="257"/>
      <c r="V284" s="257"/>
      <c r="W284" s="257"/>
      <c r="X284" s="257"/>
      <c r="Y284" s="257"/>
      <c r="Z284" s="257"/>
      <c r="AA284" s="257"/>
      <c r="AB284" s="257"/>
      <c r="AC284" s="257"/>
      <c r="AD284" s="257"/>
      <c r="AE284" s="257"/>
      <c r="AF284" s="257"/>
      <c r="AG284" s="257"/>
      <c r="AH284" s="268">
        <v>0</v>
      </c>
      <c r="AI284" s="269"/>
      <c r="AJ284" s="271">
        <v>42</v>
      </c>
      <c r="AK284" s="272"/>
      <c r="AL284" s="261" t="s">
        <v>2168</v>
      </c>
      <c r="AM284" s="257"/>
      <c r="AN284" s="268">
        <v>0</v>
      </c>
      <c r="AO284" s="269"/>
      <c r="AP284" s="269"/>
      <c r="AQ284" s="269"/>
      <c r="AR284" s="269"/>
      <c r="AS284" s="207">
        <f t="shared" si="4"/>
        <v>0</v>
      </c>
    </row>
    <row r="285" spans="2:45" ht="0" hidden="1" customHeight="1">
      <c r="AH285" s="205"/>
      <c r="AI285" s="205"/>
      <c r="AJ285" s="199"/>
      <c r="AK285" s="199"/>
      <c r="AN285" s="205"/>
      <c r="AO285" s="205"/>
      <c r="AP285" s="205"/>
      <c r="AQ285" s="205"/>
      <c r="AR285" s="205"/>
      <c r="AS285" s="207">
        <f t="shared" si="4"/>
        <v>0</v>
      </c>
    </row>
    <row r="286" spans="2:45" ht="22.5" customHeight="1">
      <c r="B286" s="258">
        <v>71</v>
      </c>
      <c r="C286" s="257"/>
      <c r="D286" s="261" t="s">
        <v>2413</v>
      </c>
      <c r="E286" s="257"/>
      <c r="F286" s="257"/>
      <c r="G286" s="257"/>
      <c r="H286" s="257"/>
      <c r="I286" s="257"/>
      <c r="J286" s="257"/>
      <c r="K286" s="257"/>
      <c r="L286" s="257"/>
      <c r="M286" s="257"/>
      <c r="N286" s="257"/>
      <c r="O286" s="261" t="s">
        <v>2414</v>
      </c>
      <c r="P286" s="257"/>
      <c r="Q286" s="257"/>
      <c r="R286" s="257"/>
      <c r="S286" s="257"/>
      <c r="T286" s="257"/>
      <c r="U286" s="257"/>
      <c r="V286" s="257"/>
      <c r="W286" s="257"/>
      <c r="X286" s="257"/>
      <c r="Y286" s="257"/>
      <c r="Z286" s="257"/>
      <c r="AA286" s="257"/>
      <c r="AB286" s="257"/>
      <c r="AC286" s="257"/>
      <c r="AD286" s="257"/>
      <c r="AE286" s="257"/>
      <c r="AF286" s="257"/>
      <c r="AG286" s="257"/>
      <c r="AH286" s="268">
        <v>0</v>
      </c>
      <c r="AI286" s="269"/>
      <c r="AJ286" s="271">
        <v>120</v>
      </c>
      <c r="AK286" s="272"/>
      <c r="AL286" s="261" t="s">
        <v>269</v>
      </c>
      <c r="AM286" s="257"/>
      <c r="AN286" s="268">
        <v>0</v>
      </c>
      <c r="AO286" s="269"/>
      <c r="AP286" s="269"/>
      <c r="AQ286" s="269"/>
      <c r="AR286" s="269"/>
      <c r="AS286" s="207">
        <f t="shared" si="4"/>
        <v>0</v>
      </c>
    </row>
    <row r="287" spans="2:45" ht="0" hidden="1" customHeight="1">
      <c r="AH287" s="205"/>
      <c r="AI287" s="205"/>
      <c r="AJ287" s="199"/>
      <c r="AK287" s="199"/>
      <c r="AN287" s="205"/>
      <c r="AO287" s="205"/>
      <c r="AP287" s="205"/>
      <c r="AQ287" s="205"/>
      <c r="AR287" s="205"/>
      <c r="AS287" s="207">
        <f t="shared" si="4"/>
        <v>0</v>
      </c>
    </row>
    <row r="288" spans="2:45" ht="22.5" customHeight="1">
      <c r="B288" s="258">
        <v>72</v>
      </c>
      <c r="C288" s="257"/>
      <c r="D288" s="261" t="s">
        <v>2415</v>
      </c>
      <c r="E288" s="257"/>
      <c r="F288" s="257"/>
      <c r="G288" s="257"/>
      <c r="H288" s="257"/>
      <c r="I288" s="257"/>
      <c r="J288" s="257"/>
      <c r="K288" s="257"/>
      <c r="L288" s="257"/>
      <c r="M288" s="257"/>
      <c r="N288" s="257"/>
      <c r="O288" s="261" t="s">
        <v>2416</v>
      </c>
      <c r="P288" s="257"/>
      <c r="Q288" s="257"/>
      <c r="R288" s="257"/>
      <c r="S288" s="257"/>
      <c r="T288" s="257"/>
      <c r="U288" s="257"/>
      <c r="V288" s="257"/>
      <c r="W288" s="257"/>
      <c r="X288" s="257"/>
      <c r="Y288" s="257"/>
      <c r="Z288" s="257"/>
      <c r="AA288" s="257"/>
      <c r="AB288" s="257"/>
      <c r="AC288" s="257"/>
      <c r="AD288" s="257"/>
      <c r="AE288" s="257"/>
      <c r="AF288" s="257"/>
      <c r="AG288" s="257"/>
      <c r="AH288" s="268">
        <v>0</v>
      </c>
      <c r="AI288" s="269"/>
      <c r="AJ288" s="271">
        <v>20</v>
      </c>
      <c r="AK288" s="272"/>
      <c r="AL288" s="261" t="s">
        <v>269</v>
      </c>
      <c r="AM288" s="257"/>
      <c r="AN288" s="268">
        <v>0</v>
      </c>
      <c r="AO288" s="269"/>
      <c r="AP288" s="269"/>
      <c r="AQ288" s="269"/>
      <c r="AR288" s="269"/>
      <c r="AS288" s="207">
        <f t="shared" si="4"/>
        <v>0</v>
      </c>
    </row>
    <row r="289" spans="2:45" ht="21.6" customHeight="1">
      <c r="B289" s="258">
        <v>73</v>
      </c>
      <c r="C289" s="257"/>
      <c r="D289" s="261" t="s">
        <v>2417</v>
      </c>
      <c r="E289" s="257"/>
      <c r="F289" s="257"/>
      <c r="G289" s="257"/>
      <c r="H289" s="257"/>
      <c r="I289" s="257"/>
      <c r="J289" s="257"/>
      <c r="K289" s="257"/>
      <c r="L289" s="257"/>
      <c r="M289" s="257"/>
      <c r="N289" s="257"/>
      <c r="O289" s="261" t="s">
        <v>2418</v>
      </c>
      <c r="P289" s="257"/>
      <c r="Q289" s="257"/>
      <c r="R289" s="257"/>
      <c r="S289" s="257"/>
      <c r="T289" s="257"/>
      <c r="U289" s="257"/>
      <c r="V289" s="257"/>
      <c r="W289" s="257"/>
      <c r="X289" s="257"/>
      <c r="Y289" s="257"/>
      <c r="Z289" s="257"/>
      <c r="AA289" s="257"/>
      <c r="AB289" s="257"/>
      <c r="AC289" s="257"/>
      <c r="AD289" s="257"/>
      <c r="AE289" s="257"/>
      <c r="AF289" s="257"/>
      <c r="AG289" s="257"/>
      <c r="AH289" s="268">
        <v>0</v>
      </c>
      <c r="AI289" s="269"/>
      <c r="AJ289" s="271">
        <v>20</v>
      </c>
      <c r="AK289" s="272"/>
      <c r="AL289" s="261" t="s">
        <v>2168</v>
      </c>
      <c r="AM289" s="257"/>
      <c r="AN289" s="268">
        <v>0</v>
      </c>
      <c r="AO289" s="269"/>
      <c r="AP289" s="269"/>
      <c r="AQ289" s="269"/>
      <c r="AR289" s="269"/>
      <c r="AS289" s="207">
        <f t="shared" si="4"/>
        <v>0</v>
      </c>
    </row>
    <row r="290" spans="2:45" ht="0" hidden="1" customHeight="1">
      <c r="AH290" s="205"/>
      <c r="AI290" s="205"/>
      <c r="AJ290" s="199"/>
      <c r="AK290" s="199"/>
      <c r="AN290" s="205"/>
      <c r="AO290" s="205"/>
      <c r="AP290" s="205"/>
      <c r="AQ290" s="205"/>
      <c r="AR290" s="205"/>
      <c r="AS290" s="207">
        <f t="shared" si="4"/>
        <v>0</v>
      </c>
    </row>
    <row r="291" spans="2:45">
      <c r="B291" s="258">
        <v>74</v>
      </c>
      <c r="C291" s="257"/>
      <c r="D291" s="261" t="s">
        <v>2419</v>
      </c>
      <c r="E291" s="257"/>
      <c r="F291" s="257"/>
      <c r="G291" s="257"/>
      <c r="H291" s="257"/>
      <c r="I291" s="257"/>
      <c r="J291" s="257"/>
      <c r="K291" s="257"/>
      <c r="L291" s="257"/>
      <c r="M291" s="257"/>
      <c r="N291" s="257"/>
      <c r="O291" s="261" t="s">
        <v>2420</v>
      </c>
      <c r="P291" s="257"/>
      <c r="Q291" s="257"/>
      <c r="R291" s="257"/>
      <c r="S291" s="257"/>
      <c r="T291" s="257"/>
      <c r="U291" s="257"/>
      <c r="V291" s="257"/>
      <c r="W291" s="257"/>
      <c r="X291" s="257"/>
      <c r="Y291" s="257"/>
      <c r="Z291" s="257"/>
      <c r="AA291" s="257"/>
      <c r="AB291" s="257"/>
      <c r="AC291" s="257"/>
      <c r="AD291" s="257"/>
      <c r="AE291" s="257"/>
      <c r="AF291" s="257"/>
      <c r="AG291" s="257"/>
      <c r="AH291" s="268">
        <v>0</v>
      </c>
      <c r="AI291" s="269"/>
      <c r="AJ291" s="271">
        <v>360</v>
      </c>
      <c r="AK291" s="272"/>
      <c r="AL291" s="261" t="s">
        <v>2168</v>
      </c>
      <c r="AM291" s="257"/>
      <c r="AN291" s="268">
        <v>0</v>
      </c>
      <c r="AO291" s="269"/>
      <c r="AP291" s="269"/>
      <c r="AQ291" s="269"/>
      <c r="AR291" s="269"/>
      <c r="AS291" s="207">
        <f t="shared" ref="AS291:AS354" si="5">PRODUCT(AH291,AJ291)</f>
        <v>0</v>
      </c>
    </row>
    <row r="292" spans="2:45" ht="0" hidden="1" customHeight="1">
      <c r="AH292" s="205"/>
      <c r="AI292" s="205"/>
      <c r="AJ292" s="199"/>
      <c r="AK292" s="199"/>
      <c r="AN292" s="205"/>
      <c r="AO292" s="205"/>
      <c r="AP292" s="205"/>
      <c r="AQ292" s="205"/>
      <c r="AR292" s="205"/>
      <c r="AS292" s="207">
        <f t="shared" si="5"/>
        <v>0</v>
      </c>
    </row>
    <row r="293" spans="2:45">
      <c r="B293" s="258">
        <v>75</v>
      </c>
      <c r="C293" s="257"/>
      <c r="D293" s="261" t="s">
        <v>2380</v>
      </c>
      <c r="E293" s="257"/>
      <c r="F293" s="257"/>
      <c r="G293" s="257"/>
      <c r="H293" s="257"/>
      <c r="I293" s="257"/>
      <c r="J293" s="257"/>
      <c r="K293" s="257"/>
      <c r="L293" s="257"/>
      <c r="M293" s="257"/>
      <c r="N293" s="257"/>
      <c r="O293" s="261" t="s">
        <v>2381</v>
      </c>
      <c r="P293" s="257"/>
      <c r="Q293" s="257"/>
      <c r="R293" s="257"/>
      <c r="S293" s="257"/>
      <c r="T293" s="257"/>
      <c r="U293" s="257"/>
      <c r="V293" s="257"/>
      <c r="W293" s="257"/>
      <c r="X293" s="257"/>
      <c r="Y293" s="257"/>
      <c r="Z293" s="257"/>
      <c r="AA293" s="257"/>
      <c r="AB293" s="257"/>
      <c r="AC293" s="257"/>
      <c r="AD293" s="257"/>
      <c r="AE293" s="257"/>
      <c r="AF293" s="257"/>
      <c r="AG293" s="257"/>
      <c r="AH293" s="268">
        <v>0</v>
      </c>
      <c r="AI293" s="269"/>
      <c r="AJ293" s="271">
        <v>2</v>
      </c>
      <c r="AK293" s="272"/>
      <c r="AL293" s="261" t="s">
        <v>2363</v>
      </c>
      <c r="AM293" s="257"/>
      <c r="AN293" s="268">
        <v>0</v>
      </c>
      <c r="AO293" s="269"/>
      <c r="AP293" s="269"/>
      <c r="AQ293" s="269"/>
      <c r="AR293" s="269"/>
      <c r="AS293" s="207">
        <f t="shared" si="5"/>
        <v>0</v>
      </c>
    </row>
    <row r="294" spans="2:45" ht="0" hidden="1" customHeight="1">
      <c r="AH294" s="205"/>
      <c r="AI294" s="205"/>
      <c r="AJ294" s="199"/>
      <c r="AK294" s="199"/>
      <c r="AN294" s="205"/>
      <c r="AO294" s="205"/>
      <c r="AP294" s="205"/>
      <c r="AQ294" s="205"/>
      <c r="AR294" s="205"/>
      <c r="AS294" s="207">
        <f t="shared" si="5"/>
        <v>0</v>
      </c>
    </row>
    <row r="295" spans="2:45">
      <c r="B295" s="258">
        <v>76</v>
      </c>
      <c r="C295" s="257"/>
      <c r="D295" s="261" t="s">
        <v>2240</v>
      </c>
      <c r="E295" s="257"/>
      <c r="F295" s="257"/>
      <c r="G295" s="257"/>
      <c r="H295" s="257"/>
      <c r="I295" s="257"/>
      <c r="J295" s="257"/>
      <c r="K295" s="257"/>
      <c r="L295" s="257"/>
      <c r="M295" s="257"/>
      <c r="N295" s="257"/>
      <c r="O295" s="261" t="s">
        <v>2241</v>
      </c>
      <c r="P295" s="257"/>
      <c r="Q295" s="257"/>
      <c r="R295" s="257"/>
      <c r="S295" s="257"/>
      <c r="T295" s="257"/>
      <c r="U295" s="257"/>
      <c r="V295" s="257"/>
      <c r="W295" s="257"/>
      <c r="X295" s="257"/>
      <c r="Y295" s="257"/>
      <c r="Z295" s="257"/>
      <c r="AA295" s="257"/>
      <c r="AB295" s="257"/>
      <c r="AC295" s="257"/>
      <c r="AD295" s="257"/>
      <c r="AE295" s="257"/>
      <c r="AF295" s="257"/>
      <c r="AG295" s="257"/>
      <c r="AH295" s="268">
        <v>0</v>
      </c>
      <c r="AI295" s="269"/>
      <c r="AJ295" s="271">
        <v>6</v>
      </c>
      <c r="AK295" s="272"/>
      <c r="AL295" s="261" t="s">
        <v>2168</v>
      </c>
      <c r="AM295" s="257"/>
      <c r="AN295" s="268">
        <v>0</v>
      </c>
      <c r="AO295" s="269"/>
      <c r="AP295" s="269"/>
      <c r="AQ295" s="269"/>
      <c r="AR295" s="269"/>
      <c r="AS295" s="207">
        <f t="shared" si="5"/>
        <v>0</v>
      </c>
    </row>
    <row r="296" spans="2:45">
      <c r="B296" s="258">
        <v>77</v>
      </c>
      <c r="C296" s="257"/>
      <c r="D296" s="261" t="s">
        <v>2437</v>
      </c>
      <c r="E296" s="257"/>
      <c r="F296" s="257"/>
      <c r="G296" s="257"/>
      <c r="H296" s="257"/>
      <c r="I296" s="257"/>
      <c r="J296" s="257"/>
      <c r="K296" s="257"/>
      <c r="L296" s="257"/>
      <c r="M296" s="257"/>
      <c r="N296" s="257"/>
      <c r="O296" s="261" t="s">
        <v>2438</v>
      </c>
      <c r="P296" s="257"/>
      <c r="Q296" s="257"/>
      <c r="R296" s="257"/>
      <c r="S296" s="257"/>
      <c r="T296" s="257"/>
      <c r="U296" s="257"/>
      <c r="V296" s="257"/>
      <c r="W296" s="257"/>
      <c r="X296" s="257"/>
      <c r="Y296" s="257"/>
      <c r="Z296" s="257"/>
      <c r="AA296" s="257"/>
      <c r="AB296" s="257"/>
      <c r="AC296" s="257"/>
      <c r="AD296" s="257"/>
      <c r="AE296" s="257"/>
      <c r="AF296" s="257"/>
      <c r="AG296" s="257"/>
      <c r="AH296" s="268">
        <v>0</v>
      </c>
      <c r="AI296" s="269"/>
      <c r="AJ296" s="271">
        <v>10</v>
      </c>
      <c r="AK296" s="272"/>
      <c r="AL296" s="261" t="s">
        <v>2168</v>
      </c>
      <c r="AM296" s="257"/>
      <c r="AN296" s="268">
        <v>0</v>
      </c>
      <c r="AO296" s="269"/>
      <c r="AP296" s="269"/>
      <c r="AQ296" s="269"/>
      <c r="AR296" s="269"/>
      <c r="AS296" s="207">
        <f t="shared" si="5"/>
        <v>0</v>
      </c>
    </row>
    <row r="297" spans="2:45" ht="0" hidden="1" customHeight="1">
      <c r="AH297" s="205"/>
      <c r="AI297" s="205"/>
      <c r="AJ297" s="199"/>
      <c r="AK297" s="199"/>
      <c r="AN297" s="205"/>
      <c r="AO297" s="205"/>
      <c r="AP297" s="205"/>
      <c r="AQ297" s="205"/>
      <c r="AR297" s="205"/>
      <c r="AS297" s="207">
        <f t="shared" si="5"/>
        <v>0</v>
      </c>
    </row>
    <row r="298" spans="2:45">
      <c r="B298" s="258">
        <v>78</v>
      </c>
      <c r="C298" s="257"/>
      <c r="D298" s="261" t="s">
        <v>2382</v>
      </c>
      <c r="E298" s="257"/>
      <c r="F298" s="257"/>
      <c r="G298" s="257"/>
      <c r="H298" s="257"/>
      <c r="I298" s="257"/>
      <c r="J298" s="257"/>
      <c r="K298" s="257"/>
      <c r="L298" s="257"/>
      <c r="M298" s="257"/>
      <c r="N298" s="257"/>
      <c r="O298" s="261" t="s">
        <v>2383</v>
      </c>
      <c r="P298" s="257"/>
      <c r="Q298" s="257"/>
      <c r="R298" s="257"/>
      <c r="S298" s="257"/>
      <c r="T298" s="257"/>
      <c r="U298" s="257"/>
      <c r="V298" s="257"/>
      <c r="W298" s="257"/>
      <c r="X298" s="257"/>
      <c r="Y298" s="257"/>
      <c r="Z298" s="257"/>
      <c r="AA298" s="257"/>
      <c r="AB298" s="257"/>
      <c r="AC298" s="257"/>
      <c r="AD298" s="257"/>
      <c r="AE298" s="257"/>
      <c r="AF298" s="257"/>
      <c r="AG298" s="257"/>
      <c r="AH298" s="268">
        <v>0</v>
      </c>
      <c r="AI298" s="269"/>
      <c r="AJ298" s="271">
        <v>170</v>
      </c>
      <c r="AK298" s="272"/>
      <c r="AL298" s="261" t="s">
        <v>2168</v>
      </c>
      <c r="AM298" s="257"/>
      <c r="AN298" s="268">
        <v>0</v>
      </c>
      <c r="AO298" s="269"/>
      <c r="AP298" s="269"/>
      <c r="AQ298" s="269"/>
      <c r="AR298" s="269"/>
      <c r="AS298" s="207">
        <f t="shared" si="5"/>
        <v>0</v>
      </c>
    </row>
    <row r="299" spans="2:45" ht="0" hidden="1" customHeight="1">
      <c r="AH299" s="205"/>
      <c r="AI299" s="205"/>
      <c r="AJ299" s="199"/>
      <c r="AK299" s="199"/>
      <c r="AN299" s="205"/>
      <c r="AO299" s="205"/>
      <c r="AP299" s="205"/>
      <c r="AQ299" s="205"/>
      <c r="AR299" s="205"/>
      <c r="AS299" s="207">
        <f t="shared" si="5"/>
        <v>0</v>
      </c>
    </row>
    <row r="300" spans="2:45">
      <c r="B300" s="258">
        <v>79</v>
      </c>
      <c r="C300" s="257"/>
      <c r="D300" s="261" t="s">
        <v>2384</v>
      </c>
      <c r="E300" s="257"/>
      <c r="F300" s="257"/>
      <c r="G300" s="257"/>
      <c r="H300" s="257"/>
      <c r="I300" s="257"/>
      <c r="J300" s="257"/>
      <c r="K300" s="257"/>
      <c r="L300" s="257"/>
      <c r="M300" s="257"/>
      <c r="N300" s="257"/>
      <c r="O300" s="261" t="s">
        <v>2385</v>
      </c>
      <c r="P300" s="257"/>
      <c r="Q300" s="257"/>
      <c r="R300" s="257"/>
      <c r="S300" s="257"/>
      <c r="T300" s="257"/>
      <c r="U300" s="257"/>
      <c r="V300" s="257"/>
      <c r="W300" s="257"/>
      <c r="X300" s="257"/>
      <c r="Y300" s="257"/>
      <c r="Z300" s="257"/>
      <c r="AA300" s="257"/>
      <c r="AB300" s="257"/>
      <c r="AC300" s="257"/>
      <c r="AD300" s="257"/>
      <c r="AE300" s="257"/>
      <c r="AF300" s="257"/>
      <c r="AG300" s="257"/>
      <c r="AH300" s="268">
        <v>0</v>
      </c>
      <c r="AI300" s="269"/>
      <c r="AJ300" s="271">
        <v>26</v>
      </c>
      <c r="AK300" s="272"/>
      <c r="AL300" s="261" t="s">
        <v>2168</v>
      </c>
      <c r="AM300" s="257"/>
      <c r="AN300" s="268">
        <v>0</v>
      </c>
      <c r="AO300" s="269"/>
      <c r="AP300" s="269"/>
      <c r="AQ300" s="269"/>
      <c r="AR300" s="269"/>
      <c r="AS300" s="207">
        <f t="shared" si="5"/>
        <v>0</v>
      </c>
    </row>
    <row r="301" spans="2:45" ht="0" hidden="1" customHeight="1">
      <c r="AH301" s="205"/>
      <c r="AI301" s="205"/>
      <c r="AJ301" s="199"/>
      <c r="AK301" s="199"/>
      <c r="AN301" s="205"/>
      <c r="AO301" s="205"/>
      <c r="AP301" s="205"/>
      <c r="AQ301" s="205"/>
      <c r="AR301" s="205"/>
      <c r="AS301" s="207">
        <f t="shared" si="5"/>
        <v>0</v>
      </c>
    </row>
    <row r="302" spans="2:45">
      <c r="B302" s="258">
        <v>80</v>
      </c>
      <c r="C302" s="257"/>
      <c r="D302" s="261" t="s">
        <v>2403</v>
      </c>
      <c r="E302" s="257"/>
      <c r="F302" s="257"/>
      <c r="G302" s="257"/>
      <c r="H302" s="257"/>
      <c r="I302" s="257"/>
      <c r="J302" s="257"/>
      <c r="K302" s="257"/>
      <c r="L302" s="257"/>
      <c r="M302" s="257"/>
      <c r="N302" s="257"/>
      <c r="O302" s="261" t="s">
        <v>2404</v>
      </c>
      <c r="P302" s="257"/>
      <c r="Q302" s="257"/>
      <c r="R302" s="257"/>
      <c r="S302" s="257"/>
      <c r="T302" s="257"/>
      <c r="U302" s="257"/>
      <c r="V302" s="257"/>
      <c r="W302" s="257"/>
      <c r="X302" s="257"/>
      <c r="Y302" s="257"/>
      <c r="Z302" s="257"/>
      <c r="AA302" s="257"/>
      <c r="AB302" s="257"/>
      <c r="AC302" s="257"/>
      <c r="AD302" s="257"/>
      <c r="AE302" s="257"/>
      <c r="AF302" s="257"/>
      <c r="AG302" s="257"/>
      <c r="AH302" s="268">
        <v>0</v>
      </c>
      <c r="AI302" s="269"/>
      <c r="AJ302" s="271">
        <v>12</v>
      </c>
      <c r="AK302" s="272"/>
      <c r="AL302" s="261" t="s">
        <v>269</v>
      </c>
      <c r="AM302" s="257"/>
      <c r="AN302" s="268">
        <v>0</v>
      </c>
      <c r="AO302" s="269"/>
      <c r="AP302" s="269"/>
      <c r="AQ302" s="269"/>
      <c r="AR302" s="269"/>
      <c r="AS302" s="207">
        <f t="shared" si="5"/>
        <v>0</v>
      </c>
    </row>
    <row r="303" spans="2:45" ht="0" hidden="1" customHeight="1">
      <c r="AH303" s="205"/>
      <c r="AI303" s="205"/>
      <c r="AJ303" s="199"/>
      <c r="AK303" s="199"/>
      <c r="AN303" s="205"/>
      <c r="AO303" s="205"/>
      <c r="AP303" s="205"/>
      <c r="AQ303" s="205"/>
      <c r="AR303" s="205"/>
      <c r="AS303" s="207">
        <f t="shared" si="5"/>
        <v>0</v>
      </c>
    </row>
    <row r="304" spans="2:45">
      <c r="B304" s="258">
        <v>81</v>
      </c>
      <c r="C304" s="257"/>
      <c r="D304" s="261" t="s">
        <v>2386</v>
      </c>
      <c r="E304" s="257"/>
      <c r="F304" s="257"/>
      <c r="G304" s="257"/>
      <c r="H304" s="257"/>
      <c r="I304" s="257"/>
      <c r="J304" s="257"/>
      <c r="K304" s="257"/>
      <c r="L304" s="257"/>
      <c r="M304" s="257"/>
      <c r="N304" s="257"/>
      <c r="O304" s="261" t="s">
        <v>2387</v>
      </c>
      <c r="P304" s="257"/>
      <c r="Q304" s="257"/>
      <c r="R304" s="257"/>
      <c r="S304" s="257"/>
      <c r="T304" s="257"/>
      <c r="U304" s="257"/>
      <c r="V304" s="257"/>
      <c r="W304" s="257"/>
      <c r="X304" s="257"/>
      <c r="Y304" s="257"/>
      <c r="Z304" s="257"/>
      <c r="AA304" s="257"/>
      <c r="AB304" s="257"/>
      <c r="AC304" s="257"/>
      <c r="AD304" s="257"/>
      <c r="AE304" s="257"/>
      <c r="AF304" s="257"/>
      <c r="AG304" s="257"/>
      <c r="AH304" s="268">
        <v>0</v>
      </c>
      <c r="AI304" s="269"/>
      <c r="AJ304" s="271">
        <v>46</v>
      </c>
      <c r="AK304" s="272"/>
      <c r="AL304" s="261" t="s">
        <v>269</v>
      </c>
      <c r="AM304" s="257"/>
      <c r="AN304" s="268">
        <v>0</v>
      </c>
      <c r="AO304" s="269"/>
      <c r="AP304" s="269"/>
      <c r="AQ304" s="269"/>
      <c r="AR304" s="269"/>
      <c r="AS304" s="207">
        <f t="shared" si="5"/>
        <v>0</v>
      </c>
    </row>
    <row r="305" spans="2:45">
      <c r="B305" s="258">
        <v>82</v>
      </c>
      <c r="C305" s="257"/>
      <c r="D305" s="261" t="s">
        <v>2232</v>
      </c>
      <c r="E305" s="257"/>
      <c r="F305" s="257"/>
      <c r="G305" s="257"/>
      <c r="H305" s="257"/>
      <c r="I305" s="257"/>
      <c r="J305" s="257"/>
      <c r="K305" s="257"/>
      <c r="L305" s="257"/>
      <c r="M305" s="257"/>
      <c r="N305" s="257"/>
      <c r="O305" s="261" t="s">
        <v>2233</v>
      </c>
      <c r="P305" s="257"/>
      <c r="Q305" s="257"/>
      <c r="R305" s="257"/>
      <c r="S305" s="257"/>
      <c r="T305" s="257"/>
      <c r="U305" s="257"/>
      <c r="V305" s="257"/>
      <c r="W305" s="257"/>
      <c r="X305" s="257"/>
      <c r="Y305" s="257"/>
      <c r="Z305" s="257"/>
      <c r="AA305" s="257"/>
      <c r="AB305" s="257"/>
      <c r="AC305" s="257"/>
      <c r="AD305" s="257"/>
      <c r="AE305" s="257"/>
      <c r="AF305" s="257"/>
      <c r="AG305" s="257"/>
      <c r="AH305" s="268">
        <v>0</v>
      </c>
      <c r="AI305" s="269"/>
      <c r="AJ305" s="271">
        <v>3</v>
      </c>
      <c r="AK305" s="272"/>
      <c r="AL305" s="261" t="s">
        <v>2168</v>
      </c>
      <c r="AM305" s="257"/>
      <c r="AN305" s="268">
        <v>0</v>
      </c>
      <c r="AO305" s="269"/>
      <c r="AP305" s="269"/>
      <c r="AQ305" s="269"/>
      <c r="AR305" s="269"/>
      <c r="AS305" s="207">
        <f t="shared" si="5"/>
        <v>0</v>
      </c>
    </row>
    <row r="306" spans="2:45" ht="0" hidden="1" customHeight="1">
      <c r="AH306" s="205"/>
      <c r="AI306" s="205"/>
      <c r="AJ306" s="199"/>
      <c r="AK306" s="199"/>
      <c r="AN306" s="205"/>
      <c r="AO306" s="205"/>
      <c r="AP306" s="205"/>
      <c r="AQ306" s="205"/>
      <c r="AR306" s="205"/>
      <c r="AS306" s="207">
        <f t="shared" si="5"/>
        <v>0</v>
      </c>
    </row>
    <row r="307" spans="2:45">
      <c r="B307" s="258">
        <v>83</v>
      </c>
      <c r="C307" s="257"/>
      <c r="D307" s="261" t="s">
        <v>2184</v>
      </c>
      <c r="E307" s="257"/>
      <c r="F307" s="257"/>
      <c r="G307" s="257"/>
      <c r="H307" s="257"/>
      <c r="I307" s="257"/>
      <c r="J307" s="257"/>
      <c r="K307" s="257"/>
      <c r="L307" s="257"/>
      <c r="M307" s="257"/>
      <c r="N307" s="257"/>
      <c r="O307" s="261" t="s">
        <v>2185</v>
      </c>
      <c r="P307" s="257"/>
      <c r="Q307" s="257"/>
      <c r="R307" s="257"/>
      <c r="S307" s="257"/>
      <c r="T307" s="257"/>
      <c r="U307" s="257"/>
      <c r="V307" s="257"/>
      <c r="W307" s="257"/>
      <c r="X307" s="257"/>
      <c r="Y307" s="257"/>
      <c r="Z307" s="257"/>
      <c r="AA307" s="257"/>
      <c r="AB307" s="257"/>
      <c r="AC307" s="257"/>
      <c r="AD307" s="257"/>
      <c r="AE307" s="257"/>
      <c r="AF307" s="257"/>
      <c r="AG307" s="257"/>
      <c r="AH307" s="268">
        <v>0</v>
      </c>
      <c r="AI307" s="269"/>
      <c r="AJ307" s="271">
        <v>4</v>
      </c>
      <c r="AK307" s="272"/>
      <c r="AL307" s="261" t="s">
        <v>2168</v>
      </c>
      <c r="AM307" s="257"/>
      <c r="AN307" s="268">
        <v>0</v>
      </c>
      <c r="AO307" s="269"/>
      <c r="AP307" s="269"/>
      <c r="AQ307" s="269"/>
      <c r="AR307" s="269"/>
      <c r="AS307" s="207">
        <f t="shared" si="5"/>
        <v>0</v>
      </c>
    </row>
    <row r="308" spans="2:45" ht="0" hidden="1" customHeight="1">
      <c r="AH308" s="205"/>
      <c r="AI308" s="205"/>
      <c r="AJ308" s="199"/>
      <c r="AK308" s="199"/>
      <c r="AN308" s="205"/>
      <c r="AO308" s="205"/>
      <c r="AP308" s="205"/>
      <c r="AQ308" s="205"/>
      <c r="AR308" s="205"/>
      <c r="AS308" s="207">
        <f t="shared" si="5"/>
        <v>0</v>
      </c>
    </row>
    <row r="309" spans="2:45">
      <c r="B309" s="258">
        <v>84</v>
      </c>
      <c r="C309" s="257"/>
      <c r="D309" s="261" t="s">
        <v>2186</v>
      </c>
      <c r="E309" s="257"/>
      <c r="F309" s="257"/>
      <c r="G309" s="257"/>
      <c r="H309" s="257"/>
      <c r="I309" s="257"/>
      <c r="J309" s="257"/>
      <c r="K309" s="257"/>
      <c r="L309" s="257"/>
      <c r="M309" s="257"/>
      <c r="N309" s="257"/>
      <c r="O309" s="261" t="s">
        <v>2187</v>
      </c>
      <c r="P309" s="257"/>
      <c r="Q309" s="257"/>
      <c r="R309" s="257"/>
      <c r="S309" s="257"/>
      <c r="T309" s="257"/>
      <c r="U309" s="257"/>
      <c r="V309" s="257"/>
      <c r="W309" s="257"/>
      <c r="X309" s="257"/>
      <c r="Y309" s="257"/>
      <c r="Z309" s="257"/>
      <c r="AA309" s="257"/>
      <c r="AB309" s="257"/>
      <c r="AC309" s="257"/>
      <c r="AD309" s="257"/>
      <c r="AE309" s="257"/>
      <c r="AF309" s="257"/>
      <c r="AG309" s="257"/>
      <c r="AH309" s="268">
        <v>0</v>
      </c>
      <c r="AI309" s="269"/>
      <c r="AJ309" s="271">
        <v>4</v>
      </c>
      <c r="AK309" s="272"/>
      <c r="AL309" s="261" t="s">
        <v>2168</v>
      </c>
      <c r="AM309" s="257"/>
      <c r="AN309" s="268">
        <v>0</v>
      </c>
      <c r="AO309" s="269"/>
      <c r="AP309" s="269"/>
      <c r="AQ309" s="269"/>
      <c r="AR309" s="269"/>
      <c r="AS309" s="207">
        <f t="shared" si="5"/>
        <v>0</v>
      </c>
    </row>
    <row r="310" spans="2:45" ht="0" hidden="1" customHeight="1">
      <c r="AH310" s="205"/>
      <c r="AI310" s="205"/>
      <c r="AJ310" s="199"/>
      <c r="AK310" s="199"/>
      <c r="AN310" s="205"/>
      <c r="AO310" s="205"/>
      <c r="AP310" s="205"/>
      <c r="AQ310" s="205"/>
      <c r="AR310" s="205"/>
      <c r="AS310" s="207">
        <f t="shared" si="5"/>
        <v>0</v>
      </c>
    </row>
    <row r="311" spans="2:45">
      <c r="B311" s="258">
        <v>85</v>
      </c>
      <c r="C311" s="257"/>
      <c r="D311" s="261" t="s">
        <v>2226</v>
      </c>
      <c r="E311" s="257"/>
      <c r="F311" s="257"/>
      <c r="G311" s="257"/>
      <c r="H311" s="257"/>
      <c r="I311" s="257"/>
      <c r="J311" s="257"/>
      <c r="K311" s="257"/>
      <c r="L311" s="257"/>
      <c r="M311" s="257"/>
      <c r="N311" s="257"/>
      <c r="O311" s="261" t="s">
        <v>2227</v>
      </c>
      <c r="P311" s="257"/>
      <c r="Q311" s="257"/>
      <c r="R311" s="257"/>
      <c r="S311" s="257"/>
      <c r="T311" s="257"/>
      <c r="U311" s="257"/>
      <c r="V311" s="257"/>
      <c r="W311" s="257"/>
      <c r="X311" s="257"/>
      <c r="Y311" s="257"/>
      <c r="Z311" s="257"/>
      <c r="AA311" s="257"/>
      <c r="AB311" s="257"/>
      <c r="AC311" s="257"/>
      <c r="AD311" s="257"/>
      <c r="AE311" s="257"/>
      <c r="AF311" s="257"/>
      <c r="AG311" s="257"/>
      <c r="AH311" s="268">
        <v>0</v>
      </c>
      <c r="AI311" s="269"/>
      <c r="AJ311" s="271">
        <v>21</v>
      </c>
      <c r="AK311" s="272"/>
      <c r="AL311" s="261" t="s">
        <v>2168</v>
      </c>
      <c r="AM311" s="257"/>
      <c r="AN311" s="268">
        <v>0</v>
      </c>
      <c r="AO311" s="269"/>
      <c r="AP311" s="269"/>
      <c r="AQ311" s="269"/>
      <c r="AR311" s="269"/>
      <c r="AS311" s="207">
        <f t="shared" si="5"/>
        <v>0</v>
      </c>
    </row>
    <row r="312" spans="2:45">
      <c r="B312" s="258">
        <v>86</v>
      </c>
      <c r="C312" s="257"/>
      <c r="D312" s="261" t="s">
        <v>2202</v>
      </c>
      <c r="E312" s="257"/>
      <c r="F312" s="257"/>
      <c r="G312" s="257"/>
      <c r="H312" s="257"/>
      <c r="I312" s="257"/>
      <c r="J312" s="257"/>
      <c r="K312" s="257"/>
      <c r="L312" s="257"/>
      <c r="M312" s="257"/>
      <c r="N312" s="257"/>
      <c r="O312" s="261" t="s">
        <v>2203</v>
      </c>
      <c r="P312" s="257"/>
      <c r="Q312" s="257"/>
      <c r="R312" s="257"/>
      <c r="S312" s="257"/>
      <c r="T312" s="257"/>
      <c r="U312" s="257"/>
      <c r="V312" s="257"/>
      <c r="W312" s="257"/>
      <c r="X312" s="257"/>
      <c r="Y312" s="257"/>
      <c r="Z312" s="257"/>
      <c r="AA312" s="257"/>
      <c r="AB312" s="257"/>
      <c r="AC312" s="257"/>
      <c r="AD312" s="257"/>
      <c r="AE312" s="257"/>
      <c r="AF312" s="257"/>
      <c r="AG312" s="257"/>
      <c r="AH312" s="268">
        <v>0</v>
      </c>
      <c r="AI312" s="269"/>
      <c r="AJ312" s="271">
        <v>4</v>
      </c>
      <c r="AK312" s="272"/>
      <c r="AL312" s="261" t="s">
        <v>2168</v>
      </c>
      <c r="AM312" s="257"/>
      <c r="AN312" s="268">
        <v>0</v>
      </c>
      <c r="AO312" s="269"/>
      <c r="AP312" s="269"/>
      <c r="AQ312" s="269"/>
      <c r="AR312" s="269"/>
      <c r="AS312" s="207">
        <f t="shared" si="5"/>
        <v>0</v>
      </c>
    </row>
    <row r="313" spans="2:45" ht="0" hidden="1" customHeight="1">
      <c r="AH313" s="205"/>
      <c r="AI313" s="205"/>
      <c r="AJ313" s="199"/>
      <c r="AK313" s="199"/>
      <c r="AN313" s="205"/>
      <c r="AO313" s="205"/>
      <c r="AP313" s="205"/>
      <c r="AQ313" s="205"/>
      <c r="AR313" s="205"/>
      <c r="AS313" s="207">
        <f t="shared" si="5"/>
        <v>0</v>
      </c>
    </row>
    <row r="314" spans="2:45" ht="22.5" customHeight="1">
      <c r="B314" s="258">
        <v>87</v>
      </c>
      <c r="C314" s="257"/>
      <c r="D314" s="261" t="s">
        <v>2204</v>
      </c>
      <c r="E314" s="257"/>
      <c r="F314" s="257"/>
      <c r="G314" s="257"/>
      <c r="H314" s="257"/>
      <c r="I314" s="257"/>
      <c r="J314" s="257"/>
      <c r="K314" s="257"/>
      <c r="L314" s="257"/>
      <c r="M314" s="257"/>
      <c r="N314" s="257"/>
      <c r="O314" s="261" t="s">
        <v>2205</v>
      </c>
      <c r="P314" s="257"/>
      <c r="Q314" s="257"/>
      <c r="R314" s="257"/>
      <c r="S314" s="257"/>
      <c r="T314" s="257"/>
      <c r="U314" s="257"/>
      <c r="V314" s="257"/>
      <c r="W314" s="257"/>
      <c r="X314" s="257"/>
      <c r="Y314" s="257"/>
      <c r="Z314" s="257"/>
      <c r="AA314" s="257"/>
      <c r="AB314" s="257"/>
      <c r="AC314" s="257"/>
      <c r="AD314" s="257"/>
      <c r="AE314" s="257"/>
      <c r="AF314" s="257"/>
      <c r="AG314" s="257"/>
      <c r="AH314" s="268">
        <v>0</v>
      </c>
      <c r="AI314" s="269"/>
      <c r="AJ314" s="271">
        <v>4</v>
      </c>
      <c r="AK314" s="272"/>
      <c r="AL314" s="261" t="s">
        <v>2168</v>
      </c>
      <c r="AM314" s="257"/>
      <c r="AN314" s="268">
        <v>0</v>
      </c>
      <c r="AO314" s="269"/>
      <c r="AP314" s="269"/>
      <c r="AQ314" s="269"/>
      <c r="AR314" s="269"/>
      <c r="AS314" s="207">
        <f t="shared" si="5"/>
        <v>0</v>
      </c>
    </row>
    <row r="315" spans="2:45" ht="0" hidden="1" customHeight="1">
      <c r="AH315" s="205"/>
      <c r="AI315" s="205"/>
      <c r="AJ315" s="199"/>
      <c r="AK315" s="199"/>
      <c r="AN315" s="205"/>
      <c r="AO315" s="205"/>
      <c r="AP315" s="205"/>
      <c r="AQ315" s="205"/>
      <c r="AR315" s="205"/>
      <c r="AS315" s="207">
        <f t="shared" si="5"/>
        <v>0</v>
      </c>
    </row>
    <row r="316" spans="2:45" ht="14.45" customHeight="1">
      <c r="B316" s="258">
        <v>88</v>
      </c>
      <c r="C316" s="257"/>
      <c r="D316" s="261" t="s">
        <v>2188</v>
      </c>
      <c r="E316" s="257"/>
      <c r="F316" s="257"/>
      <c r="G316" s="257"/>
      <c r="H316" s="257"/>
      <c r="I316" s="257"/>
      <c r="J316" s="257"/>
      <c r="K316" s="257"/>
      <c r="L316" s="257"/>
      <c r="M316" s="257"/>
      <c r="N316" s="257"/>
      <c r="O316" s="261" t="s">
        <v>2189</v>
      </c>
      <c r="P316" s="257"/>
      <c r="Q316" s="257"/>
      <c r="R316" s="257"/>
      <c r="S316" s="257"/>
      <c r="T316" s="257"/>
      <c r="U316" s="257"/>
      <c r="V316" s="257"/>
      <c r="W316" s="257"/>
      <c r="X316" s="257"/>
      <c r="Y316" s="257"/>
      <c r="Z316" s="257"/>
      <c r="AA316" s="257"/>
      <c r="AB316" s="257"/>
      <c r="AC316" s="257"/>
      <c r="AD316" s="257"/>
      <c r="AE316" s="257"/>
      <c r="AF316" s="257"/>
      <c r="AG316" s="257"/>
      <c r="AH316" s="268">
        <v>0</v>
      </c>
      <c r="AI316" s="269"/>
      <c r="AJ316" s="271">
        <v>9</v>
      </c>
      <c r="AK316" s="272"/>
      <c r="AL316" s="261" t="s">
        <v>2168</v>
      </c>
      <c r="AM316" s="257"/>
      <c r="AN316" s="268">
        <v>0</v>
      </c>
      <c r="AO316" s="269"/>
      <c r="AP316" s="269"/>
      <c r="AQ316" s="269"/>
      <c r="AR316" s="269"/>
      <c r="AS316" s="207">
        <f t="shared" si="5"/>
        <v>0</v>
      </c>
    </row>
    <row r="317" spans="2:45" ht="0" hidden="1" customHeight="1">
      <c r="AH317" s="205"/>
      <c r="AI317" s="205"/>
      <c r="AJ317" s="199"/>
      <c r="AK317" s="199"/>
      <c r="AN317" s="205"/>
      <c r="AO317" s="205"/>
      <c r="AP317" s="205"/>
      <c r="AQ317" s="205"/>
      <c r="AR317" s="205"/>
      <c r="AS317" s="207">
        <f t="shared" si="5"/>
        <v>0</v>
      </c>
    </row>
    <row r="318" spans="2:45">
      <c r="B318" s="258">
        <v>89</v>
      </c>
      <c r="C318" s="257"/>
      <c r="D318" s="261" t="s">
        <v>2176</v>
      </c>
      <c r="E318" s="257"/>
      <c r="F318" s="257"/>
      <c r="G318" s="257"/>
      <c r="H318" s="257"/>
      <c r="I318" s="257"/>
      <c r="J318" s="257"/>
      <c r="K318" s="257"/>
      <c r="L318" s="257"/>
      <c r="M318" s="257"/>
      <c r="N318" s="257"/>
      <c r="O318" s="261" t="s">
        <v>2177</v>
      </c>
      <c r="P318" s="257"/>
      <c r="Q318" s="257"/>
      <c r="R318" s="257"/>
      <c r="S318" s="257"/>
      <c r="T318" s="257"/>
      <c r="U318" s="257"/>
      <c r="V318" s="257"/>
      <c r="W318" s="257"/>
      <c r="X318" s="257"/>
      <c r="Y318" s="257"/>
      <c r="Z318" s="257"/>
      <c r="AA318" s="257"/>
      <c r="AB318" s="257"/>
      <c r="AC318" s="257"/>
      <c r="AD318" s="257"/>
      <c r="AE318" s="257"/>
      <c r="AF318" s="257"/>
      <c r="AG318" s="257"/>
      <c r="AH318" s="268">
        <v>0</v>
      </c>
      <c r="AI318" s="269"/>
      <c r="AJ318" s="271">
        <v>100</v>
      </c>
      <c r="AK318" s="272"/>
      <c r="AL318" s="261" t="s">
        <v>2175</v>
      </c>
      <c r="AM318" s="257"/>
      <c r="AN318" s="268">
        <v>0</v>
      </c>
      <c r="AO318" s="269"/>
      <c r="AP318" s="269"/>
      <c r="AQ318" s="269"/>
      <c r="AR318" s="269"/>
      <c r="AS318" s="207">
        <f t="shared" si="5"/>
        <v>0</v>
      </c>
    </row>
    <row r="319" spans="2:45">
      <c r="B319" s="258">
        <v>90</v>
      </c>
      <c r="C319" s="257"/>
      <c r="D319" s="261" t="s">
        <v>2399</v>
      </c>
      <c r="E319" s="257"/>
      <c r="F319" s="257"/>
      <c r="G319" s="257"/>
      <c r="H319" s="257"/>
      <c r="I319" s="257"/>
      <c r="J319" s="257"/>
      <c r="K319" s="257"/>
      <c r="L319" s="257"/>
      <c r="M319" s="257"/>
      <c r="N319" s="257"/>
      <c r="O319" s="261" t="s">
        <v>2400</v>
      </c>
      <c r="P319" s="257"/>
      <c r="Q319" s="257"/>
      <c r="R319" s="257"/>
      <c r="S319" s="257"/>
      <c r="T319" s="257"/>
      <c r="U319" s="257"/>
      <c r="V319" s="257"/>
      <c r="W319" s="257"/>
      <c r="X319" s="257"/>
      <c r="Y319" s="257"/>
      <c r="Z319" s="257"/>
      <c r="AA319" s="257"/>
      <c r="AB319" s="257"/>
      <c r="AC319" s="257"/>
      <c r="AD319" s="257"/>
      <c r="AE319" s="257"/>
      <c r="AF319" s="257"/>
      <c r="AG319" s="257"/>
      <c r="AH319" s="268">
        <v>0</v>
      </c>
      <c r="AI319" s="269"/>
      <c r="AJ319" s="271">
        <v>12</v>
      </c>
      <c r="AK319" s="272"/>
      <c r="AL319" s="261" t="s">
        <v>269</v>
      </c>
      <c r="AM319" s="257"/>
      <c r="AN319" s="268">
        <v>0</v>
      </c>
      <c r="AO319" s="269"/>
      <c r="AP319" s="269"/>
      <c r="AQ319" s="269"/>
      <c r="AR319" s="269"/>
      <c r="AS319" s="207">
        <f t="shared" si="5"/>
        <v>0</v>
      </c>
    </row>
    <row r="320" spans="2:45" ht="0" hidden="1" customHeight="1">
      <c r="AH320" s="205"/>
      <c r="AI320" s="205"/>
      <c r="AJ320" s="199"/>
      <c r="AK320" s="199"/>
      <c r="AN320" s="205"/>
      <c r="AO320" s="205"/>
      <c r="AP320" s="205"/>
      <c r="AQ320" s="205"/>
      <c r="AR320" s="205"/>
      <c r="AS320" s="207">
        <f t="shared" si="5"/>
        <v>0</v>
      </c>
    </row>
    <row r="321" spans="2:45">
      <c r="B321" s="258">
        <v>91</v>
      </c>
      <c r="C321" s="257"/>
      <c r="D321" s="261" t="s">
        <v>2178</v>
      </c>
      <c r="E321" s="257"/>
      <c r="F321" s="257"/>
      <c r="G321" s="257"/>
      <c r="H321" s="257"/>
      <c r="I321" s="257"/>
      <c r="J321" s="257"/>
      <c r="K321" s="257"/>
      <c r="L321" s="257"/>
      <c r="M321" s="257"/>
      <c r="N321" s="257"/>
      <c r="O321" s="261" t="s">
        <v>2179</v>
      </c>
      <c r="P321" s="257"/>
      <c r="Q321" s="257"/>
      <c r="R321" s="257"/>
      <c r="S321" s="257"/>
      <c r="T321" s="257"/>
      <c r="U321" s="257"/>
      <c r="V321" s="257"/>
      <c r="W321" s="257"/>
      <c r="X321" s="257"/>
      <c r="Y321" s="257"/>
      <c r="Z321" s="257"/>
      <c r="AA321" s="257"/>
      <c r="AB321" s="257"/>
      <c r="AC321" s="257"/>
      <c r="AD321" s="257"/>
      <c r="AE321" s="257"/>
      <c r="AF321" s="257"/>
      <c r="AG321" s="257"/>
      <c r="AH321" s="268">
        <v>0</v>
      </c>
      <c r="AI321" s="269"/>
      <c r="AJ321" s="271">
        <v>2.7</v>
      </c>
      <c r="AK321" s="272"/>
      <c r="AL321" s="261" t="s">
        <v>2175</v>
      </c>
      <c r="AM321" s="257"/>
      <c r="AN321" s="268">
        <v>0</v>
      </c>
      <c r="AO321" s="269"/>
      <c r="AP321" s="269"/>
      <c r="AQ321" s="269"/>
      <c r="AR321" s="269"/>
      <c r="AS321" s="207">
        <f t="shared" si="5"/>
        <v>0</v>
      </c>
    </row>
    <row r="322" spans="2:45" ht="0" hidden="1" customHeight="1">
      <c r="AH322" s="205"/>
      <c r="AI322" s="205"/>
      <c r="AJ322" s="199"/>
      <c r="AK322" s="199"/>
      <c r="AN322" s="205"/>
      <c r="AO322" s="205"/>
      <c r="AP322" s="205"/>
      <c r="AQ322" s="205"/>
      <c r="AR322" s="205"/>
      <c r="AS322" s="207">
        <f t="shared" si="5"/>
        <v>0</v>
      </c>
    </row>
    <row r="323" spans="2:45" ht="24.6" customHeight="1">
      <c r="B323" s="258">
        <v>92</v>
      </c>
      <c r="C323" s="257"/>
      <c r="D323" s="261" t="s">
        <v>2180</v>
      </c>
      <c r="E323" s="257"/>
      <c r="F323" s="257"/>
      <c r="G323" s="257"/>
      <c r="H323" s="257"/>
      <c r="I323" s="257"/>
      <c r="J323" s="257"/>
      <c r="K323" s="257"/>
      <c r="L323" s="257"/>
      <c r="M323" s="257"/>
      <c r="N323" s="257"/>
      <c r="O323" s="261" t="s">
        <v>2181</v>
      </c>
      <c r="P323" s="257"/>
      <c r="Q323" s="257"/>
      <c r="R323" s="257"/>
      <c r="S323" s="257"/>
      <c r="T323" s="257"/>
      <c r="U323" s="257"/>
      <c r="V323" s="257"/>
      <c r="W323" s="257"/>
      <c r="X323" s="257"/>
      <c r="Y323" s="257"/>
      <c r="Z323" s="257"/>
      <c r="AA323" s="257"/>
      <c r="AB323" s="257"/>
      <c r="AC323" s="257"/>
      <c r="AD323" s="257"/>
      <c r="AE323" s="257"/>
      <c r="AF323" s="257"/>
      <c r="AG323" s="257"/>
      <c r="AH323" s="268">
        <v>0</v>
      </c>
      <c r="AI323" s="269"/>
      <c r="AJ323" s="271">
        <v>15.4</v>
      </c>
      <c r="AK323" s="272"/>
      <c r="AL323" s="261" t="s">
        <v>2175</v>
      </c>
      <c r="AM323" s="257"/>
      <c r="AN323" s="268">
        <v>0</v>
      </c>
      <c r="AO323" s="269"/>
      <c r="AP323" s="269"/>
      <c r="AQ323" s="269"/>
      <c r="AR323" s="269"/>
      <c r="AS323" s="207">
        <f t="shared" si="5"/>
        <v>0</v>
      </c>
    </row>
    <row r="324" spans="2:45" ht="0" hidden="1" customHeight="1">
      <c r="AH324" s="205"/>
      <c r="AI324" s="205"/>
      <c r="AJ324" s="199"/>
      <c r="AK324" s="199"/>
      <c r="AN324" s="205"/>
      <c r="AO324" s="205"/>
      <c r="AP324" s="205"/>
      <c r="AQ324" s="205"/>
      <c r="AR324" s="205"/>
      <c r="AS324" s="207">
        <f t="shared" si="5"/>
        <v>0</v>
      </c>
    </row>
    <row r="325" spans="2:45" ht="23.1" customHeight="1">
      <c r="B325" s="258">
        <v>93</v>
      </c>
      <c r="C325" s="257"/>
      <c r="D325" s="261" t="s">
        <v>2180</v>
      </c>
      <c r="E325" s="257"/>
      <c r="F325" s="257"/>
      <c r="G325" s="257"/>
      <c r="H325" s="257"/>
      <c r="I325" s="257"/>
      <c r="J325" s="257"/>
      <c r="K325" s="257"/>
      <c r="L325" s="257"/>
      <c r="M325" s="257"/>
      <c r="N325" s="257"/>
      <c r="O325" s="261" t="s">
        <v>2181</v>
      </c>
      <c r="P325" s="257"/>
      <c r="Q325" s="257"/>
      <c r="R325" s="257"/>
      <c r="S325" s="257"/>
      <c r="T325" s="257"/>
      <c r="U325" s="257"/>
      <c r="V325" s="257"/>
      <c r="W325" s="257"/>
      <c r="X325" s="257"/>
      <c r="Y325" s="257"/>
      <c r="Z325" s="257"/>
      <c r="AA325" s="257"/>
      <c r="AB325" s="257"/>
      <c r="AC325" s="257"/>
      <c r="AD325" s="257"/>
      <c r="AE325" s="257"/>
      <c r="AF325" s="257"/>
      <c r="AG325" s="257"/>
      <c r="AH325" s="268">
        <v>0</v>
      </c>
      <c r="AI325" s="269"/>
      <c r="AJ325" s="271">
        <v>22.43</v>
      </c>
      <c r="AK325" s="272"/>
      <c r="AL325" s="261" t="s">
        <v>2175</v>
      </c>
      <c r="AM325" s="257"/>
      <c r="AN325" s="268">
        <v>0</v>
      </c>
      <c r="AO325" s="269"/>
      <c r="AP325" s="269"/>
      <c r="AQ325" s="269"/>
      <c r="AR325" s="269"/>
      <c r="AS325" s="207">
        <f t="shared" si="5"/>
        <v>0</v>
      </c>
    </row>
    <row r="326" spans="2:45" ht="0" hidden="1" customHeight="1">
      <c r="AH326" s="205"/>
      <c r="AI326" s="205"/>
      <c r="AJ326" s="199"/>
      <c r="AK326" s="199"/>
      <c r="AN326" s="205"/>
      <c r="AO326" s="205"/>
      <c r="AP326" s="205"/>
      <c r="AQ326" s="205"/>
      <c r="AR326" s="205"/>
      <c r="AS326" s="207">
        <f t="shared" si="5"/>
        <v>0</v>
      </c>
    </row>
    <row r="327" spans="2:45" ht="23.1" customHeight="1">
      <c r="B327" s="258">
        <v>94</v>
      </c>
      <c r="C327" s="257"/>
      <c r="D327" s="261" t="s">
        <v>2253</v>
      </c>
      <c r="E327" s="257"/>
      <c r="F327" s="257"/>
      <c r="G327" s="257"/>
      <c r="H327" s="257"/>
      <c r="I327" s="257"/>
      <c r="J327" s="257"/>
      <c r="K327" s="257"/>
      <c r="L327" s="257"/>
      <c r="M327" s="257"/>
      <c r="N327" s="257"/>
      <c r="O327" s="261" t="s">
        <v>2254</v>
      </c>
      <c r="P327" s="257"/>
      <c r="Q327" s="257"/>
      <c r="R327" s="257"/>
      <c r="S327" s="257"/>
      <c r="T327" s="257"/>
      <c r="U327" s="257"/>
      <c r="V327" s="257"/>
      <c r="W327" s="257"/>
      <c r="X327" s="257"/>
      <c r="Y327" s="257"/>
      <c r="Z327" s="257"/>
      <c r="AA327" s="257"/>
      <c r="AB327" s="257"/>
      <c r="AC327" s="257"/>
      <c r="AD327" s="257"/>
      <c r="AE327" s="257"/>
      <c r="AF327" s="257"/>
      <c r="AG327" s="257"/>
      <c r="AH327" s="268">
        <v>0</v>
      </c>
      <c r="AI327" s="269"/>
      <c r="AJ327" s="271">
        <v>560</v>
      </c>
      <c r="AK327" s="272"/>
      <c r="AL327" s="261" t="s">
        <v>269</v>
      </c>
      <c r="AM327" s="257"/>
      <c r="AN327" s="268">
        <v>0</v>
      </c>
      <c r="AO327" s="269"/>
      <c r="AP327" s="269"/>
      <c r="AQ327" s="269"/>
      <c r="AR327" s="269"/>
      <c r="AS327" s="207">
        <f t="shared" si="5"/>
        <v>0</v>
      </c>
    </row>
    <row r="328" spans="2:45" ht="24.6" customHeight="1">
      <c r="B328" s="258">
        <v>95</v>
      </c>
      <c r="C328" s="257"/>
      <c r="D328" s="261" t="s">
        <v>2394</v>
      </c>
      <c r="E328" s="257"/>
      <c r="F328" s="257"/>
      <c r="G328" s="257"/>
      <c r="H328" s="257"/>
      <c r="I328" s="257"/>
      <c r="J328" s="257"/>
      <c r="K328" s="257"/>
      <c r="L328" s="257"/>
      <c r="M328" s="257"/>
      <c r="N328" s="257"/>
      <c r="O328" s="261" t="s">
        <v>2395</v>
      </c>
      <c r="P328" s="257"/>
      <c r="Q328" s="257"/>
      <c r="R328" s="257"/>
      <c r="S328" s="257"/>
      <c r="T328" s="257"/>
      <c r="U328" s="257"/>
      <c r="V328" s="257"/>
      <c r="W328" s="257"/>
      <c r="X328" s="257"/>
      <c r="Y328" s="257"/>
      <c r="Z328" s="257"/>
      <c r="AA328" s="257"/>
      <c r="AB328" s="257"/>
      <c r="AC328" s="257"/>
      <c r="AD328" s="257"/>
      <c r="AE328" s="257"/>
      <c r="AF328" s="257"/>
      <c r="AG328" s="257"/>
      <c r="AH328" s="268">
        <v>0</v>
      </c>
      <c r="AI328" s="269"/>
      <c r="AJ328" s="271">
        <v>9</v>
      </c>
      <c r="AK328" s="272"/>
      <c r="AL328" s="261" t="s">
        <v>2168</v>
      </c>
      <c r="AM328" s="257"/>
      <c r="AN328" s="268">
        <v>0</v>
      </c>
      <c r="AO328" s="269"/>
      <c r="AP328" s="269"/>
      <c r="AQ328" s="269"/>
      <c r="AR328" s="269"/>
      <c r="AS328" s="207">
        <f t="shared" si="5"/>
        <v>0</v>
      </c>
    </row>
    <row r="329" spans="2:45" ht="0" hidden="1" customHeight="1">
      <c r="AH329" s="205"/>
      <c r="AI329" s="205"/>
      <c r="AJ329" s="199"/>
      <c r="AK329" s="199"/>
      <c r="AN329" s="205"/>
      <c r="AO329" s="205"/>
      <c r="AP329" s="205"/>
      <c r="AQ329" s="205"/>
      <c r="AR329" s="205"/>
      <c r="AS329" s="207">
        <f t="shared" si="5"/>
        <v>0</v>
      </c>
    </row>
    <row r="330" spans="2:45">
      <c r="B330" s="258">
        <v>96</v>
      </c>
      <c r="C330" s="257"/>
      <c r="D330" s="261" t="s">
        <v>2421</v>
      </c>
      <c r="E330" s="257"/>
      <c r="F330" s="257"/>
      <c r="G330" s="257"/>
      <c r="H330" s="257"/>
      <c r="I330" s="257"/>
      <c r="J330" s="257"/>
      <c r="K330" s="257"/>
      <c r="L330" s="257"/>
      <c r="M330" s="257"/>
      <c r="N330" s="257"/>
      <c r="O330" s="261" t="s">
        <v>2422</v>
      </c>
      <c r="P330" s="257"/>
      <c r="Q330" s="257"/>
      <c r="R330" s="257"/>
      <c r="S330" s="257"/>
      <c r="T330" s="257"/>
      <c r="U330" s="257"/>
      <c r="V330" s="257"/>
      <c r="W330" s="257"/>
      <c r="X330" s="257"/>
      <c r="Y330" s="257"/>
      <c r="Z330" s="257"/>
      <c r="AA330" s="257"/>
      <c r="AB330" s="257"/>
      <c r="AC330" s="257"/>
      <c r="AD330" s="257"/>
      <c r="AE330" s="257"/>
      <c r="AF330" s="257"/>
      <c r="AG330" s="257"/>
      <c r="AH330" s="268">
        <v>0</v>
      </c>
      <c r="AI330" s="269"/>
      <c r="AJ330" s="271">
        <v>60</v>
      </c>
      <c r="AK330" s="272"/>
      <c r="AL330" s="261" t="s">
        <v>269</v>
      </c>
      <c r="AM330" s="257"/>
      <c r="AN330" s="268">
        <v>0</v>
      </c>
      <c r="AO330" s="269"/>
      <c r="AP330" s="269"/>
      <c r="AQ330" s="269"/>
      <c r="AR330" s="269"/>
      <c r="AS330" s="207">
        <f t="shared" si="5"/>
        <v>0</v>
      </c>
    </row>
    <row r="331" spans="2:45" ht="0" hidden="1" customHeight="1">
      <c r="AH331" s="205"/>
      <c r="AI331" s="205"/>
      <c r="AJ331" s="199"/>
      <c r="AK331" s="199"/>
      <c r="AN331" s="205"/>
      <c r="AO331" s="205"/>
      <c r="AP331" s="205"/>
      <c r="AQ331" s="205"/>
      <c r="AR331" s="205"/>
      <c r="AS331" s="207">
        <f t="shared" si="5"/>
        <v>0</v>
      </c>
    </row>
    <row r="332" spans="2:45">
      <c r="B332" s="258">
        <v>97</v>
      </c>
      <c r="C332" s="257"/>
      <c r="D332" s="261" t="s">
        <v>2307</v>
      </c>
      <c r="E332" s="257"/>
      <c r="F332" s="257"/>
      <c r="G332" s="257"/>
      <c r="H332" s="257"/>
      <c r="I332" s="257"/>
      <c r="J332" s="257"/>
      <c r="K332" s="257"/>
      <c r="L332" s="257"/>
      <c r="M332" s="257"/>
      <c r="N332" s="257"/>
      <c r="O332" s="261" t="s">
        <v>2308</v>
      </c>
      <c r="P332" s="257"/>
      <c r="Q332" s="257"/>
      <c r="R332" s="257"/>
      <c r="S332" s="257"/>
      <c r="T332" s="257"/>
      <c r="U332" s="257"/>
      <c r="V332" s="257"/>
      <c r="W332" s="257"/>
      <c r="X332" s="257"/>
      <c r="Y332" s="257"/>
      <c r="Z332" s="257"/>
      <c r="AA332" s="257"/>
      <c r="AB332" s="257"/>
      <c r="AC332" s="257"/>
      <c r="AD332" s="257"/>
      <c r="AE332" s="257"/>
      <c r="AF332" s="257"/>
      <c r="AG332" s="257"/>
      <c r="AH332" s="268">
        <v>0</v>
      </c>
      <c r="AI332" s="269"/>
      <c r="AJ332" s="271">
        <v>1</v>
      </c>
      <c r="AK332" s="272"/>
      <c r="AL332" s="261" t="s">
        <v>2168</v>
      </c>
      <c r="AM332" s="257"/>
      <c r="AN332" s="268">
        <v>0</v>
      </c>
      <c r="AO332" s="269"/>
      <c r="AP332" s="269"/>
      <c r="AQ332" s="269"/>
      <c r="AR332" s="269"/>
      <c r="AS332" s="207">
        <f t="shared" si="5"/>
        <v>0</v>
      </c>
    </row>
    <row r="333" spans="2:45" ht="0" hidden="1" customHeight="1">
      <c r="AH333" s="205"/>
      <c r="AI333" s="205"/>
      <c r="AJ333" s="199"/>
      <c r="AK333" s="199"/>
      <c r="AN333" s="205"/>
      <c r="AO333" s="205"/>
      <c r="AP333" s="205"/>
      <c r="AQ333" s="205"/>
      <c r="AR333" s="205"/>
      <c r="AS333" s="207">
        <f t="shared" si="5"/>
        <v>0</v>
      </c>
    </row>
    <row r="334" spans="2:45">
      <c r="B334" s="258">
        <v>98</v>
      </c>
      <c r="C334" s="257"/>
      <c r="D334" s="261" t="s">
        <v>2271</v>
      </c>
      <c r="E334" s="257"/>
      <c r="F334" s="257"/>
      <c r="G334" s="257"/>
      <c r="H334" s="257"/>
      <c r="I334" s="257"/>
      <c r="J334" s="257"/>
      <c r="K334" s="257"/>
      <c r="L334" s="257"/>
      <c r="M334" s="257"/>
      <c r="N334" s="257"/>
      <c r="O334" s="261" t="s">
        <v>2272</v>
      </c>
      <c r="P334" s="257"/>
      <c r="Q334" s="257"/>
      <c r="R334" s="257"/>
      <c r="S334" s="257"/>
      <c r="T334" s="257"/>
      <c r="U334" s="257"/>
      <c r="V334" s="257"/>
      <c r="W334" s="257"/>
      <c r="X334" s="257"/>
      <c r="Y334" s="257"/>
      <c r="Z334" s="257"/>
      <c r="AA334" s="257"/>
      <c r="AB334" s="257"/>
      <c r="AC334" s="257"/>
      <c r="AD334" s="257"/>
      <c r="AE334" s="257"/>
      <c r="AF334" s="257"/>
      <c r="AG334" s="257"/>
      <c r="AH334" s="268">
        <v>0</v>
      </c>
      <c r="AI334" s="269"/>
      <c r="AJ334" s="271">
        <v>10</v>
      </c>
      <c r="AK334" s="272"/>
      <c r="AL334" s="261" t="s">
        <v>269</v>
      </c>
      <c r="AM334" s="257"/>
      <c r="AN334" s="268">
        <v>0</v>
      </c>
      <c r="AO334" s="269"/>
      <c r="AP334" s="269"/>
      <c r="AQ334" s="269"/>
      <c r="AR334" s="269"/>
      <c r="AS334" s="207">
        <f t="shared" si="5"/>
        <v>0</v>
      </c>
    </row>
    <row r="335" spans="2:45">
      <c r="B335" s="258">
        <v>99</v>
      </c>
      <c r="C335" s="257"/>
      <c r="D335" s="261" t="s">
        <v>2405</v>
      </c>
      <c r="E335" s="257"/>
      <c r="F335" s="257"/>
      <c r="G335" s="257"/>
      <c r="H335" s="257"/>
      <c r="I335" s="257"/>
      <c r="J335" s="257"/>
      <c r="K335" s="257"/>
      <c r="L335" s="257"/>
      <c r="M335" s="257"/>
      <c r="N335" s="257"/>
      <c r="O335" s="261" t="s">
        <v>2406</v>
      </c>
      <c r="P335" s="257"/>
      <c r="Q335" s="257"/>
      <c r="R335" s="257"/>
      <c r="S335" s="257"/>
      <c r="T335" s="257"/>
      <c r="U335" s="257"/>
      <c r="V335" s="257"/>
      <c r="W335" s="257"/>
      <c r="X335" s="257"/>
      <c r="Y335" s="257"/>
      <c r="Z335" s="257"/>
      <c r="AA335" s="257"/>
      <c r="AB335" s="257"/>
      <c r="AC335" s="257"/>
      <c r="AD335" s="257"/>
      <c r="AE335" s="257"/>
      <c r="AF335" s="257"/>
      <c r="AG335" s="257"/>
      <c r="AH335" s="268">
        <v>0</v>
      </c>
      <c r="AI335" s="269"/>
      <c r="AJ335" s="271">
        <v>30</v>
      </c>
      <c r="AK335" s="272"/>
      <c r="AL335" s="261" t="s">
        <v>2168</v>
      </c>
      <c r="AM335" s="257"/>
      <c r="AN335" s="268">
        <v>0</v>
      </c>
      <c r="AO335" s="269"/>
      <c r="AP335" s="269"/>
      <c r="AQ335" s="269"/>
      <c r="AR335" s="269"/>
      <c r="AS335" s="207">
        <f t="shared" si="5"/>
        <v>0</v>
      </c>
    </row>
    <row r="336" spans="2:45" ht="0" hidden="1" customHeight="1">
      <c r="AH336" s="205"/>
      <c r="AI336" s="205"/>
      <c r="AJ336" s="199"/>
      <c r="AK336" s="199"/>
      <c r="AN336" s="205"/>
      <c r="AO336" s="205"/>
      <c r="AP336" s="205"/>
      <c r="AQ336" s="205"/>
      <c r="AR336" s="205"/>
      <c r="AS336" s="207">
        <f t="shared" si="5"/>
        <v>0</v>
      </c>
    </row>
    <row r="337" spans="2:45">
      <c r="B337" s="258">
        <v>100</v>
      </c>
      <c r="C337" s="257"/>
      <c r="D337" s="261" t="s">
        <v>2407</v>
      </c>
      <c r="E337" s="257"/>
      <c r="F337" s="257"/>
      <c r="G337" s="257"/>
      <c r="H337" s="257"/>
      <c r="I337" s="257"/>
      <c r="J337" s="257"/>
      <c r="K337" s="257"/>
      <c r="L337" s="257"/>
      <c r="M337" s="257"/>
      <c r="N337" s="257"/>
      <c r="O337" s="261" t="s">
        <v>2408</v>
      </c>
      <c r="P337" s="257"/>
      <c r="Q337" s="257"/>
      <c r="R337" s="257"/>
      <c r="S337" s="257"/>
      <c r="T337" s="257"/>
      <c r="U337" s="257"/>
      <c r="V337" s="257"/>
      <c r="W337" s="257"/>
      <c r="X337" s="257"/>
      <c r="Y337" s="257"/>
      <c r="Z337" s="257"/>
      <c r="AA337" s="257"/>
      <c r="AB337" s="257"/>
      <c r="AC337" s="257"/>
      <c r="AD337" s="257"/>
      <c r="AE337" s="257"/>
      <c r="AF337" s="257"/>
      <c r="AG337" s="257"/>
      <c r="AH337" s="268">
        <v>0</v>
      </c>
      <c r="AI337" s="269"/>
      <c r="AJ337" s="271">
        <v>70</v>
      </c>
      <c r="AK337" s="272"/>
      <c r="AL337" s="261" t="s">
        <v>2168</v>
      </c>
      <c r="AM337" s="257"/>
      <c r="AN337" s="268">
        <v>0</v>
      </c>
      <c r="AO337" s="269"/>
      <c r="AP337" s="269"/>
      <c r="AQ337" s="269"/>
      <c r="AR337" s="269"/>
      <c r="AS337" s="207">
        <f t="shared" si="5"/>
        <v>0</v>
      </c>
    </row>
    <row r="338" spans="2:45" ht="0" hidden="1" customHeight="1">
      <c r="AH338" s="205"/>
      <c r="AI338" s="205"/>
      <c r="AJ338" s="199"/>
      <c r="AK338" s="199"/>
      <c r="AN338" s="205"/>
      <c r="AO338" s="205"/>
      <c r="AP338" s="205"/>
      <c r="AQ338" s="205"/>
      <c r="AR338" s="205"/>
      <c r="AS338" s="207">
        <f t="shared" si="5"/>
        <v>0</v>
      </c>
    </row>
    <row r="339" spans="2:45">
      <c r="B339" s="258">
        <v>101</v>
      </c>
      <c r="C339" s="257"/>
      <c r="D339" s="261" t="s">
        <v>2401</v>
      </c>
      <c r="E339" s="257"/>
      <c r="F339" s="257"/>
      <c r="G339" s="257"/>
      <c r="H339" s="257"/>
      <c r="I339" s="257"/>
      <c r="J339" s="257"/>
      <c r="K339" s="257"/>
      <c r="L339" s="257"/>
      <c r="M339" s="257"/>
      <c r="N339" s="257"/>
      <c r="O339" s="261" t="s">
        <v>2402</v>
      </c>
      <c r="P339" s="257"/>
      <c r="Q339" s="257"/>
      <c r="R339" s="257"/>
      <c r="S339" s="257"/>
      <c r="T339" s="257"/>
      <c r="U339" s="257"/>
      <c r="V339" s="257"/>
      <c r="W339" s="257"/>
      <c r="X339" s="257"/>
      <c r="Y339" s="257"/>
      <c r="Z339" s="257"/>
      <c r="AA339" s="257"/>
      <c r="AB339" s="257"/>
      <c r="AC339" s="257"/>
      <c r="AD339" s="257"/>
      <c r="AE339" s="257"/>
      <c r="AF339" s="257"/>
      <c r="AG339" s="257"/>
      <c r="AH339" s="268">
        <v>0</v>
      </c>
      <c r="AI339" s="269"/>
      <c r="AJ339" s="271">
        <v>12</v>
      </c>
      <c r="AK339" s="272"/>
      <c r="AL339" s="261" t="s">
        <v>269</v>
      </c>
      <c r="AM339" s="257"/>
      <c r="AN339" s="268">
        <v>0</v>
      </c>
      <c r="AO339" s="269"/>
      <c r="AP339" s="269"/>
      <c r="AQ339" s="269"/>
      <c r="AR339" s="269"/>
      <c r="AS339" s="207">
        <f t="shared" si="5"/>
        <v>0</v>
      </c>
    </row>
    <row r="340" spans="2:45" ht="0" hidden="1" customHeight="1">
      <c r="AH340" s="205"/>
      <c r="AI340" s="205"/>
      <c r="AJ340" s="199"/>
      <c r="AK340" s="199"/>
      <c r="AN340" s="205"/>
      <c r="AO340" s="205"/>
      <c r="AP340" s="205"/>
      <c r="AQ340" s="205"/>
      <c r="AR340" s="205"/>
      <c r="AS340" s="207">
        <f t="shared" si="5"/>
        <v>0</v>
      </c>
    </row>
    <row r="341" spans="2:45">
      <c r="B341" s="258">
        <v>102</v>
      </c>
      <c r="C341" s="257"/>
      <c r="D341" s="261" t="s">
        <v>2190</v>
      </c>
      <c r="E341" s="257"/>
      <c r="F341" s="257"/>
      <c r="G341" s="257"/>
      <c r="H341" s="257"/>
      <c r="I341" s="257"/>
      <c r="J341" s="257"/>
      <c r="K341" s="257"/>
      <c r="L341" s="257"/>
      <c r="M341" s="257"/>
      <c r="N341" s="257"/>
      <c r="O341" s="261" t="s">
        <v>2191</v>
      </c>
      <c r="P341" s="257"/>
      <c r="Q341" s="257"/>
      <c r="R341" s="257"/>
      <c r="S341" s="257"/>
      <c r="T341" s="257"/>
      <c r="U341" s="257"/>
      <c r="V341" s="257"/>
      <c r="W341" s="257"/>
      <c r="X341" s="257"/>
      <c r="Y341" s="257"/>
      <c r="Z341" s="257"/>
      <c r="AA341" s="257"/>
      <c r="AB341" s="257"/>
      <c r="AC341" s="257"/>
      <c r="AD341" s="257"/>
      <c r="AE341" s="257"/>
      <c r="AF341" s="257"/>
      <c r="AG341" s="257"/>
      <c r="AH341" s="268">
        <v>0</v>
      </c>
      <c r="AI341" s="269"/>
      <c r="AJ341" s="271">
        <v>4</v>
      </c>
      <c r="AK341" s="272"/>
      <c r="AL341" s="261" t="s">
        <v>2168</v>
      </c>
      <c r="AM341" s="257"/>
      <c r="AN341" s="268">
        <v>0</v>
      </c>
      <c r="AO341" s="269"/>
      <c r="AP341" s="269"/>
      <c r="AQ341" s="269"/>
      <c r="AR341" s="269"/>
      <c r="AS341" s="207">
        <f t="shared" si="5"/>
        <v>0</v>
      </c>
    </row>
    <row r="342" spans="2:45">
      <c r="B342" s="258">
        <v>103</v>
      </c>
      <c r="C342" s="257"/>
      <c r="D342" s="261" t="s">
        <v>2255</v>
      </c>
      <c r="E342" s="257"/>
      <c r="F342" s="257"/>
      <c r="G342" s="257"/>
      <c r="H342" s="257"/>
      <c r="I342" s="257"/>
      <c r="J342" s="257"/>
      <c r="K342" s="257"/>
      <c r="L342" s="257"/>
      <c r="M342" s="257"/>
      <c r="N342" s="257"/>
      <c r="O342" s="261" t="s">
        <v>2256</v>
      </c>
      <c r="P342" s="257"/>
      <c r="Q342" s="257"/>
      <c r="R342" s="257"/>
      <c r="S342" s="257"/>
      <c r="T342" s="257"/>
      <c r="U342" s="257"/>
      <c r="V342" s="257"/>
      <c r="W342" s="257"/>
      <c r="X342" s="257"/>
      <c r="Y342" s="257"/>
      <c r="Z342" s="257"/>
      <c r="AA342" s="257"/>
      <c r="AB342" s="257"/>
      <c r="AC342" s="257"/>
      <c r="AD342" s="257"/>
      <c r="AE342" s="257"/>
      <c r="AF342" s="257"/>
      <c r="AG342" s="257"/>
      <c r="AH342" s="268">
        <v>0</v>
      </c>
      <c r="AI342" s="269"/>
      <c r="AJ342" s="271">
        <v>820</v>
      </c>
      <c r="AK342" s="272"/>
      <c r="AL342" s="261" t="s">
        <v>269</v>
      </c>
      <c r="AM342" s="257"/>
      <c r="AN342" s="268">
        <v>0</v>
      </c>
      <c r="AO342" s="269"/>
      <c r="AP342" s="269"/>
      <c r="AQ342" s="269"/>
      <c r="AR342" s="269"/>
      <c r="AS342" s="207">
        <f t="shared" si="5"/>
        <v>0</v>
      </c>
    </row>
    <row r="343" spans="2:45" ht="0" hidden="1" customHeight="1">
      <c r="AH343" s="205"/>
      <c r="AI343" s="205"/>
      <c r="AJ343" s="199"/>
      <c r="AK343" s="199"/>
      <c r="AN343" s="205"/>
      <c r="AO343" s="205"/>
      <c r="AP343" s="205"/>
      <c r="AQ343" s="205"/>
      <c r="AR343" s="205"/>
      <c r="AS343" s="207">
        <f t="shared" si="5"/>
        <v>0</v>
      </c>
    </row>
    <row r="344" spans="2:45">
      <c r="B344" s="258">
        <v>104</v>
      </c>
      <c r="C344" s="257"/>
      <c r="D344" s="261" t="s">
        <v>2192</v>
      </c>
      <c r="E344" s="257"/>
      <c r="F344" s="257"/>
      <c r="G344" s="257"/>
      <c r="H344" s="257"/>
      <c r="I344" s="257"/>
      <c r="J344" s="257"/>
      <c r="K344" s="257"/>
      <c r="L344" s="257"/>
      <c r="M344" s="257"/>
      <c r="N344" s="257"/>
      <c r="O344" s="261" t="s">
        <v>2193</v>
      </c>
      <c r="P344" s="257"/>
      <c r="Q344" s="257"/>
      <c r="R344" s="257"/>
      <c r="S344" s="257"/>
      <c r="T344" s="257"/>
      <c r="U344" s="257"/>
      <c r="V344" s="257"/>
      <c r="W344" s="257"/>
      <c r="X344" s="257"/>
      <c r="Y344" s="257"/>
      <c r="Z344" s="257"/>
      <c r="AA344" s="257"/>
      <c r="AB344" s="257"/>
      <c r="AC344" s="257"/>
      <c r="AD344" s="257"/>
      <c r="AE344" s="257"/>
      <c r="AF344" s="257"/>
      <c r="AG344" s="257"/>
      <c r="AH344" s="268">
        <v>0</v>
      </c>
      <c r="AI344" s="269"/>
      <c r="AJ344" s="271">
        <v>9</v>
      </c>
      <c r="AK344" s="272"/>
      <c r="AL344" s="261" t="s">
        <v>2168</v>
      </c>
      <c r="AM344" s="257"/>
      <c r="AN344" s="268">
        <v>0</v>
      </c>
      <c r="AO344" s="269"/>
      <c r="AP344" s="269"/>
      <c r="AQ344" s="269"/>
      <c r="AR344" s="269"/>
      <c r="AS344" s="207">
        <f t="shared" si="5"/>
        <v>0</v>
      </c>
    </row>
    <row r="345" spans="2:45" ht="0" hidden="1" customHeight="1">
      <c r="AH345" s="205"/>
      <c r="AI345" s="205"/>
      <c r="AJ345" s="199"/>
      <c r="AK345" s="199"/>
      <c r="AN345" s="205"/>
      <c r="AO345" s="205"/>
      <c r="AP345" s="205"/>
      <c r="AQ345" s="205"/>
      <c r="AR345" s="205"/>
      <c r="AS345" s="207">
        <f t="shared" si="5"/>
        <v>0</v>
      </c>
    </row>
    <row r="346" spans="2:45">
      <c r="B346" s="258">
        <v>105</v>
      </c>
      <c r="C346" s="257"/>
      <c r="D346" s="261" t="s">
        <v>2194</v>
      </c>
      <c r="E346" s="257"/>
      <c r="F346" s="257"/>
      <c r="G346" s="257"/>
      <c r="H346" s="257"/>
      <c r="I346" s="257"/>
      <c r="J346" s="257"/>
      <c r="K346" s="257"/>
      <c r="L346" s="257"/>
      <c r="M346" s="257"/>
      <c r="N346" s="257"/>
      <c r="O346" s="261" t="s">
        <v>2195</v>
      </c>
      <c r="P346" s="257"/>
      <c r="Q346" s="257"/>
      <c r="R346" s="257"/>
      <c r="S346" s="257"/>
      <c r="T346" s="257"/>
      <c r="U346" s="257"/>
      <c r="V346" s="257"/>
      <c r="W346" s="257"/>
      <c r="X346" s="257"/>
      <c r="Y346" s="257"/>
      <c r="Z346" s="257"/>
      <c r="AA346" s="257"/>
      <c r="AB346" s="257"/>
      <c r="AC346" s="257"/>
      <c r="AD346" s="257"/>
      <c r="AE346" s="257"/>
      <c r="AF346" s="257"/>
      <c r="AG346" s="257"/>
      <c r="AH346" s="268">
        <v>0</v>
      </c>
      <c r="AI346" s="269"/>
      <c r="AJ346" s="271">
        <v>9</v>
      </c>
      <c r="AK346" s="272"/>
      <c r="AL346" s="261" t="s">
        <v>2168</v>
      </c>
      <c r="AM346" s="257"/>
      <c r="AN346" s="268">
        <v>0</v>
      </c>
      <c r="AO346" s="269"/>
      <c r="AP346" s="269"/>
      <c r="AQ346" s="269"/>
      <c r="AR346" s="269"/>
      <c r="AS346" s="207">
        <f t="shared" si="5"/>
        <v>0</v>
      </c>
    </row>
    <row r="347" spans="2:45" ht="0" hidden="1" customHeight="1">
      <c r="AH347" s="205"/>
      <c r="AI347" s="205"/>
      <c r="AJ347" s="199"/>
      <c r="AK347" s="199"/>
      <c r="AN347" s="205"/>
      <c r="AO347" s="205"/>
      <c r="AP347" s="205"/>
      <c r="AQ347" s="205"/>
      <c r="AR347" s="205"/>
      <c r="AS347" s="207">
        <f t="shared" si="5"/>
        <v>0</v>
      </c>
    </row>
    <row r="348" spans="2:45">
      <c r="B348" s="258">
        <v>106</v>
      </c>
      <c r="C348" s="257"/>
      <c r="D348" s="261" t="s">
        <v>2242</v>
      </c>
      <c r="E348" s="257"/>
      <c r="F348" s="257"/>
      <c r="G348" s="257"/>
      <c r="H348" s="257"/>
      <c r="I348" s="257"/>
      <c r="J348" s="257"/>
      <c r="K348" s="257"/>
      <c r="L348" s="257"/>
      <c r="M348" s="257"/>
      <c r="N348" s="257"/>
      <c r="O348" s="261" t="s">
        <v>2243</v>
      </c>
      <c r="P348" s="257"/>
      <c r="Q348" s="257"/>
      <c r="R348" s="257"/>
      <c r="S348" s="257"/>
      <c r="T348" s="257"/>
      <c r="U348" s="257"/>
      <c r="V348" s="257"/>
      <c r="W348" s="257"/>
      <c r="X348" s="257"/>
      <c r="Y348" s="257"/>
      <c r="Z348" s="257"/>
      <c r="AA348" s="257"/>
      <c r="AB348" s="257"/>
      <c r="AC348" s="257"/>
      <c r="AD348" s="257"/>
      <c r="AE348" s="257"/>
      <c r="AF348" s="257"/>
      <c r="AG348" s="257"/>
      <c r="AH348" s="268">
        <v>0</v>
      </c>
      <c r="AI348" s="269"/>
      <c r="AJ348" s="271">
        <v>2</v>
      </c>
      <c r="AK348" s="272"/>
      <c r="AL348" s="261" t="s">
        <v>2168</v>
      </c>
      <c r="AM348" s="257"/>
      <c r="AN348" s="268">
        <v>0</v>
      </c>
      <c r="AO348" s="269"/>
      <c r="AP348" s="269"/>
      <c r="AQ348" s="269"/>
      <c r="AR348" s="269"/>
      <c r="AS348" s="207">
        <f t="shared" si="5"/>
        <v>0</v>
      </c>
    </row>
    <row r="349" spans="2:45" ht="0" hidden="1" customHeight="1">
      <c r="AH349" s="205"/>
      <c r="AI349" s="205"/>
      <c r="AJ349" s="199"/>
      <c r="AK349" s="199"/>
      <c r="AN349" s="205"/>
      <c r="AO349" s="205"/>
      <c r="AP349" s="205"/>
      <c r="AQ349" s="205"/>
      <c r="AR349" s="205"/>
      <c r="AS349" s="207">
        <f t="shared" si="5"/>
        <v>0</v>
      </c>
    </row>
    <row r="350" spans="2:45" ht="23.45" customHeight="1">
      <c r="B350" s="258">
        <v>107</v>
      </c>
      <c r="C350" s="257"/>
      <c r="D350" s="261" t="s">
        <v>2206</v>
      </c>
      <c r="E350" s="257"/>
      <c r="F350" s="257"/>
      <c r="G350" s="257"/>
      <c r="H350" s="257"/>
      <c r="I350" s="257"/>
      <c r="J350" s="257"/>
      <c r="K350" s="257"/>
      <c r="L350" s="257"/>
      <c r="M350" s="257"/>
      <c r="N350" s="257"/>
      <c r="O350" s="261" t="s">
        <v>2207</v>
      </c>
      <c r="P350" s="257"/>
      <c r="Q350" s="257"/>
      <c r="R350" s="257"/>
      <c r="S350" s="257"/>
      <c r="T350" s="257"/>
      <c r="U350" s="257"/>
      <c r="V350" s="257"/>
      <c r="W350" s="257"/>
      <c r="X350" s="257"/>
      <c r="Y350" s="257"/>
      <c r="Z350" s="257"/>
      <c r="AA350" s="257"/>
      <c r="AB350" s="257"/>
      <c r="AC350" s="257"/>
      <c r="AD350" s="257"/>
      <c r="AE350" s="257"/>
      <c r="AF350" s="257"/>
      <c r="AG350" s="257"/>
      <c r="AH350" s="268">
        <v>0</v>
      </c>
      <c r="AI350" s="269"/>
      <c r="AJ350" s="271">
        <v>4</v>
      </c>
      <c r="AK350" s="272"/>
      <c r="AL350" s="261" t="s">
        <v>2168</v>
      </c>
      <c r="AM350" s="257"/>
      <c r="AN350" s="268">
        <v>0</v>
      </c>
      <c r="AO350" s="269"/>
      <c r="AP350" s="269"/>
      <c r="AQ350" s="269"/>
      <c r="AR350" s="269"/>
      <c r="AS350" s="207">
        <f t="shared" si="5"/>
        <v>0</v>
      </c>
    </row>
    <row r="351" spans="2:45">
      <c r="B351" s="258">
        <v>108</v>
      </c>
      <c r="C351" s="257"/>
      <c r="D351" s="261" t="s">
        <v>2228</v>
      </c>
      <c r="E351" s="257"/>
      <c r="F351" s="257"/>
      <c r="G351" s="257"/>
      <c r="H351" s="257"/>
      <c r="I351" s="257"/>
      <c r="J351" s="257"/>
      <c r="K351" s="257"/>
      <c r="L351" s="257"/>
      <c r="M351" s="257"/>
      <c r="N351" s="257"/>
      <c r="O351" s="261" t="s">
        <v>2229</v>
      </c>
      <c r="P351" s="257"/>
      <c r="Q351" s="257"/>
      <c r="R351" s="257"/>
      <c r="S351" s="257"/>
      <c r="T351" s="257"/>
      <c r="U351" s="257"/>
      <c r="V351" s="257"/>
      <c r="W351" s="257"/>
      <c r="X351" s="257"/>
      <c r="Y351" s="257"/>
      <c r="Z351" s="257"/>
      <c r="AA351" s="257"/>
      <c r="AB351" s="257"/>
      <c r="AC351" s="257"/>
      <c r="AD351" s="257"/>
      <c r="AE351" s="257"/>
      <c r="AF351" s="257"/>
      <c r="AG351" s="257"/>
      <c r="AH351" s="268">
        <v>0</v>
      </c>
      <c r="AI351" s="269"/>
      <c r="AJ351" s="271">
        <v>4</v>
      </c>
      <c r="AK351" s="272"/>
      <c r="AL351" s="261" t="s">
        <v>2168</v>
      </c>
      <c r="AM351" s="257"/>
      <c r="AN351" s="268">
        <v>0</v>
      </c>
      <c r="AO351" s="269"/>
      <c r="AP351" s="269"/>
      <c r="AQ351" s="269"/>
      <c r="AR351" s="269"/>
      <c r="AS351" s="207">
        <f t="shared" si="5"/>
        <v>0</v>
      </c>
    </row>
    <row r="352" spans="2:45" ht="0" hidden="1" customHeight="1">
      <c r="AH352" s="205"/>
      <c r="AI352" s="205"/>
      <c r="AJ352" s="199"/>
      <c r="AK352" s="199"/>
      <c r="AN352" s="205"/>
      <c r="AO352" s="205"/>
      <c r="AP352" s="205"/>
      <c r="AQ352" s="205"/>
      <c r="AR352" s="205"/>
      <c r="AS352" s="207">
        <f t="shared" si="5"/>
        <v>0</v>
      </c>
    </row>
    <row r="353" spans="2:45">
      <c r="B353" s="258">
        <v>109</v>
      </c>
      <c r="C353" s="257"/>
      <c r="D353" s="261" t="s">
        <v>2228</v>
      </c>
      <c r="E353" s="257"/>
      <c r="F353" s="257"/>
      <c r="G353" s="257"/>
      <c r="H353" s="257"/>
      <c r="I353" s="257"/>
      <c r="J353" s="257"/>
      <c r="K353" s="257"/>
      <c r="L353" s="257"/>
      <c r="M353" s="257"/>
      <c r="N353" s="257"/>
      <c r="O353" s="261" t="s">
        <v>2229</v>
      </c>
      <c r="P353" s="257"/>
      <c r="Q353" s="257"/>
      <c r="R353" s="257"/>
      <c r="S353" s="257"/>
      <c r="T353" s="257"/>
      <c r="U353" s="257"/>
      <c r="V353" s="257"/>
      <c r="W353" s="257"/>
      <c r="X353" s="257"/>
      <c r="Y353" s="257"/>
      <c r="Z353" s="257"/>
      <c r="AA353" s="257"/>
      <c r="AB353" s="257"/>
      <c r="AC353" s="257"/>
      <c r="AD353" s="257"/>
      <c r="AE353" s="257"/>
      <c r="AF353" s="257"/>
      <c r="AG353" s="257"/>
      <c r="AH353" s="268">
        <v>0</v>
      </c>
      <c r="AI353" s="269"/>
      <c r="AJ353" s="271">
        <v>9</v>
      </c>
      <c r="AK353" s="272"/>
      <c r="AL353" s="261" t="s">
        <v>2168</v>
      </c>
      <c r="AM353" s="257"/>
      <c r="AN353" s="268">
        <v>0</v>
      </c>
      <c r="AO353" s="269"/>
      <c r="AP353" s="269"/>
      <c r="AQ353" s="269"/>
      <c r="AR353" s="269"/>
      <c r="AS353" s="207">
        <f t="shared" si="5"/>
        <v>0</v>
      </c>
    </row>
    <row r="354" spans="2:45" ht="0" hidden="1" customHeight="1">
      <c r="AH354" s="205"/>
      <c r="AI354" s="205"/>
      <c r="AJ354" s="199"/>
      <c r="AK354" s="199"/>
      <c r="AN354" s="205"/>
      <c r="AO354" s="205"/>
      <c r="AP354" s="205"/>
      <c r="AQ354" s="205"/>
      <c r="AR354" s="205"/>
      <c r="AS354" s="207">
        <f t="shared" si="5"/>
        <v>0</v>
      </c>
    </row>
    <row r="355" spans="2:45" ht="21.95" customHeight="1">
      <c r="B355" s="258">
        <v>110</v>
      </c>
      <c r="C355" s="257"/>
      <c r="D355" s="261" t="s">
        <v>2388</v>
      </c>
      <c r="E355" s="257"/>
      <c r="F355" s="257"/>
      <c r="G355" s="257"/>
      <c r="H355" s="257"/>
      <c r="I355" s="257"/>
      <c r="J355" s="257"/>
      <c r="K355" s="257"/>
      <c r="L355" s="257"/>
      <c r="M355" s="257"/>
      <c r="N355" s="257"/>
      <c r="O355" s="261" t="s">
        <v>2389</v>
      </c>
      <c r="P355" s="257"/>
      <c r="Q355" s="257"/>
      <c r="R355" s="257"/>
      <c r="S355" s="257"/>
      <c r="T355" s="257"/>
      <c r="U355" s="257"/>
      <c r="V355" s="257"/>
      <c r="W355" s="257"/>
      <c r="X355" s="257"/>
      <c r="Y355" s="257"/>
      <c r="Z355" s="257"/>
      <c r="AA355" s="257"/>
      <c r="AB355" s="257"/>
      <c r="AC355" s="257"/>
      <c r="AD355" s="257"/>
      <c r="AE355" s="257"/>
      <c r="AF355" s="257"/>
      <c r="AG355" s="257"/>
      <c r="AH355" s="268">
        <v>0</v>
      </c>
      <c r="AI355" s="269"/>
      <c r="AJ355" s="271">
        <v>32</v>
      </c>
      <c r="AK355" s="272"/>
      <c r="AL355" s="261" t="s">
        <v>269</v>
      </c>
      <c r="AM355" s="257"/>
      <c r="AN355" s="268">
        <v>0</v>
      </c>
      <c r="AO355" s="269"/>
      <c r="AP355" s="269"/>
      <c r="AQ355" s="269"/>
      <c r="AR355" s="269"/>
      <c r="AS355" s="207">
        <f t="shared" ref="AS355:AS417" si="6">PRODUCT(AH355,AJ355)</f>
        <v>0</v>
      </c>
    </row>
    <row r="356" spans="2:45" ht="0" hidden="1" customHeight="1">
      <c r="AH356" s="205"/>
      <c r="AI356" s="205"/>
      <c r="AJ356" s="199"/>
      <c r="AK356" s="199"/>
      <c r="AN356" s="205"/>
      <c r="AO356" s="205"/>
      <c r="AP356" s="205"/>
      <c r="AQ356" s="205"/>
      <c r="AR356" s="205"/>
      <c r="AS356" s="207">
        <f t="shared" si="6"/>
        <v>0</v>
      </c>
    </row>
    <row r="357" spans="2:45" ht="21.95" customHeight="1">
      <c r="B357" s="258">
        <v>111</v>
      </c>
      <c r="C357" s="257"/>
      <c r="D357" s="261" t="s">
        <v>2423</v>
      </c>
      <c r="E357" s="257"/>
      <c r="F357" s="257"/>
      <c r="G357" s="257"/>
      <c r="H357" s="257"/>
      <c r="I357" s="257"/>
      <c r="J357" s="257"/>
      <c r="K357" s="257"/>
      <c r="L357" s="257"/>
      <c r="M357" s="257"/>
      <c r="N357" s="257"/>
      <c r="O357" s="261" t="s">
        <v>2424</v>
      </c>
      <c r="P357" s="257"/>
      <c r="Q357" s="257"/>
      <c r="R357" s="257"/>
      <c r="S357" s="257"/>
      <c r="T357" s="257"/>
      <c r="U357" s="257"/>
      <c r="V357" s="257"/>
      <c r="W357" s="257"/>
      <c r="X357" s="257"/>
      <c r="Y357" s="257"/>
      <c r="Z357" s="257"/>
      <c r="AA357" s="257"/>
      <c r="AB357" s="257"/>
      <c r="AC357" s="257"/>
      <c r="AD357" s="257"/>
      <c r="AE357" s="257"/>
      <c r="AF357" s="257"/>
      <c r="AG357" s="257"/>
      <c r="AH357" s="268">
        <v>0</v>
      </c>
      <c r="AI357" s="269"/>
      <c r="AJ357" s="271">
        <v>460</v>
      </c>
      <c r="AK357" s="272"/>
      <c r="AL357" s="261" t="s">
        <v>269</v>
      </c>
      <c r="AM357" s="257"/>
      <c r="AN357" s="268">
        <v>0</v>
      </c>
      <c r="AO357" s="269"/>
      <c r="AP357" s="269"/>
      <c r="AQ357" s="269"/>
      <c r="AR357" s="269"/>
      <c r="AS357" s="207">
        <f t="shared" si="6"/>
        <v>0</v>
      </c>
    </row>
    <row r="358" spans="2:45">
      <c r="B358" s="258">
        <v>112</v>
      </c>
      <c r="C358" s="257"/>
      <c r="D358" s="261" t="s">
        <v>2244</v>
      </c>
      <c r="E358" s="257"/>
      <c r="F358" s="257"/>
      <c r="G358" s="257"/>
      <c r="H358" s="257"/>
      <c r="I358" s="257"/>
      <c r="J358" s="257"/>
      <c r="K358" s="257"/>
      <c r="L358" s="257"/>
      <c r="M358" s="257"/>
      <c r="N358" s="257"/>
      <c r="O358" s="261" t="s">
        <v>2245</v>
      </c>
      <c r="P358" s="257"/>
      <c r="Q358" s="257"/>
      <c r="R358" s="257"/>
      <c r="S358" s="257"/>
      <c r="T358" s="257"/>
      <c r="U358" s="257"/>
      <c r="V358" s="257"/>
      <c r="W358" s="257"/>
      <c r="X358" s="257"/>
      <c r="Y358" s="257"/>
      <c r="Z358" s="257"/>
      <c r="AA358" s="257"/>
      <c r="AB358" s="257"/>
      <c r="AC358" s="257"/>
      <c r="AD358" s="257"/>
      <c r="AE358" s="257"/>
      <c r="AF358" s="257"/>
      <c r="AG358" s="257"/>
      <c r="AH358" s="268">
        <v>0</v>
      </c>
      <c r="AI358" s="269"/>
      <c r="AJ358" s="271">
        <v>2</v>
      </c>
      <c r="AK358" s="272"/>
      <c r="AL358" s="261" t="s">
        <v>2168</v>
      </c>
      <c r="AM358" s="257"/>
      <c r="AN358" s="268">
        <v>0</v>
      </c>
      <c r="AO358" s="269"/>
      <c r="AP358" s="269"/>
      <c r="AQ358" s="269"/>
      <c r="AR358" s="269"/>
      <c r="AS358" s="207">
        <f t="shared" si="6"/>
        <v>0</v>
      </c>
    </row>
    <row r="359" spans="2:45" ht="0" hidden="1" customHeight="1">
      <c r="AH359" s="205"/>
      <c r="AI359" s="205"/>
      <c r="AJ359" s="199"/>
      <c r="AK359" s="199"/>
      <c r="AN359" s="205"/>
      <c r="AO359" s="205"/>
      <c r="AP359" s="205"/>
      <c r="AQ359" s="205"/>
      <c r="AR359" s="205"/>
      <c r="AS359" s="207">
        <f t="shared" si="6"/>
        <v>0</v>
      </c>
    </row>
    <row r="360" spans="2:45">
      <c r="B360" s="258">
        <v>113</v>
      </c>
      <c r="C360" s="257"/>
      <c r="D360" s="261" t="s">
        <v>2164</v>
      </c>
      <c r="E360" s="257"/>
      <c r="F360" s="257"/>
      <c r="G360" s="257"/>
      <c r="H360" s="257"/>
      <c r="I360" s="257"/>
      <c r="J360" s="257"/>
      <c r="K360" s="257"/>
      <c r="L360" s="257"/>
      <c r="M360" s="257"/>
      <c r="N360" s="257"/>
      <c r="O360" s="261" t="s">
        <v>2165</v>
      </c>
      <c r="P360" s="257"/>
      <c r="Q360" s="257"/>
      <c r="R360" s="257"/>
      <c r="S360" s="257"/>
      <c r="T360" s="257"/>
      <c r="U360" s="257"/>
      <c r="V360" s="257"/>
      <c r="W360" s="257"/>
      <c r="X360" s="257"/>
      <c r="Y360" s="257"/>
      <c r="Z360" s="257"/>
      <c r="AA360" s="257"/>
      <c r="AB360" s="257"/>
      <c r="AC360" s="257"/>
      <c r="AD360" s="257"/>
      <c r="AE360" s="257"/>
      <c r="AF360" s="257"/>
      <c r="AG360" s="257"/>
      <c r="AH360" s="268">
        <v>0</v>
      </c>
      <c r="AI360" s="269"/>
      <c r="AJ360" s="271">
        <v>1</v>
      </c>
      <c r="AK360" s="272"/>
      <c r="AL360" s="261" t="s">
        <v>1141</v>
      </c>
      <c r="AM360" s="257"/>
      <c r="AN360" s="268">
        <v>0</v>
      </c>
      <c r="AO360" s="269"/>
      <c r="AP360" s="269"/>
      <c r="AQ360" s="269"/>
      <c r="AR360" s="269"/>
      <c r="AS360" s="207">
        <f t="shared" si="6"/>
        <v>0</v>
      </c>
    </row>
    <row r="361" spans="2:45" ht="0" hidden="1" customHeight="1">
      <c r="AH361" s="205"/>
      <c r="AI361" s="205"/>
      <c r="AJ361" s="199"/>
      <c r="AK361" s="199"/>
      <c r="AN361" s="205"/>
      <c r="AO361" s="205"/>
      <c r="AP361" s="205"/>
      <c r="AQ361" s="205"/>
      <c r="AR361" s="205"/>
      <c r="AS361" s="207">
        <f t="shared" si="6"/>
        <v>0</v>
      </c>
    </row>
    <row r="362" spans="2:45">
      <c r="B362" s="258">
        <v>114</v>
      </c>
      <c r="C362" s="257"/>
      <c r="D362" s="261" t="s">
        <v>2425</v>
      </c>
      <c r="E362" s="257"/>
      <c r="F362" s="257"/>
      <c r="G362" s="257"/>
      <c r="H362" s="257"/>
      <c r="I362" s="257"/>
      <c r="J362" s="257"/>
      <c r="K362" s="257"/>
      <c r="L362" s="257"/>
      <c r="M362" s="257"/>
      <c r="N362" s="257"/>
      <c r="O362" s="261" t="s">
        <v>2426</v>
      </c>
      <c r="P362" s="257"/>
      <c r="Q362" s="257"/>
      <c r="R362" s="257"/>
      <c r="S362" s="257"/>
      <c r="T362" s="257"/>
      <c r="U362" s="257"/>
      <c r="V362" s="257"/>
      <c r="W362" s="257"/>
      <c r="X362" s="257"/>
      <c r="Y362" s="257"/>
      <c r="Z362" s="257"/>
      <c r="AA362" s="257"/>
      <c r="AB362" s="257"/>
      <c r="AC362" s="257"/>
      <c r="AD362" s="257"/>
      <c r="AE362" s="257"/>
      <c r="AF362" s="257"/>
      <c r="AG362" s="257"/>
      <c r="AH362" s="268">
        <v>0</v>
      </c>
      <c r="AI362" s="269"/>
      <c r="AJ362" s="271">
        <v>10</v>
      </c>
      <c r="AK362" s="272"/>
      <c r="AL362" s="261" t="s">
        <v>1141</v>
      </c>
      <c r="AM362" s="257"/>
      <c r="AN362" s="268">
        <v>0</v>
      </c>
      <c r="AO362" s="269"/>
      <c r="AP362" s="269"/>
      <c r="AQ362" s="269"/>
      <c r="AR362" s="269"/>
      <c r="AS362" s="207">
        <f t="shared" si="6"/>
        <v>0</v>
      </c>
    </row>
    <row r="363" spans="2:45" ht="0" hidden="1" customHeight="1">
      <c r="AH363" s="205"/>
      <c r="AI363" s="205"/>
      <c r="AJ363" s="199"/>
      <c r="AK363" s="199"/>
      <c r="AN363" s="205"/>
      <c r="AO363" s="205"/>
      <c r="AP363" s="205"/>
      <c r="AQ363" s="205"/>
      <c r="AR363" s="205"/>
      <c r="AS363" s="207">
        <f t="shared" si="6"/>
        <v>0</v>
      </c>
    </row>
    <row r="364" spans="2:45">
      <c r="B364" s="258">
        <v>115</v>
      </c>
      <c r="C364" s="257"/>
      <c r="D364" s="261" t="s">
        <v>2427</v>
      </c>
      <c r="E364" s="257"/>
      <c r="F364" s="257"/>
      <c r="G364" s="257"/>
      <c r="H364" s="257"/>
      <c r="I364" s="257"/>
      <c r="J364" s="257"/>
      <c r="K364" s="257"/>
      <c r="L364" s="257"/>
      <c r="M364" s="257"/>
      <c r="N364" s="257"/>
      <c r="O364" s="261" t="s">
        <v>2428</v>
      </c>
      <c r="P364" s="257"/>
      <c r="Q364" s="257"/>
      <c r="R364" s="257"/>
      <c r="S364" s="257"/>
      <c r="T364" s="257"/>
      <c r="U364" s="257"/>
      <c r="V364" s="257"/>
      <c r="W364" s="257"/>
      <c r="X364" s="257"/>
      <c r="Y364" s="257"/>
      <c r="Z364" s="257"/>
      <c r="AA364" s="257"/>
      <c r="AB364" s="257"/>
      <c r="AC364" s="257"/>
      <c r="AD364" s="257"/>
      <c r="AE364" s="257"/>
      <c r="AF364" s="257"/>
      <c r="AG364" s="257"/>
      <c r="AH364" s="268">
        <v>0</v>
      </c>
      <c r="AI364" s="269"/>
      <c r="AJ364" s="271">
        <v>10</v>
      </c>
      <c r="AK364" s="272"/>
      <c r="AL364" s="261" t="s">
        <v>1141</v>
      </c>
      <c r="AM364" s="257"/>
      <c r="AN364" s="268">
        <v>0</v>
      </c>
      <c r="AO364" s="269"/>
      <c r="AP364" s="269"/>
      <c r="AQ364" s="269"/>
      <c r="AR364" s="269"/>
      <c r="AS364" s="207">
        <f t="shared" si="6"/>
        <v>0</v>
      </c>
    </row>
    <row r="365" spans="2:45" ht="0" hidden="1" customHeight="1">
      <c r="AH365" s="205"/>
      <c r="AI365" s="205"/>
      <c r="AJ365" s="199"/>
      <c r="AK365" s="199"/>
      <c r="AN365" s="205"/>
      <c r="AO365" s="205"/>
      <c r="AP365" s="205"/>
      <c r="AQ365" s="205"/>
      <c r="AR365" s="205"/>
      <c r="AS365" s="207">
        <f t="shared" si="6"/>
        <v>0</v>
      </c>
    </row>
    <row r="366" spans="2:45">
      <c r="B366" s="258">
        <v>116</v>
      </c>
      <c r="C366" s="257"/>
      <c r="D366" s="261" t="s">
        <v>2309</v>
      </c>
      <c r="E366" s="257"/>
      <c r="F366" s="257"/>
      <c r="G366" s="257"/>
      <c r="H366" s="257"/>
      <c r="I366" s="257"/>
      <c r="J366" s="257"/>
      <c r="K366" s="257"/>
      <c r="L366" s="257"/>
      <c r="M366" s="257"/>
      <c r="N366" s="257"/>
      <c r="O366" s="261" t="s">
        <v>2310</v>
      </c>
      <c r="P366" s="257"/>
      <c r="Q366" s="257"/>
      <c r="R366" s="257"/>
      <c r="S366" s="257"/>
      <c r="T366" s="257"/>
      <c r="U366" s="257"/>
      <c r="V366" s="257"/>
      <c r="W366" s="257"/>
      <c r="X366" s="257"/>
      <c r="Y366" s="257"/>
      <c r="Z366" s="257"/>
      <c r="AA366" s="257"/>
      <c r="AB366" s="257"/>
      <c r="AC366" s="257"/>
      <c r="AD366" s="257"/>
      <c r="AE366" s="257"/>
      <c r="AF366" s="257"/>
      <c r="AG366" s="257"/>
      <c r="AH366" s="268">
        <v>0</v>
      </c>
      <c r="AI366" s="269"/>
      <c r="AJ366" s="271">
        <v>1</v>
      </c>
      <c r="AK366" s="272"/>
      <c r="AL366" s="261" t="s">
        <v>1141</v>
      </c>
      <c r="AM366" s="257"/>
      <c r="AN366" s="268">
        <v>0</v>
      </c>
      <c r="AO366" s="269"/>
      <c r="AP366" s="269"/>
      <c r="AQ366" s="269"/>
      <c r="AR366" s="269"/>
      <c r="AS366" s="207">
        <f t="shared" si="6"/>
        <v>0</v>
      </c>
    </row>
    <row r="367" spans="2:45">
      <c r="B367" s="258">
        <v>117</v>
      </c>
      <c r="C367" s="257"/>
      <c r="D367" s="261" t="s">
        <v>2273</v>
      </c>
      <c r="E367" s="257"/>
      <c r="F367" s="257"/>
      <c r="G367" s="257"/>
      <c r="H367" s="257"/>
      <c r="I367" s="257"/>
      <c r="J367" s="257"/>
      <c r="K367" s="257"/>
      <c r="L367" s="257"/>
      <c r="M367" s="257"/>
      <c r="N367" s="257"/>
      <c r="O367" s="261" t="s">
        <v>2274</v>
      </c>
      <c r="P367" s="257"/>
      <c r="Q367" s="257"/>
      <c r="R367" s="257"/>
      <c r="S367" s="257"/>
      <c r="T367" s="257"/>
      <c r="U367" s="257"/>
      <c r="V367" s="257"/>
      <c r="W367" s="257"/>
      <c r="X367" s="257"/>
      <c r="Y367" s="257"/>
      <c r="Z367" s="257"/>
      <c r="AA367" s="257"/>
      <c r="AB367" s="257"/>
      <c r="AC367" s="257"/>
      <c r="AD367" s="257"/>
      <c r="AE367" s="257"/>
      <c r="AF367" s="257"/>
      <c r="AG367" s="257"/>
      <c r="AH367" s="268">
        <v>0</v>
      </c>
      <c r="AI367" s="269"/>
      <c r="AJ367" s="271">
        <v>12</v>
      </c>
      <c r="AK367" s="272"/>
      <c r="AL367" s="261" t="s">
        <v>219</v>
      </c>
      <c r="AM367" s="257"/>
      <c r="AN367" s="268">
        <v>0</v>
      </c>
      <c r="AO367" s="269"/>
      <c r="AP367" s="269"/>
      <c r="AQ367" s="269"/>
      <c r="AR367" s="269"/>
      <c r="AS367" s="207">
        <f t="shared" si="6"/>
        <v>0</v>
      </c>
    </row>
    <row r="368" spans="2:45" ht="0" hidden="1" customHeight="1">
      <c r="AH368" s="205"/>
      <c r="AI368" s="205"/>
      <c r="AJ368" s="199"/>
      <c r="AK368" s="199"/>
      <c r="AN368" s="205"/>
      <c r="AO368" s="205"/>
      <c r="AP368" s="205"/>
      <c r="AQ368" s="205"/>
      <c r="AR368" s="205"/>
      <c r="AS368" s="207">
        <f t="shared" si="6"/>
        <v>0</v>
      </c>
    </row>
    <row r="369" spans="2:45">
      <c r="B369" s="258">
        <v>118</v>
      </c>
      <c r="C369" s="257"/>
      <c r="D369" s="261" t="s">
        <v>2196</v>
      </c>
      <c r="E369" s="257"/>
      <c r="F369" s="257"/>
      <c r="G369" s="257"/>
      <c r="H369" s="257"/>
      <c r="I369" s="257"/>
      <c r="J369" s="257"/>
      <c r="K369" s="257"/>
      <c r="L369" s="257"/>
      <c r="M369" s="257"/>
      <c r="N369" s="257"/>
      <c r="O369" s="261" t="s">
        <v>2197</v>
      </c>
      <c r="P369" s="257"/>
      <c r="Q369" s="257"/>
      <c r="R369" s="257"/>
      <c r="S369" s="257"/>
      <c r="T369" s="257"/>
      <c r="U369" s="257"/>
      <c r="V369" s="257"/>
      <c r="W369" s="257"/>
      <c r="X369" s="257"/>
      <c r="Y369" s="257"/>
      <c r="Z369" s="257"/>
      <c r="AA369" s="257"/>
      <c r="AB369" s="257"/>
      <c r="AC369" s="257"/>
      <c r="AD369" s="257"/>
      <c r="AE369" s="257"/>
      <c r="AF369" s="257"/>
      <c r="AG369" s="257"/>
      <c r="AH369" s="268">
        <v>0</v>
      </c>
      <c r="AI369" s="269"/>
      <c r="AJ369" s="271">
        <v>16</v>
      </c>
      <c r="AK369" s="272"/>
      <c r="AL369" s="261" t="s">
        <v>2168</v>
      </c>
      <c r="AM369" s="257"/>
      <c r="AN369" s="268">
        <v>0</v>
      </c>
      <c r="AO369" s="269"/>
      <c r="AP369" s="269"/>
      <c r="AQ369" s="269"/>
      <c r="AR369" s="269"/>
      <c r="AS369" s="207">
        <f t="shared" si="6"/>
        <v>0</v>
      </c>
    </row>
    <row r="370" spans="2:45" ht="0" hidden="1" customHeight="1">
      <c r="AH370" s="205"/>
      <c r="AI370" s="205"/>
      <c r="AJ370" s="199"/>
      <c r="AK370" s="199"/>
      <c r="AN370" s="205"/>
      <c r="AO370" s="205"/>
      <c r="AP370" s="205"/>
      <c r="AQ370" s="205"/>
      <c r="AR370" s="205"/>
      <c r="AS370" s="207">
        <f t="shared" si="6"/>
        <v>0</v>
      </c>
    </row>
    <row r="371" spans="2:45">
      <c r="B371" s="258">
        <v>119</v>
      </c>
      <c r="C371" s="257"/>
      <c r="D371" s="261" t="s">
        <v>2234</v>
      </c>
      <c r="E371" s="257"/>
      <c r="F371" s="257"/>
      <c r="G371" s="257"/>
      <c r="H371" s="257"/>
      <c r="I371" s="257"/>
      <c r="J371" s="257"/>
      <c r="K371" s="257"/>
      <c r="L371" s="257"/>
      <c r="M371" s="257"/>
      <c r="N371" s="257"/>
      <c r="O371" s="261" t="s">
        <v>2235</v>
      </c>
      <c r="P371" s="257"/>
      <c r="Q371" s="257"/>
      <c r="R371" s="257"/>
      <c r="S371" s="257"/>
      <c r="T371" s="257"/>
      <c r="U371" s="257"/>
      <c r="V371" s="257"/>
      <c r="W371" s="257"/>
      <c r="X371" s="257"/>
      <c r="Y371" s="257"/>
      <c r="Z371" s="257"/>
      <c r="AA371" s="257"/>
      <c r="AB371" s="257"/>
      <c r="AC371" s="257"/>
      <c r="AD371" s="257"/>
      <c r="AE371" s="257"/>
      <c r="AF371" s="257"/>
      <c r="AG371" s="257"/>
      <c r="AH371" s="268">
        <v>0</v>
      </c>
      <c r="AI371" s="269"/>
      <c r="AJ371" s="271">
        <v>18</v>
      </c>
      <c r="AK371" s="272"/>
      <c r="AL371" s="261" t="s">
        <v>2168</v>
      </c>
      <c r="AM371" s="257"/>
      <c r="AN371" s="268">
        <v>0</v>
      </c>
      <c r="AO371" s="269"/>
      <c r="AP371" s="269"/>
      <c r="AQ371" s="269"/>
      <c r="AR371" s="269"/>
      <c r="AS371" s="207">
        <f t="shared" si="6"/>
        <v>0</v>
      </c>
    </row>
    <row r="372" spans="2:45" ht="0" hidden="1" customHeight="1">
      <c r="AH372" s="205"/>
      <c r="AI372" s="205"/>
      <c r="AJ372" s="199"/>
      <c r="AK372" s="199"/>
      <c r="AN372" s="205"/>
      <c r="AO372" s="205"/>
      <c r="AP372" s="205"/>
      <c r="AQ372" s="205"/>
      <c r="AR372" s="205"/>
      <c r="AS372" s="207">
        <f t="shared" si="6"/>
        <v>0</v>
      </c>
    </row>
    <row r="373" spans="2:45">
      <c r="B373" s="258">
        <v>120</v>
      </c>
      <c r="C373" s="257"/>
      <c r="D373" s="261" t="s">
        <v>2208</v>
      </c>
      <c r="E373" s="257"/>
      <c r="F373" s="257"/>
      <c r="G373" s="257"/>
      <c r="H373" s="257"/>
      <c r="I373" s="257"/>
      <c r="J373" s="257"/>
      <c r="K373" s="257"/>
      <c r="L373" s="257"/>
      <c r="M373" s="257"/>
      <c r="N373" s="257"/>
      <c r="O373" s="261" t="s">
        <v>2209</v>
      </c>
      <c r="P373" s="257"/>
      <c r="Q373" s="257"/>
      <c r="R373" s="257"/>
      <c r="S373" s="257"/>
      <c r="T373" s="257"/>
      <c r="U373" s="257"/>
      <c r="V373" s="257"/>
      <c r="W373" s="257"/>
      <c r="X373" s="257"/>
      <c r="Y373" s="257"/>
      <c r="Z373" s="257"/>
      <c r="AA373" s="257"/>
      <c r="AB373" s="257"/>
      <c r="AC373" s="257"/>
      <c r="AD373" s="257"/>
      <c r="AE373" s="257"/>
      <c r="AF373" s="257"/>
      <c r="AG373" s="257"/>
      <c r="AH373" s="268">
        <v>0</v>
      </c>
      <c r="AI373" s="269"/>
      <c r="AJ373" s="271">
        <v>36</v>
      </c>
      <c r="AK373" s="272"/>
      <c r="AL373" s="261" t="s">
        <v>2168</v>
      </c>
      <c r="AM373" s="257"/>
      <c r="AN373" s="268">
        <v>0</v>
      </c>
      <c r="AO373" s="269"/>
      <c r="AP373" s="269"/>
      <c r="AQ373" s="269"/>
      <c r="AR373" s="269"/>
      <c r="AS373" s="207">
        <f t="shared" si="6"/>
        <v>0</v>
      </c>
    </row>
    <row r="374" spans="2:45">
      <c r="B374" s="258">
        <v>121</v>
      </c>
      <c r="C374" s="257"/>
      <c r="D374" s="261" t="s">
        <v>2198</v>
      </c>
      <c r="E374" s="257"/>
      <c r="F374" s="257"/>
      <c r="G374" s="257"/>
      <c r="H374" s="257"/>
      <c r="I374" s="257"/>
      <c r="J374" s="257"/>
      <c r="K374" s="257"/>
      <c r="L374" s="257"/>
      <c r="M374" s="257"/>
      <c r="N374" s="257"/>
      <c r="O374" s="261" t="s">
        <v>2199</v>
      </c>
      <c r="P374" s="257"/>
      <c r="Q374" s="257"/>
      <c r="R374" s="257"/>
      <c r="S374" s="257"/>
      <c r="T374" s="257"/>
      <c r="U374" s="257"/>
      <c r="V374" s="257"/>
      <c r="W374" s="257"/>
      <c r="X374" s="257"/>
      <c r="Y374" s="257"/>
      <c r="Z374" s="257"/>
      <c r="AA374" s="257"/>
      <c r="AB374" s="257"/>
      <c r="AC374" s="257"/>
      <c r="AD374" s="257"/>
      <c r="AE374" s="257"/>
      <c r="AF374" s="257"/>
      <c r="AG374" s="257"/>
      <c r="AH374" s="268">
        <v>0</v>
      </c>
      <c r="AI374" s="269"/>
      <c r="AJ374" s="271">
        <v>2</v>
      </c>
      <c r="AK374" s="272"/>
      <c r="AL374" s="261" t="s">
        <v>2168</v>
      </c>
      <c r="AM374" s="257"/>
      <c r="AN374" s="268">
        <v>0</v>
      </c>
      <c r="AO374" s="269"/>
      <c r="AP374" s="269"/>
      <c r="AQ374" s="269"/>
      <c r="AR374" s="269"/>
      <c r="AS374" s="207">
        <f t="shared" si="6"/>
        <v>0</v>
      </c>
    </row>
    <row r="375" spans="2:45" ht="0" hidden="1" customHeight="1">
      <c r="AH375" s="205"/>
      <c r="AI375" s="205"/>
      <c r="AJ375" s="199"/>
      <c r="AK375" s="199"/>
      <c r="AN375" s="205"/>
      <c r="AO375" s="205"/>
      <c r="AP375" s="205"/>
      <c r="AQ375" s="205"/>
      <c r="AR375" s="205"/>
      <c r="AS375" s="207">
        <f t="shared" si="6"/>
        <v>0</v>
      </c>
    </row>
    <row r="376" spans="2:45">
      <c r="B376" s="258">
        <v>122</v>
      </c>
      <c r="C376" s="257"/>
      <c r="D376" s="261" t="s">
        <v>2210</v>
      </c>
      <c r="E376" s="257"/>
      <c r="F376" s="257"/>
      <c r="G376" s="257"/>
      <c r="H376" s="257"/>
      <c r="I376" s="257"/>
      <c r="J376" s="257"/>
      <c r="K376" s="257"/>
      <c r="L376" s="257"/>
      <c r="M376" s="257"/>
      <c r="N376" s="257"/>
      <c r="O376" s="261" t="s">
        <v>2211</v>
      </c>
      <c r="P376" s="257"/>
      <c r="Q376" s="257"/>
      <c r="R376" s="257"/>
      <c r="S376" s="257"/>
      <c r="T376" s="257"/>
      <c r="U376" s="257"/>
      <c r="V376" s="257"/>
      <c r="W376" s="257"/>
      <c r="X376" s="257"/>
      <c r="Y376" s="257"/>
      <c r="Z376" s="257"/>
      <c r="AA376" s="257"/>
      <c r="AB376" s="257"/>
      <c r="AC376" s="257"/>
      <c r="AD376" s="257"/>
      <c r="AE376" s="257"/>
      <c r="AF376" s="257"/>
      <c r="AG376" s="257"/>
      <c r="AH376" s="268">
        <v>0</v>
      </c>
      <c r="AI376" s="269"/>
      <c r="AJ376" s="271">
        <v>166</v>
      </c>
      <c r="AK376" s="272"/>
      <c r="AL376" s="261" t="s">
        <v>2168</v>
      </c>
      <c r="AM376" s="257"/>
      <c r="AN376" s="268">
        <v>0</v>
      </c>
      <c r="AO376" s="269"/>
      <c r="AP376" s="269"/>
      <c r="AQ376" s="269"/>
      <c r="AR376" s="269"/>
      <c r="AS376" s="207">
        <f t="shared" si="6"/>
        <v>0</v>
      </c>
    </row>
    <row r="377" spans="2:45" ht="0" hidden="1" customHeight="1">
      <c r="AH377" s="205"/>
      <c r="AI377" s="205"/>
      <c r="AJ377" s="199"/>
      <c r="AK377" s="199"/>
      <c r="AN377" s="205"/>
      <c r="AO377" s="205"/>
      <c r="AP377" s="205"/>
      <c r="AQ377" s="205"/>
      <c r="AR377" s="205"/>
      <c r="AS377" s="207">
        <f t="shared" si="6"/>
        <v>0</v>
      </c>
    </row>
    <row r="378" spans="2:45">
      <c r="B378" s="258">
        <v>123</v>
      </c>
      <c r="C378" s="257"/>
      <c r="D378" s="261" t="s">
        <v>2275</v>
      </c>
      <c r="E378" s="257"/>
      <c r="F378" s="257"/>
      <c r="G378" s="257"/>
      <c r="H378" s="257"/>
      <c r="I378" s="257"/>
      <c r="J378" s="257"/>
      <c r="K378" s="257"/>
      <c r="L378" s="257"/>
      <c r="M378" s="257"/>
      <c r="N378" s="257"/>
      <c r="O378" s="261" t="s">
        <v>2276</v>
      </c>
      <c r="P378" s="257"/>
      <c r="Q378" s="257"/>
      <c r="R378" s="257"/>
      <c r="S378" s="257"/>
      <c r="T378" s="257"/>
      <c r="U378" s="257"/>
      <c r="V378" s="257"/>
      <c r="W378" s="257"/>
      <c r="X378" s="257"/>
      <c r="Y378" s="257"/>
      <c r="Z378" s="257"/>
      <c r="AA378" s="257"/>
      <c r="AB378" s="257"/>
      <c r="AC378" s="257"/>
      <c r="AD378" s="257"/>
      <c r="AE378" s="257"/>
      <c r="AF378" s="257"/>
      <c r="AG378" s="257"/>
      <c r="AH378" s="268">
        <v>0</v>
      </c>
      <c r="AI378" s="269"/>
      <c r="AJ378" s="271">
        <v>12</v>
      </c>
      <c r="AK378" s="272"/>
      <c r="AL378" s="261" t="s">
        <v>269</v>
      </c>
      <c r="AM378" s="257"/>
      <c r="AN378" s="268">
        <v>0</v>
      </c>
      <c r="AO378" s="269"/>
      <c r="AP378" s="269"/>
      <c r="AQ378" s="269"/>
      <c r="AR378" s="269"/>
      <c r="AS378" s="207">
        <f t="shared" si="6"/>
        <v>0</v>
      </c>
    </row>
    <row r="379" spans="2:45" ht="0" hidden="1" customHeight="1">
      <c r="AH379" s="205"/>
      <c r="AI379" s="205"/>
      <c r="AJ379" s="199"/>
      <c r="AK379" s="199"/>
      <c r="AN379" s="205"/>
      <c r="AO379" s="205"/>
      <c r="AP379" s="205"/>
      <c r="AQ379" s="205"/>
      <c r="AR379" s="205"/>
      <c r="AS379" s="207">
        <f t="shared" si="6"/>
        <v>0</v>
      </c>
    </row>
    <row r="380" spans="2:45">
      <c r="B380" s="258">
        <v>124</v>
      </c>
      <c r="C380" s="257"/>
      <c r="D380" s="261" t="s">
        <v>2396</v>
      </c>
      <c r="E380" s="257"/>
      <c r="F380" s="257"/>
      <c r="G380" s="257"/>
      <c r="H380" s="257"/>
      <c r="I380" s="257"/>
      <c r="J380" s="257"/>
      <c r="K380" s="257"/>
      <c r="L380" s="257"/>
      <c r="M380" s="257"/>
      <c r="N380" s="257"/>
      <c r="O380" s="261" t="s">
        <v>2397</v>
      </c>
      <c r="P380" s="257"/>
      <c r="Q380" s="257"/>
      <c r="R380" s="257"/>
      <c r="S380" s="257"/>
      <c r="T380" s="257"/>
      <c r="U380" s="257"/>
      <c r="V380" s="257"/>
      <c r="W380" s="257"/>
      <c r="X380" s="257"/>
      <c r="Y380" s="257"/>
      <c r="Z380" s="257"/>
      <c r="AA380" s="257"/>
      <c r="AB380" s="257"/>
      <c r="AC380" s="257"/>
      <c r="AD380" s="257"/>
      <c r="AE380" s="257"/>
      <c r="AF380" s="257"/>
      <c r="AG380" s="257"/>
      <c r="AH380" s="268">
        <v>0</v>
      </c>
      <c r="AI380" s="269"/>
      <c r="AJ380" s="271">
        <v>4</v>
      </c>
      <c r="AK380" s="272"/>
      <c r="AL380" s="261" t="s">
        <v>2168</v>
      </c>
      <c r="AM380" s="257"/>
      <c r="AN380" s="268">
        <v>0</v>
      </c>
      <c r="AO380" s="269"/>
      <c r="AP380" s="269"/>
      <c r="AQ380" s="269"/>
      <c r="AR380" s="269"/>
      <c r="AS380" s="207">
        <f t="shared" si="6"/>
        <v>0</v>
      </c>
    </row>
    <row r="381" spans="2:45">
      <c r="B381" s="258">
        <v>125</v>
      </c>
      <c r="C381" s="257"/>
      <c r="D381" s="261" t="s">
        <v>2277</v>
      </c>
      <c r="E381" s="257"/>
      <c r="F381" s="257"/>
      <c r="G381" s="257"/>
      <c r="H381" s="257"/>
      <c r="I381" s="257"/>
      <c r="J381" s="257"/>
      <c r="K381" s="257"/>
      <c r="L381" s="257"/>
      <c r="M381" s="257"/>
      <c r="N381" s="257"/>
      <c r="O381" s="261" t="s">
        <v>2278</v>
      </c>
      <c r="P381" s="257"/>
      <c r="Q381" s="257"/>
      <c r="R381" s="257"/>
      <c r="S381" s="257"/>
      <c r="T381" s="257"/>
      <c r="U381" s="257"/>
      <c r="V381" s="257"/>
      <c r="W381" s="257"/>
      <c r="X381" s="257"/>
      <c r="Y381" s="257"/>
      <c r="Z381" s="257"/>
      <c r="AA381" s="257"/>
      <c r="AB381" s="257"/>
      <c r="AC381" s="257"/>
      <c r="AD381" s="257"/>
      <c r="AE381" s="257"/>
      <c r="AF381" s="257"/>
      <c r="AG381" s="257"/>
      <c r="AH381" s="268">
        <v>0</v>
      </c>
      <c r="AI381" s="269"/>
      <c r="AJ381" s="271">
        <v>15</v>
      </c>
      <c r="AK381" s="272"/>
      <c r="AL381" s="261" t="s">
        <v>269</v>
      </c>
      <c r="AM381" s="257"/>
      <c r="AN381" s="268">
        <v>0</v>
      </c>
      <c r="AO381" s="269"/>
      <c r="AP381" s="269"/>
      <c r="AQ381" s="269"/>
      <c r="AR381" s="269"/>
      <c r="AS381" s="207">
        <f t="shared" si="6"/>
        <v>0</v>
      </c>
    </row>
    <row r="382" spans="2:45" ht="0" hidden="1" customHeight="1">
      <c r="AH382" s="205"/>
      <c r="AI382" s="205"/>
      <c r="AJ382" s="199"/>
      <c r="AK382" s="199"/>
      <c r="AN382" s="205"/>
      <c r="AO382" s="205"/>
      <c r="AP382" s="205"/>
      <c r="AQ382" s="205"/>
      <c r="AR382" s="205"/>
      <c r="AS382" s="207">
        <f t="shared" si="6"/>
        <v>0</v>
      </c>
    </row>
    <row r="383" spans="2:45">
      <c r="B383" s="258">
        <v>126</v>
      </c>
      <c r="C383" s="257"/>
      <c r="D383" s="261" t="s">
        <v>2279</v>
      </c>
      <c r="E383" s="257"/>
      <c r="F383" s="257"/>
      <c r="G383" s="257"/>
      <c r="H383" s="257"/>
      <c r="I383" s="257"/>
      <c r="J383" s="257"/>
      <c r="K383" s="257"/>
      <c r="L383" s="257"/>
      <c r="M383" s="257"/>
      <c r="N383" s="257"/>
      <c r="O383" s="261" t="s">
        <v>2280</v>
      </c>
      <c r="P383" s="257"/>
      <c r="Q383" s="257"/>
      <c r="R383" s="257"/>
      <c r="S383" s="257"/>
      <c r="T383" s="257"/>
      <c r="U383" s="257"/>
      <c r="V383" s="257"/>
      <c r="W383" s="257"/>
      <c r="X383" s="257"/>
      <c r="Y383" s="257"/>
      <c r="Z383" s="257"/>
      <c r="AA383" s="257"/>
      <c r="AB383" s="257"/>
      <c r="AC383" s="257"/>
      <c r="AD383" s="257"/>
      <c r="AE383" s="257"/>
      <c r="AF383" s="257"/>
      <c r="AG383" s="257"/>
      <c r="AH383" s="268">
        <v>0</v>
      </c>
      <c r="AI383" s="269"/>
      <c r="AJ383" s="271">
        <v>75</v>
      </c>
      <c r="AK383" s="272"/>
      <c r="AL383" s="261" t="s">
        <v>269</v>
      </c>
      <c r="AM383" s="257"/>
      <c r="AN383" s="268">
        <v>0</v>
      </c>
      <c r="AO383" s="269"/>
      <c r="AP383" s="269"/>
      <c r="AQ383" s="269"/>
      <c r="AR383" s="269"/>
      <c r="AS383" s="207">
        <f t="shared" si="6"/>
        <v>0</v>
      </c>
    </row>
    <row r="384" spans="2:45" ht="0" hidden="1" customHeight="1">
      <c r="AH384" s="205"/>
      <c r="AI384" s="205"/>
      <c r="AJ384" s="199"/>
      <c r="AK384" s="199"/>
      <c r="AN384" s="205"/>
      <c r="AO384" s="205"/>
      <c r="AP384" s="205"/>
      <c r="AQ384" s="205"/>
      <c r="AR384" s="205"/>
      <c r="AS384" s="207">
        <f t="shared" si="6"/>
        <v>0</v>
      </c>
    </row>
    <row r="385" spans="2:45">
      <c r="B385" s="258">
        <v>127</v>
      </c>
      <c r="C385" s="257"/>
      <c r="D385" s="261" t="s">
        <v>2230</v>
      </c>
      <c r="E385" s="257"/>
      <c r="F385" s="257"/>
      <c r="G385" s="257"/>
      <c r="H385" s="257"/>
      <c r="I385" s="257"/>
      <c r="J385" s="257"/>
      <c r="K385" s="257"/>
      <c r="L385" s="257"/>
      <c r="M385" s="257"/>
      <c r="N385" s="257"/>
      <c r="O385" s="261" t="s">
        <v>2231</v>
      </c>
      <c r="P385" s="257"/>
      <c r="Q385" s="257"/>
      <c r="R385" s="257"/>
      <c r="S385" s="257"/>
      <c r="T385" s="257"/>
      <c r="U385" s="257"/>
      <c r="V385" s="257"/>
      <c r="W385" s="257"/>
      <c r="X385" s="257"/>
      <c r="Y385" s="257"/>
      <c r="Z385" s="257"/>
      <c r="AA385" s="257"/>
      <c r="AB385" s="257"/>
      <c r="AC385" s="257"/>
      <c r="AD385" s="257"/>
      <c r="AE385" s="257"/>
      <c r="AF385" s="257"/>
      <c r="AG385" s="257"/>
      <c r="AH385" s="268">
        <v>0</v>
      </c>
      <c r="AI385" s="269"/>
      <c r="AJ385" s="271">
        <v>13</v>
      </c>
      <c r="AK385" s="272"/>
      <c r="AL385" s="261" t="s">
        <v>2168</v>
      </c>
      <c r="AM385" s="257"/>
      <c r="AN385" s="268">
        <v>0</v>
      </c>
      <c r="AO385" s="269"/>
      <c r="AP385" s="269"/>
      <c r="AQ385" s="269"/>
      <c r="AR385" s="269"/>
      <c r="AS385" s="207">
        <f t="shared" si="6"/>
        <v>0</v>
      </c>
    </row>
    <row r="386" spans="2:45" ht="0" hidden="1" customHeight="1">
      <c r="AH386" s="205"/>
      <c r="AI386" s="205"/>
      <c r="AJ386" s="199"/>
      <c r="AK386" s="199"/>
      <c r="AN386" s="205"/>
      <c r="AO386" s="205"/>
      <c r="AP386" s="205"/>
      <c r="AQ386" s="205"/>
      <c r="AR386" s="205"/>
      <c r="AS386" s="207">
        <f t="shared" si="6"/>
        <v>0</v>
      </c>
    </row>
    <row r="387" spans="2:45">
      <c r="B387" s="258">
        <v>128</v>
      </c>
      <c r="C387" s="257"/>
      <c r="D387" s="261" t="s">
        <v>2246</v>
      </c>
      <c r="E387" s="257"/>
      <c r="F387" s="257"/>
      <c r="G387" s="257"/>
      <c r="H387" s="257"/>
      <c r="I387" s="257"/>
      <c r="J387" s="257"/>
      <c r="K387" s="257"/>
      <c r="L387" s="257"/>
      <c r="M387" s="257"/>
      <c r="N387" s="257"/>
      <c r="O387" s="261" t="s">
        <v>2247</v>
      </c>
      <c r="P387" s="257"/>
      <c r="Q387" s="257"/>
      <c r="R387" s="257"/>
      <c r="S387" s="257"/>
      <c r="T387" s="257"/>
      <c r="U387" s="257"/>
      <c r="V387" s="257"/>
      <c r="W387" s="257"/>
      <c r="X387" s="257"/>
      <c r="Y387" s="257"/>
      <c r="Z387" s="257"/>
      <c r="AA387" s="257"/>
      <c r="AB387" s="257"/>
      <c r="AC387" s="257"/>
      <c r="AD387" s="257"/>
      <c r="AE387" s="257"/>
      <c r="AF387" s="257"/>
      <c r="AG387" s="257"/>
      <c r="AH387" s="268">
        <v>0</v>
      </c>
      <c r="AI387" s="269"/>
      <c r="AJ387" s="271">
        <v>360</v>
      </c>
      <c r="AK387" s="272"/>
      <c r="AL387" s="261" t="s">
        <v>269</v>
      </c>
      <c r="AM387" s="257"/>
      <c r="AN387" s="268">
        <v>0</v>
      </c>
      <c r="AO387" s="269"/>
      <c r="AP387" s="269"/>
      <c r="AQ387" s="269"/>
      <c r="AR387" s="269"/>
      <c r="AS387" s="207">
        <f t="shared" si="6"/>
        <v>0</v>
      </c>
    </row>
    <row r="388" spans="2:45" ht="0" hidden="1" customHeight="1">
      <c r="AH388" s="205"/>
      <c r="AI388" s="205"/>
      <c r="AJ388" s="199"/>
      <c r="AK388" s="199"/>
      <c r="AN388" s="205"/>
      <c r="AO388" s="205"/>
      <c r="AP388" s="205"/>
      <c r="AQ388" s="205"/>
      <c r="AR388" s="205"/>
      <c r="AS388" s="207">
        <f t="shared" si="6"/>
        <v>0</v>
      </c>
    </row>
    <row r="389" spans="2:45">
      <c r="B389" s="258">
        <v>129</v>
      </c>
      <c r="C389" s="257"/>
      <c r="D389" s="261" t="s">
        <v>2212</v>
      </c>
      <c r="E389" s="257"/>
      <c r="F389" s="257"/>
      <c r="G389" s="257"/>
      <c r="H389" s="257"/>
      <c r="I389" s="257"/>
      <c r="J389" s="257"/>
      <c r="K389" s="257"/>
      <c r="L389" s="257"/>
      <c r="M389" s="257"/>
      <c r="N389" s="257"/>
      <c r="O389" s="261" t="s">
        <v>2213</v>
      </c>
      <c r="P389" s="257"/>
      <c r="Q389" s="257"/>
      <c r="R389" s="257"/>
      <c r="S389" s="257"/>
      <c r="T389" s="257"/>
      <c r="U389" s="257"/>
      <c r="V389" s="257"/>
      <c r="W389" s="257"/>
      <c r="X389" s="257"/>
      <c r="Y389" s="257"/>
      <c r="Z389" s="257"/>
      <c r="AA389" s="257"/>
      <c r="AB389" s="257"/>
      <c r="AC389" s="257"/>
      <c r="AD389" s="257"/>
      <c r="AE389" s="257"/>
      <c r="AF389" s="257"/>
      <c r="AG389" s="257"/>
      <c r="AH389" s="268">
        <v>0</v>
      </c>
      <c r="AI389" s="269"/>
      <c r="AJ389" s="271">
        <v>72</v>
      </c>
      <c r="AK389" s="272"/>
      <c r="AL389" s="261" t="s">
        <v>2168</v>
      </c>
      <c r="AM389" s="257"/>
      <c r="AN389" s="268">
        <v>0</v>
      </c>
      <c r="AO389" s="269"/>
      <c r="AP389" s="269"/>
      <c r="AQ389" s="269"/>
      <c r="AR389" s="269"/>
      <c r="AS389" s="207">
        <f t="shared" si="6"/>
        <v>0</v>
      </c>
    </row>
    <row r="390" spans="2:45">
      <c r="B390" s="258">
        <v>130</v>
      </c>
      <c r="C390" s="257"/>
      <c r="D390" s="261" t="s">
        <v>2182</v>
      </c>
      <c r="E390" s="257"/>
      <c r="F390" s="257"/>
      <c r="G390" s="257"/>
      <c r="H390" s="257"/>
      <c r="I390" s="257"/>
      <c r="J390" s="257"/>
      <c r="K390" s="257"/>
      <c r="L390" s="257"/>
      <c r="M390" s="257"/>
      <c r="N390" s="257"/>
      <c r="O390" s="261" t="s">
        <v>2183</v>
      </c>
      <c r="P390" s="257"/>
      <c r="Q390" s="257"/>
      <c r="R390" s="257"/>
      <c r="S390" s="257"/>
      <c r="T390" s="257"/>
      <c r="U390" s="257"/>
      <c r="V390" s="257"/>
      <c r="W390" s="257"/>
      <c r="X390" s="257"/>
      <c r="Y390" s="257"/>
      <c r="Z390" s="257"/>
      <c r="AA390" s="257"/>
      <c r="AB390" s="257"/>
      <c r="AC390" s="257"/>
      <c r="AD390" s="257"/>
      <c r="AE390" s="257"/>
      <c r="AF390" s="257"/>
      <c r="AG390" s="257"/>
      <c r="AH390" s="268">
        <v>0</v>
      </c>
      <c r="AI390" s="269"/>
      <c r="AJ390" s="271">
        <v>72</v>
      </c>
      <c r="AK390" s="272"/>
      <c r="AL390" s="261" t="s">
        <v>269</v>
      </c>
      <c r="AM390" s="257"/>
      <c r="AN390" s="268">
        <v>0</v>
      </c>
      <c r="AO390" s="269"/>
      <c r="AP390" s="269"/>
      <c r="AQ390" s="269"/>
      <c r="AR390" s="269"/>
      <c r="AS390" s="207">
        <f t="shared" si="6"/>
        <v>0</v>
      </c>
    </row>
    <row r="391" spans="2:45" ht="0" hidden="1" customHeight="1">
      <c r="AH391" s="205"/>
      <c r="AI391" s="205"/>
      <c r="AJ391" s="199"/>
      <c r="AK391" s="199"/>
      <c r="AN391" s="205"/>
      <c r="AO391" s="205"/>
      <c r="AP391" s="205"/>
      <c r="AQ391" s="205"/>
      <c r="AR391" s="205"/>
      <c r="AS391" s="207">
        <f t="shared" si="6"/>
        <v>0</v>
      </c>
    </row>
    <row r="392" spans="2:45">
      <c r="B392" s="258">
        <v>131</v>
      </c>
      <c r="C392" s="257"/>
      <c r="D392" s="261" t="s">
        <v>2293</v>
      </c>
      <c r="E392" s="257"/>
      <c r="F392" s="257"/>
      <c r="G392" s="257"/>
      <c r="H392" s="257"/>
      <c r="I392" s="257"/>
      <c r="J392" s="257"/>
      <c r="K392" s="257"/>
      <c r="L392" s="257"/>
      <c r="M392" s="257"/>
      <c r="N392" s="257"/>
      <c r="O392" s="261" t="s">
        <v>2294</v>
      </c>
      <c r="P392" s="257"/>
      <c r="Q392" s="257"/>
      <c r="R392" s="257"/>
      <c r="S392" s="257"/>
      <c r="T392" s="257"/>
      <c r="U392" s="257"/>
      <c r="V392" s="257"/>
      <c r="W392" s="257"/>
      <c r="X392" s="257"/>
      <c r="Y392" s="257"/>
      <c r="Z392" s="257"/>
      <c r="AA392" s="257"/>
      <c r="AB392" s="257"/>
      <c r="AC392" s="257"/>
      <c r="AD392" s="257"/>
      <c r="AE392" s="257"/>
      <c r="AF392" s="257"/>
      <c r="AG392" s="257"/>
      <c r="AH392" s="268">
        <v>0</v>
      </c>
      <c r="AI392" s="269"/>
      <c r="AJ392" s="271">
        <v>13</v>
      </c>
      <c r="AK392" s="272"/>
      <c r="AL392" s="261" t="s">
        <v>2168</v>
      </c>
      <c r="AM392" s="257"/>
      <c r="AN392" s="268">
        <v>0</v>
      </c>
      <c r="AO392" s="269"/>
      <c r="AP392" s="269"/>
      <c r="AQ392" s="269"/>
      <c r="AR392" s="269"/>
      <c r="AS392" s="207">
        <f t="shared" si="6"/>
        <v>0</v>
      </c>
    </row>
    <row r="393" spans="2:45" ht="0" hidden="1" customHeight="1">
      <c r="AH393" s="205"/>
      <c r="AI393" s="205"/>
      <c r="AJ393" s="199"/>
      <c r="AK393" s="199"/>
      <c r="AN393" s="205"/>
      <c r="AO393" s="205"/>
      <c r="AP393" s="205"/>
      <c r="AQ393" s="205"/>
      <c r="AR393" s="205"/>
      <c r="AS393" s="207">
        <f t="shared" si="6"/>
        <v>0</v>
      </c>
    </row>
    <row r="394" spans="2:45">
      <c r="B394" s="258">
        <v>132</v>
      </c>
      <c r="C394" s="257"/>
      <c r="D394" s="261" t="s">
        <v>2248</v>
      </c>
      <c r="E394" s="257"/>
      <c r="F394" s="257"/>
      <c r="G394" s="257"/>
      <c r="H394" s="257"/>
      <c r="I394" s="257"/>
      <c r="J394" s="257"/>
      <c r="K394" s="257"/>
      <c r="L394" s="257"/>
      <c r="M394" s="257"/>
      <c r="N394" s="257"/>
      <c r="O394" s="261" t="s">
        <v>2249</v>
      </c>
      <c r="P394" s="257"/>
      <c r="Q394" s="257"/>
      <c r="R394" s="257"/>
      <c r="S394" s="257"/>
      <c r="T394" s="257"/>
      <c r="U394" s="257"/>
      <c r="V394" s="257"/>
      <c r="W394" s="257"/>
      <c r="X394" s="257"/>
      <c r="Y394" s="257"/>
      <c r="Z394" s="257"/>
      <c r="AA394" s="257"/>
      <c r="AB394" s="257"/>
      <c r="AC394" s="257"/>
      <c r="AD394" s="257"/>
      <c r="AE394" s="257"/>
      <c r="AF394" s="257"/>
      <c r="AG394" s="257"/>
      <c r="AH394" s="268">
        <v>0</v>
      </c>
      <c r="AI394" s="269"/>
      <c r="AJ394" s="271">
        <v>360</v>
      </c>
      <c r="AK394" s="272"/>
      <c r="AL394" s="261" t="s">
        <v>269</v>
      </c>
      <c r="AM394" s="257"/>
      <c r="AN394" s="268">
        <v>0</v>
      </c>
      <c r="AO394" s="269"/>
      <c r="AP394" s="269"/>
      <c r="AQ394" s="269"/>
      <c r="AR394" s="269"/>
      <c r="AS394" s="207">
        <f t="shared" si="6"/>
        <v>0</v>
      </c>
    </row>
    <row r="395" spans="2:45" ht="0" hidden="1" customHeight="1">
      <c r="AH395" s="205"/>
      <c r="AI395" s="205"/>
      <c r="AJ395" s="199"/>
      <c r="AK395" s="199"/>
      <c r="AN395" s="205"/>
      <c r="AO395" s="205"/>
      <c r="AP395" s="205"/>
      <c r="AQ395" s="205"/>
      <c r="AR395" s="205"/>
      <c r="AS395" s="207">
        <f t="shared" si="6"/>
        <v>0</v>
      </c>
    </row>
    <row r="396" spans="2:45">
      <c r="B396" s="258">
        <v>133</v>
      </c>
      <c r="C396" s="257"/>
      <c r="D396" s="261" t="s">
        <v>2295</v>
      </c>
      <c r="E396" s="257"/>
      <c r="F396" s="257"/>
      <c r="G396" s="257"/>
      <c r="H396" s="257"/>
      <c r="I396" s="257"/>
      <c r="J396" s="257"/>
      <c r="K396" s="257"/>
      <c r="L396" s="257"/>
      <c r="M396" s="257"/>
      <c r="N396" s="257"/>
      <c r="O396" s="261" t="s">
        <v>2296</v>
      </c>
      <c r="P396" s="257"/>
      <c r="Q396" s="257"/>
      <c r="R396" s="257"/>
      <c r="S396" s="257"/>
      <c r="T396" s="257"/>
      <c r="U396" s="257"/>
      <c r="V396" s="257"/>
      <c r="W396" s="257"/>
      <c r="X396" s="257"/>
      <c r="Y396" s="257"/>
      <c r="Z396" s="257"/>
      <c r="AA396" s="257"/>
      <c r="AB396" s="257"/>
      <c r="AC396" s="257"/>
      <c r="AD396" s="257"/>
      <c r="AE396" s="257"/>
      <c r="AF396" s="257"/>
      <c r="AG396" s="257"/>
      <c r="AH396" s="268">
        <v>0</v>
      </c>
      <c r="AI396" s="269"/>
      <c r="AJ396" s="271">
        <v>2</v>
      </c>
      <c r="AK396" s="272"/>
      <c r="AL396" s="261" t="s">
        <v>2168</v>
      </c>
      <c r="AM396" s="257"/>
      <c r="AN396" s="268">
        <v>0</v>
      </c>
      <c r="AO396" s="269"/>
      <c r="AP396" s="269"/>
      <c r="AQ396" s="269"/>
      <c r="AR396" s="269"/>
      <c r="AS396" s="207">
        <f t="shared" si="6"/>
        <v>0</v>
      </c>
    </row>
    <row r="397" spans="2:45">
      <c r="B397" s="258">
        <v>134</v>
      </c>
      <c r="C397" s="257"/>
      <c r="D397" s="261" t="s">
        <v>2297</v>
      </c>
      <c r="E397" s="257"/>
      <c r="F397" s="257"/>
      <c r="G397" s="257"/>
      <c r="H397" s="257"/>
      <c r="I397" s="257"/>
      <c r="J397" s="257"/>
      <c r="K397" s="257"/>
      <c r="L397" s="257"/>
      <c r="M397" s="257"/>
      <c r="N397" s="257"/>
      <c r="O397" s="261" t="s">
        <v>2298</v>
      </c>
      <c r="P397" s="257"/>
      <c r="Q397" s="257"/>
      <c r="R397" s="257"/>
      <c r="S397" s="257"/>
      <c r="T397" s="257"/>
      <c r="U397" s="257"/>
      <c r="V397" s="257"/>
      <c r="W397" s="257"/>
      <c r="X397" s="257"/>
      <c r="Y397" s="257"/>
      <c r="Z397" s="257"/>
      <c r="AA397" s="257"/>
      <c r="AB397" s="257"/>
      <c r="AC397" s="257"/>
      <c r="AD397" s="257"/>
      <c r="AE397" s="257"/>
      <c r="AF397" s="257"/>
      <c r="AG397" s="257"/>
      <c r="AH397" s="268">
        <v>0</v>
      </c>
      <c r="AI397" s="269"/>
      <c r="AJ397" s="271">
        <v>2</v>
      </c>
      <c r="AK397" s="272"/>
      <c r="AL397" s="261" t="s">
        <v>2168</v>
      </c>
      <c r="AM397" s="257"/>
      <c r="AN397" s="268">
        <v>0</v>
      </c>
      <c r="AO397" s="269"/>
      <c r="AP397" s="269"/>
      <c r="AQ397" s="269"/>
      <c r="AR397" s="269"/>
      <c r="AS397" s="207">
        <f t="shared" si="6"/>
        <v>0</v>
      </c>
    </row>
    <row r="398" spans="2:45" ht="0" hidden="1" customHeight="1">
      <c r="AH398" s="205"/>
      <c r="AI398" s="205"/>
      <c r="AJ398" s="199"/>
      <c r="AK398" s="199"/>
      <c r="AN398" s="205"/>
      <c r="AO398" s="205"/>
      <c r="AP398" s="205"/>
      <c r="AQ398" s="205"/>
      <c r="AR398" s="205"/>
      <c r="AS398" s="207">
        <f t="shared" si="6"/>
        <v>0</v>
      </c>
    </row>
    <row r="399" spans="2:45">
      <c r="B399" s="258">
        <v>135</v>
      </c>
      <c r="C399" s="257"/>
      <c r="D399" s="261" t="s">
        <v>2299</v>
      </c>
      <c r="E399" s="257"/>
      <c r="F399" s="257"/>
      <c r="G399" s="257"/>
      <c r="H399" s="257"/>
      <c r="I399" s="257"/>
      <c r="J399" s="257"/>
      <c r="K399" s="257"/>
      <c r="L399" s="257"/>
      <c r="M399" s="257"/>
      <c r="N399" s="257"/>
      <c r="O399" s="261" t="s">
        <v>2300</v>
      </c>
      <c r="P399" s="257"/>
      <c r="Q399" s="257"/>
      <c r="R399" s="257"/>
      <c r="S399" s="257"/>
      <c r="T399" s="257"/>
      <c r="U399" s="257"/>
      <c r="V399" s="257"/>
      <c r="W399" s="257"/>
      <c r="X399" s="257"/>
      <c r="Y399" s="257"/>
      <c r="Z399" s="257"/>
      <c r="AA399" s="257"/>
      <c r="AB399" s="257"/>
      <c r="AC399" s="257"/>
      <c r="AD399" s="257"/>
      <c r="AE399" s="257"/>
      <c r="AF399" s="257"/>
      <c r="AG399" s="257"/>
      <c r="AH399" s="268">
        <v>0</v>
      </c>
      <c r="AI399" s="269"/>
      <c r="AJ399" s="271">
        <v>4</v>
      </c>
      <c r="AK399" s="272"/>
      <c r="AL399" s="261" t="s">
        <v>2168</v>
      </c>
      <c r="AM399" s="257"/>
      <c r="AN399" s="268">
        <v>0</v>
      </c>
      <c r="AO399" s="269"/>
      <c r="AP399" s="269"/>
      <c r="AQ399" s="269"/>
      <c r="AR399" s="269"/>
      <c r="AS399" s="207">
        <f t="shared" si="6"/>
        <v>0</v>
      </c>
    </row>
    <row r="400" spans="2:45" ht="0" hidden="1" customHeight="1">
      <c r="AH400" s="205"/>
      <c r="AI400" s="205"/>
      <c r="AJ400" s="199"/>
      <c r="AK400" s="199"/>
      <c r="AN400" s="205"/>
      <c r="AO400" s="205"/>
      <c r="AP400" s="205"/>
      <c r="AQ400" s="205"/>
      <c r="AR400" s="205"/>
      <c r="AS400" s="207">
        <f t="shared" si="6"/>
        <v>0</v>
      </c>
    </row>
    <row r="401" spans="2:45">
      <c r="B401" s="258">
        <v>136</v>
      </c>
      <c r="C401" s="257"/>
      <c r="D401" s="261" t="s">
        <v>2301</v>
      </c>
      <c r="E401" s="257"/>
      <c r="F401" s="257"/>
      <c r="G401" s="257"/>
      <c r="H401" s="257"/>
      <c r="I401" s="257"/>
      <c r="J401" s="257"/>
      <c r="K401" s="257"/>
      <c r="L401" s="257"/>
      <c r="M401" s="257"/>
      <c r="N401" s="257"/>
      <c r="O401" s="261" t="s">
        <v>2302</v>
      </c>
      <c r="P401" s="257"/>
      <c r="Q401" s="257"/>
      <c r="R401" s="257"/>
      <c r="S401" s="257"/>
      <c r="T401" s="257"/>
      <c r="U401" s="257"/>
      <c r="V401" s="257"/>
      <c r="W401" s="257"/>
      <c r="X401" s="257"/>
      <c r="Y401" s="257"/>
      <c r="Z401" s="257"/>
      <c r="AA401" s="257"/>
      <c r="AB401" s="257"/>
      <c r="AC401" s="257"/>
      <c r="AD401" s="257"/>
      <c r="AE401" s="257"/>
      <c r="AF401" s="257"/>
      <c r="AG401" s="257"/>
      <c r="AH401" s="268">
        <v>0</v>
      </c>
      <c r="AI401" s="269"/>
      <c r="AJ401" s="271">
        <v>2</v>
      </c>
      <c r="AK401" s="272"/>
      <c r="AL401" s="261" t="s">
        <v>2168</v>
      </c>
      <c r="AM401" s="257"/>
      <c r="AN401" s="268">
        <v>0</v>
      </c>
      <c r="AO401" s="269"/>
      <c r="AP401" s="269"/>
      <c r="AQ401" s="269"/>
      <c r="AR401" s="269"/>
      <c r="AS401" s="207">
        <f t="shared" si="6"/>
        <v>0</v>
      </c>
    </row>
    <row r="402" spans="2:45" ht="0" hidden="1" customHeight="1">
      <c r="AH402" s="205"/>
      <c r="AI402" s="205"/>
      <c r="AJ402" s="199"/>
      <c r="AK402" s="199"/>
      <c r="AN402" s="205"/>
      <c r="AO402" s="205"/>
      <c r="AP402" s="205"/>
      <c r="AQ402" s="205"/>
      <c r="AR402" s="205"/>
      <c r="AS402" s="207">
        <f t="shared" si="6"/>
        <v>0</v>
      </c>
    </row>
    <row r="403" spans="2:45">
      <c r="B403" s="258">
        <v>137</v>
      </c>
      <c r="C403" s="257"/>
      <c r="D403" s="261" t="s">
        <v>2303</v>
      </c>
      <c r="E403" s="257"/>
      <c r="F403" s="257"/>
      <c r="G403" s="257"/>
      <c r="H403" s="257"/>
      <c r="I403" s="257"/>
      <c r="J403" s="257"/>
      <c r="K403" s="257"/>
      <c r="L403" s="257"/>
      <c r="M403" s="257"/>
      <c r="N403" s="257"/>
      <c r="O403" s="261" t="s">
        <v>2304</v>
      </c>
      <c r="P403" s="257"/>
      <c r="Q403" s="257"/>
      <c r="R403" s="257"/>
      <c r="S403" s="257"/>
      <c r="T403" s="257"/>
      <c r="U403" s="257"/>
      <c r="V403" s="257"/>
      <c r="W403" s="257"/>
      <c r="X403" s="257"/>
      <c r="Y403" s="257"/>
      <c r="Z403" s="257"/>
      <c r="AA403" s="257"/>
      <c r="AB403" s="257"/>
      <c r="AC403" s="257"/>
      <c r="AD403" s="257"/>
      <c r="AE403" s="257"/>
      <c r="AF403" s="257"/>
      <c r="AG403" s="257"/>
      <c r="AH403" s="268">
        <v>0</v>
      </c>
      <c r="AI403" s="269"/>
      <c r="AJ403" s="271">
        <v>67</v>
      </c>
      <c r="AK403" s="272"/>
      <c r="AL403" s="261" t="s">
        <v>2168</v>
      </c>
      <c r="AM403" s="257"/>
      <c r="AN403" s="268">
        <v>0</v>
      </c>
      <c r="AO403" s="269"/>
      <c r="AP403" s="269"/>
      <c r="AQ403" s="269"/>
      <c r="AR403" s="269"/>
      <c r="AS403" s="207">
        <f t="shared" si="6"/>
        <v>0</v>
      </c>
    </row>
    <row r="404" spans="2:45">
      <c r="B404" s="258">
        <v>138</v>
      </c>
      <c r="C404" s="257"/>
      <c r="D404" s="261">
        <v>200109</v>
      </c>
      <c r="E404" s="257"/>
      <c r="F404" s="257"/>
      <c r="G404" s="257"/>
      <c r="H404" s="257"/>
      <c r="I404" s="257"/>
      <c r="J404" s="257"/>
      <c r="K404" s="257"/>
      <c r="L404" s="257"/>
      <c r="M404" s="257"/>
      <c r="N404" s="257"/>
      <c r="O404" s="261" t="s">
        <v>2429</v>
      </c>
      <c r="P404" s="257"/>
      <c r="Q404" s="257"/>
      <c r="R404" s="257"/>
      <c r="S404" s="257"/>
      <c r="T404" s="257"/>
      <c r="U404" s="257"/>
      <c r="V404" s="257"/>
      <c r="W404" s="257"/>
      <c r="X404" s="257"/>
      <c r="Y404" s="257"/>
      <c r="Z404" s="257"/>
      <c r="AA404" s="257"/>
      <c r="AB404" s="257"/>
      <c r="AC404" s="257"/>
      <c r="AD404" s="257"/>
      <c r="AE404" s="257"/>
      <c r="AF404" s="257"/>
      <c r="AG404" s="257"/>
      <c r="AH404" s="268">
        <v>0</v>
      </c>
      <c r="AI404" s="269"/>
      <c r="AJ404" s="271">
        <v>4</v>
      </c>
      <c r="AK404" s="272"/>
      <c r="AL404" s="261" t="s">
        <v>1141</v>
      </c>
      <c r="AM404" s="257"/>
      <c r="AN404" s="268">
        <v>0</v>
      </c>
      <c r="AO404" s="269"/>
      <c r="AP404" s="269"/>
      <c r="AQ404" s="269"/>
      <c r="AR404" s="269"/>
      <c r="AS404" s="207">
        <f t="shared" si="6"/>
        <v>0</v>
      </c>
    </row>
    <row r="405" spans="2:45" ht="0" hidden="1" customHeight="1">
      <c r="AH405" s="205"/>
      <c r="AI405" s="205"/>
      <c r="AJ405" s="199"/>
      <c r="AK405" s="199"/>
      <c r="AN405" s="205"/>
      <c r="AO405" s="205"/>
      <c r="AP405" s="205"/>
      <c r="AQ405" s="205"/>
      <c r="AR405" s="205"/>
      <c r="AS405" s="207">
        <f t="shared" si="6"/>
        <v>0</v>
      </c>
    </row>
    <row r="406" spans="2:45">
      <c r="B406" s="258">
        <v>139</v>
      </c>
      <c r="C406" s="257"/>
      <c r="D406" s="261">
        <v>200112</v>
      </c>
      <c r="E406" s="257"/>
      <c r="F406" s="257"/>
      <c r="G406" s="257"/>
      <c r="H406" s="257"/>
      <c r="I406" s="257"/>
      <c r="J406" s="257"/>
      <c r="K406" s="257"/>
      <c r="L406" s="257"/>
      <c r="M406" s="257"/>
      <c r="N406" s="257"/>
      <c r="O406" s="261" t="s">
        <v>2430</v>
      </c>
      <c r="P406" s="257"/>
      <c r="Q406" s="257"/>
      <c r="R406" s="257"/>
      <c r="S406" s="257"/>
      <c r="T406" s="257"/>
      <c r="U406" s="257"/>
      <c r="V406" s="257"/>
      <c r="W406" s="257"/>
      <c r="X406" s="257"/>
      <c r="Y406" s="257"/>
      <c r="Z406" s="257"/>
      <c r="AA406" s="257"/>
      <c r="AB406" s="257"/>
      <c r="AC406" s="257"/>
      <c r="AD406" s="257"/>
      <c r="AE406" s="257"/>
      <c r="AF406" s="257"/>
      <c r="AG406" s="257"/>
      <c r="AH406" s="268">
        <v>0</v>
      </c>
      <c r="AI406" s="269"/>
      <c r="AJ406" s="271">
        <v>1</v>
      </c>
      <c r="AK406" s="272"/>
      <c r="AL406" s="261" t="s">
        <v>1141</v>
      </c>
      <c r="AM406" s="257"/>
      <c r="AN406" s="268">
        <v>0</v>
      </c>
      <c r="AO406" s="269"/>
      <c r="AP406" s="269"/>
      <c r="AQ406" s="269"/>
      <c r="AR406" s="269"/>
      <c r="AS406" s="207">
        <f t="shared" si="6"/>
        <v>0</v>
      </c>
    </row>
    <row r="407" spans="2:45" ht="0" hidden="1" customHeight="1">
      <c r="AH407" s="205"/>
      <c r="AI407" s="205"/>
      <c r="AJ407" s="199"/>
      <c r="AK407" s="199"/>
      <c r="AN407" s="205"/>
      <c r="AO407" s="205"/>
      <c r="AP407" s="205"/>
      <c r="AQ407" s="205"/>
      <c r="AR407" s="205"/>
      <c r="AS407" s="207">
        <f t="shared" si="6"/>
        <v>0</v>
      </c>
    </row>
    <row r="408" spans="2:45" ht="13.5" customHeight="1">
      <c r="B408" s="258">
        <v>140</v>
      </c>
      <c r="C408" s="257"/>
      <c r="D408" s="261" t="s">
        <v>2311</v>
      </c>
      <c r="E408" s="257"/>
      <c r="F408" s="257"/>
      <c r="G408" s="257"/>
      <c r="H408" s="257"/>
      <c r="I408" s="257"/>
      <c r="J408" s="257"/>
      <c r="K408" s="257"/>
      <c r="L408" s="257"/>
      <c r="M408" s="257"/>
      <c r="N408" s="257"/>
      <c r="O408" s="261" t="s">
        <v>2312</v>
      </c>
      <c r="P408" s="257"/>
      <c r="Q408" s="257"/>
      <c r="R408" s="257"/>
      <c r="S408" s="257"/>
      <c r="T408" s="257"/>
      <c r="U408" s="257"/>
      <c r="V408" s="257"/>
      <c r="W408" s="257"/>
      <c r="X408" s="257"/>
      <c r="Y408" s="257"/>
      <c r="Z408" s="257"/>
      <c r="AA408" s="257"/>
      <c r="AB408" s="257"/>
      <c r="AC408" s="257"/>
      <c r="AD408" s="257"/>
      <c r="AE408" s="257"/>
      <c r="AF408" s="257"/>
      <c r="AG408" s="257"/>
      <c r="AH408" s="268">
        <v>0</v>
      </c>
      <c r="AI408" s="269"/>
      <c r="AJ408" s="271">
        <v>16</v>
      </c>
      <c r="AK408" s="272"/>
      <c r="AL408" s="261" t="s">
        <v>1141</v>
      </c>
      <c r="AM408" s="257"/>
      <c r="AN408" s="268">
        <v>0</v>
      </c>
      <c r="AO408" s="269"/>
      <c r="AP408" s="269"/>
      <c r="AQ408" s="269"/>
      <c r="AR408" s="269"/>
      <c r="AS408" s="207">
        <f t="shared" si="6"/>
        <v>0</v>
      </c>
    </row>
    <row r="409" spans="2:45" ht="0.6" hidden="1" customHeight="1">
      <c r="AH409" s="205"/>
      <c r="AI409" s="205"/>
      <c r="AJ409" s="199"/>
      <c r="AK409" s="199"/>
      <c r="AN409" s="205"/>
      <c r="AO409" s="205"/>
      <c r="AP409" s="205"/>
      <c r="AQ409" s="205"/>
      <c r="AR409" s="205"/>
      <c r="AS409" s="207">
        <f t="shared" si="6"/>
        <v>0</v>
      </c>
    </row>
    <row r="410" spans="2:45" ht="23.1" customHeight="1">
      <c r="B410" s="258">
        <v>141</v>
      </c>
      <c r="C410" s="257"/>
      <c r="D410" s="261" t="s">
        <v>2166</v>
      </c>
      <c r="E410" s="257"/>
      <c r="F410" s="257"/>
      <c r="G410" s="257"/>
      <c r="H410" s="257"/>
      <c r="I410" s="257"/>
      <c r="J410" s="257"/>
      <c r="K410" s="257"/>
      <c r="L410" s="257"/>
      <c r="M410" s="257"/>
      <c r="N410" s="257"/>
      <c r="O410" s="261" t="s">
        <v>2167</v>
      </c>
      <c r="P410" s="257"/>
      <c r="Q410" s="257"/>
      <c r="R410" s="257"/>
      <c r="S410" s="257"/>
      <c r="T410" s="257"/>
      <c r="U410" s="257"/>
      <c r="V410" s="257"/>
      <c r="W410" s="257"/>
      <c r="X410" s="257"/>
      <c r="Y410" s="257"/>
      <c r="Z410" s="257"/>
      <c r="AA410" s="257"/>
      <c r="AB410" s="257"/>
      <c r="AC410" s="257"/>
      <c r="AD410" s="257"/>
      <c r="AE410" s="257"/>
      <c r="AF410" s="257"/>
      <c r="AG410" s="257"/>
      <c r="AH410" s="268">
        <v>0</v>
      </c>
      <c r="AI410" s="269"/>
      <c r="AJ410" s="271">
        <v>2</v>
      </c>
      <c r="AK410" s="272"/>
      <c r="AL410" s="261" t="s">
        <v>2168</v>
      </c>
      <c r="AM410" s="257"/>
      <c r="AN410" s="268">
        <v>0</v>
      </c>
      <c r="AO410" s="269"/>
      <c r="AP410" s="269"/>
      <c r="AQ410" s="269"/>
      <c r="AR410" s="269"/>
      <c r="AS410" s="207">
        <f t="shared" si="6"/>
        <v>0</v>
      </c>
    </row>
    <row r="411" spans="2:45" ht="0" hidden="1" customHeight="1">
      <c r="AH411" s="205"/>
      <c r="AI411" s="205"/>
      <c r="AJ411" s="199"/>
      <c r="AK411" s="199"/>
      <c r="AN411" s="205"/>
      <c r="AO411" s="205"/>
      <c r="AP411" s="205"/>
      <c r="AQ411" s="205"/>
      <c r="AR411" s="205"/>
      <c r="AS411" s="207">
        <f t="shared" si="6"/>
        <v>0</v>
      </c>
    </row>
    <row r="412" spans="2:45" ht="22.5" customHeight="1">
      <c r="B412" s="258">
        <v>142</v>
      </c>
      <c r="C412" s="257"/>
      <c r="D412" s="261" t="s">
        <v>2313</v>
      </c>
      <c r="E412" s="257"/>
      <c r="F412" s="257"/>
      <c r="G412" s="257"/>
      <c r="H412" s="257"/>
      <c r="I412" s="257"/>
      <c r="J412" s="257"/>
      <c r="K412" s="257"/>
      <c r="L412" s="257"/>
      <c r="M412" s="257"/>
      <c r="N412" s="257"/>
      <c r="O412" s="261" t="s">
        <v>2314</v>
      </c>
      <c r="P412" s="257"/>
      <c r="Q412" s="257"/>
      <c r="R412" s="257"/>
      <c r="S412" s="257"/>
      <c r="T412" s="257"/>
      <c r="U412" s="257"/>
      <c r="V412" s="257"/>
      <c r="W412" s="257"/>
      <c r="X412" s="257"/>
      <c r="Y412" s="257"/>
      <c r="Z412" s="257"/>
      <c r="AA412" s="257"/>
      <c r="AB412" s="257"/>
      <c r="AC412" s="257"/>
      <c r="AD412" s="257"/>
      <c r="AE412" s="257"/>
      <c r="AF412" s="257"/>
      <c r="AG412" s="257"/>
      <c r="AH412" s="268">
        <v>0</v>
      </c>
      <c r="AI412" s="269"/>
      <c r="AJ412" s="271">
        <v>1</v>
      </c>
      <c r="AK412" s="272"/>
      <c r="AL412" s="261" t="s">
        <v>1141</v>
      </c>
      <c r="AM412" s="257"/>
      <c r="AN412" s="268">
        <v>0</v>
      </c>
      <c r="AO412" s="269"/>
      <c r="AP412" s="269"/>
      <c r="AQ412" s="269"/>
      <c r="AR412" s="269"/>
      <c r="AS412" s="207">
        <f t="shared" si="6"/>
        <v>0</v>
      </c>
    </row>
    <row r="413" spans="2:45" ht="21.6" customHeight="1">
      <c r="B413" s="258">
        <v>143</v>
      </c>
      <c r="C413" s="257"/>
      <c r="D413" s="261" t="s">
        <v>2169</v>
      </c>
      <c r="E413" s="257"/>
      <c r="F413" s="257"/>
      <c r="G413" s="257"/>
      <c r="H413" s="257"/>
      <c r="I413" s="257"/>
      <c r="J413" s="257"/>
      <c r="K413" s="257"/>
      <c r="L413" s="257"/>
      <c r="M413" s="257"/>
      <c r="N413" s="257"/>
      <c r="O413" s="261" t="s">
        <v>2170</v>
      </c>
      <c r="P413" s="257"/>
      <c r="Q413" s="257"/>
      <c r="R413" s="257"/>
      <c r="S413" s="257"/>
      <c r="T413" s="257"/>
      <c r="U413" s="257"/>
      <c r="V413" s="257"/>
      <c r="W413" s="257"/>
      <c r="X413" s="257"/>
      <c r="Y413" s="257"/>
      <c r="Z413" s="257"/>
      <c r="AA413" s="257"/>
      <c r="AB413" s="257"/>
      <c r="AC413" s="257"/>
      <c r="AD413" s="257"/>
      <c r="AE413" s="257"/>
      <c r="AF413" s="257"/>
      <c r="AG413" s="257"/>
      <c r="AH413" s="268">
        <v>0</v>
      </c>
      <c r="AI413" s="269"/>
      <c r="AJ413" s="271">
        <v>138</v>
      </c>
      <c r="AK413" s="272"/>
      <c r="AL413" s="261" t="s">
        <v>2168</v>
      </c>
      <c r="AM413" s="257"/>
      <c r="AN413" s="268">
        <v>0</v>
      </c>
      <c r="AO413" s="269"/>
      <c r="AP413" s="269"/>
      <c r="AQ413" s="269"/>
      <c r="AR413" s="269"/>
      <c r="AS413" s="207">
        <f t="shared" si="6"/>
        <v>0</v>
      </c>
    </row>
    <row r="414" spans="2:45" ht="0" hidden="1" customHeight="1">
      <c r="AH414" s="205"/>
      <c r="AI414" s="205"/>
      <c r="AJ414" s="199"/>
      <c r="AK414" s="199"/>
      <c r="AN414" s="205"/>
      <c r="AO414" s="205"/>
      <c r="AP414" s="205"/>
      <c r="AQ414" s="205"/>
      <c r="AR414" s="205"/>
      <c r="AS414" s="207">
        <f t="shared" si="6"/>
        <v>0</v>
      </c>
    </row>
    <row r="415" spans="2:45" ht="24" customHeight="1">
      <c r="B415" s="258">
        <v>144</v>
      </c>
      <c r="C415" s="257"/>
      <c r="D415" s="261" t="s">
        <v>2171</v>
      </c>
      <c r="E415" s="257"/>
      <c r="F415" s="257"/>
      <c r="G415" s="257"/>
      <c r="H415" s="257"/>
      <c r="I415" s="257"/>
      <c r="J415" s="257"/>
      <c r="K415" s="257"/>
      <c r="L415" s="257"/>
      <c r="M415" s="257"/>
      <c r="N415" s="257"/>
      <c r="O415" s="261" t="s">
        <v>2172</v>
      </c>
      <c r="P415" s="257"/>
      <c r="Q415" s="257"/>
      <c r="R415" s="257"/>
      <c r="S415" s="257"/>
      <c r="T415" s="257"/>
      <c r="U415" s="257"/>
      <c r="V415" s="257"/>
      <c r="W415" s="257"/>
      <c r="X415" s="257"/>
      <c r="Y415" s="257"/>
      <c r="Z415" s="257"/>
      <c r="AA415" s="257"/>
      <c r="AB415" s="257"/>
      <c r="AC415" s="257"/>
      <c r="AD415" s="257"/>
      <c r="AE415" s="257"/>
      <c r="AF415" s="257"/>
      <c r="AG415" s="257"/>
      <c r="AH415" s="268">
        <v>0</v>
      </c>
      <c r="AI415" s="269"/>
      <c r="AJ415" s="271">
        <v>1</v>
      </c>
      <c r="AK415" s="272"/>
      <c r="AL415" s="261" t="s">
        <v>2035</v>
      </c>
      <c r="AM415" s="257"/>
      <c r="AN415" s="268">
        <v>0</v>
      </c>
      <c r="AO415" s="269"/>
      <c r="AP415" s="269"/>
      <c r="AQ415" s="269"/>
      <c r="AR415" s="269"/>
      <c r="AS415" s="207">
        <f t="shared" si="6"/>
        <v>0</v>
      </c>
    </row>
    <row r="416" spans="2:45" ht="0" hidden="1" customHeight="1">
      <c r="AH416" s="205"/>
      <c r="AI416" s="205"/>
      <c r="AJ416" s="199"/>
      <c r="AK416" s="199"/>
      <c r="AN416" s="205"/>
      <c r="AO416" s="205"/>
      <c r="AP416" s="205"/>
      <c r="AQ416" s="205"/>
      <c r="AR416" s="205"/>
      <c r="AS416" s="207">
        <f t="shared" si="6"/>
        <v>0</v>
      </c>
    </row>
    <row r="417" spans="2:45" ht="24.6" customHeight="1">
      <c r="B417" s="258">
        <v>145</v>
      </c>
      <c r="C417" s="257"/>
      <c r="D417" s="261" t="s">
        <v>2305</v>
      </c>
      <c r="E417" s="257"/>
      <c r="F417" s="257"/>
      <c r="G417" s="257"/>
      <c r="H417" s="257"/>
      <c r="I417" s="257"/>
      <c r="J417" s="257"/>
      <c r="K417" s="257"/>
      <c r="L417" s="257"/>
      <c r="M417" s="257"/>
      <c r="N417" s="257"/>
      <c r="O417" s="261" t="s">
        <v>2306</v>
      </c>
      <c r="P417" s="257"/>
      <c r="Q417" s="257"/>
      <c r="R417" s="257"/>
      <c r="S417" s="257"/>
      <c r="T417" s="257"/>
      <c r="U417" s="257"/>
      <c r="V417" s="257"/>
      <c r="W417" s="257"/>
      <c r="X417" s="257"/>
      <c r="Y417" s="257"/>
      <c r="Z417" s="257"/>
      <c r="AA417" s="257"/>
      <c r="AB417" s="257"/>
      <c r="AC417" s="257"/>
      <c r="AD417" s="257"/>
      <c r="AE417" s="257"/>
      <c r="AF417" s="257"/>
      <c r="AG417" s="257"/>
      <c r="AH417" s="268">
        <v>0</v>
      </c>
      <c r="AI417" s="269"/>
      <c r="AJ417" s="271">
        <v>3</v>
      </c>
      <c r="AK417" s="272"/>
      <c r="AL417" s="261" t="s">
        <v>2168</v>
      </c>
      <c r="AM417" s="257"/>
      <c r="AN417" s="268">
        <v>0</v>
      </c>
      <c r="AO417" s="269"/>
      <c r="AP417" s="269"/>
      <c r="AQ417" s="269"/>
      <c r="AR417" s="269"/>
      <c r="AS417" s="207">
        <f t="shared" si="6"/>
        <v>0</v>
      </c>
    </row>
    <row r="418" spans="2:45" ht="0" hidden="1" customHeight="1"/>
    <row r="419" spans="2:45" ht="11.25" customHeight="1">
      <c r="B419" s="294">
        <f>SUM(AS162:AS417)</f>
        <v>0</v>
      </c>
      <c r="C419" s="295"/>
      <c r="D419" s="295"/>
      <c r="E419" s="295"/>
      <c r="F419" s="295"/>
      <c r="G419" s="295"/>
      <c r="H419" s="295"/>
      <c r="I419" s="295"/>
      <c r="J419" s="295"/>
      <c r="K419" s="295"/>
      <c r="L419" s="295"/>
      <c r="M419" s="295"/>
      <c r="N419" s="295"/>
      <c r="O419" s="295"/>
      <c r="P419" s="295"/>
      <c r="Q419" s="295"/>
      <c r="R419" s="295"/>
      <c r="S419" s="295"/>
      <c r="T419" s="295"/>
      <c r="U419" s="295"/>
      <c r="V419" s="295"/>
      <c r="W419" s="295"/>
      <c r="X419" s="295"/>
      <c r="Y419" s="295"/>
      <c r="Z419" s="295"/>
      <c r="AA419" s="295"/>
      <c r="AB419" s="295"/>
      <c r="AC419" s="295"/>
      <c r="AD419" s="295"/>
      <c r="AE419" s="295"/>
      <c r="AF419" s="295"/>
      <c r="AG419" s="295"/>
      <c r="AH419" s="295"/>
      <c r="AI419" s="295"/>
      <c r="AJ419" s="295"/>
      <c r="AK419" s="295"/>
      <c r="AL419" s="295"/>
      <c r="AM419" s="295"/>
      <c r="AN419" s="295"/>
      <c r="AO419" s="295"/>
      <c r="AP419" s="295"/>
      <c r="AQ419" s="295"/>
      <c r="AR419" s="295"/>
      <c r="AS419" s="295"/>
    </row>
    <row r="420" spans="2:45" ht="2.85" customHeight="1"/>
    <row r="421" spans="2:45" ht="11.25" customHeight="1">
      <c r="B421" s="274" t="s">
        <v>2439</v>
      </c>
      <c r="C421" s="257"/>
      <c r="D421" s="257"/>
      <c r="E421" s="257"/>
      <c r="F421" s="257"/>
      <c r="G421" s="257"/>
      <c r="H421" s="257"/>
      <c r="I421" s="257"/>
      <c r="J421" s="257"/>
      <c r="K421" s="257"/>
      <c r="L421" s="257"/>
      <c r="M421" s="257"/>
      <c r="N421" s="257"/>
      <c r="O421" s="257"/>
      <c r="P421" s="257"/>
      <c r="Q421" s="257"/>
      <c r="R421" s="257"/>
      <c r="S421" s="257"/>
      <c r="T421" s="257"/>
      <c r="U421" s="257"/>
      <c r="V421" s="257"/>
      <c r="W421" s="257"/>
      <c r="X421" s="257"/>
      <c r="Y421" s="257"/>
      <c r="Z421" s="257"/>
      <c r="AA421" s="257"/>
      <c r="AB421" s="257"/>
      <c r="AC421" s="257"/>
      <c r="AD421" s="257"/>
      <c r="AE421" s="257"/>
      <c r="AF421" s="257"/>
      <c r="AG421" s="257"/>
      <c r="AH421" s="257"/>
      <c r="AI421" s="257"/>
      <c r="AJ421" s="257"/>
      <c r="AK421" s="257"/>
      <c r="AL421" s="257"/>
      <c r="AM421" s="257"/>
      <c r="AN421" s="257"/>
      <c r="AO421" s="257"/>
      <c r="AP421" s="257"/>
      <c r="AQ421" s="257"/>
      <c r="AR421" s="257"/>
      <c r="AS421" s="257"/>
    </row>
    <row r="422" spans="2:45" ht="1.5" customHeight="1"/>
    <row r="423" spans="2:45" ht="11.25" customHeight="1">
      <c r="C423" s="258" t="s">
        <v>2148</v>
      </c>
      <c r="D423" s="257"/>
      <c r="E423" s="257"/>
      <c r="F423" s="257"/>
      <c r="G423" s="257"/>
      <c r="H423" s="257"/>
      <c r="I423" s="257"/>
      <c r="J423" s="257"/>
      <c r="K423" s="257"/>
      <c r="L423" s="257"/>
      <c r="M423" s="257"/>
      <c r="N423" s="257"/>
      <c r="O423" s="257"/>
      <c r="P423" s="257"/>
      <c r="Q423" s="257"/>
      <c r="R423" s="257"/>
      <c r="S423" s="257"/>
      <c r="U423" s="271">
        <f>SUM(B419)</f>
        <v>0</v>
      </c>
      <c r="V423" s="272"/>
      <c r="W423" s="272"/>
      <c r="X423" s="272"/>
      <c r="Y423" s="272"/>
      <c r="AA423" s="261" t="s">
        <v>1568</v>
      </c>
      <c r="AB423" s="257"/>
      <c r="AC423" s="257"/>
      <c r="AD423" s="257"/>
      <c r="AE423" s="257"/>
      <c r="AF423" s="257"/>
    </row>
    <row r="424" spans="2:45" ht="1.5" customHeight="1"/>
    <row r="425" spans="2:45" ht="11.25" customHeight="1">
      <c r="C425" s="258" t="s">
        <v>2443</v>
      </c>
      <c r="D425" s="257"/>
      <c r="E425" s="257"/>
      <c r="F425" s="257"/>
      <c r="G425" s="257"/>
      <c r="H425" s="257"/>
      <c r="I425" s="257"/>
      <c r="J425" s="257"/>
      <c r="K425" s="257"/>
      <c r="L425" s="257"/>
      <c r="M425" s="257"/>
      <c r="N425" s="257"/>
      <c r="O425" s="257"/>
      <c r="P425" s="257"/>
      <c r="Q425" s="257"/>
      <c r="R425" s="257"/>
      <c r="S425" s="257"/>
      <c r="U425" s="271">
        <f>SUM(AN162:AR417)</f>
        <v>0</v>
      </c>
      <c r="V425" s="272"/>
      <c r="W425" s="272"/>
      <c r="X425" s="272"/>
      <c r="Y425" s="272"/>
      <c r="AA425" s="261" t="s">
        <v>1568</v>
      </c>
      <c r="AB425" s="257"/>
      <c r="AC425" s="257"/>
      <c r="AD425" s="257"/>
      <c r="AE425" s="257"/>
      <c r="AF425" s="257"/>
    </row>
    <row r="426" spans="2:45" ht="12.75" customHeight="1"/>
    <row r="427" spans="2:45" ht="11.45" customHeight="1">
      <c r="B427" s="261" t="s">
        <v>1</v>
      </c>
      <c r="C427" s="257"/>
      <c r="D427" s="257"/>
      <c r="E427" s="257"/>
      <c r="F427" s="257"/>
      <c r="G427" s="257"/>
      <c r="H427" s="275" t="s">
        <v>1950</v>
      </c>
      <c r="I427" s="257"/>
      <c r="J427" s="257"/>
      <c r="K427" s="257"/>
      <c r="L427" s="257"/>
      <c r="M427" s="257"/>
      <c r="N427" s="257"/>
      <c r="O427" s="257"/>
      <c r="P427" s="257"/>
      <c r="Q427" s="257"/>
      <c r="R427" s="257"/>
      <c r="S427" s="257"/>
      <c r="T427" s="257"/>
      <c r="U427" s="257"/>
    </row>
    <row r="428" spans="2:45" ht="11.25" customHeight="1">
      <c r="B428" s="261" t="s">
        <v>2440</v>
      </c>
      <c r="C428" s="257"/>
      <c r="D428" s="257"/>
      <c r="E428" s="257"/>
      <c r="F428" s="257"/>
      <c r="G428" s="257"/>
      <c r="H428" s="298">
        <f>PRODUCT(U423,0.008)</f>
        <v>0</v>
      </c>
      <c r="I428" s="267"/>
      <c r="J428" s="267"/>
      <c r="K428" s="267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</row>
    <row r="429" spans="2:45" ht="0" hidden="1" customHeight="1"/>
    <row r="430" spans="2:45" ht="14.1" customHeight="1"/>
    <row r="431" spans="2:45" ht="11.45" customHeight="1">
      <c r="B431" s="285" t="s">
        <v>1</v>
      </c>
      <c r="C431" s="255"/>
      <c r="D431" s="255"/>
      <c r="E431" s="255"/>
      <c r="F431" s="255"/>
      <c r="G431" s="255"/>
      <c r="H431" s="255"/>
      <c r="I431" s="255"/>
      <c r="J431" s="255"/>
      <c r="L431" s="254" t="s">
        <v>1949</v>
      </c>
      <c r="M431" s="255"/>
      <c r="N431" s="255"/>
      <c r="O431" s="255"/>
      <c r="P431" s="255"/>
      <c r="Q431" s="255"/>
      <c r="R431" s="255"/>
      <c r="S431" s="255"/>
      <c r="T431" s="255"/>
      <c r="U431" s="255"/>
      <c r="V431" s="255"/>
      <c r="W431" s="255"/>
      <c r="X431" s="255"/>
      <c r="Y431" s="255"/>
      <c r="Z431" s="255"/>
      <c r="AA431" s="255"/>
      <c r="AB431" s="255"/>
    </row>
    <row r="432" spans="2:45" ht="11.25" customHeight="1">
      <c r="B432" s="254" t="s">
        <v>1950</v>
      </c>
      <c r="C432" s="255"/>
      <c r="D432" s="255"/>
      <c r="E432" s="255"/>
      <c r="F432" s="255"/>
      <c r="G432" s="255"/>
      <c r="H432" s="255"/>
      <c r="I432" s="255"/>
      <c r="J432" s="255"/>
      <c r="K432" s="200"/>
      <c r="L432" s="264">
        <f>SUM(B419)</f>
        <v>0</v>
      </c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</row>
    <row r="433" spans="2:28" ht="0" hidden="1" customHeight="1"/>
    <row r="434" spans="2:28" ht="3" customHeight="1"/>
    <row r="435" spans="2:28" ht="11.25" customHeight="1">
      <c r="B435" s="256" t="s">
        <v>1998</v>
      </c>
      <c r="C435" s="257"/>
      <c r="D435" s="257"/>
      <c r="E435" s="257"/>
      <c r="F435" s="257"/>
      <c r="G435" s="257"/>
      <c r="H435" s="257"/>
      <c r="I435" s="257"/>
      <c r="J435" s="257"/>
      <c r="L435" s="266">
        <f>SUM(U423,U425,H428)</f>
        <v>0</v>
      </c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  <c r="AA435" s="267"/>
      <c r="AB435" s="267"/>
    </row>
  </sheetData>
  <mergeCells count="2013">
    <mergeCell ref="AA425:AF425"/>
    <mergeCell ref="B427:G427"/>
    <mergeCell ref="H427:U427"/>
    <mergeCell ref="B428:G428"/>
    <mergeCell ref="H428:U428"/>
    <mergeCell ref="B431:J431"/>
    <mergeCell ref="L431:AB431"/>
    <mergeCell ref="B432:J432"/>
    <mergeCell ref="L432:AB432"/>
    <mergeCell ref="B435:J435"/>
    <mergeCell ref="L435:AB435"/>
    <mergeCell ref="AL413:AM413"/>
    <mergeCell ref="AN413:AR413"/>
    <mergeCell ref="D415:N415"/>
    <mergeCell ref="O415:AG415"/>
    <mergeCell ref="AH415:AI415"/>
    <mergeCell ref="AJ415:AK415"/>
    <mergeCell ref="AL415:AM415"/>
    <mergeCell ref="AN415:AR415"/>
    <mergeCell ref="D417:N417"/>
    <mergeCell ref="O417:AG417"/>
    <mergeCell ref="AH417:AI417"/>
    <mergeCell ref="AJ417:AK417"/>
    <mergeCell ref="AL417:AM417"/>
    <mergeCell ref="AN417:AR417"/>
    <mergeCell ref="B419:AS419"/>
    <mergeCell ref="B421:AS421"/>
    <mergeCell ref="C423:S423"/>
    <mergeCell ref="U423:Y423"/>
    <mergeCell ref="AA423:AF423"/>
    <mergeCell ref="B417:C417"/>
    <mergeCell ref="B415:C415"/>
    <mergeCell ref="O408:AG408"/>
    <mergeCell ref="AH408:AI408"/>
    <mergeCell ref="AJ408:AK408"/>
    <mergeCell ref="AL408:AM408"/>
    <mergeCell ref="AN408:AR408"/>
    <mergeCell ref="D410:N410"/>
    <mergeCell ref="O410:AG410"/>
    <mergeCell ref="AH410:AI410"/>
    <mergeCell ref="AJ410:AK410"/>
    <mergeCell ref="AL410:AM410"/>
    <mergeCell ref="AN410:AR410"/>
    <mergeCell ref="D412:N412"/>
    <mergeCell ref="O412:AG412"/>
    <mergeCell ref="AH412:AI412"/>
    <mergeCell ref="AJ412:AK412"/>
    <mergeCell ref="AL412:AM412"/>
    <mergeCell ref="AN412:AR412"/>
    <mergeCell ref="AN399:AR399"/>
    <mergeCell ref="B399:C399"/>
    <mergeCell ref="B401:C401"/>
    <mergeCell ref="D401:N401"/>
    <mergeCell ref="O401:AG401"/>
    <mergeCell ref="AH401:AI401"/>
    <mergeCell ref="AJ401:AK401"/>
    <mergeCell ref="AL401:AM401"/>
    <mergeCell ref="AN401:AR401"/>
    <mergeCell ref="B403:C403"/>
    <mergeCell ref="D403:N403"/>
    <mergeCell ref="O403:AG403"/>
    <mergeCell ref="AH403:AI403"/>
    <mergeCell ref="AJ403:AK403"/>
    <mergeCell ref="AL403:AM403"/>
    <mergeCell ref="AN403:AR403"/>
    <mergeCell ref="B404:C404"/>
    <mergeCell ref="D404:N404"/>
    <mergeCell ref="O404:AG404"/>
    <mergeCell ref="AH404:AI404"/>
    <mergeCell ref="AJ404:AK404"/>
    <mergeCell ref="AL404:AM404"/>
    <mergeCell ref="AN404:AR404"/>
    <mergeCell ref="D392:N392"/>
    <mergeCell ref="O392:AG392"/>
    <mergeCell ref="AH392:AI392"/>
    <mergeCell ref="AJ392:AK392"/>
    <mergeCell ref="AL392:AM392"/>
    <mergeCell ref="AN392:AR392"/>
    <mergeCell ref="O396:AG396"/>
    <mergeCell ref="AH396:AI396"/>
    <mergeCell ref="AJ396:AK396"/>
    <mergeCell ref="AL396:AM396"/>
    <mergeCell ref="AN396:AR396"/>
    <mergeCell ref="B397:C397"/>
    <mergeCell ref="D397:N397"/>
    <mergeCell ref="O397:AG397"/>
    <mergeCell ref="AH397:AI397"/>
    <mergeCell ref="AJ397:AK397"/>
    <mergeCell ref="AL397:AM397"/>
    <mergeCell ref="AN397:AR397"/>
    <mergeCell ref="AL385:AM385"/>
    <mergeCell ref="AN385:AR385"/>
    <mergeCell ref="AJ387:AK387"/>
    <mergeCell ref="AL387:AM387"/>
    <mergeCell ref="AN387:AR387"/>
    <mergeCell ref="B389:C389"/>
    <mergeCell ref="D389:N389"/>
    <mergeCell ref="O389:AG389"/>
    <mergeCell ref="AH389:AI389"/>
    <mergeCell ref="AJ389:AK389"/>
    <mergeCell ref="AL389:AM389"/>
    <mergeCell ref="AN389:AR389"/>
    <mergeCell ref="D390:N390"/>
    <mergeCell ref="O390:AG390"/>
    <mergeCell ref="AH390:AI390"/>
    <mergeCell ref="AJ390:AK390"/>
    <mergeCell ref="AL390:AM390"/>
    <mergeCell ref="AN390:AR390"/>
    <mergeCell ref="B376:C376"/>
    <mergeCell ref="D376:N376"/>
    <mergeCell ref="O376:AG376"/>
    <mergeCell ref="AH376:AI376"/>
    <mergeCell ref="AJ376:AK376"/>
    <mergeCell ref="AL376:AM376"/>
    <mergeCell ref="AN376:AR376"/>
    <mergeCell ref="B378:C378"/>
    <mergeCell ref="D378:N378"/>
    <mergeCell ref="O378:AG378"/>
    <mergeCell ref="AH378:AI378"/>
    <mergeCell ref="AJ378:AK378"/>
    <mergeCell ref="AL378:AM378"/>
    <mergeCell ref="AN378:AR378"/>
    <mergeCell ref="B373:C373"/>
    <mergeCell ref="D373:N373"/>
    <mergeCell ref="O373:AG373"/>
    <mergeCell ref="AH373:AI373"/>
    <mergeCell ref="AJ373:AK373"/>
    <mergeCell ref="D371:N371"/>
    <mergeCell ref="O371:AG371"/>
    <mergeCell ref="AH371:AI371"/>
    <mergeCell ref="AJ371:AK371"/>
    <mergeCell ref="AL371:AM371"/>
    <mergeCell ref="AN371:AR371"/>
    <mergeCell ref="B371:C371"/>
    <mergeCell ref="B369:C369"/>
    <mergeCell ref="AL373:AM373"/>
    <mergeCell ref="AN373:AR373"/>
    <mergeCell ref="B374:C374"/>
    <mergeCell ref="D374:N374"/>
    <mergeCell ref="O374:AG374"/>
    <mergeCell ref="AH374:AI374"/>
    <mergeCell ref="AJ374:AK374"/>
    <mergeCell ref="AL374:AM374"/>
    <mergeCell ref="AN374:AR374"/>
    <mergeCell ref="D366:N366"/>
    <mergeCell ref="O366:AG366"/>
    <mergeCell ref="AH366:AI366"/>
    <mergeCell ref="AJ366:AK366"/>
    <mergeCell ref="AL366:AM366"/>
    <mergeCell ref="AN366:AR366"/>
    <mergeCell ref="B367:C367"/>
    <mergeCell ref="D367:N367"/>
    <mergeCell ref="O367:AG367"/>
    <mergeCell ref="AH367:AI367"/>
    <mergeCell ref="AJ367:AK367"/>
    <mergeCell ref="AL367:AM367"/>
    <mergeCell ref="AN367:AR367"/>
    <mergeCell ref="D369:N369"/>
    <mergeCell ref="O369:AG369"/>
    <mergeCell ref="AH369:AI369"/>
    <mergeCell ref="AJ369:AK369"/>
    <mergeCell ref="AL369:AM369"/>
    <mergeCell ref="AN369:AR369"/>
    <mergeCell ref="B360:C360"/>
    <mergeCell ref="D360:N360"/>
    <mergeCell ref="O360:AG360"/>
    <mergeCell ref="AH360:AI360"/>
    <mergeCell ref="AJ360:AK360"/>
    <mergeCell ref="AL360:AM360"/>
    <mergeCell ref="AN360:AR360"/>
    <mergeCell ref="B362:C362"/>
    <mergeCell ref="D362:N362"/>
    <mergeCell ref="O362:AG362"/>
    <mergeCell ref="AH362:AI362"/>
    <mergeCell ref="AJ362:AK362"/>
    <mergeCell ref="AL362:AM362"/>
    <mergeCell ref="AN362:AR362"/>
    <mergeCell ref="B364:C364"/>
    <mergeCell ref="D364:N364"/>
    <mergeCell ref="O364:AG364"/>
    <mergeCell ref="AH364:AI364"/>
    <mergeCell ref="AJ364:AK364"/>
    <mergeCell ref="AL364:AM364"/>
    <mergeCell ref="AN364:AR364"/>
    <mergeCell ref="B355:C355"/>
    <mergeCell ref="D355:N355"/>
    <mergeCell ref="O355:AG355"/>
    <mergeCell ref="AH355:AI355"/>
    <mergeCell ref="AJ355:AK355"/>
    <mergeCell ref="AL355:AM355"/>
    <mergeCell ref="AN355:AR355"/>
    <mergeCell ref="AH357:AI357"/>
    <mergeCell ref="AJ357:AK357"/>
    <mergeCell ref="AL357:AM357"/>
    <mergeCell ref="AN357:AR357"/>
    <mergeCell ref="B358:C358"/>
    <mergeCell ref="D358:N358"/>
    <mergeCell ref="O358:AG358"/>
    <mergeCell ref="AH358:AI358"/>
    <mergeCell ref="AJ358:AK358"/>
    <mergeCell ref="AL358:AM358"/>
    <mergeCell ref="AN358:AR358"/>
    <mergeCell ref="B350:C350"/>
    <mergeCell ref="D350:N350"/>
    <mergeCell ref="O350:AG350"/>
    <mergeCell ref="AH350:AI350"/>
    <mergeCell ref="AJ350:AK350"/>
    <mergeCell ref="AL350:AM350"/>
    <mergeCell ref="AN350:AR350"/>
    <mergeCell ref="B351:C351"/>
    <mergeCell ref="D351:N351"/>
    <mergeCell ref="O351:AG351"/>
    <mergeCell ref="AH351:AI351"/>
    <mergeCell ref="AJ351:AK351"/>
    <mergeCell ref="AL351:AM351"/>
    <mergeCell ref="AN351:AR351"/>
    <mergeCell ref="B353:C353"/>
    <mergeCell ref="D353:N353"/>
    <mergeCell ref="O353:AG353"/>
    <mergeCell ref="AH353:AI353"/>
    <mergeCell ref="AJ353:AK353"/>
    <mergeCell ref="AL353:AM353"/>
    <mergeCell ref="AN353:AR353"/>
    <mergeCell ref="B344:C344"/>
    <mergeCell ref="D344:N344"/>
    <mergeCell ref="O344:AG344"/>
    <mergeCell ref="AH344:AI344"/>
    <mergeCell ref="AJ344:AK344"/>
    <mergeCell ref="AL344:AM344"/>
    <mergeCell ref="AN344:AR344"/>
    <mergeCell ref="B346:C346"/>
    <mergeCell ref="D346:N346"/>
    <mergeCell ref="O346:AG346"/>
    <mergeCell ref="AH346:AI346"/>
    <mergeCell ref="AJ346:AK346"/>
    <mergeCell ref="AL346:AM346"/>
    <mergeCell ref="AN346:AR346"/>
    <mergeCell ref="D348:N348"/>
    <mergeCell ref="O348:AG348"/>
    <mergeCell ref="AH348:AI348"/>
    <mergeCell ref="AJ348:AK348"/>
    <mergeCell ref="AL348:AM348"/>
    <mergeCell ref="AN348:AR348"/>
    <mergeCell ref="AL337:AM337"/>
    <mergeCell ref="AN337:AR337"/>
    <mergeCell ref="D339:N339"/>
    <mergeCell ref="O339:AG339"/>
    <mergeCell ref="AH339:AI339"/>
    <mergeCell ref="AJ339:AK339"/>
    <mergeCell ref="AL339:AM339"/>
    <mergeCell ref="AN339:AR339"/>
    <mergeCell ref="B341:C341"/>
    <mergeCell ref="D341:N341"/>
    <mergeCell ref="O341:AG341"/>
    <mergeCell ref="AH341:AI341"/>
    <mergeCell ref="AJ341:AK341"/>
    <mergeCell ref="AL341:AM341"/>
    <mergeCell ref="AN341:AR341"/>
    <mergeCell ref="B342:C342"/>
    <mergeCell ref="D342:N342"/>
    <mergeCell ref="O342:AG342"/>
    <mergeCell ref="AH342:AI342"/>
    <mergeCell ref="AJ342:AK342"/>
    <mergeCell ref="AL342:AM342"/>
    <mergeCell ref="AN342:AR342"/>
    <mergeCell ref="B327:C327"/>
    <mergeCell ref="D327:N327"/>
    <mergeCell ref="O327:AG327"/>
    <mergeCell ref="AH327:AI327"/>
    <mergeCell ref="AJ327:AK327"/>
    <mergeCell ref="AL327:AM327"/>
    <mergeCell ref="AN327:AR327"/>
    <mergeCell ref="D328:N328"/>
    <mergeCell ref="O328:AG328"/>
    <mergeCell ref="AH328:AI328"/>
    <mergeCell ref="AJ328:AK328"/>
    <mergeCell ref="AL328:AM328"/>
    <mergeCell ref="AN328:AR328"/>
    <mergeCell ref="B330:C330"/>
    <mergeCell ref="D330:N330"/>
    <mergeCell ref="O330:AG330"/>
    <mergeCell ref="AH330:AI330"/>
    <mergeCell ref="AJ330:AK330"/>
    <mergeCell ref="AL330:AM330"/>
    <mergeCell ref="AN330:AR330"/>
    <mergeCell ref="B328:C328"/>
    <mergeCell ref="B321:C321"/>
    <mergeCell ref="D321:N321"/>
    <mergeCell ref="O321:AG321"/>
    <mergeCell ref="AH321:AI321"/>
    <mergeCell ref="AJ321:AK321"/>
    <mergeCell ref="AL321:AM321"/>
    <mergeCell ref="AN321:AR321"/>
    <mergeCell ref="B323:C323"/>
    <mergeCell ref="D323:N323"/>
    <mergeCell ref="O323:AG323"/>
    <mergeCell ref="AH323:AI323"/>
    <mergeCell ref="AJ323:AK323"/>
    <mergeCell ref="AL323:AM323"/>
    <mergeCell ref="AN323:AR323"/>
    <mergeCell ref="B325:C325"/>
    <mergeCell ref="D325:N325"/>
    <mergeCell ref="O325:AG325"/>
    <mergeCell ref="AH325:AI325"/>
    <mergeCell ref="AJ325:AK325"/>
    <mergeCell ref="AL325:AM325"/>
    <mergeCell ref="AN325:AR325"/>
    <mergeCell ref="B316:C316"/>
    <mergeCell ref="D316:N316"/>
    <mergeCell ref="O316:AG316"/>
    <mergeCell ref="AH316:AI316"/>
    <mergeCell ref="AJ316:AK316"/>
    <mergeCell ref="AL316:AM316"/>
    <mergeCell ref="AN316:AR316"/>
    <mergeCell ref="B318:C318"/>
    <mergeCell ref="D318:N318"/>
    <mergeCell ref="O318:AG318"/>
    <mergeCell ref="AH318:AI318"/>
    <mergeCell ref="AJ318:AK318"/>
    <mergeCell ref="AL318:AM318"/>
    <mergeCell ref="AN318:AR318"/>
    <mergeCell ref="B319:C319"/>
    <mergeCell ref="D319:N319"/>
    <mergeCell ref="O319:AG319"/>
    <mergeCell ref="AH319:AI319"/>
    <mergeCell ref="AJ319:AK319"/>
    <mergeCell ref="AL319:AM319"/>
    <mergeCell ref="AN319:AR319"/>
    <mergeCell ref="B312:C312"/>
    <mergeCell ref="D312:N312"/>
    <mergeCell ref="O312:AG312"/>
    <mergeCell ref="AH312:AI312"/>
    <mergeCell ref="AJ312:AK312"/>
    <mergeCell ref="AL312:AM312"/>
    <mergeCell ref="AN312:AR312"/>
    <mergeCell ref="B314:C314"/>
    <mergeCell ref="D314:N314"/>
    <mergeCell ref="O314:AG314"/>
    <mergeCell ref="AH314:AI314"/>
    <mergeCell ref="AJ314:AK314"/>
    <mergeCell ref="AL314:AM314"/>
    <mergeCell ref="AN314:AR314"/>
    <mergeCell ref="B311:C311"/>
    <mergeCell ref="D311:N311"/>
    <mergeCell ref="O311:AG311"/>
    <mergeCell ref="AH311:AI311"/>
    <mergeCell ref="B307:C307"/>
    <mergeCell ref="D307:N307"/>
    <mergeCell ref="O307:AG307"/>
    <mergeCell ref="AH307:AI307"/>
    <mergeCell ref="AJ307:AK307"/>
    <mergeCell ref="AL307:AM307"/>
    <mergeCell ref="AN307:AR307"/>
    <mergeCell ref="B309:C309"/>
    <mergeCell ref="D309:N309"/>
    <mergeCell ref="O309:AG309"/>
    <mergeCell ref="AH309:AI309"/>
    <mergeCell ref="AJ309:AK309"/>
    <mergeCell ref="AL309:AM309"/>
    <mergeCell ref="AN309:AR309"/>
    <mergeCell ref="AJ311:AK311"/>
    <mergeCell ref="AL311:AM311"/>
    <mergeCell ref="AN311:AR311"/>
    <mergeCell ref="B300:C300"/>
    <mergeCell ref="D300:N300"/>
    <mergeCell ref="O300:AG300"/>
    <mergeCell ref="AH300:AI300"/>
    <mergeCell ref="AJ300:AK300"/>
    <mergeCell ref="AL300:AM300"/>
    <mergeCell ref="AN300:AR300"/>
    <mergeCell ref="D302:N302"/>
    <mergeCell ref="O302:AG302"/>
    <mergeCell ref="AH302:AI302"/>
    <mergeCell ref="AJ302:AK302"/>
    <mergeCell ref="AL302:AM302"/>
    <mergeCell ref="AN302:AR302"/>
    <mergeCell ref="AL304:AM304"/>
    <mergeCell ref="AN304:AR304"/>
    <mergeCell ref="D305:N305"/>
    <mergeCell ref="O305:AG305"/>
    <mergeCell ref="AH305:AI305"/>
    <mergeCell ref="AJ305:AK305"/>
    <mergeCell ref="AL305:AM305"/>
    <mergeCell ref="AN305:AR305"/>
    <mergeCell ref="B295:C295"/>
    <mergeCell ref="D295:N295"/>
    <mergeCell ref="O295:AG295"/>
    <mergeCell ref="AH295:AI295"/>
    <mergeCell ref="AJ295:AK295"/>
    <mergeCell ref="AL295:AM295"/>
    <mergeCell ref="AN295:AR295"/>
    <mergeCell ref="B296:C296"/>
    <mergeCell ref="D296:N296"/>
    <mergeCell ref="O296:AG296"/>
    <mergeCell ref="AH296:AI296"/>
    <mergeCell ref="AJ296:AK296"/>
    <mergeCell ref="AL296:AM296"/>
    <mergeCell ref="AN296:AR296"/>
    <mergeCell ref="B298:C298"/>
    <mergeCell ref="D298:N298"/>
    <mergeCell ref="O298:AG298"/>
    <mergeCell ref="AH298:AI298"/>
    <mergeCell ref="AJ298:AK298"/>
    <mergeCell ref="AL298:AM298"/>
    <mergeCell ref="AN298:AR298"/>
    <mergeCell ref="B288:C288"/>
    <mergeCell ref="D288:N288"/>
    <mergeCell ref="O288:AG288"/>
    <mergeCell ref="AH288:AI288"/>
    <mergeCell ref="AJ288:AK288"/>
    <mergeCell ref="AL288:AM288"/>
    <mergeCell ref="AN288:AR288"/>
    <mergeCell ref="B289:C289"/>
    <mergeCell ref="D289:N289"/>
    <mergeCell ref="O289:AG289"/>
    <mergeCell ref="AH289:AI289"/>
    <mergeCell ref="AJ289:AK289"/>
    <mergeCell ref="AL289:AM289"/>
    <mergeCell ref="AN289:AR289"/>
    <mergeCell ref="D293:N293"/>
    <mergeCell ref="O293:AG293"/>
    <mergeCell ref="AH293:AI293"/>
    <mergeCell ref="AJ293:AK293"/>
    <mergeCell ref="AL293:AM293"/>
    <mergeCell ref="AN293:AR293"/>
    <mergeCell ref="B282:C282"/>
    <mergeCell ref="D282:N282"/>
    <mergeCell ref="O282:AG282"/>
    <mergeCell ref="AH282:AI282"/>
    <mergeCell ref="AJ282:AK282"/>
    <mergeCell ref="AL282:AM282"/>
    <mergeCell ref="AN282:AR282"/>
    <mergeCell ref="B284:C284"/>
    <mergeCell ref="D284:N284"/>
    <mergeCell ref="O284:AG284"/>
    <mergeCell ref="AH284:AI284"/>
    <mergeCell ref="AJ284:AK284"/>
    <mergeCell ref="AL284:AM284"/>
    <mergeCell ref="AN284:AR284"/>
    <mergeCell ref="B286:C286"/>
    <mergeCell ref="D286:N286"/>
    <mergeCell ref="O286:AG286"/>
    <mergeCell ref="AH286:AI286"/>
    <mergeCell ref="AJ286:AK286"/>
    <mergeCell ref="AL286:AM286"/>
    <mergeCell ref="AN286:AR286"/>
    <mergeCell ref="AH277:AI277"/>
    <mergeCell ref="AJ277:AK277"/>
    <mergeCell ref="AL277:AM277"/>
    <mergeCell ref="AN277:AR277"/>
    <mergeCell ref="B279:C279"/>
    <mergeCell ref="D279:N279"/>
    <mergeCell ref="O279:AG279"/>
    <mergeCell ref="AH279:AI279"/>
    <mergeCell ref="AJ279:AK279"/>
    <mergeCell ref="AL279:AM279"/>
    <mergeCell ref="AN279:AR279"/>
    <mergeCell ref="B280:C280"/>
    <mergeCell ref="D280:N280"/>
    <mergeCell ref="O280:AG280"/>
    <mergeCell ref="AH280:AI280"/>
    <mergeCell ref="AJ280:AK280"/>
    <mergeCell ref="AL280:AM280"/>
    <mergeCell ref="AN280:AR280"/>
    <mergeCell ref="B261:C261"/>
    <mergeCell ref="D261:N261"/>
    <mergeCell ref="O261:AG261"/>
    <mergeCell ref="AH261:AI261"/>
    <mergeCell ref="AJ261:AK261"/>
    <mergeCell ref="AL261:AM261"/>
    <mergeCell ref="AN261:AR261"/>
    <mergeCell ref="AH265:AI265"/>
    <mergeCell ref="AJ265:AK265"/>
    <mergeCell ref="AL265:AM265"/>
    <mergeCell ref="AN265:AR265"/>
    <mergeCell ref="D266:N266"/>
    <mergeCell ref="O266:AG266"/>
    <mergeCell ref="AH266:AI266"/>
    <mergeCell ref="AJ266:AK266"/>
    <mergeCell ref="AL266:AM266"/>
    <mergeCell ref="AN266:AR266"/>
    <mergeCell ref="AL254:AM254"/>
    <mergeCell ref="AN254:AR254"/>
    <mergeCell ref="AL256:AM256"/>
    <mergeCell ref="AN256:AR256"/>
    <mergeCell ref="B257:C257"/>
    <mergeCell ref="D257:N257"/>
    <mergeCell ref="O257:AG257"/>
    <mergeCell ref="AH257:AI257"/>
    <mergeCell ref="AJ257:AK257"/>
    <mergeCell ref="AL257:AM257"/>
    <mergeCell ref="AN257:AR257"/>
    <mergeCell ref="B259:C259"/>
    <mergeCell ref="D259:N259"/>
    <mergeCell ref="O259:AG259"/>
    <mergeCell ref="AH259:AI259"/>
    <mergeCell ref="AJ259:AK259"/>
    <mergeCell ref="AL259:AM259"/>
    <mergeCell ref="AN259:AR259"/>
    <mergeCell ref="AL247:AM247"/>
    <mergeCell ref="AN247:AR247"/>
    <mergeCell ref="B249:C249"/>
    <mergeCell ref="D249:N249"/>
    <mergeCell ref="O249:AG249"/>
    <mergeCell ref="AH249:AI249"/>
    <mergeCell ref="AJ249:AK249"/>
    <mergeCell ref="AL249:AM249"/>
    <mergeCell ref="AN249:AR249"/>
    <mergeCell ref="B250:C250"/>
    <mergeCell ref="D250:N250"/>
    <mergeCell ref="O250:AG250"/>
    <mergeCell ref="AH250:AI250"/>
    <mergeCell ref="AJ250:AK250"/>
    <mergeCell ref="AL250:AM250"/>
    <mergeCell ref="AN250:AR250"/>
    <mergeCell ref="D252:N252"/>
    <mergeCell ref="O252:AG252"/>
    <mergeCell ref="AH252:AI252"/>
    <mergeCell ref="AJ252:AK252"/>
    <mergeCell ref="AL252:AM252"/>
    <mergeCell ref="AN252:AR252"/>
    <mergeCell ref="AL240:AM240"/>
    <mergeCell ref="AN240:AR240"/>
    <mergeCell ref="D241:N241"/>
    <mergeCell ref="O241:AG241"/>
    <mergeCell ref="AH241:AI241"/>
    <mergeCell ref="AJ241:AK241"/>
    <mergeCell ref="AL241:AM241"/>
    <mergeCell ref="AN241:AR241"/>
    <mergeCell ref="D243:N243"/>
    <mergeCell ref="O243:AG243"/>
    <mergeCell ref="AH243:AI243"/>
    <mergeCell ref="AJ243:AK243"/>
    <mergeCell ref="AL243:AM243"/>
    <mergeCell ref="AN243:AR243"/>
    <mergeCell ref="O245:AG245"/>
    <mergeCell ref="AH245:AI245"/>
    <mergeCell ref="AJ245:AK245"/>
    <mergeCell ref="AL245:AM245"/>
    <mergeCell ref="AN245:AR245"/>
    <mergeCell ref="B234:C234"/>
    <mergeCell ref="D234:N234"/>
    <mergeCell ref="O234:AG234"/>
    <mergeCell ref="AH234:AI234"/>
    <mergeCell ref="AJ234:AK234"/>
    <mergeCell ref="AL234:AM234"/>
    <mergeCell ref="AN234:AR234"/>
    <mergeCell ref="D236:N236"/>
    <mergeCell ref="O236:AG236"/>
    <mergeCell ref="AH236:AI236"/>
    <mergeCell ref="AJ236:AK236"/>
    <mergeCell ref="AL236:AM236"/>
    <mergeCell ref="AN236:AR236"/>
    <mergeCell ref="B236:C236"/>
    <mergeCell ref="B233:C233"/>
    <mergeCell ref="D233:N233"/>
    <mergeCell ref="AL238:AM238"/>
    <mergeCell ref="AN238:AR238"/>
    <mergeCell ref="B229:C229"/>
    <mergeCell ref="D229:N229"/>
    <mergeCell ref="O229:AG229"/>
    <mergeCell ref="AH229:AI229"/>
    <mergeCell ref="AJ229:AK229"/>
    <mergeCell ref="AL229:AM229"/>
    <mergeCell ref="AN229:AR229"/>
    <mergeCell ref="B231:C231"/>
    <mergeCell ref="D231:N231"/>
    <mergeCell ref="O231:AG231"/>
    <mergeCell ref="AH231:AI231"/>
    <mergeCell ref="AJ231:AK231"/>
    <mergeCell ref="AL231:AM231"/>
    <mergeCell ref="AN231:AR231"/>
    <mergeCell ref="O233:AG233"/>
    <mergeCell ref="AH233:AI233"/>
    <mergeCell ref="AJ233:AK233"/>
    <mergeCell ref="AL233:AM233"/>
    <mergeCell ref="AN233:AR233"/>
    <mergeCell ref="D222:N222"/>
    <mergeCell ref="O222:AG222"/>
    <mergeCell ref="AH222:AI222"/>
    <mergeCell ref="AJ222:AK222"/>
    <mergeCell ref="AL222:AM222"/>
    <mergeCell ref="AN222:AR222"/>
    <mergeCell ref="B224:C224"/>
    <mergeCell ref="D224:N224"/>
    <mergeCell ref="O224:AG224"/>
    <mergeCell ref="AH224:AI224"/>
    <mergeCell ref="AJ224:AK224"/>
    <mergeCell ref="AL224:AM224"/>
    <mergeCell ref="AN224:AR224"/>
    <mergeCell ref="B218:C218"/>
    <mergeCell ref="AH227:AI227"/>
    <mergeCell ref="AJ227:AK227"/>
    <mergeCell ref="AL227:AM227"/>
    <mergeCell ref="AN227:AR227"/>
    <mergeCell ref="AL208:AM208"/>
    <mergeCell ref="AN208:AR208"/>
    <mergeCell ref="D210:N210"/>
    <mergeCell ref="O210:AG210"/>
    <mergeCell ref="AH210:AI210"/>
    <mergeCell ref="AJ210:AK210"/>
    <mergeCell ref="AL210:AM210"/>
    <mergeCell ref="AN210:AR210"/>
    <mergeCell ref="AL211:AM211"/>
    <mergeCell ref="AN211:AR211"/>
    <mergeCell ref="D213:N213"/>
    <mergeCell ref="O213:AG213"/>
    <mergeCell ref="AH213:AI213"/>
    <mergeCell ref="AJ213:AK213"/>
    <mergeCell ref="AL213:AM213"/>
    <mergeCell ref="AN213:AR213"/>
    <mergeCell ref="D215:N215"/>
    <mergeCell ref="O215:AG215"/>
    <mergeCell ref="AH215:AI215"/>
    <mergeCell ref="AJ215:AK215"/>
    <mergeCell ref="AL215:AM215"/>
    <mergeCell ref="AN215:AR215"/>
    <mergeCell ref="AL199:AM199"/>
    <mergeCell ref="AN199:AR199"/>
    <mergeCell ref="D201:N201"/>
    <mergeCell ref="O201:AG201"/>
    <mergeCell ref="AH201:AI201"/>
    <mergeCell ref="AJ201:AK201"/>
    <mergeCell ref="AL201:AM201"/>
    <mergeCell ref="AN201:AR201"/>
    <mergeCell ref="D203:N203"/>
    <mergeCell ref="O203:AG203"/>
    <mergeCell ref="AH203:AI203"/>
    <mergeCell ref="AJ203:AK203"/>
    <mergeCell ref="AL203:AM203"/>
    <mergeCell ref="AN203:AR203"/>
    <mergeCell ref="AL204:AM204"/>
    <mergeCell ref="AN204:AR204"/>
    <mergeCell ref="D206:N206"/>
    <mergeCell ref="O206:AG206"/>
    <mergeCell ref="AH206:AI206"/>
    <mergeCell ref="AJ206:AK206"/>
    <mergeCell ref="AL206:AM206"/>
    <mergeCell ref="AN206:AR206"/>
    <mergeCell ref="B192:C192"/>
    <mergeCell ref="D192:N192"/>
    <mergeCell ref="O192:AG192"/>
    <mergeCell ref="AH192:AI192"/>
    <mergeCell ref="AJ192:AK192"/>
    <mergeCell ref="AL192:AM192"/>
    <mergeCell ref="AN192:AR192"/>
    <mergeCell ref="B194:C194"/>
    <mergeCell ref="D194:N194"/>
    <mergeCell ref="O194:AG194"/>
    <mergeCell ref="AH194:AI194"/>
    <mergeCell ref="AJ194:AK194"/>
    <mergeCell ref="AL194:AM194"/>
    <mergeCell ref="AN194:AR194"/>
    <mergeCell ref="AH197:AI197"/>
    <mergeCell ref="AJ197:AK197"/>
    <mergeCell ref="AL197:AM197"/>
    <mergeCell ref="AN197:AR197"/>
    <mergeCell ref="D185:N185"/>
    <mergeCell ref="O185:AG185"/>
    <mergeCell ref="AH185:AI185"/>
    <mergeCell ref="AJ185:AK185"/>
    <mergeCell ref="AL185:AM185"/>
    <mergeCell ref="AN185:AR185"/>
    <mergeCell ref="D187:N187"/>
    <mergeCell ref="O187:AG187"/>
    <mergeCell ref="AH187:AI187"/>
    <mergeCell ref="AJ187:AK187"/>
    <mergeCell ref="AL187:AM187"/>
    <mergeCell ref="AN187:AR187"/>
    <mergeCell ref="AL188:AM188"/>
    <mergeCell ref="AN188:AR188"/>
    <mergeCell ref="B190:C190"/>
    <mergeCell ref="D190:N190"/>
    <mergeCell ref="O190:AG190"/>
    <mergeCell ref="AH190:AI190"/>
    <mergeCell ref="AJ190:AK190"/>
    <mergeCell ref="AL190:AM190"/>
    <mergeCell ref="AN190:AR190"/>
    <mergeCell ref="B179:C179"/>
    <mergeCell ref="D179:N179"/>
    <mergeCell ref="O179:AG179"/>
    <mergeCell ref="AH179:AI179"/>
    <mergeCell ref="AJ179:AK179"/>
    <mergeCell ref="AL179:AM179"/>
    <mergeCell ref="AN179:AR179"/>
    <mergeCell ref="D181:N181"/>
    <mergeCell ref="O181:AG181"/>
    <mergeCell ref="AH181:AI181"/>
    <mergeCell ref="AJ181:AK181"/>
    <mergeCell ref="AL181:AM181"/>
    <mergeCell ref="AN181:AR181"/>
    <mergeCell ref="B183:C183"/>
    <mergeCell ref="D183:N183"/>
    <mergeCell ref="O183:AG183"/>
    <mergeCell ref="AH183:AI183"/>
    <mergeCell ref="AJ183:AK183"/>
    <mergeCell ref="AL183:AM183"/>
    <mergeCell ref="AN183:AR183"/>
    <mergeCell ref="AN172:AR172"/>
    <mergeCell ref="D174:N174"/>
    <mergeCell ref="O174:AG174"/>
    <mergeCell ref="AH174:AI174"/>
    <mergeCell ref="AJ174:AK174"/>
    <mergeCell ref="AL174:AM174"/>
    <mergeCell ref="AN174:AR174"/>
    <mergeCell ref="B176:C176"/>
    <mergeCell ref="D176:N176"/>
    <mergeCell ref="O176:AG176"/>
    <mergeCell ref="AH176:AI176"/>
    <mergeCell ref="AJ176:AK176"/>
    <mergeCell ref="AL176:AM176"/>
    <mergeCell ref="AN176:AR176"/>
    <mergeCell ref="D178:N178"/>
    <mergeCell ref="O178:AG178"/>
    <mergeCell ref="AH178:AI178"/>
    <mergeCell ref="AJ178:AK178"/>
    <mergeCell ref="AL178:AM178"/>
    <mergeCell ref="AN178:AR178"/>
    <mergeCell ref="AH164:AI164"/>
    <mergeCell ref="AJ164:AK164"/>
    <mergeCell ref="AL164:AM164"/>
    <mergeCell ref="AN164:AR164"/>
    <mergeCell ref="AH167:AI167"/>
    <mergeCell ref="AJ167:AK167"/>
    <mergeCell ref="AL167:AM167"/>
    <mergeCell ref="AN167:AR167"/>
    <mergeCell ref="B169:C169"/>
    <mergeCell ref="D169:N169"/>
    <mergeCell ref="O169:AG169"/>
    <mergeCell ref="AH169:AI169"/>
    <mergeCell ref="AJ169:AK169"/>
    <mergeCell ref="AL169:AM169"/>
    <mergeCell ref="AN169:AR169"/>
    <mergeCell ref="B171:C171"/>
    <mergeCell ref="D171:N171"/>
    <mergeCell ref="O171:AG171"/>
    <mergeCell ref="AH171:AI171"/>
    <mergeCell ref="AJ171:AK171"/>
    <mergeCell ref="AL171:AM171"/>
    <mergeCell ref="AN171:AR171"/>
    <mergeCell ref="B139:D139"/>
    <mergeCell ref="E139:R139"/>
    <mergeCell ref="S139:AH139"/>
    <mergeCell ref="AI139:AJ139"/>
    <mergeCell ref="AK139:AO139"/>
    <mergeCell ref="AP139:AQ139"/>
    <mergeCell ref="AR139:AS139"/>
    <mergeCell ref="B140:D140"/>
    <mergeCell ref="E140:R140"/>
    <mergeCell ref="S140:AH140"/>
    <mergeCell ref="AI140:AJ140"/>
    <mergeCell ref="AK140:AO140"/>
    <mergeCell ref="AP140:AQ140"/>
    <mergeCell ref="AR140:AS140"/>
    <mergeCell ref="B141:AS141"/>
    <mergeCell ref="B143:AS143"/>
    <mergeCell ref="C145:E145"/>
    <mergeCell ref="G145:L145"/>
    <mergeCell ref="M145:AD145"/>
    <mergeCell ref="S136:AH136"/>
    <mergeCell ref="AI136:AJ136"/>
    <mergeCell ref="AK136:AO136"/>
    <mergeCell ref="AP136:AQ136"/>
    <mergeCell ref="AR136:AS136"/>
    <mergeCell ref="B137:D137"/>
    <mergeCell ref="E137:R137"/>
    <mergeCell ref="S137:AH137"/>
    <mergeCell ref="AI137:AJ137"/>
    <mergeCell ref="AK137:AO137"/>
    <mergeCell ref="AP137:AQ137"/>
    <mergeCell ref="AR137:AS137"/>
    <mergeCell ref="B138:D138"/>
    <mergeCell ref="E138:R138"/>
    <mergeCell ref="S138:AH138"/>
    <mergeCell ref="AI138:AJ138"/>
    <mergeCell ref="AK138:AO138"/>
    <mergeCell ref="AP138:AQ138"/>
    <mergeCell ref="AR138:AS138"/>
    <mergeCell ref="B136:D136"/>
    <mergeCell ref="E136:R136"/>
    <mergeCell ref="B120:AS120"/>
    <mergeCell ref="C122:E122"/>
    <mergeCell ref="G122:O122"/>
    <mergeCell ref="Q122:AE122"/>
    <mergeCell ref="B124:J124"/>
    <mergeCell ref="L124:AA124"/>
    <mergeCell ref="B125:J125"/>
    <mergeCell ref="L125:AA125"/>
    <mergeCell ref="B128:J128"/>
    <mergeCell ref="L128:AA128"/>
    <mergeCell ref="B132:AS132"/>
    <mergeCell ref="B134:D134"/>
    <mergeCell ref="E134:R134"/>
    <mergeCell ref="S134:AH134"/>
    <mergeCell ref="AI134:AJ134"/>
    <mergeCell ref="AK134:AO134"/>
    <mergeCell ref="AP134:AQ134"/>
    <mergeCell ref="AR134:AS134"/>
    <mergeCell ref="B115:D115"/>
    <mergeCell ref="E115:R115"/>
    <mergeCell ref="S115:AH115"/>
    <mergeCell ref="AI115:AJ115"/>
    <mergeCell ref="AK115:AO115"/>
    <mergeCell ref="AP115:AQ115"/>
    <mergeCell ref="AR115:AS115"/>
    <mergeCell ref="AW115:AX115"/>
    <mergeCell ref="B116:D116"/>
    <mergeCell ref="E116:R116"/>
    <mergeCell ref="S116:AH116"/>
    <mergeCell ref="AI116:AJ116"/>
    <mergeCell ref="AK116:AO116"/>
    <mergeCell ref="AP116:AQ116"/>
    <mergeCell ref="AR116:AS116"/>
    <mergeCell ref="AW116:AX116"/>
    <mergeCell ref="B117:AS117"/>
    <mergeCell ref="B112:D112"/>
    <mergeCell ref="E112:R112"/>
    <mergeCell ref="S112:AH112"/>
    <mergeCell ref="AI112:AJ112"/>
    <mergeCell ref="AK112:AO112"/>
    <mergeCell ref="AP112:AQ112"/>
    <mergeCell ref="AR112:AS112"/>
    <mergeCell ref="AW112:AX112"/>
    <mergeCell ref="B113:D113"/>
    <mergeCell ref="E113:R113"/>
    <mergeCell ref="S113:AH113"/>
    <mergeCell ref="AI113:AJ113"/>
    <mergeCell ref="AK113:AO113"/>
    <mergeCell ref="AP113:AQ113"/>
    <mergeCell ref="AR113:AS113"/>
    <mergeCell ref="AW113:AX113"/>
    <mergeCell ref="B114:D114"/>
    <mergeCell ref="E114:R114"/>
    <mergeCell ref="S114:AH114"/>
    <mergeCell ref="AI114:AJ114"/>
    <mergeCell ref="AK114:AO114"/>
    <mergeCell ref="AP114:AQ114"/>
    <mergeCell ref="AR114:AS114"/>
    <mergeCell ref="AW114:AX114"/>
    <mergeCell ref="B109:D109"/>
    <mergeCell ref="E109:R109"/>
    <mergeCell ref="S109:AH109"/>
    <mergeCell ref="AI109:AJ109"/>
    <mergeCell ref="AK109:AO109"/>
    <mergeCell ref="AP109:AQ109"/>
    <mergeCell ref="AR109:AS109"/>
    <mergeCell ref="AW109:AX109"/>
    <mergeCell ref="B110:D110"/>
    <mergeCell ref="E110:R110"/>
    <mergeCell ref="S110:AH110"/>
    <mergeCell ref="AI110:AJ110"/>
    <mergeCell ref="AK110:AO110"/>
    <mergeCell ref="AP110:AQ110"/>
    <mergeCell ref="AR110:AS110"/>
    <mergeCell ref="AW110:AX110"/>
    <mergeCell ref="AW111:AX111"/>
    <mergeCell ref="B106:D106"/>
    <mergeCell ref="E106:R106"/>
    <mergeCell ref="S106:AH106"/>
    <mergeCell ref="AI106:AJ106"/>
    <mergeCell ref="AK106:AO106"/>
    <mergeCell ref="AP106:AQ106"/>
    <mergeCell ref="AR106:AS106"/>
    <mergeCell ref="AW106:AX106"/>
    <mergeCell ref="B107:D107"/>
    <mergeCell ref="E107:R107"/>
    <mergeCell ref="S107:AH107"/>
    <mergeCell ref="AI107:AJ107"/>
    <mergeCell ref="AK107:AO107"/>
    <mergeCell ref="AP107:AQ107"/>
    <mergeCell ref="AR107:AS107"/>
    <mergeCell ref="AW107:AX107"/>
    <mergeCell ref="B108:D108"/>
    <mergeCell ref="E108:R108"/>
    <mergeCell ref="S108:AH108"/>
    <mergeCell ref="AI108:AJ108"/>
    <mergeCell ref="AK108:AO108"/>
    <mergeCell ref="AP108:AQ108"/>
    <mergeCell ref="AR108:AS108"/>
    <mergeCell ref="AW108:AX108"/>
    <mergeCell ref="S103:AH103"/>
    <mergeCell ref="AI103:AJ103"/>
    <mergeCell ref="AK103:AO103"/>
    <mergeCell ref="AP103:AQ103"/>
    <mergeCell ref="AR103:AS103"/>
    <mergeCell ref="AW103:AX103"/>
    <mergeCell ref="B104:D104"/>
    <mergeCell ref="E104:R104"/>
    <mergeCell ref="S104:AH104"/>
    <mergeCell ref="AI104:AJ104"/>
    <mergeCell ref="AK104:AO104"/>
    <mergeCell ref="AP104:AQ104"/>
    <mergeCell ref="AR104:AS104"/>
    <mergeCell ref="AW104:AX104"/>
    <mergeCell ref="B105:D105"/>
    <mergeCell ref="E105:R105"/>
    <mergeCell ref="S105:AH105"/>
    <mergeCell ref="AI105:AJ105"/>
    <mergeCell ref="AK105:AO105"/>
    <mergeCell ref="AP105:AQ105"/>
    <mergeCell ref="AR105:AS105"/>
    <mergeCell ref="AW105:AX105"/>
    <mergeCell ref="AK98:AO98"/>
    <mergeCell ref="AP98:AQ98"/>
    <mergeCell ref="AR98:AS98"/>
    <mergeCell ref="AW98:AX98"/>
    <mergeCell ref="B99:D99"/>
    <mergeCell ref="E99:R99"/>
    <mergeCell ref="S99:AH99"/>
    <mergeCell ref="AI99:AJ99"/>
    <mergeCell ref="AK99:AO99"/>
    <mergeCell ref="AP99:AQ99"/>
    <mergeCell ref="AR99:AS99"/>
    <mergeCell ref="AW99:AX99"/>
    <mergeCell ref="B100:D100"/>
    <mergeCell ref="E100:R100"/>
    <mergeCell ref="S100:AH100"/>
    <mergeCell ref="AI100:AJ100"/>
    <mergeCell ref="AK100:AO100"/>
    <mergeCell ref="AP100:AQ100"/>
    <mergeCell ref="AR100:AS100"/>
    <mergeCell ref="AW100:AX100"/>
    <mergeCell ref="B98:D98"/>
    <mergeCell ref="E98:R98"/>
    <mergeCell ref="S98:AH98"/>
    <mergeCell ref="AI98:AJ98"/>
    <mergeCell ref="B95:D95"/>
    <mergeCell ref="E95:R95"/>
    <mergeCell ref="S95:AH95"/>
    <mergeCell ref="AI95:AJ95"/>
    <mergeCell ref="AK95:AO95"/>
    <mergeCell ref="AP95:AQ95"/>
    <mergeCell ref="AR95:AS95"/>
    <mergeCell ref="AW95:AX95"/>
    <mergeCell ref="B96:D96"/>
    <mergeCell ref="E96:R96"/>
    <mergeCell ref="S96:AH96"/>
    <mergeCell ref="AI96:AJ96"/>
    <mergeCell ref="AK96:AO96"/>
    <mergeCell ref="AP96:AQ96"/>
    <mergeCell ref="AR96:AS96"/>
    <mergeCell ref="AW96:AX96"/>
    <mergeCell ref="B97:D97"/>
    <mergeCell ref="E97:R97"/>
    <mergeCell ref="S97:AH97"/>
    <mergeCell ref="AI97:AJ97"/>
    <mergeCell ref="AK97:AO97"/>
    <mergeCell ref="AP97:AQ97"/>
    <mergeCell ref="AR97:AS97"/>
    <mergeCell ref="AW97:AX97"/>
    <mergeCell ref="AK92:AO92"/>
    <mergeCell ref="AP92:AQ92"/>
    <mergeCell ref="AR92:AS92"/>
    <mergeCell ref="AW92:AX92"/>
    <mergeCell ref="B93:D93"/>
    <mergeCell ref="E93:R93"/>
    <mergeCell ref="S93:AH93"/>
    <mergeCell ref="AI93:AJ93"/>
    <mergeCell ref="AK93:AO93"/>
    <mergeCell ref="AP93:AQ93"/>
    <mergeCell ref="AR93:AS93"/>
    <mergeCell ref="AW93:AX93"/>
    <mergeCell ref="B94:D94"/>
    <mergeCell ref="E94:R94"/>
    <mergeCell ref="S94:AH94"/>
    <mergeCell ref="AI94:AJ94"/>
    <mergeCell ref="AK94:AO94"/>
    <mergeCell ref="AP94:AQ94"/>
    <mergeCell ref="AR94:AS94"/>
    <mergeCell ref="AW94:AX94"/>
    <mergeCell ref="B92:D92"/>
    <mergeCell ref="E92:R92"/>
    <mergeCell ref="S92:AH92"/>
    <mergeCell ref="AI92:AJ92"/>
    <mergeCell ref="AK89:AO89"/>
    <mergeCell ref="AP89:AQ89"/>
    <mergeCell ref="AR89:AS89"/>
    <mergeCell ref="AW89:AX89"/>
    <mergeCell ref="B90:D90"/>
    <mergeCell ref="E90:R90"/>
    <mergeCell ref="S90:AH90"/>
    <mergeCell ref="AI90:AJ90"/>
    <mergeCell ref="AK90:AO90"/>
    <mergeCell ref="AP90:AQ90"/>
    <mergeCell ref="AR90:AS90"/>
    <mergeCell ref="AW90:AX90"/>
    <mergeCell ref="B91:D91"/>
    <mergeCell ref="E91:R91"/>
    <mergeCell ref="S91:AH91"/>
    <mergeCell ref="AI91:AJ91"/>
    <mergeCell ref="AK91:AO91"/>
    <mergeCell ref="AP91:AQ91"/>
    <mergeCell ref="AR91:AS91"/>
    <mergeCell ref="AW91:AX91"/>
    <mergeCell ref="B89:D89"/>
    <mergeCell ref="E89:R89"/>
    <mergeCell ref="S89:AH89"/>
    <mergeCell ref="AI89:AJ89"/>
    <mergeCell ref="AK86:AO86"/>
    <mergeCell ref="AP86:AQ86"/>
    <mergeCell ref="AR86:AS86"/>
    <mergeCell ref="AW86:AX86"/>
    <mergeCell ref="B87:D87"/>
    <mergeCell ref="E87:R87"/>
    <mergeCell ref="S87:AH87"/>
    <mergeCell ref="AI87:AJ87"/>
    <mergeCell ref="AK87:AO87"/>
    <mergeCell ref="AP87:AQ87"/>
    <mergeCell ref="AR87:AS87"/>
    <mergeCell ref="AW87:AX87"/>
    <mergeCell ref="B88:D88"/>
    <mergeCell ref="E88:R88"/>
    <mergeCell ref="S88:AH88"/>
    <mergeCell ref="AI88:AJ88"/>
    <mergeCell ref="AK88:AO88"/>
    <mergeCell ref="AP88:AQ88"/>
    <mergeCell ref="AR88:AS88"/>
    <mergeCell ref="AW88:AX88"/>
    <mergeCell ref="B86:D86"/>
    <mergeCell ref="E86:R86"/>
    <mergeCell ref="S86:AH86"/>
    <mergeCell ref="AI86:AJ86"/>
    <mergeCell ref="B83:D83"/>
    <mergeCell ref="E83:R83"/>
    <mergeCell ref="S83:AH83"/>
    <mergeCell ref="AI83:AJ83"/>
    <mergeCell ref="AK83:AO83"/>
    <mergeCell ref="AP83:AQ83"/>
    <mergeCell ref="AR83:AS83"/>
    <mergeCell ref="AW83:AX83"/>
    <mergeCell ref="B84:D84"/>
    <mergeCell ref="E84:R84"/>
    <mergeCell ref="S84:AH84"/>
    <mergeCell ref="AI84:AJ84"/>
    <mergeCell ref="AK84:AO84"/>
    <mergeCell ref="AP84:AQ84"/>
    <mergeCell ref="AR84:AS84"/>
    <mergeCell ref="AW84:AX84"/>
    <mergeCell ref="B85:D85"/>
    <mergeCell ref="E85:R85"/>
    <mergeCell ref="S85:AH85"/>
    <mergeCell ref="AI85:AJ85"/>
    <mergeCell ref="AK85:AO85"/>
    <mergeCell ref="AP85:AQ85"/>
    <mergeCell ref="AR85:AS85"/>
    <mergeCell ref="AW85:AX85"/>
    <mergeCell ref="AK80:AO80"/>
    <mergeCell ref="AP80:AQ80"/>
    <mergeCell ref="AR80:AS80"/>
    <mergeCell ref="AW80:AX80"/>
    <mergeCell ref="B81:D81"/>
    <mergeCell ref="E81:R81"/>
    <mergeCell ref="S81:AH81"/>
    <mergeCell ref="AI81:AJ81"/>
    <mergeCell ref="AK81:AO81"/>
    <mergeCell ref="AP81:AQ81"/>
    <mergeCell ref="AR81:AS81"/>
    <mergeCell ref="AW81:AX81"/>
    <mergeCell ref="B82:D82"/>
    <mergeCell ref="E82:R82"/>
    <mergeCell ref="S82:AH82"/>
    <mergeCell ref="AI82:AJ82"/>
    <mergeCell ref="AK82:AO82"/>
    <mergeCell ref="AP82:AQ82"/>
    <mergeCell ref="AR82:AS82"/>
    <mergeCell ref="AW82:AX82"/>
    <mergeCell ref="B80:D80"/>
    <mergeCell ref="E80:R80"/>
    <mergeCell ref="S80:AH80"/>
    <mergeCell ref="AI80:AJ80"/>
    <mergeCell ref="B77:D77"/>
    <mergeCell ref="E77:R77"/>
    <mergeCell ref="S77:AH77"/>
    <mergeCell ref="AI77:AJ77"/>
    <mergeCell ref="AK77:AO77"/>
    <mergeCell ref="AP77:AQ77"/>
    <mergeCell ref="AR77:AS77"/>
    <mergeCell ref="AW77:AX77"/>
    <mergeCell ref="B78:D78"/>
    <mergeCell ref="E78:R78"/>
    <mergeCell ref="S78:AH78"/>
    <mergeCell ref="AI78:AJ78"/>
    <mergeCell ref="AK78:AO78"/>
    <mergeCell ref="AP78:AQ78"/>
    <mergeCell ref="AR78:AS78"/>
    <mergeCell ref="AW78:AX78"/>
    <mergeCell ref="B79:D79"/>
    <mergeCell ref="E79:R79"/>
    <mergeCell ref="S79:AH79"/>
    <mergeCell ref="AI79:AJ79"/>
    <mergeCell ref="AK79:AO79"/>
    <mergeCell ref="AP79:AQ79"/>
    <mergeCell ref="AR79:AS79"/>
    <mergeCell ref="AW79:AX79"/>
    <mergeCell ref="B74:D74"/>
    <mergeCell ref="E74:R74"/>
    <mergeCell ref="S74:AH74"/>
    <mergeCell ref="AI74:AJ74"/>
    <mergeCell ref="AK74:AO74"/>
    <mergeCell ref="AP74:AQ74"/>
    <mergeCell ref="AR74:AS74"/>
    <mergeCell ref="AW74:AX74"/>
    <mergeCell ref="B75:D75"/>
    <mergeCell ref="E75:R75"/>
    <mergeCell ref="S75:AH75"/>
    <mergeCell ref="AI75:AJ75"/>
    <mergeCell ref="AK75:AO75"/>
    <mergeCell ref="AP75:AQ75"/>
    <mergeCell ref="AR75:AS75"/>
    <mergeCell ref="AW75:AX75"/>
    <mergeCell ref="B76:D76"/>
    <mergeCell ref="E76:R76"/>
    <mergeCell ref="S76:AH76"/>
    <mergeCell ref="AI76:AJ76"/>
    <mergeCell ref="AK76:AO76"/>
    <mergeCell ref="AP76:AQ76"/>
    <mergeCell ref="AR76:AS76"/>
    <mergeCell ref="AW76:AX76"/>
    <mergeCell ref="B72:D72"/>
    <mergeCell ref="E72:R72"/>
    <mergeCell ref="S72:AH72"/>
    <mergeCell ref="AI72:AJ72"/>
    <mergeCell ref="AK72:AO72"/>
    <mergeCell ref="AP72:AQ72"/>
    <mergeCell ref="AR72:AS72"/>
    <mergeCell ref="AW72:AX72"/>
    <mergeCell ref="B73:D73"/>
    <mergeCell ref="E73:R73"/>
    <mergeCell ref="S73:AH73"/>
    <mergeCell ref="AI73:AJ73"/>
    <mergeCell ref="AK73:AO73"/>
    <mergeCell ref="AP73:AQ73"/>
    <mergeCell ref="AR73:AS73"/>
    <mergeCell ref="AW73:AX73"/>
    <mergeCell ref="B71:D71"/>
    <mergeCell ref="E71:R71"/>
    <mergeCell ref="B69:D69"/>
    <mergeCell ref="E69:R69"/>
    <mergeCell ref="S69:AH69"/>
    <mergeCell ref="AI69:AJ69"/>
    <mergeCell ref="AK69:AO69"/>
    <mergeCell ref="AP69:AQ69"/>
    <mergeCell ref="AR69:AS69"/>
    <mergeCell ref="AW69:AX69"/>
    <mergeCell ref="B70:D70"/>
    <mergeCell ref="E70:R70"/>
    <mergeCell ref="S70:AH70"/>
    <mergeCell ref="AI70:AJ70"/>
    <mergeCell ref="AK70:AO70"/>
    <mergeCell ref="AP70:AQ70"/>
    <mergeCell ref="AR70:AS70"/>
    <mergeCell ref="AW70:AX70"/>
    <mergeCell ref="S71:AH71"/>
    <mergeCell ref="AI71:AJ71"/>
    <mergeCell ref="AK71:AO71"/>
    <mergeCell ref="AP71:AQ71"/>
    <mergeCell ref="AR71:AS71"/>
    <mergeCell ref="AW71:AX71"/>
    <mergeCell ref="B66:D66"/>
    <mergeCell ref="E66:R66"/>
    <mergeCell ref="S66:AH66"/>
    <mergeCell ref="AI66:AJ66"/>
    <mergeCell ref="AK66:AO66"/>
    <mergeCell ref="AP66:AQ66"/>
    <mergeCell ref="AR66:AS66"/>
    <mergeCell ref="AW66:AX66"/>
    <mergeCell ref="B67:D67"/>
    <mergeCell ref="E67:R67"/>
    <mergeCell ref="S67:AH67"/>
    <mergeCell ref="AI67:AJ67"/>
    <mergeCell ref="AK67:AO67"/>
    <mergeCell ref="AP67:AQ67"/>
    <mergeCell ref="AR67:AS67"/>
    <mergeCell ref="AW67:AX67"/>
    <mergeCell ref="B68:D68"/>
    <mergeCell ref="E68:R68"/>
    <mergeCell ref="S68:AH68"/>
    <mergeCell ref="AI68:AJ68"/>
    <mergeCell ref="AK68:AO68"/>
    <mergeCell ref="AP68:AQ68"/>
    <mergeCell ref="AR68:AS68"/>
    <mergeCell ref="AW68:AX68"/>
    <mergeCell ref="B63:D63"/>
    <mergeCell ref="E63:R63"/>
    <mergeCell ref="S63:AH63"/>
    <mergeCell ref="AI63:AJ63"/>
    <mergeCell ref="AK63:AO63"/>
    <mergeCell ref="AP63:AQ63"/>
    <mergeCell ref="AR63:AS63"/>
    <mergeCell ref="AW63:AX63"/>
    <mergeCell ref="B64:D64"/>
    <mergeCell ref="E64:R64"/>
    <mergeCell ref="S64:AH64"/>
    <mergeCell ref="AI64:AJ64"/>
    <mergeCell ref="AK64:AO64"/>
    <mergeCell ref="AP64:AQ64"/>
    <mergeCell ref="AR64:AS64"/>
    <mergeCell ref="AW64:AX64"/>
    <mergeCell ref="B65:D65"/>
    <mergeCell ref="E65:R65"/>
    <mergeCell ref="S65:AH65"/>
    <mergeCell ref="AI65:AJ65"/>
    <mergeCell ref="AK65:AO65"/>
    <mergeCell ref="AP65:AQ65"/>
    <mergeCell ref="AR65:AS65"/>
    <mergeCell ref="AW65:AX65"/>
    <mergeCell ref="B60:D60"/>
    <mergeCell ref="E60:R60"/>
    <mergeCell ref="S60:AH60"/>
    <mergeCell ref="AI60:AJ60"/>
    <mergeCell ref="AK60:AO60"/>
    <mergeCell ref="AP60:AQ60"/>
    <mergeCell ref="AR60:AS60"/>
    <mergeCell ref="AW60:AX60"/>
    <mergeCell ref="B61:D61"/>
    <mergeCell ref="E61:R61"/>
    <mergeCell ref="S61:AH61"/>
    <mergeCell ref="AI61:AJ61"/>
    <mergeCell ref="AK61:AO61"/>
    <mergeCell ref="AP61:AQ61"/>
    <mergeCell ref="AR61:AS61"/>
    <mergeCell ref="AW61:AX61"/>
    <mergeCell ref="B62:D62"/>
    <mergeCell ref="E62:R62"/>
    <mergeCell ref="S62:AH62"/>
    <mergeCell ref="AI62:AJ62"/>
    <mergeCell ref="AK62:AO62"/>
    <mergeCell ref="AP62:AQ62"/>
    <mergeCell ref="AR62:AS62"/>
    <mergeCell ref="AW62:AX62"/>
    <mergeCell ref="B57:D57"/>
    <mergeCell ref="E57:R57"/>
    <mergeCell ref="S57:AH57"/>
    <mergeCell ref="AI57:AJ57"/>
    <mergeCell ref="AK57:AO57"/>
    <mergeCell ref="AP57:AQ57"/>
    <mergeCell ref="AR57:AS57"/>
    <mergeCell ref="AW57:AX57"/>
    <mergeCell ref="B58:D58"/>
    <mergeCell ref="E58:R58"/>
    <mergeCell ref="S58:AH58"/>
    <mergeCell ref="AI58:AJ58"/>
    <mergeCell ref="AK58:AO58"/>
    <mergeCell ref="AP58:AQ58"/>
    <mergeCell ref="AR58:AS58"/>
    <mergeCell ref="AW58:AX58"/>
    <mergeCell ref="B59:D59"/>
    <mergeCell ref="E59:R59"/>
    <mergeCell ref="S59:AH59"/>
    <mergeCell ref="AI59:AJ59"/>
    <mergeCell ref="AK59:AO59"/>
    <mergeCell ref="AP59:AQ59"/>
    <mergeCell ref="AR59:AS59"/>
    <mergeCell ref="AW59:AX59"/>
    <mergeCell ref="B54:D54"/>
    <mergeCell ref="E54:R54"/>
    <mergeCell ref="S54:AH54"/>
    <mergeCell ref="AI54:AJ54"/>
    <mergeCell ref="AK54:AO54"/>
    <mergeCell ref="AP54:AQ54"/>
    <mergeCell ref="AR54:AS54"/>
    <mergeCell ref="AW54:AX54"/>
    <mergeCell ref="B55:D55"/>
    <mergeCell ref="E55:R55"/>
    <mergeCell ref="S55:AH55"/>
    <mergeCell ref="AI55:AJ55"/>
    <mergeCell ref="AK55:AO55"/>
    <mergeCell ref="AP55:AQ55"/>
    <mergeCell ref="AR55:AS55"/>
    <mergeCell ref="AW55:AX55"/>
    <mergeCell ref="AW56:AX56"/>
    <mergeCell ref="B51:D51"/>
    <mergeCell ref="E51:R51"/>
    <mergeCell ref="S51:AH51"/>
    <mergeCell ref="AI51:AJ51"/>
    <mergeCell ref="AK51:AO51"/>
    <mergeCell ref="AP51:AQ51"/>
    <mergeCell ref="AR51:AS51"/>
    <mergeCell ref="AW51:AX51"/>
    <mergeCell ref="B52:D52"/>
    <mergeCell ref="E52:R52"/>
    <mergeCell ref="S52:AH52"/>
    <mergeCell ref="AI52:AJ52"/>
    <mergeCell ref="AK52:AO52"/>
    <mergeCell ref="AP52:AQ52"/>
    <mergeCell ref="AR52:AS52"/>
    <mergeCell ref="AW52:AX52"/>
    <mergeCell ref="B53:D53"/>
    <mergeCell ref="E53:R53"/>
    <mergeCell ref="S53:AH53"/>
    <mergeCell ref="AI53:AJ53"/>
    <mergeCell ref="AK53:AO53"/>
    <mergeCell ref="AP53:AQ53"/>
    <mergeCell ref="AR53:AS53"/>
    <mergeCell ref="AW53:AX53"/>
    <mergeCell ref="B48:D48"/>
    <mergeCell ref="E48:R48"/>
    <mergeCell ref="S48:AH48"/>
    <mergeCell ref="AI48:AJ48"/>
    <mergeCell ref="AK48:AO48"/>
    <mergeCell ref="AP48:AQ48"/>
    <mergeCell ref="AR48:AS48"/>
    <mergeCell ref="AW48:AX48"/>
    <mergeCell ref="B49:D49"/>
    <mergeCell ref="E49:R49"/>
    <mergeCell ref="S49:AH49"/>
    <mergeCell ref="AI49:AJ49"/>
    <mergeCell ref="AK49:AO49"/>
    <mergeCell ref="AP49:AQ49"/>
    <mergeCell ref="AR49:AS49"/>
    <mergeCell ref="AW49:AX49"/>
    <mergeCell ref="B50:D50"/>
    <mergeCell ref="E50:R50"/>
    <mergeCell ref="S50:AH50"/>
    <mergeCell ref="AI50:AJ50"/>
    <mergeCell ref="AK50:AO50"/>
    <mergeCell ref="AP50:AQ50"/>
    <mergeCell ref="AR50:AS50"/>
    <mergeCell ref="AW50:AX50"/>
    <mergeCell ref="B45:D45"/>
    <mergeCell ref="E45:R45"/>
    <mergeCell ref="S45:AH45"/>
    <mergeCell ref="AI45:AJ45"/>
    <mergeCell ref="AK45:AO45"/>
    <mergeCell ref="AP45:AQ45"/>
    <mergeCell ref="AR45:AS45"/>
    <mergeCell ref="AW45:AX45"/>
    <mergeCell ref="B46:D46"/>
    <mergeCell ref="E46:R46"/>
    <mergeCell ref="S46:AH46"/>
    <mergeCell ref="AI46:AJ46"/>
    <mergeCell ref="AK46:AO46"/>
    <mergeCell ref="AP46:AQ46"/>
    <mergeCell ref="AR46:AS46"/>
    <mergeCell ref="AW46:AX46"/>
    <mergeCell ref="B47:D47"/>
    <mergeCell ref="E47:R47"/>
    <mergeCell ref="S47:AH47"/>
    <mergeCell ref="AI47:AJ47"/>
    <mergeCell ref="AK47:AO47"/>
    <mergeCell ref="AP47:AQ47"/>
    <mergeCell ref="AR47:AS47"/>
    <mergeCell ref="AW47:AX47"/>
    <mergeCell ref="B42:D42"/>
    <mergeCell ref="E42:R42"/>
    <mergeCell ref="S42:AH42"/>
    <mergeCell ref="AI42:AJ42"/>
    <mergeCell ref="AK42:AO42"/>
    <mergeCell ref="AP42:AQ42"/>
    <mergeCell ref="AR42:AS42"/>
    <mergeCell ref="AW42:AX42"/>
    <mergeCell ref="B43:D43"/>
    <mergeCell ref="E43:R43"/>
    <mergeCell ref="S43:AH43"/>
    <mergeCell ref="AI43:AJ43"/>
    <mergeCell ref="AK43:AO43"/>
    <mergeCell ref="AP43:AQ43"/>
    <mergeCell ref="AR43:AS43"/>
    <mergeCell ref="AW43:AX43"/>
    <mergeCell ref="S44:AH44"/>
    <mergeCell ref="AI44:AJ44"/>
    <mergeCell ref="AK44:AO44"/>
    <mergeCell ref="AP44:AQ44"/>
    <mergeCell ref="AR44:AS44"/>
    <mergeCell ref="AW44:AX44"/>
    <mergeCell ref="B39:D39"/>
    <mergeCell ref="E39:R39"/>
    <mergeCell ref="S39:AH39"/>
    <mergeCell ref="AI39:AJ39"/>
    <mergeCell ref="AK39:AO39"/>
    <mergeCell ref="AP39:AQ39"/>
    <mergeCell ref="AR39:AS39"/>
    <mergeCell ref="AW39:AX39"/>
    <mergeCell ref="B40:D40"/>
    <mergeCell ref="E40:R40"/>
    <mergeCell ref="S40:AH40"/>
    <mergeCell ref="AI40:AJ40"/>
    <mergeCell ref="AK40:AO40"/>
    <mergeCell ref="AP40:AQ40"/>
    <mergeCell ref="AR40:AS40"/>
    <mergeCell ref="AW40:AX40"/>
    <mergeCell ref="B41:D41"/>
    <mergeCell ref="E41:R41"/>
    <mergeCell ref="S41:AH41"/>
    <mergeCell ref="AI41:AJ41"/>
    <mergeCell ref="AK41:AO41"/>
    <mergeCell ref="AP41:AQ41"/>
    <mergeCell ref="AR41:AS41"/>
    <mergeCell ref="AW41:AX41"/>
    <mergeCell ref="B36:D36"/>
    <mergeCell ref="E36:R36"/>
    <mergeCell ref="S36:AH36"/>
    <mergeCell ref="AI36:AJ36"/>
    <mergeCell ref="AK36:AO36"/>
    <mergeCell ref="AP36:AQ36"/>
    <mergeCell ref="AR36:AS36"/>
    <mergeCell ref="AW36:AX36"/>
    <mergeCell ref="B37:D37"/>
    <mergeCell ref="E37:R37"/>
    <mergeCell ref="S37:AH37"/>
    <mergeCell ref="AI37:AJ37"/>
    <mergeCell ref="AK37:AO37"/>
    <mergeCell ref="AP37:AQ37"/>
    <mergeCell ref="AR37:AS37"/>
    <mergeCell ref="AW37:AX37"/>
    <mergeCell ref="B38:D38"/>
    <mergeCell ref="E38:R38"/>
    <mergeCell ref="S38:AH38"/>
    <mergeCell ref="AI38:AJ38"/>
    <mergeCell ref="AK38:AO38"/>
    <mergeCell ref="AP38:AQ38"/>
    <mergeCell ref="AR38:AS38"/>
    <mergeCell ref="AW38:AX38"/>
    <mergeCell ref="B33:D33"/>
    <mergeCell ref="E33:R33"/>
    <mergeCell ref="S33:AH33"/>
    <mergeCell ref="AI33:AJ33"/>
    <mergeCell ref="AK33:AO33"/>
    <mergeCell ref="AP33:AQ33"/>
    <mergeCell ref="AR33:AS33"/>
    <mergeCell ref="AW33:AX33"/>
    <mergeCell ref="B34:D34"/>
    <mergeCell ref="E34:R34"/>
    <mergeCell ref="S34:AH34"/>
    <mergeCell ref="AI34:AJ34"/>
    <mergeCell ref="AK34:AO34"/>
    <mergeCell ref="AP34:AQ34"/>
    <mergeCell ref="AR34:AS34"/>
    <mergeCell ref="AW34:AX34"/>
    <mergeCell ref="S35:AH35"/>
    <mergeCell ref="AI35:AJ35"/>
    <mergeCell ref="AK35:AO35"/>
    <mergeCell ref="AP35:AQ35"/>
    <mergeCell ref="AR35:AS35"/>
    <mergeCell ref="AW35:AX35"/>
    <mergeCell ref="B30:D30"/>
    <mergeCell ref="E30:R30"/>
    <mergeCell ref="S30:AH30"/>
    <mergeCell ref="AI30:AJ30"/>
    <mergeCell ref="AK30:AO30"/>
    <mergeCell ref="AP30:AQ30"/>
    <mergeCell ref="AR30:AS30"/>
    <mergeCell ref="AW30:AX30"/>
    <mergeCell ref="B31:D31"/>
    <mergeCell ref="E31:R31"/>
    <mergeCell ref="S31:AH31"/>
    <mergeCell ref="AI31:AJ31"/>
    <mergeCell ref="AK31:AO31"/>
    <mergeCell ref="AP31:AQ31"/>
    <mergeCell ref="AR31:AS31"/>
    <mergeCell ref="AW31:AX31"/>
    <mergeCell ref="B32:D32"/>
    <mergeCell ref="E32:R32"/>
    <mergeCell ref="S32:AH32"/>
    <mergeCell ref="AI32:AJ32"/>
    <mergeCell ref="AK32:AO32"/>
    <mergeCell ref="AP32:AQ32"/>
    <mergeCell ref="AR32:AS32"/>
    <mergeCell ref="AW32:AX32"/>
    <mergeCell ref="B27:D27"/>
    <mergeCell ref="E27:R27"/>
    <mergeCell ref="S27:AH27"/>
    <mergeCell ref="AI27:AJ27"/>
    <mergeCell ref="AK27:AO27"/>
    <mergeCell ref="AP27:AQ27"/>
    <mergeCell ref="AR27:AS27"/>
    <mergeCell ref="AW27:AX27"/>
    <mergeCell ref="B28:D28"/>
    <mergeCell ref="E28:R28"/>
    <mergeCell ref="S28:AH28"/>
    <mergeCell ref="AI28:AJ28"/>
    <mergeCell ref="AK28:AO28"/>
    <mergeCell ref="AP28:AQ28"/>
    <mergeCell ref="AR28:AS28"/>
    <mergeCell ref="AW28:AX28"/>
    <mergeCell ref="B29:D29"/>
    <mergeCell ref="E29:R29"/>
    <mergeCell ref="S29:AH29"/>
    <mergeCell ref="AI29:AJ29"/>
    <mergeCell ref="AK29:AO29"/>
    <mergeCell ref="AP29:AQ29"/>
    <mergeCell ref="AR29:AS29"/>
    <mergeCell ref="AW29:AX29"/>
    <mergeCell ref="B24:D24"/>
    <mergeCell ref="E24:R24"/>
    <mergeCell ref="S24:AH24"/>
    <mergeCell ref="AI24:AJ24"/>
    <mergeCell ref="AK24:AO24"/>
    <mergeCell ref="AP24:AQ24"/>
    <mergeCell ref="AR24:AS24"/>
    <mergeCell ref="AW24:AX24"/>
    <mergeCell ref="B25:D25"/>
    <mergeCell ref="E25:R25"/>
    <mergeCell ref="S25:AH25"/>
    <mergeCell ref="AI25:AJ25"/>
    <mergeCell ref="AK25:AO25"/>
    <mergeCell ref="AP25:AQ25"/>
    <mergeCell ref="AR25:AS25"/>
    <mergeCell ref="AW25:AX25"/>
    <mergeCell ref="B26:D26"/>
    <mergeCell ref="E26:R26"/>
    <mergeCell ref="S26:AH26"/>
    <mergeCell ref="AI26:AJ26"/>
    <mergeCell ref="AK26:AO26"/>
    <mergeCell ref="AP26:AQ26"/>
    <mergeCell ref="AR26:AS26"/>
    <mergeCell ref="AW26:AX26"/>
    <mergeCell ref="B21:D21"/>
    <mergeCell ref="E21:R21"/>
    <mergeCell ref="S21:AH21"/>
    <mergeCell ref="AI21:AJ21"/>
    <mergeCell ref="AK21:AO21"/>
    <mergeCell ref="AP21:AQ21"/>
    <mergeCell ref="AR21:AS21"/>
    <mergeCell ref="AW21:AX21"/>
    <mergeCell ref="B22:D22"/>
    <mergeCell ref="E22:R22"/>
    <mergeCell ref="S22:AH22"/>
    <mergeCell ref="AI22:AJ22"/>
    <mergeCell ref="AK22:AO22"/>
    <mergeCell ref="AP22:AQ22"/>
    <mergeCell ref="AR22:AS22"/>
    <mergeCell ref="AW22:AX22"/>
    <mergeCell ref="S23:AH23"/>
    <mergeCell ref="AI23:AJ23"/>
    <mergeCell ref="AK23:AO23"/>
    <mergeCell ref="AP23:AQ23"/>
    <mergeCell ref="AR23:AS23"/>
    <mergeCell ref="AW23:AX23"/>
    <mergeCell ref="B18:D18"/>
    <mergeCell ref="E18:R18"/>
    <mergeCell ref="S18:AH18"/>
    <mergeCell ref="AI18:AJ18"/>
    <mergeCell ref="AK18:AO18"/>
    <mergeCell ref="AP18:AQ18"/>
    <mergeCell ref="AR18:AS18"/>
    <mergeCell ref="AW18:AX18"/>
    <mergeCell ref="B19:D19"/>
    <mergeCell ref="E19:R19"/>
    <mergeCell ref="S19:AH19"/>
    <mergeCell ref="AI19:AJ19"/>
    <mergeCell ref="AK19:AO19"/>
    <mergeCell ref="AP19:AQ19"/>
    <mergeCell ref="AR19:AS19"/>
    <mergeCell ref="AW19:AX19"/>
    <mergeCell ref="B20:D20"/>
    <mergeCell ref="E20:R20"/>
    <mergeCell ref="S20:AH20"/>
    <mergeCell ref="AI20:AJ20"/>
    <mergeCell ref="AK20:AO20"/>
    <mergeCell ref="AP20:AQ20"/>
    <mergeCell ref="AR20:AS20"/>
    <mergeCell ref="AW20:AX20"/>
    <mergeCell ref="AI15:AJ15"/>
    <mergeCell ref="AK15:AO15"/>
    <mergeCell ref="AP15:AQ15"/>
    <mergeCell ref="AR15:AS15"/>
    <mergeCell ref="AW15:AX15"/>
    <mergeCell ref="B16:D16"/>
    <mergeCell ref="E16:R16"/>
    <mergeCell ref="S16:AH16"/>
    <mergeCell ref="AI16:AJ16"/>
    <mergeCell ref="AK16:AO16"/>
    <mergeCell ref="AP16:AQ16"/>
    <mergeCell ref="AR16:AS16"/>
    <mergeCell ref="AW16:AX16"/>
    <mergeCell ref="B17:D17"/>
    <mergeCell ref="E17:R17"/>
    <mergeCell ref="S17:AH17"/>
    <mergeCell ref="AI17:AJ17"/>
    <mergeCell ref="AK17:AO17"/>
    <mergeCell ref="AP17:AQ17"/>
    <mergeCell ref="AR17:AS17"/>
    <mergeCell ref="AW17:AX17"/>
    <mergeCell ref="AK10:AO10"/>
    <mergeCell ref="AP10:AQ10"/>
    <mergeCell ref="AR10:AS10"/>
    <mergeCell ref="AW10:AX10"/>
    <mergeCell ref="B11:D11"/>
    <mergeCell ref="E11:R11"/>
    <mergeCell ref="S11:AH11"/>
    <mergeCell ref="AI11:AJ11"/>
    <mergeCell ref="AK11:AO11"/>
    <mergeCell ref="AP11:AQ11"/>
    <mergeCell ref="AR11:AS11"/>
    <mergeCell ref="AW11:AX11"/>
    <mergeCell ref="B12:D12"/>
    <mergeCell ref="E12:R12"/>
    <mergeCell ref="S12:AH12"/>
    <mergeCell ref="AI12:AJ12"/>
    <mergeCell ref="AK12:AO12"/>
    <mergeCell ref="AP12:AQ12"/>
    <mergeCell ref="AR12:AS12"/>
    <mergeCell ref="AW12:AX12"/>
    <mergeCell ref="B10:D10"/>
    <mergeCell ref="E10:R10"/>
    <mergeCell ref="S10:AH10"/>
    <mergeCell ref="AI10:AJ10"/>
    <mergeCell ref="AW7:AX7"/>
    <mergeCell ref="B8:D8"/>
    <mergeCell ref="E8:R8"/>
    <mergeCell ref="S8:AH8"/>
    <mergeCell ref="AI8:AJ8"/>
    <mergeCell ref="AK8:AO8"/>
    <mergeCell ref="AP8:AQ8"/>
    <mergeCell ref="AR8:AS8"/>
    <mergeCell ref="AW8:AX8"/>
    <mergeCell ref="B9:D9"/>
    <mergeCell ref="E9:R9"/>
    <mergeCell ref="S9:AH9"/>
    <mergeCell ref="AI9:AJ9"/>
    <mergeCell ref="AK9:AO9"/>
    <mergeCell ref="AP9:AQ9"/>
    <mergeCell ref="AR9:AS9"/>
    <mergeCell ref="AW9:AX9"/>
    <mergeCell ref="B2:AS2"/>
    <mergeCell ref="B4:D4"/>
    <mergeCell ref="E4:R4"/>
    <mergeCell ref="S4:AH4"/>
    <mergeCell ref="AI4:AJ4"/>
    <mergeCell ref="AK4:AO4"/>
    <mergeCell ref="AP4:AQ4"/>
    <mergeCell ref="AR4:AS4"/>
    <mergeCell ref="B5:D5"/>
    <mergeCell ref="E5:R5"/>
    <mergeCell ref="S5:AH5"/>
    <mergeCell ref="AI5:AJ5"/>
    <mergeCell ref="AK5:AO5"/>
    <mergeCell ref="AP5:AQ5"/>
    <mergeCell ref="AR5:AS5"/>
    <mergeCell ref="B6:AS6"/>
    <mergeCell ref="B7:D7"/>
    <mergeCell ref="E7:R7"/>
    <mergeCell ref="S7:AH7"/>
    <mergeCell ref="AI7:AJ7"/>
    <mergeCell ref="AK7:AO7"/>
    <mergeCell ref="AP7:AQ7"/>
    <mergeCell ref="AR7:AS7"/>
    <mergeCell ref="B13:D13"/>
    <mergeCell ref="E13:R13"/>
    <mergeCell ref="S13:AH13"/>
    <mergeCell ref="AI13:AJ13"/>
    <mergeCell ref="AK13:AO13"/>
    <mergeCell ref="AP13:AQ13"/>
    <mergeCell ref="AR13:AS13"/>
    <mergeCell ref="AW13:AX13"/>
    <mergeCell ref="B14:D14"/>
    <mergeCell ref="B23:D23"/>
    <mergeCell ref="E23:R23"/>
    <mergeCell ref="B35:D35"/>
    <mergeCell ref="E35:R35"/>
    <mergeCell ref="B44:D44"/>
    <mergeCell ref="E44:R44"/>
    <mergeCell ref="B56:D56"/>
    <mergeCell ref="E56:R56"/>
    <mergeCell ref="S56:AH56"/>
    <mergeCell ref="AI56:AJ56"/>
    <mergeCell ref="AK56:AO56"/>
    <mergeCell ref="AP56:AQ56"/>
    <mergeCell ref="AR56:AS56"/>
    <mergeCell ref="E14:R14"/>
    <mergeCell ref="S14:AH14"/>
    <mergeCell ref="AI14:AJ14"/>
    <mergeCell ref="AK14:AO14"/>
    <mergeCell ref="AP14:AQ14"/>
    <mergeCell ref="AR14:AS14"/>
    <mergeCell ref="AW14:AX14"/>
    <mergeCell ref="B15:D15"/>
    <mergeCell ref="E15:R15"/>
    <mergeCell ref="S15:AH15"/>
    <mergeCell ref="B101:D101"/>
    <mergeCell ref="E101:R101"/>
    <mergeCell ref="S101:AH101"/>
    <mergeCell ref="AI101:AJ101"/>
    <mergeCell ref="AK101:AO101"/>
    <mergeCell ref="AP101:AQ101"/>
    <mergeCell ref="AR101:AS101"/>
    <mergeCell ref="AW101:AX101"/>
    <mergeCell ref="B102:D102"/>
    <mergeCell ref="B111:D111"/>
    <mergeCell ref="E111:R111"/>
    <mergeCell ref="S111:AH111"/>
    <mergeCell ref="AI111:AJ111"/>
    <mergeCell ref="AK111:AO111"/>
    <mergeCell ref="AP111:AQ111"/>
    <mergeCell ref="AR111:AS111"/>
    <mergeCell ref="B135:D135"/>
    <mergeCell ref="E135:R135"/>
    <mergeCell ref="S135:AH135"/>
    <mergeCell ref="AI135:AJ135"/>
    <mergeCell ref="AK135:AO135"/>
    <mergeCell ref="AP135:AQ135"/>
    <mergeCell ref="AR135:AS135"/>
    <mergeCell ref="E102:R102"/>
    <mergeCell ref="S102:AH102"/>
    <mergeCell ref="AI102:AJ102"/>
    <mergeCell ref="AK102:AO102"/>
    <mergeCell ref="AP102:AQ102"/>
    <mergeCell ref="AR102:AS102"/>
    <mergeCell ref="AW102:AX102"/>
    <mergeCell ref="B103:D103"/>
    <mergeCell ref="E103:R103"/>
    <mergeCell ref="B147:I147"/>
    <mergeCell ref="J147:W147"/>
    <mergeCell ref="B148:I148"/>
    <mergeCell ref="J148:W148"/>
    <mergeCell ref="B151:J151"/>
    <mergeCell ref="L151:AA151"/>
    <mergeCell ref="B152:J152"/>
    <mergeCell ref="L152:AA152"/>
    <mergeCell ref="B162:C162"/>
    <mergeCell ref="B161:C161"/>
    <mergeCell ref="B155:J155"/>
    <mergeCell ref="L155:AA155"/>
    <mergeCell ref="B165:C165"/>
    <mergeCell ref="B164:C164"/>
    <mergeCell ref="D165:N165"/>
    <mergeCell ref="O165:AG165"/>
    <mergeCell ref="AH165:AI165"/>
    <mergeCell ref="B159:AS159"/>
    <mergeCell ref="D161:N161"/>
    <mergeCell ref="O161:AG161"/>
    <mergeCell ref="AH161:AI161"/>
    <mergeCell ref="AJ161:AK161"/>
    <mergeCell ref="AL161:AM161"/>
    <mergeCell ref="AN161:AR161"/>
    <mergeCell ref="D162:N162"/>
    <mergeCell ref="O162:AG162"/>
    <mergeCell ref="AH162:AI162"/>
    <mergeCell ref="AJ162:AK162"/>
    <mergeCell ref="AL162:AM162"/>
    <mergeCell ref="AN162:AR162"/>
    <mergeCell ref="D164:N164"/>
    <mergeCell ref="O164:AG164"/>
    <mergeCell ref="AJ165:AK165"/>
    <mergeCell ref="AL165:AM165"/>
    <mergeCell ref="AN165:AR165"/>
    <mergeCell ref="B167:C167"/>
    <mergeCell ref="D167:N167"/>
    <mergeCell ref="O167:AG167"/>
    <mergeCell ref="B181:C181"/>
    <mergeCell ref="B174:C174"/>
    <mergeCell ref="B178:C178"/>
    <mergeCell ref="B188:C188"/>
    <mergeCell ref="B187:C187"/>
    <mergeCell ref="B185:C185"/>
    <mergeCell ref="D188:N188"/>
    <mergeCell ref="O188:AG188"/>
    <mergeCell ref="AH188:AI188"/>
    <mergeCell ref="AJ188:AK188"/>
    <mergeCell ref="B197:C197"/>
    <mergeCell ref="B195:C195"/>
    <mergeCell ref="D195:N195"/>
    <mergeCell ref="O195:AG195"/>
    <mergeCell ref="AH195:AI195"/>
    <mergeCell ref="AJ195:AK195"/>
    <mergeCell ref="AL195:AM195"/>
    <mergeCell ref="AN195:AR195"/>
    <mergeCell ref="D197:N197"/>
    <mergeCell ref="O197:AG197"/>
    <mergeCell ref="B172:C172"/>
    <mergeCell ref="D172:N172"/>
    <mergeCell ref="O172:AG172"/>
    <mergeCell ref="AH172:AI172"/>
    <mergeCell ref="AJ172:AK172"/>
    <mergeCell ref="AL172:AM172"/>
    <mergeCell ref="B201:C201"/>
    <mergeCell ref="B199:C199"/>
    <mergeCell ref="B206:C206"/>
    <mergeCell ref="B204:C204"/>
    <mergeCell ref="B203:C203"/>
    <mergeCell ref="D204:N204"/>
    <mergeCell ref="O204:AG204"/>
    <mergeCell ref="AH204:AI204"/>
    <mergeCell ref="AJ204:AK204"/>
    <mergeCell ref="B210:C210"/>
    <mergeCell ref="B208:C208"/>
    <mergeCell ref="B213:C213"/>
    <mergeCell ref="B211:C211"/>
    <mergeCell ref="D211:N211"/>
    <mergeCell ref="O211:AG211"/>
    <mergeCell ref="AH211:AI211"/>
    <mergeCell ref="AJ211:AK211"/>
    <mergeCell ref="D199:N199"/>
    <mergeCell ref="O199:AG199"/>
    <mergeCell ref="AH199:AI199"/>
    <mergeCell ref="AJ199:AK199"/>
    <mergeCell ref="D208:N208"/>
    <mergeCell ref="O208:AG208"/>
    <mergeCell ref="AH208:AI208"/>
    <mergeCell ref="AJ208:AK208"/>
    <mergeCell ref="B217:C217"/>
    <mergeCell ref="B215:C215"/>
    <mergeCell ref="D218:N218"/>
    <mergeCell ref="O218:AG218"/>
    <mergeCell ref="AH218:AI218"/>
    <mergeCell ref="AJ218:AK218"/>
    <mergeCell ref="B227:C227"/>
    <mergeCell ref="B220:C220"/>
    <mergeCell ref="B226:C226"/>
    <mergeCell ref="D226:N226"/>
    <mergeCell ref="O226:AG226"/>
    <mergeCell ref="AH226:AI226"/>
    <mergeCell ref="AJ226:AK226"/>
    <mergeCell ref="AL226:AM226"/>
    <mergeCell ref="AN226:AR226"/>
    <mergeCell ref="D227:N227"/>
    <mergeCell ref="O227:AG227"/>
    <mergeCell ref="D217:N217"/>
    <mergeCell ref="O217:AG217"/>
    <mergeCell ref="AH217:AI217"/>
    <mergeCell ref="AJ217:AK217"/>
    <mergeCell ref="AL217:AM217"/>
    <mergeCell ref="AN217:AR217"/>
    <mergeCell ref="AL218:AM218"/>
    <mergeCell ref="AN218:AR218"/>
    <mergeCell ref="D220:N220"/>
    <mergeCell ref="O220:AG220"/>
    <mergeCell ref="AH220:AI220"/>
    <mergeCell ref="AJ220:AK220"/>
    <mergeCell ref="AL220:AM220"/>
    <mergeCell ref="AN220:AR220"/>
    <mergeCell ref="B222:C222"/>
    <mergeCell ref="B241:C241"/>
    <mergeCell ref="B240:C240"/>
    <mergeCell ref="B238:C238"/>
    <mergeCell ref="D238:N238"/>
    <mergeCell ref="O238:AG238"/>
    <mergeCell ref="AH238:AI238"/>
    <mergeCell ref="AJ238:AK238"/>
    <mergeCell ref="B252:C252"/>
    <mergeCell ref="B243:C243"/>
    <mergeCell ref="B245:C245"/>
    <mergeCell ref="D245:N245"/>
    <mergeCell ref="B256:C256"/>
    <mergeCell ref="B254:C254"/>
    <mergeCell ref="D256:N256"/>
    <mergeCell ref="O256:AG256"/>
    <mergeCell ref="AH256:AI256"/>
    <mergeCell ref="AJ256:AK256"/>
    <mergeCell ref="D240:N240"/>
    <mergeCell ref="O240:AG240"/>
    <mergeCell ref="AH240:AI240"/>
    <mergeCell ref="AJ240:AK240"/>
    <mergeCell ref="B247:C247"/>
    <mergeCell ref="D247:N247"/>
    <mergeCell ref="O247:AG247"/>
    <mergeCell ref="AH247:AI247"/>
    <mergeCell ref="AJ247:AK247"/>
    <mergeCell ref="D254:N254"/>
    <mergeCell ref="O254:AG254"/>
    <mergeCell ref="AH254:AI254"/>
    <mergeCell ref="AJ254:AK254"/>
    <mergeCell ref="B266:C266"/>
    <mergeCell ref="B265:C265"/>
    <mergeCell ref="B263:C263"/>
    <mergeCell ref="D263:N263"/>
    <mergeCell ref="O263:AG263"/>
    <mergeCell ref="AH263:AI263"/>
    <mergeCell ref="AJ263:AK263"/>
    <mergeCell ref="AL263:AM263"/>
    <mergeCell ref="AN263:AR263"/>
    <mergeCell ref="D265:N265"/>
    <mergeCell ref="O265:AG265"/>
    <mergeCell ref="B270:C270"/>
    <mergeCell ref="B268:C268"/>
    <mergeCell ref="B272:C272"/>
    <mergeCell ref="D272:N272"/>
    <mergeCell ref="O272:AG272"/>
    <mergeCell ref="AH272:AI272"/>
    <mergeCell ref="AJ272:AK272"/>
    <mergeCell ref="AL272:AM272"/>
    <mergeCell ref="AN272:AR272"/>
    <mergeCell ref="D268:N268"/>
    <mergeCell ref="O268:AG268"/>
    <mergeCell ref="AH268:AI268"/>
    <mergeCell ref="AJ268:AK268"/>
    <mergeCell ref="AL268:AM268"/>
    <mergeCell ref="AN268:AR268"/>
    <mergeCell ref="D270:N270"/>
    <mergeCell ref="O270:AG270"/>
    <mergeCell ref="AH270:AI270"/>
    <mergeCell ref="AJ270:AK270"/>
    <mergeCell ref="AL270:AM270"/>
    <mergeCell ref="AN270:AR270"/>
    <mergeCell ref="B273:C273"/>
    <mergeCell ref="D273:N273"/>
    <mergeCell ref="O273:AG273"/>
    <mergeCell ref="AH273:AI273"/>
    <mergeCell ref="AJ273:AK273"/>
    <mergeCell ref="AL273:AM273"/>
    <mergeCell ref="AN273:AR273"/>
    <mergeCell ref="B293:C293"/>
    <mergeCell ref="B291:C291"/>
    <mergeCell ref="D291:N291"/>
    <mergeCell ref="O291:AG291"/>
    <mergeCell ref="AH291:AI291"/>
    <mergeCell ref="AJ291:AK291"/>
    <mergeCell ref="AL291:AM291"/>
    <mergeCell ref="AN291:AR291"/>
    <mergeCell ref="B305:C305"/>
    <mergeCell ref="B304:C304"/>
    <mergeCell ref="B302:C302"/>
    <mergeCell ref="D304:N304"/>
    <mergeCell ref="O304:AG304"/>
    <mergeCell ref="AH304:AI304"/>
    <mergeCell ref="AJ304:AK304"/>
    <mergeCell ref="B275:C275"/>
    <mergeCell ref="D275:N275"/>
    <mergeCell ref="O275:AG275"/>
    <mergeCell ref="AH275:AI275"/>
    <mergeCell ref="AJ275:AK275"/>
    <mergeCell ref="AL275:AM275"/>
    <mergeCell ref="AN275:AR275"/>
    <mergeCell ref="B277:C277"/>
    <mergeCell ref="D277:N277"/>
    <mergeCell ref="O277:AG277"/>
    <mergeCell ref="B332:C332"/>
    <mergeCell ref="D332:N332"/>
    <mergeCell ref="O332:AG332"/>
    <mergeCell ref="AH332:AI332"/>
    <mergeCell ref="AJ332:AK332"/>
    <mergeCell ref="AL332:AM332"/>
    <mergeCell ref="AN332:AR332"/>
    <mergeCell ref="B334:C334"/>
    <mergeCell ref="D334:N334"/>
    <mergeCell ref="O334:AG334"/>
    <mergeCell ref="AH334:AI334"/>
    <mergeCell ref="AJ334:AK334"/>
    <mergeCell ref="AL334:AM334"/>
    <mergeCell ref="AN334:AR334"/>
    <mergeCell ref="B348:C348"/>
    <mergeCell ref="B339:C339"/>
    <mergeCell ref="B366:C366"/>
    <mergeCell ref="B357:C357"/>
    <mergeCell ref="D357:N357"/>
    <mergeCell ref="O357:AG357"/>
    <mergeCell ref="B335:C335"/>
    <mergeCell ref="D335:N335"/>
    <mergeCell ref="O335:AG335"/>
    <mergeCell ref="AH335:AI335"/>
    <mergeCell ref="AJ335:AK335"/>
    <mergeCell ref="AL335:AM335"/>
    <mergeCell ref="AN335:AR335"/>
    <mergeCell ref="B337:C337"/>
    <mergeCell ref="D337:N337"/>
    <mergeCell ref="O337:AG337"/>
    <mergeCell ref="AH337:AI337"/>
    <mergeCell ref="AJ337:AK337"/>
    <mergeCell ref="B385:C385"/>
    <mergeCell ref="B383:C383"/>
    <mergeCell ref="B380:C380"/>
    <mergeCell ref="D380:N380"/>
    <mergeCell ref="O380:AG380"/>
    <mergeCell ref="AH380:AI380"/>
    <mergeCell ref="AJ380:AK380"/>
    <mergeCell ref="AL380:AM380"/>
    <mergeCell ref="AN380:AR380"/>
    <mergeCell ref="B381:C381"/>
    <mergeCell ref="D381:N381"/>
    <mergeCell ref="B392:C392"/>
    <mergeCell ref="B390:C390"/>
    <mergeCell ref="B387:C387"/>
    <mergeCell ref="D387:N387"/>
    <mergeCell ref="O387:AG387"/>
    <mergeCell ref="AH387:AI387"/>
    <mergeCell ref="O381:AG381"/>
    <mergeCell ref="AH381:AI381"/>
    <mergeCell ref="AJ381:AK381"/>
    <mergeCell ref="AL381:AM381"/>
    <mergeCell ref="AN381:AR381"/>
    <mergeCell ref="D383:N383"/>
    <mergeCell ref="O383:AG383"/>
    <mergeCell ref="AH383:AI383"/>
    <mergeCell ref="AJ383:AK383"/>
    <mergeCell ref="AL383:AM383"/>
    <mergeCell ref="AN383:AR383"/>
    <mergeCell ref="D385:N385"/>
    <mergeCell ref="O385:AG385"/>
    <mergeCell ref="AH385:AI385"/>
    <mergeCell ref="AJ385:AK385"/>
    <mergeCell ref="B413:C413"/>
    <mergeCell ref="D413:N413"/>
    <mergeCell ref="O413:AG413"/>
    <mergeCell ref="AH413:AI413"/>
    <mergeCell ref="AJ413:AK413"/>
    <mergeCell ref="C425:S425"/>
    <mergeCell ref="U425:Y425"/>
    <mergeCell ref="B394:C394"/>
    <mergeCell ref="D394:N394"/>
    <mergeCell ref="O394:AG394"/>
    <mergeCell ref="AH394:AI394"/>
    <mergeCell ref="AJ394:AK394"/>
    <mergeCell ref="AL394:AM394"/>
    <mergeCell ref="AN394:AR394"/>
    <mergeCell ref="B396:C396"/>
    <mergeCell ref="D396:N396"/>
    <mergeCell ref="B412:C412"/>
    <mergeCell ref="B410:C410"/>
    <mergeCell ref="B406:C406"/>
    <mergeCell ref="D406:N406"/>
    <mergeCell ref="O406:AG406"/>
    <mergeCell ref="AH406:AI406"/>
    <mergeCell ref="AJ406:AK406"/>
    <mergeCell ref="AL406:AM406"/>
    <mergeCell ref="AN406:AR406"/>
    <mergeCell ref="B408:C408"/>
    <mergeCell ref="D408:N408"/>
    <mergeCell ref="D399:N399"/>
    <mergeCell ref="O399:AG399"/>
    <mergeCell ref="AH399:AI399"/>
    <mergeCell ref="AJ399:AK399"/>
    <mergeCell ref="AL399:AM39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9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109</v>
      </c>
      <c r="L4" s="19"/>
      <c r="M4" s="92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26.25" customHeight="1">
      <c r="B7" s="19"/>
      <c r="E7" s="251" t="str">
        <f>'Rekapitulace stavby'!K6</f>
        <v>SOŠ a SOU Sušice - objekt č.p.1413/II, Na Hrázi, Sušice - návrh úspor energie</v>
      </c>
      <c r="F7" s="252"/>
      <c r="G7" s="252"/>
      <c r="H7" s="252"/>
      <c r="L7" s="19"/>
    </row>
    <row r="8" spans="2:46" s="1" customFormat="1" ht="12" customHeight="1">
      <c r="B8" s="31"/>
      <c r="D8" s="26" t="s">
        <v>110</v>
      </c>
      <c r="L8" s="31"/>
    </row>
    <row r="9" spans="2:46" s="1" customFormat="1" ht="16.5" customHeight="1">
      <c r="B9" s="31"/>
      <c r="E9" s="229" t="s">
        <v>111</v>
      </c>
      <c r="F9" s="250"/>
      <c r="G9" s="250"/>
      <c r="H9" s="25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51" t="str">
        <f>'Rekapitulace stavby'!AN8</f>
        <v>16. 12. 2024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3" t="str">
        <f>'Rekapitulace stavby'!E14</f>
        <v>Vyplň údaj</v>
      </c>
      <c r="F18" s="219"/>
      <c r="G18" s="219"/>
      <c r="H18" s="219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6.5" customHeight="1">
      <c r="B27" s="93"/>
      <c r="E27" s="223" t="s">
        <v>1</v>
      </c>
      <c r="F27" s="223"/>
      <c r="G27" s="223"/>
      <c r="H27" s="223"/>
      <c r="L27" s="9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37</v>
      </c>
      <c r="J30" s="65">
        <f>ROUND(J147, 0)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4" t="s">
        <v>41</v>
      </c>
      <c r="E33" s="26" t="s">
        <v>42</v>
      </c>
      <c r="F33" s="85">
        <f>ROUND((SUM(BE147:BE691)),  0)</f>
        <v>0</v>
      </c>
      <c r="I33" s="95">
        <v>0.21</v>
      </c>
      <c r="J33" s="85">
        <f>ROUND(((SUM(BE147:BE691))*I33),  0)</f>
        <v>0</v>
      </c>
      <c r="L33" s="31"/>
    </row>
    <row r="34" spans="2:12" s="1" customFormat="1" ht="14.45" customHeight="1">
      <c r="B34" s="31"/>
      <c r="E34" s="26" t="s">
        <v>43</v>
      </c>
      <c r="F34" s="85">
        <f>ROUND((SUM(BF147:BF691)),  0)</f>
        <v>0</v>
      </c>
      <c r="I34" s="95">
        <v>0.12</v>
      </c>
      <c r="J34" s="85">
        <f>ROUND(((SUM(BF147:BF691))*I34),  0)</f>
        <v>0</v>
      </c>
      <c r="L34" s="31"/>
    </row>
    <row r="35" spans="2:12" s="1" customFormat="1" ht="14.45" hidden="1" customHeight="1">
      <c r="B35" s="31"/>
      <c r="E35" s="26" t="s">
        <v>44</v>
      </c>
      <c r="F35" s="85">
        <f>ROUND((SUM(BG147:BG691)),  0)</f>
        <v>0</v>
      </c>
      <c r="I35" s="95">
        <v>0.21</v>
      </c>
      <c r="J35" s="85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5">
        <f>ROUND((SUM(BH147:BH691)),  0)</f>
        <v>0</v>
      </c>
      <c r="I36" s="95">
        <v>0.12</v>
      </c>
      <c r="J36" s="85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5">
        <f>ROUND((SUM(BI147:BI691)),  0)</f>
        <v>0</v>
      </c>
      <c r="I37" s="95">
        <v>0</v>
      </c>
      <c r="J37" s="85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6"/>
      <c r="D39" s="97" t="s">
        <v>47</v>
      </c>
      <c r="E39" s="56"/>
      <c r="F39" s="56"/>
      <c r="G39" s="98" t="s">
        <v>48</v>
      </c>
      <c r="H39" s="99" t="s">
        <v>49</v>
      </c>
      <c r="I39" s="56"/>
      <c r="J39" s="100">
        <f>SUM(J30:J37)</f>
        <v>0</v>
      </c>
      <c r="K39" s="101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2" t="s">
        <v>53</v>
      </c>
      <c r="G61" s="42" t="s">
        <v>52</v>
      </c>
      <c r="H61" s="33"/>
      <c r="I61" s="33"/>
      <c r="J61" s="103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2" t="s">
        <v>53</v>
      </c>
      <c r="G76" s="42" t="s">
        <v>52</v>
      </c>
      <c r="H76" s="33"/>
      <c r="I76" s="33"/>
      <c r="J76" s="103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26.25" customHeight="1">
      <c r="B85" s="31"/>
      <c r="E85" s="251" t="str">
        <f>E7</f>
        <v>SOŠ a SOU Sušice - objekt č.p.1413/II, Na Hrázi, Sušice - návrh úspor energie</v>
      </c>
      <c r="F85" s="252"/>
      <c r="G85" s="252"/>
      <c r="H85" s="252"/>
      <c r="L85" s="31"/>
    </row>
    <row r="86" spans="2:47" s="1" customFormat="1" ht="12" customHeight="1">
      <c r="B86" s="31"/>
      <c r="C86" s="26" t="s">
        <v>110</v>
      </c>
      <c r="L86" s="31"/>
    </row>
    <row r="87" spans="2:47" s="1" customFormat="1" ht="16.5" customHeight="1">
      <c r="B87" s="31"/>
      <c r="E87" s="229" t="str">
        <f>E9</f>
        <v>010 - Stavební část</v>
      </c>
      <c r="F87" s="250"/>
      <c r="G87" s="250"/>
      <c r="H87" s="25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21</v>
      </c>
      <c r="F89" s="24" t="str">
        <f>F12</f>
        <v>Sušice</v>
      </c>
      <c r="I89" s="26" t="s">
        <v>23</v>
      </c>
      <c r="J89" s="51" t="str">
        <f>IF(J12="","",J12)</f>
        <v>16. 12. 2024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25</v>
      </c>
      <c r="F91" s="24" t="str">
        <f>E15</f>
        <v>SOŠ a SOU Sušice</v>
      </c>
      <c r="I91" s="26" t="s">
        <v>31</v>
      </c>
      <c r="J91" s="29" t="str">
        <f>E21</f>
        <v>Ing. Jiří Lejsek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113</v>
      </c>
      <c r="D94" s="96"/>
      <c r="E94" s="96"/>
      <c r="F94" s="96"/>
      <c r="G94" s="96"/>
      <c r="H94" s="96"/>
      <c r="I94" s="96"/>
      <c r="J94" s="105" t="s">
        <v>114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6" t="s">
        <v>115</v>
      </c>
      <c r="J96" s="65">
        <f>J147</f>
        <v>0</v>
      </c>
      <c r="L96" s="31"/>
      <c r="AU96" s="16" t="s">
        <v>116</v>
      </c>
    </row>
    <row r="97" spans="2:12" s="8" customFormat="1" ht="24.95" customHeight="1">
      <c r="B97" s="107"/>
      <c r="D97" s="108" t="s">
        <v>117</v>
      </c>
      <c r="E97" s="109"/>
      <c r="F97" s="109"/>
      <c r="G97" s="109"/>
      <c r="H97" s="109"/>
      <c r="I97" s="109"/>
      <c r="J97" s="110">
        <f>J148</f>
        <v>0</v>
      </c>
      <c r="L97" s="107"/>
    </row>
    <row r="98" spans="2:12" s="9" customFormat="1" ht="19.899999999999999" customHeight="1">
      <c r="B98" s="111"/>
      <c r="D98" s="112" t="s">
        <v>118</v>
      </c>
      <c r="E98" s="113"/>
      <c r="F98" s="113"/>
      <c r="G98" s="113"/>
      <c r="H98" s="113"/>
      <c r="I98" s="113"/>
      <c r="J98" s="114">
        <f>J149</f>
        <v>0</v>
      </c>
      <c r="L98" s="111"/>
    </row>
    <row r="99" spans="2:12" s="9" customFormat="1" ht="19.899999999999999" customHeight="1">
      <c r="B99" s="111"/>
      <c r="D99" s="112" t="s">
        <v>119</v>
      </c>
      <c r="E99" s="113"/>
      <c r="F99" s="113"/>
      <c r="G99" s="113"/>
      <c r="H99" s="113"/>
      <c r="I99" s="113"/>
      <c r="J99" s="114">
        <f>J168</f>
        <v>0</v>
      </c>
      <c r="L99" s="111"/>
    </row>
    <row r="100" spans="2:12" s="9" customFormat="1" ht="19.899999999999999" customHeight="1">
      <c r="B100" s="111"/>
      <c r="D100" s="112" t="s">
        <v>120</v>
      </c>
      <c r="E100" s="113"/>
      <c r="F100" s="113"/>
      <c r="G100" s="113"/>
      <c r="H100" s="113"/>
      <c r="I100" s="113"/>
      <c r="J100" s="114">
        <f>J173</f>
        <v>0</v>
      </c>
      <c r="L100" s="111"/>
    </row>
    <row r="101" spans="2:12" s="9" customFormat="1" ht="19.899999999999999" customHeight="1">
      <c r="B101" s="111"/>
      <c r="D101" s="112" t="s">
        <v>121</v>
      </c>
      <c r="E101" s="113"/>
      <c r="F101" s="113"/>
      <c r="G101" s="113"/>
      <c r="H101" s="113"/>
      <c r="I101" s="113"/>
      <c r="J101" s="114">
        <f>J182</f>
        <v>0</v>
      </c>
      <c r="L101" s="111"/>
    </row>
    <row r="102" spans="2:12" s="9" customFormat="1" ht="19.899999999999999" customHeight="1">
      <c r="B102" s="111"/>
      <c r="D102" s="112" t="s">
        <v>122</v>
      </c>
      <c r="E102" s="113"/>
      <c r="F102" s="113"/>
      <c r="G102" s="113"/>
      <c r="H102" s="113"/>
      <c r="I102" s="113"/>
      <c r="J102" s="114">
        <f>J199</f>
        <v>0</v>
      </c>
      <c r="L102" s="111"/>
    </row>
    <row r="103" spans="2:12" s="9" customFormat="1" ht="19.899999999999999" customHeight="1">
      <c r="B103" s="111"/>
      <c r="D103" s="112" t="s">
        <v>123</v>
      </c>
      <c r="E103" s="113"/>
      <c r="F103" s="113"/>
      <c r="G103" s="113"/>
      <c r="H103" s="113"/>
      <c r="I103" s="113"/>
      <c r="J103" s="114">
        <f>J222</f>
        <v>0</v>
      </c>
      <c r="L103" s="111"/>
    </row>
    <row r="104" spans="2:12" s="9" customFormat="1" ht="19.899999999999999" customHeight="1">
      <c r="B104" s="111"/>
      <c r="D104" s="112" t="s">
        <v>124</v>
      </c>
      <c r="E104" s="113"/>
      <c r="F104" s="113"/>
      <c r="G104" s="113"/>
      <c r="H104" s="113"/>
      <c r="I104" s="113"/>
      <c r="J104" s="114">
        <f>J338</f>
        <v>0</v>
      </c>
      <c r="L104" s="111"/>
    </row>
    <row r="105" spans="2:12" s="9" customFormat="1" ht="19.899999999999999" customHeight="1">
      <c r="B105" s="111"/>
      <c r="D105" s="112" t="s">
        <v>125</v>
      </c>
      <c r="E105" s="113"/>
      <c r="F105" s="113"/>
      <c r="G105" s="113"/>
      <c r="H105" s="113"/>
      <c r="I105" s="113"/>
      <c r="J105" s="114">
        <f>J345</f>
        <v>0</v>
      </c>
      <c r="L105" s="111"/>
    </row>
    <row r="106" spans="2:12" s="9" customFormat="1" ht="19.899999999999999" customHeight="1">
      <c r="B106" s="111"/>
      <c r="D106" s="112" t="s">
        <v>126</v>
      </c>
      <c r="E106" s="113"/>
      <c r="F106" s="113"/>
      <c r="G106" s="113"/>
      <c r="H106" s="113"/>
      <c r="I106" s="113"/>
      <c r="J106" s="114">
        <f>J350</f>
        <v>0</v>
      </c>
      <c r="L106" s="111"/>
    </row>
    <row r="107" spans="2:12" s="9" customFormat="1" ht="19.899999999999999" customHeight="1">
      <c r="B107" s="111"/>
      <c r="D107" s="112" t="s">
        <v>127</v>
      </c>
      <c r="E107" s="113"/>
      <c r="F107" s="113"/>
      <c r="G107" s="113"/>
      <c r="H107" s="113"/>
      <c r="I107" s="113"/>
      <c r="J107" s="114">
        <f>J356</f>
        <v>0</v>
      </c>
      <c r="L107" s="111"/>
    </row>
    <row r="108" spans="2:12" s="9" customFormat="1" ht="19.899999999999999" customHeight="1">
      <c r="B108" s="111"/>
      <c r="D108" s="112" t="s">
        <v>128</v>
      </c>
      <c r="E108" s="113"/>
      <c r="F108" s="113"/>
      <c r="G108" s="113"/>
      <c r="H108" s="113"/>
      <c r="I108" s="113"/>
      <c r="J108" s="114">
        <f>J387</f>
        <v>0</v>
      </c>
      <c r="L108" s="111"/>
    </row>
    <row r="109" spans="2:12" s="9" customFormat="1" ht="19.899999999999999" customHeight="1">
      <c r="B109" s="111"/>
      <c r="D109" s="112" t="s">
        <v>129</v>
      </c>
      <c r="E109" s="113"/>
      <c r="F109" s="113"/>
      <c r="G109" s="113"/>
      <c r="H109" s="113"/>
      <c r="I109" s="113"/>
      <c r="J109" s="114">
        <f>J435</f>
        <v>0</v>
      </c>
      <c r="L109" s="111"/>
    </row>
    <row r="110" spans="2:12" s="9" customFormat="1" ht="19.899999999999999" customHeight="1">
      <c r="B110" s="111"/>
      <c r="D110" s="112" t="s">
        <v>130</v>
      </c>
      <c r="E110" s="113"/>
      <c r="F110" s="113"/>
      <c r="G110" s="113"/>
      <c r="H110" s="113"/>
      <c r="I110" s="113"/>
      <c r="J110" s="114">
        <f>J448</f>
        <v>0</v>
      </c>
      <c r="L110" s="111"/>
    </row>
    <row r="111" spans="2:12" s="8" customFormat="1" ht="24.95" customHeight="1">
      <c r="B111" s="107"/>
      <c r="D111" s="108" t="s">
        <v>131</v>
      </c>
      <c r="E111" s="109"/>
      <c r="F111" s="109"/>
      <c r="G111" s="109"/>
      <c r="H111" s="109"/>
      <c r="I111" s="109"/>
      <c r="J111" s="110">
        <f>J450</f>
        <v>0</v>
      </c>
      <c r="L111" s="107"/>
    </row>
    <row r="112" spans="2:12" s="9" customFormat="1" ht="19.899999999999999" customHeight="1">
      <c r="B112" s="111"/>
      <c r="D112" s="112" t="s">
        <v>132</v>
      </c>
      <c r="E112" s="113"/>
      <c r="F112" s="113"/>
      <c r="G112" s="113"/>
      <c r="H112" s="113"/>
      <c r="I112" s="113"/>
      <c r="J112" s="114">
        <f>J451</f>
        <v>0</v>
      </c>
      <c r="L112" s="111"/>
    </row>
    <row r="113" spans="2:12" s="9" customFormat="1" ht="19.899999999999999" customHeight="1">
      <c r="B113" s="111"/>
      <c r="D113" s="112" t="s">
        <v>133</v>
      </c>
      <c r="E113" s="113"/>
      <c r="F113" s="113"/>
      <c r="G113" s="113"/>
      <c r="H113" s="113"/>
      <c r="I113" s="113"/>
      <c r="J113" s="114">
        <f>J465</f>
        <v>0</v>
      </c>
      <c r="L113" s="111"/>
    </row>
    <row r="114" spans="2:12" s="9" customFormat="1" ht="19.899999999999999" customHeight="1">
      <c r="B114" s="111"/>
      <c r="D114" s="112" t="s">
        <v>134</v>
      </c>
      <c r="E114" s="113"/>
      <c r="F114" s="113"/>
      <c r="G114" s="113"/>
      <c r="H114" s="113"/>
      <c r="I114" s="113"/>
      <c r="J114" s="114">
        <f>J487</f>
        <v>0</v>
      </c>
      <c r="L114" s="111"/>
    </row>
    <row r="115" spans="2:12" s="9" customFormat="1" ht="19.899999999999999" customHeight="1">
      <c r="B115" s="111"/>
      <c r="D115" s="112" t="s">
        <v>135</v>
      </c>
      <c r="E115" s="113"/>
      <c r="F115" s="113"/>
      <c r="G115" s="113"/>
      <c r="H115" s="113"/>
      <c r="I115" s="113"/>
      <c r="J115" s="114">
        <f>J491</f>
        <v>0</v>
      </c>
      <c r="L115" s="111"/>
    </row>
    <row r="116" spans="2:12" s="9" customFormat="1" ht="19.899999999999999" customHeight="1">
      <c r="B116" s="111"/>
      <c r="D116" s="112" t="s">
        <v>136</v>
      </c>
      <c r="E116" s="113"/>
      <c r="F116" s="113"/>
      <c r="G116" s="113"/>
      <c r="H116" s="113"/>
      <c r="I116" s="113"/>
      <c r="J116" s="114">
        <f>J495</f>
        <v>0</v>
      </c>
      <c r="L116" s="111"/>
    </row>
    <row r="117" spans="2:12" s="9" customFormat="1" ht="19.899999999999999" customHeight="1">
      <c r="B117" s="111"/>
      <c r="D117" s="112" t="s">
        <v>137</v>
      </c>
      <c r="E117" s="113"/>
      <c r="F117" s="113"/>
      <c r="G117" s="113"/>
      <c r="H117" s="113"/>
      <c r="I117" s="113"/>
      <c r="J117" s="114">
        <f>J516</f>
        <v>0</v>
      </c>
      <c r="L117" s="111"/>
    </row>
    <row r="118" spans="2:12" s="9" customFormat="1" ht="19.899999999999999" customHeight="1">
      <c r="B118" s="111"/>
      <c r="D118" s="112" t="s">
        <v>138</v>
      </c>
      <c r="E118" s="113"/>
      <c r="F118" s="113"/>
      <c r="G118" s="113"/>
      <c r="H118" s="113"/>
      <c r="I118" s="113"/>
      <c r="J118" s="114">
        <f>J548</f>
        <v>0</v>
      </c>
      <c r="L118" s="111"/>
    </row>
    <row r="119" spans="2:12" s="9" customFormat="1" ht="19.899999999999999" customHeight="1">
      <c r="B119" s="111"/>
      <c r="D119" s="112" t="s">
        <v>139</v>
      </c>
      <c r="E119" s="113"/>
      <c r="F119" s="113"/>
      <c r="G119" s="113"/>
      <c r="H119" s="113"/>
      <c r="I119" s="113"/>
      <c r="J119" s="114">
        <f>J592</f>
        <v>0</v>
      </c>
      <c r="L119" s="111"/>
    </row>
    <row r="120" spans="2:12" s="9" customFormat="1" ht="19.899999999999999" customHeight="1">
      <c r="B120" s="111"/>
      <c r="D120" s="112" t="s">
        <v>140</v>
      </c>
      <c r="E120" s="113"/>
      <c r="F120" s="113"/>
      <c r="G120" s="113"/>
      <c r="H120" s="113"/>
      <c r="I120" s="113"/>
      <c r="J120" s="114">
        <f>J616</f>
        <v>0</v>
      </c>
      <c r="L120" s="111"/>
    </row>
    <row r="121" spans="2:12" s="9" customFormat="1" ht="19.899999999999999" customHeight="1">
      <c r="B121" s="111"/>
      <c r="D121" s="112" t="s">
        <v>141</v>
      </c>
      <c r="E121" s="113"/>
      <c r="F121" s="113"/>
      <c r="G121" s="113"/>
      <c r="H121" s="113"/>
      <c r="I121" s="113"/>
      <c r="J121" s="114">
        <f>J628</f>
        <v>0</v>
      </c>
      <c r="L121" s="111"/>
    </row>
    <row r="122" spans="2:12" s="9" customFormat="1" ht="19.899999999999999" customHeight="1">
      <c r="B122" s="111"/>
      <c r="D122" s="112" t="s">
        <v>142</v>
      </c>
      <c r="E122" s="113"/>
      <c r="F122" s="113"/>
      <c r="G122" s="113"/>
      <c r="H122" s="113"/>
      <c r="I122" s="113"/>
      <c r="J122" s="114">
        <f>J637</f>
        <v>0</v>
      </c>
      <c r="L122" s="111"/>
    </row>
    <row r="123" spans="2:12" s="9" customFormat="1" ht="19.899999999999999" customHeight="1">
      <c r="B123" s="111"/>
      <c r="D123" s="112" t="s">
        <v>143</v>
      </c>
      <c r="E123" s="113"/>
      <c r="F123" s="113"/>
      <c r="G123" s="113"/>
      <c r="H123" s="113"/>
      <c r="I123" s="113"/>
      <c r="J123" s="114">
        <f>J660</f>
        <v>0</v>
      </c>
      <c r="L123" s="111"/>
    </row>
    <row r="124" spans="2:12" s="9" customFormat="1" ht="19.899999999999999" customHeight="1">
      <c r="B124" s="111"/>
      <c r="D124" s="112" t="s">
        <v>144</v>
      </c>
      <c r="E124" s="113"/>
      <c r="F124" s="113"/>
      <c r="G124" s="113"/>
      <c r="H124" s="113"/>
      <c r="I124" s="113"/>
      <c r="J124" s="114">
        <f>J665</f>
        <v>0</v>
      </c>
      <c r="L124" s="111"/>
    </row>
    <row r="125" spans="2:12" s="8" customFormat="1" ht="24.95" customHeight="1">
      <c r="B125" s="107"/>
      <c r="D125" s="108" t="s">
        <v>145</v>
      </c>
      <c r="E125" s="109"/>
      <c r="F125" s="109"/>
      <c r="G125" s="109"/>
      <c r="H125" s="109"/>
      <c r="I125" s="109"/>
      <c r="J125" s="110">
        <f>J687</f>
        <v>0</v>
      </c>
      <c r="L125" s="107"/>
    </row>
    <row r="126" spans="2:12" s="9" customFormat="1" ht="19.899999999999999" customHeight="1">
      <c r="B126" s="111"/>
      <c r="D126" s="112" t="s">
        <v>146</v>
      </c>
      <c r="E126" s="113"/>
      <c r="F126" s="113"/>
      <c r="G126" s="113"/>
      <c r="H126" s="113"/>
      <c r="I126" s="113"/>
      <c r="J126" s="114">
        <f>J688</f>
        <v>0</v>
      </c>
      <c r="L126" s="111"/>
    </row>
    <row r="127" spans="2:12" s="9" customFormat="1" ht="19.899999999999999" customHeight="1">
      <c r="B127" s="111"/>
      <c r="D127" s="112" t="s">
        <v>147</v>
      </c>
      <c r="E127" s="113"/>
      <c r="F127" s="113"/>
      <c r="G127" s="113"/>
      <c r="H127" s="113"/>
      <c r="I127" s="113"/>
      <c r="J127" s="114">
        <f>J690</f>
        <v>0</v>
      </c>
      <c r="L127" s="111"/>
    </row>
    <row r="128" spans="2:12" s="1" customFormat="1" ht="21.75" customHeight="1">
      <c r="B128" s="31"/>
      <c r="L128" s="31"/>
    </row>
    <row r="129" spans="2:12" s="1" customFormat="1" ht="6.95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31"/>
    </row>
    <row r="133" spans="2:12" s="1" customFormat="1" ht="6.95" customHeight="1">
      <c r="B133" s="45"/>
      <c r="C133" s="46"/>
      <c r="D133" s="46"/>
      <c r="E133" s="46"/>
      <c r="F133" s="46"/>
      <c r="G133" s="46"/>
      <c r="H133" s="46"/>
      <c r="I133" s="46"/>
      <c r="J133" s="46"/>
      <c r="K133" s="46"/>
      <c r="L133" s="31"/>
    </row>
    <row r="134" spans="2:12" s="1" customFormat="1" ht="24.95" customHeight="1">
      <c r="B134" s="31"/>
      <c r="C134" s="20" t="s">
        <v>148</v>
      </c>
      <c r="L134" s="31"/>
    </row>
    <row r="135" spans="2:12" s="1" customFormat="1" ht="6.95" customHeight="1">
      <c r="B135" s="31"/>
      <c r="L135" s="31"/>
    </row>
    <row r="136" spans="2:12" s="1" customFormat="1" ht="12" customHeight="1">
      <c r="B136" s="31"/>
      <c r="C136" s="26" t="s">
        <v>17</v>
      </c>
      <c r="L136" s="31"/>
    </row>
    <row r="137" spans="2:12" s="1" customFormat="1" ht="26.25" customHeight="1">
      <c r="B137" s="31"/>
      <c r="E137" s="251" t="str">
        <f>E7</f>
        <v>SOŠ a SOU Sušice - objekt č.p.1413/II, Na Hrázi, Sušice - návrh úspor energie</v>
      </c>
      <c r="F137" s="252"/>
      <c r="G137" s="252"/>
      <c r="H137" s="252"/>
      <c r="L137" s="31"/>
    </row>
    <row r="138" spans="2:12" s="1" customFormat="1" ht="12" customHeight="1">
      <c r="B138" s="31"/>
      <c r="C138" s="26" t="s">
        <v>110</v>
      </c>
      <c r="L138" s="31"/>
    </row>
    <row r="139" spans="2:12" s="1" customFormat="1" ht="16.5" customHeight="1">
      <c r="B139" s="31"/>
      <c r="E139" s="229" t="str">
        <f>E9</f>
        <v>010 - Stavební část</v>
      </c>
      <c r="F139" s="250"/>
      <c r="G139" s="250"/>
      <c r="H139" s="250"/>
      <c r="L139" s="31"/>
    </row>
    <row r="140" spans="2:12" s="1" customFormat="1" ht="6.95" customHeight="1">
      <c r="B140" s="31"/>
      <c r="L140" s="31"/>
    </row>
    <row r="141" spans="2:12" s="1" customFormat="1" ht="12" customHeight="1">
      <c r="B141" s="31"/>
      <c r="C141" s="26" t="s">
        <v>21</v>
      </c>
      <c r="F141" s="24" t="str">
        <f>F12</f>
        <v>Sušice</v>
      </c>
      <c r="I141" s="26" t="s">
        <v>23</v>
      </c>
      <c r="J141" s="51" t="str">
        <f>IF(J12="","",J12)</f>
        <v>16. 12. 2024</v>
      </c>
      <c r="L141" s="31"/>
    </row>
    <row r="142" spans="2:12" s="1" customFormat="1" ht="6.95" customHeight="1">
      <c r="B142" s="31"/>
      <c r="L142" s="31"/>
    </row>
    <row r="143" spans="2:12" s="1" customFormat="1" ht="15.2" customHeight="1">
      <c r="B143" s="31"/>
      <c r="C143" s="26" t="s">
        <v>25</v>
      </c>
      <c r="F143" s="24" t="str">
        <f>E15</f>
        <v>SOŠ a SOU Sušice</v>
      </c>
      <c r="I143" s="26" t="s">
        <v>31</v>
      </c>
      <c r="J143" s="29" t="str">
        <f>E21</f>
        <v>Ing. Jiří Lejsek</v>
      </c>
      <c r="L143" s="31"/>
    </row>
    <row r="144" spans="2:12" s="1" customFormat="1" ht="15.2" customHeight="1">
      <c r="B144" s="31"/>
      <c r="C144" s="26" t="s">
        <v>29</v>
      </c>
      <c r="F144" s="24" t="str">
        <f>IF(E18="","",E18)</f>
        <v>Vyplň údaj</v>
      </c>
      <c r="I144" s="26" t="s">
        <v>34</v>
      </c>
      <c r="J144" s="29" t="str">
        <f>E24</f>
        <v xml:space="preserve"> </v>
      </c>
      <c r="L144" s="31"/>
    </row>
    <row r="145" spans="2:65" s="1" customFormat="1" ht="10.35" customHeight="1">
      <c r="B145" s="31"/>
      <c r="L145" s="31"/>
    </row>
    <row r="146" spans="2:65" s="10" customFormat="1" ht="29.25" customHeight="1">
      <c r="B146" s="115"/>
      <c r="C146" s="116" t="s">
        <v>149</v>
      </c>
      <c r="D146" s="117" t="s">
        <v>62</v>
      </c>
      <c r="E146" s="117" t="s">
        <v>58</v>
      </c>
      <c r="F146" s="117" t="s">
        <v>59</v>
      </c>
      <c r="G146" s="117" t="s">
        <v>150</v>
      </c>
      <c r="H146" s="117" t="s">
        <v>151</v>
      </c>
      <c r="I146" s="117" t="s">
        <v>152</v>
      </c>
      <c r="J146" s="118" t="s">
        <v>114</v>
      </c>
      <c r="K146" s="119" t="s">
        <v>153</v>
      </c>
      <c r="L146" s="115"/>
      <c r="M146" s="58" t="s">
        <v>1</v>
      </c>
      <c r="N146" s="59" t="s">
        <v>41</v>
      </c>
      <c r="O146" s="59" t="s">
        <v>154</v>
      </c>
      <c r="P146" s="59" t="s">
        <v>155</v>
      </c>
      <c r="Q146" s="59" t="s">
        <v>156</v>
      </c>
      <c r="R146" s="59" t="s">
        <v>157</v>
      </c>
      <c r="S146" s="59" t="s">
        <v>158</v>
      </c>
      <c r="T146" s="60" t="s">
        <v>159</v>
      </c>
    </row>
    <row r="147" spans="2:65" s="1" customFormat="1" ht="22.9" customHeight="1">
      <c r="B147" s="31"/>
      <c r="C147" s="63" t="s">
        <v>160</v>
      </c>
      <c r="J147" s="120">
        <f>BK147</f>
        <v>0</v>
      </c>
      <c r="L147" s="31"/>
      <c r="M147" s="61"/>
      <c r="N147" s="52"/>
      <c r="O147" s="52"/>
      <c r="P147" s="121">
        <f>P148+P450+P687</f>
        <v>0</v>
      </c>
      <c r="Q147" s="52"/>
      <c r="R147" s="121">
        <f>R148+R450+R687</f>
        <v>149.60720239</v>
      </c>
      <c r="S147" s="52"/>
      <c r="T147" s="122">
        <f>T148+T450+T687</f>
        <v>122.75759237</v>
      </c>
      <c r="AT147" s="16" t="s">
        <v>76</v>
      </c>
      <c r="AU147" s="16" t="s">
        <v>116</v>
      </c>
      <c r="BK147" s="123">
        <f>BK148+BK450+BK687</f>
        <v>0</v>
      </c>
    </row>
    <row r="148" spans="2:65" s="11" customFormat="1" ht="25.9" customHeight="1">
      <c r="B148" s="124"/>
      <c r="D148" s="125" t="s">
        <v>76</v>
      </c>
      <c r="E148" s="126" t="s">
        <v>161</v>
      </c>
      <c r="F148" s="126" t="s">
        <v>162</v>
      </c>
      <c r="I148" s="127"/>
      <c r="J148" s="128">
        <f>BK148</f>
        <v>0</v>
      </c>
      <c r="L148" s="124"/>
      <c r="M148" s="129"/>
      <c r="P148" s="130">
        <f>P149+P168+P173+P182+P199+P222+P338+P345+P350+P356+P387+P435+P448</f>
        <v>0</v>
      </c>
      <c r="R148" s="130">
        <f>R149+R168+R173+R182+R199+R222+R338+R345+R350+R356+R387+R435+R448</f>
        <v>126.29763565999998</v>
      </c>
      <c r="T148" s="131">
        <f>T149+T168+T173+T182+T199+T222+T338+T345+T350+T356+T387+T435+T448</f>
        <v>104.77281245</v>
      </c>
      <c r="AR148" s="125" t="s">
        <v>8</v>
      </c>
      <c r="AT148" s="132" t="s">
        <v>76</v>
      </c>
      <c r="AU148" s="132" t="s">
        <v>77</v>
      </c>
      <c r="AY148" s="125" t="s">
        <v>163</v>
      </c>
      <c r="BK148" s="133">
        <f>BK149+BK168+BK173+BK182+BK199+BK222+BK338+BK345+BK350+BK356+BK387+BK435+BK448</f>
        <v>0</v>
      </c>
    </row>
    <row r="149" spans="2:65" s="11" customFormat="1" ht="22.9" customHeight="1">
      <c r="B149" s="124"/>
      <c r="D149" s="125" t="s">
        <v>76</v>
      </c>
      <c r="E149" s="134" t="s">
        <v>8</v>
      </c>
      <c r="F149" s="134" t="s">
        <v>164</v>
      </c>
      <c r="I149" s="127"/>
      <c r="J149" s="135">
        <f>BK149</f>
        <v>0</v>
      </c>
      <c r="L149" s="124"/>
      <c r="M149" s="129"/>
      <c r="P149" s="130">
        <f>SUM(P150:P167)</f>
        <v>0</v>
      </c>
      <c r="R149" s="130">
        <f>SUM(R150:R167)</f>
        <v>0</v>
      </c>
      <c r="T149" s="131">
        <f>SUM(T150:T167)</f>
        <v>43.677382000000009</v>
      </c>
      <c r="AR149" s="125" t="s">
        <v>8</v>
      </c>
      <c r="AT149" s="132" t="s">
        <v>76</v>
      </c>
      <c r="AU149" s="132" t="s">
        <v>8</v>
      </c>
      <c r="AY149" s="125" t="s">
        <v>163</v>
      </c>
      <c r="BK149" s="133">
        <f>SUM(BK150:BK167)</f>
        <v>0</v>
      </c>
    </row>
    <row r="150" spans="2:65" s="1" customFormat="1" ht="33" customHeight="1">
      <c r="B150" s="31"/>
      <c r="C150" s="136" t="s">
        <v>8</v>
      </c>
      <c r="D150" s="136" t="s">
        <v>165</v>
      </c>
      <c r="E150" s="137" t="s">
        <v>166</v>
      </c>
      <c r="F150" s="138" t="s">
        <v>167</v>
      </c>
      <c r="G150" s="139" t="s">
        <v>168</v>
      </c>
      <c r="H150" s="140">
        <v>109.11</v>
      </c>
      <c r="I150" s="141"/>
      <c r="J150" s="142">
        <f>ROUND(I150*H150,0)</f>
        <v>0</v>
      </c>
      <c r="K150" s="143"/>
      <c r="L150" s="31"/>
      <c r="M150" s="144" t="s">
        <v>1</v>
      </c>
      <c r="N150" s="145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0.32500000000000001</v>
      </c>
      <c r="T150" s="147">
        <f>S150*H150</f>
        <v>35.460750000000004</v>
      </c>
      <c r="AR150" s="148" t="s">
        <v>169</v>
      </c>
      <c r="AT150" s="148" t="s">
        <v>165</v>
      </c>
      <c r="AU150" s="148" t="s">
        <v>86</v>
      </c>
      <c r="AY150" s="16" t="s">
        <v>163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8</v>
      </c>
      <c r="BK150" s="149">
        <f>ROUND(I150*H150,0)</f>
        <v>0</v>
      </c>
      <c r="BL150" s="16" t="s">
        <v>169</v>
      </c>
      <c r="BM150" s="148" t="s">
        <v>170</v>
      </c>
    </row>
    <row r="151" spans="2:65" s="12" customFormat="1">
      <c r="B151" s="150"/>
      <c r="D151" s="151" t="s">
        <v>171</v>
      </c>
      <c r="E151" s="152" t="s">
        <v>1</v>
      </c>
      <c r="F151" s="153" t="s">
        <v>172</v>
      </c>
      <c r="H151" s="154">
        <v>81.888999999999996</v>
      </c>
      <c r="I151" s="155"/>
      <c r="L151" s="150"/>
      <c r="M151" s="156"/>
      <c r="T151" s="157"/>
      <c r="AT151" s="152" t="s">
        <v>171</v>
      </c>
      <c r="AU151" s="152" t="s">
        <v>86</v>
      </c>
      <c r="AV151" s="12" t="s">
        <v>86</v>
      </c>
      <c r="AW151" s="12" t="s">
        <v>32</v>
      </c>
      <c r="AX151" s="12" t="s">
        <v>77</v>
      </c>
      <c r="AY151" s="152" t="s">
        <v>163</v>
      </c>
    </row>
    <row r="152" spans="2:65" s="12" customFormat="1">
      <c r="B152" s="150"/>
      <c r="D152" s="151" t="s">
        <v>171</v>
      </c>
      <c r="E152" s="152" t="s">
        <v>1</v>
      </c>
      <c r="F152" s="153" t="s">
        <v>173</v>
      </c>
      <c r="H152" s="154">
        <v>9.8209999999999997</v>
      </c>
      <c r="I152" s="155"/>
      <c r="L152" s="150"/>
      <c r="M152" s="156"/>
      <c r="T152" s="157"/>
      <c r="AT152" s="152" t="s">
        <v>171</v>
      </c>
      <c r="AU152" s="152" t="s">
        <v>86</v>
      </c>
      <c r="AV152" s="12" t="s">
        <v>86</v>
      </c>
      <c r="AW152" s="12" t="s">
        <v>32</v>
      </c>
      <c r="AX152" s="12" t="s">
        <v>77</v>
      </c>
      <c r="AY152" s="152" t="s">
        <v>163</v>
      </c>
    </row>
    <row r="153" spans="2:65" s="12" customFormat="1">
      <c r="B153" s="150"/>
      <c r="D153" s="151" t="s">
        <v>171</v>
      </c>
      <c r="E153" s="152" t="s">
        <v>1</v>
      </c>
      <c r="F153" s="153" t="s">
        <v>174</v>
      </c>
      <c r="H153" s="154">
        <v>17.399999999999999</v>
      </c>
      <c r="I153" s="155"/>
      <c r="L153" s="150"/>
      <c r="M153" s="156"/>
      <c r="T153" s="157"/>
      <c r="AT153" s="152" t="s">
        <v>171</v>
      </c>
      <c r="AU153" s="152" t="s">
        <v>86</v>
      </c>
      <c r="AV153" s="12" t="s">
        <v>86</v>
      </c>
      <c r="AW153" s="12" t="s">
        <v>32</v>
      </c>
      <c r="AX153" s="12" t="s">
        <v>77</v>
      </c>
      <c r="AY153" s="152" t="s">
        <v>163</v>
      </c>
    </row>
    <row r="154" spans="2:65" s="1" customFormat="1" ht="24.2" customHeight="1">
      <c r="B154" s="31"/>
      <c r="C154" s="136" t="s">
        <v>86</v>
      </c>
      <c r="D154" s="136" t="s">
        <v>165</v>
      </c>
      <c r="E154" s="137" t="s">
        <v>175</v>
      </c>
      <c r="F154" s="138" t="s">
        <v>176</v>
      </c>
      <c r="G154" s="139" t="s">
        <v>168</v>
      </c>
      <c r="H154" s="140">
        <v>26.001999999999999</v>
      </c>
      <c r="I154" s="141"/>
      <c r="J154" s="142">
        <f>ROUND(I154*H154,0)</f>
        <v>0</v>
      </c>
      <c r="K154" s="143"/>
      <c r="L154" s="31"/>
      <c r="M154" s="144" t="s">
        <v>1</v>
      </c>
      <c r="N154" s="145" t="s">
        <v>42</v>
      </c>
      <c r="P154" s="146">
        <f>O154*H154</f>
        <v>0</v>
      </c>
      <c r="Q154" s="146">
        <v>0</v>
      </c>
      <c r="R154" s="146">
        <f>Q154*H154</f>
        <v>0</v>
      </c>
      <c r="S154" s="146">
        <v>0.316</v>
      </c>
      <c r="T154" s="147">
        <f>S154*H154</f>
        <v>8.2166320000000006</v>
      </c>
      <c r="AR154" s="148" t="s">
        <v>169</v>
      </c>
      <c r="AT154" s="148" t="s">
        <v>165</v>
      </c>
      <c r="AU154" s="148" t="s">
        <v>86</v>
      </c>
      <c r="AY154" s="16" t="s">
        <v>163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8</v>
      </c>
      <c r="BK154" s="149">
        <f>ROUND(I154*H154,0)</f>
        <v>0</v>
      </c>
      <c r="BL154" s="16" t="s">
        <v>169</v>
      </c>
      <c r="BM154" s="148" t="s">
        <v>177</v>
      </c>
    </row>
    <row r="155" spans="2:65" s="12" customFormat="1">
      <c r="B155" s="150"/>
      <c r="D155" s="151" t="s">
        <v>171</v>
      </c>
      <c r="E155" s="152" t="s">
        <v>1</v>
      </c>
      <c r="F155" s="153" t="s">
        <v>178</v>
      </c>
      <c r="H155" s="154">
        <v>26.001999999999999</v>
      </c>
      <c r="I155" s="155"/>
      <c r="L155" s="150"/>
      <c r="M155" s="156"/>
      <c r="T155" s="157"/>
      <c r="AT155" s="152" t="s">
        <v>171</v>
      </c>
      <c r="AU155" s="152" t="s">
        <v>86</v>
      </c>
      <c r="AV155" s="12" t="s">
        <v>86</v>
      </c>
      <c r="AW155" s="12" t="s">
        <v>32</v>
      </c>
      <c r="AX155" s="12" t="s">
        <v>77</v>
      </c>
      <c r="AY155" s="152" t="s">
        <v>163</v>
      </c>
    </row>
    <row r="156" spans="2:65" s="1" customFormat="1" ht="24.2" customHeight="1">
      <c r="B156" s="31"/>
      <c r="C156" s="136" t="s">
        <v>179</v>
      </c>
      <c r="D156" s="136" t="s">
        <v>165</v>
      </c>
      <c r="E156" s="137" t="s">
        <v>180</v>
      </c>
      <c r="F156" s="138" t="s">
        <v>181</v>
      </c>
      <c r="G156" s="139" t="s">
        <v>182</v>
      </c>
      <c r="H156" s="140">
        <v>16.088999999999999</v>
      </c>
      <c r="I156" s="141"/>
      <c r="J156" s="142">
        <f>ROUND(I156*H156,0)</f>
        <v>0</v>
      </c>
      <c r="K156" s="143"/>
      <c r="L156" s="31"/>
      <c r="M156" s="144" t="s">
        <v>1</v>
      </c>
      <c r="N156" s="145" t="s">
        <v>42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169</v>
      </c>
      <c r="AT156" s="148" t="s">
        <v>165</v>
      </c>
      <c r="AU156" s="148" t="s">
        <v>86</v>
      </c>
      <c r="AY156" s="16" t="s">
        <v>163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8</v>
      </c>
      <c r="BK156" s="149">
        <f>ROUND(I156*H156,0)</f>
        <v>0</v>
      </c>
      <c r="BL156" s="16" t="s">
        <v>169</v>
      </c>
      <c r="BM156" s="148" t="s">
        <v>183</v>
      </c>
    </row>
    <row r="157" spans="2:65" s="12" customFormat="1">
      <c r="B157" s="150"/>
      <c r="D157" s="151" t="s">
        <v>171</v>
      </c>
      <c r="E157" s="152" t="s">
        <v>1</v>
      </c>
      <c r="F157" s="153" t="s">
        <v>184</v>
      </c>
      <c r="H157" s="154">
        <v>12.374000000000001</v>
      </c>
      <c r="I157" s="155"/>
      <c r="L157" s="150"/>
      <c r="M157" s="156"/>
      <c r="T157" s="157"/>
      <c r="AT157" s="152" t="s">
        <v>171</v>
      </c>
      <c r="AU157" s="152" t="s">
        <v>86</v>
      </c>
      <c r="AV157" s="12" t="s">
        <v>86</v>
      </c>
      <c r="AW157" s="12" t="s">
        <v>32</v>
      </c>
      <c r="AX157" s="12" t="s">
        <v>77</v>
      </c>
      <c r="AY157" s="152" t="s">
        <v>163</v>
      </c>
    </row>
    <row r="158" spans="2:65" s="12" customFormat="1">
      <c r="B158" s="150"/>
      <c r="D158" s="151" t="s">
        <v>171</v>
      </c>
      <c r="E158" s="152" t="s">
        <v>1</v>
      </c>
      <c r="F158" s="153" t="s">
        <v>185</v>
      </c>
      <c r="H158" s="154">
        <v>3.7149999999999999</v>
      </c>
      <c r="I158" s="155"/>
      <c r="L158" s="150"/>
      <c r="M158" s="156"/>
      <c r="T158" s="157"/>
      <c r="AT158" s="152" t="s">
        <v>171</v>
      </c>
      <c r="AU158" s="152" t="s">
        <v>86</v>
      </c>
      <c r="AV158" s="12" t="s">
        <v>86</v>
      </c>
      <c r="AW158" s="12" t="s">
        <v>32</v>
      </c>
      <c r="AX158" s="12" t="s">
        <v>77</v>
      </c>
      <c r="AY158" s="152" t="s">
        <v>163</v>
      </c>
    </row>
    <row r="159" spans="2:65" s="1" customFormat="1" ht="33" customHeight="1">
      <c r="B159" s="31"/>
      <c r="C159" s="136" t="s">
        <v>169</v>
      </c>
      <c r="D159" s="136" t="s">
        <v>165</v>
      </c>
      <c r="E159" s="137" t="s">
        <v>186</v>
      </c>
      <c r="F159" s="138" t="s">
        <v>187</v>
      </c>
      <c r="G159" s="139" t="s">
        <v>182</v>
      </c>
      <c r="H159" s="140">
        <v>60.792000000000002</v>
      </c>
      <c r="I159" s="141"/>
      <c r="J159" s="142">
        <f>ROUND(I159*H159,0)</f>
        <v>0</v>
      </c>
      <c r="K159" s="143"/>
      <c r="L159" s="31"/>
      <c r="M159" s="144" t="s">
        <v>1</v>
      </c>
      <c r="N159" s="145" t="s">
        <v>42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169</v>
      </c>
      <c r="AT159" s="148" t="s">
        <v>165</v>
      </c>
      <c r="AU159" s="148" t="s">
        <v>86</v>
      </c>
      <c r="AY159" s="16" t="s">
        <v>163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6" t="s">
        <v>8</v>
      </c>
      <c r="BK159" s="149">
        <f>ROUND(I159*H159,0)</f>
        <v>0</v>
      </c>
      <c r="BL159" s="16" t="s">
        <v>169</v>
      </c>
      <c r="BM159" s="148" t="s">
        <v>188</v>
      </c>
    </row>
    <row r="160" spans="2:65" s="12" customFormat="1" ht="22.5">
      <c r="B160" s="150"/>
      <c r="D160" s="151" t="s">
        <v>171</v>
      </c>
      <c r="E160" s="152" t="s">
        <v>1</v>
      </c>
      <c r="F160" s="153" t="s">
        <v>189</v>
      </c>
      <c r="H160" s="154">
        <v>60.792000000000002</v>
      </c>
      <c r="I160" s="155"/>
      <c r="L160" s="150"/>
      <c r="M160" s="156"/>
      <c r="T160" s="157"/>
      <c r="AT160" s="152" t="s">
        <v>171</v>
      </c>
      <c r="AU160" s="152" t="s">
        <v>86</v>
      </c>
      <c r="AV160" s="12" t="s">
        <v>86</v>
      </c>
      <c r="AW160" s="12" t="s">
        <v>32</v>
      </c>
      <c r="AX160" s="12" t="s">
        <v>77</v>
      </c>
      <c r="AY160" s="152" t="s">
        <v>163</v>
      </c>
    </row>
    <row r="161" spans="2:65" s="1" customFormat="1" ht="37.9" customHeight="1">
      <c r="B161" s="31"/>
      <c r="C161" s="136" t="s">
        <v>190</v>
      </c>
      <c r="D161" s="136" t="s">
        <v>165</v>
      </c>
      <c r="E161" s="137" t="s">
        <v>191</v>
      </c>
      <c r="F161" s="138" t="s">
        <v>192</v>
      </c>
      <c r="G161" s="139" t="s">
        <v>182</v>
      </c>
      <c r="H161" s="140">
        <v>76.881</v>
      </c>
      <c r="I161" s="141"/>
      <c r="J161" s="142">
        <f>ROUND(I161*H161,0)</f>
        <v>0</v>
      </c>
      <c r="K161" s="143"/>
      <c r="L161" s="31"/>
      <c r="M161" s="144" t="s">
        <v>1</v>
      </c>
      <c r="N161" s="145" t="s">
        <v>42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169</v>
      </c>
      <c r="AT161" s="148" t="s">
        <v>165</v>
      </c>
      <c r="AU161" s="148" t="s">
        <v>86</v>
      </c>
      <c r="AY161" s="16" t="s">
        <v>163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6" t="s">
        <v>8</v>
      </c>
      <c r="BK161" s="149">
        <f>ROUND(I161*H161,0)</f>
        <v>0</v>
      </c>
      <c r="BL161" s="16" t="s">
        <v>169</v>
      </c>
      <c r="BM161" s="148" t="s">
        <v>193</v>
      </c>
    </row>
    <row r="162" spans="2:65" s="12" customFormat="1">
      <c r="B162" s="150"/>
      <c r="D162" s="151" t="s">
        <v>171</v>
      </c>
      <c r="E162" s="152" t="s">
        <v>1</v>
      </c>
      <c r="F162" s="153" t="s">
        <v>194</v>
      </c>
      <c r="H162" s="154">
        <v>76.881</v>
      </c>
      <c r="I162" s="155"/>
      <c r="L162" s="150"/>
      <c r="M162" s="156"/>
      <c r="T162" s="157"/>
      <c r="AT162" s="152" t="s">
        <v>171</v>
      </c>
      <c r="AU162" s="152" t="s">
        <v>86</v>
      </c>
      <c r="AV162" s="12" t="s">
        <v>86</v>
      </c>
      <c r="AW162" s="12" t="s">
        <v>32</v>
      </c>
      <c r="AX162" s="12" t="s">
        <v>77</v>
      </c>
      <c r="AY162" s="152" t="s">
        <v>163</v>
      </c>
    </row>
    <row r="163" spans="2:65" s="1" customFormat="1" ht="37.9" customHeight="1">
      <c r="B163" s="31"/>
      <c r="C163" s="136" t="s">
        <v>195</v>
      </c>
      <c r="D163" s="136" t="s">
        <v>165</v>
      </c>
      <c r="E163" s="137" t="s">
        <v>196</v>
      </c>
      <c r="F163" s="138" t="s">
        <v>197</v>
      </c>
      <c r="G163" s="139" t="s">
        <v>182</v>
      </c>
      <c r="H163" s="140">
        <v>615.048</v>
      </c>
      <c r="I163" s="141"/>
      <c r="J163" s="142">
        <f>ROUND(I163*H163,0)</f>
        <v>0</v>
      </c>
      <c r="K163" s="143"/>
      <c r="L163" s="31"/>
      <c r="M163" s="144" t="s">
        <v>1</v>
      </c>
      <c r="N163" s="145" t="s">
        <v>42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169</v>
      </c>
      <c r="AT163" s="148" t="s">
        <v>165</v>
      </c>
      <c r="AU163" s="148" t="s">
        <v>86</v>
      </c>
      <c r="AY163" s="16" t="s">
        <v>163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6" t="s">
        <v>8</v>
      </c>
      <c r="BK163" s="149">
        <f>ROUND(I163*H163,0)</f>
        <v>0</v>
      </c>
      <c r="BL163" s="16" t="s">
        <v>169</v>
      </c>
      <c r="BM163" s="148" t="s">
        <v>198</v>
      </c>
    </row>
    <row r="164" spans="2:65" s="12" customFormat="1">
      <c r="B164" s="150"/>
      <c r="D164" s="151" t="s">
        <v>171</v>
      </c>
      <c r="E164" s="152" t="s">
        <v>1</v>
      </c>
      <c r="F164" s="153" t="s">
        <v>199</v>
      </c>
      <c r="H164" s="154">
        <v>615.048</v>
      </c>
      <c r="I164" s="155"/>
      <c r="L164" s="150"/>
      <c r="M164" s="156"/>
      <c r="T164" s="157"/>
      <c r="AT164" s="152" t="s">
        <v>171</v>
      </c>
      <c r="AU164" s="152" t="s">
        <v>86</v>
      </c>
      <c r="AV164" s="12" t="s">
        <v>86</v>
      </c>
      <c r="AW164" s="12" t="s">
        <v>32</v>
      </c>
      <c r="AX164" s="12" t="s">
        <v>77</v>
      </c>
      <c r="AY164" s="152" t="s">
        <v>163</v>
      </c>
    </row>
    <row r="165" spans="2:65" s="1" customFormat="1" ht="33" customHeight="1">
      <c r="B165" s="31"/>
      <c r="C165" s="136" t="s">
        <v>200</v>
      </c>
      <c r="D165" s="136" t="s">
        <v>165</v>
      </c>
      <c r="E165" s="137" t="s">
        <v>201</v>
      </c>
      <c r="F165" s="138" t="s">
        <v>202</v>
      </c>
      <c r="G165" s="139" t="s">
        <v>203</v>
      </c>
      <c r="H165" s="140">
        <v>134.542</v>
      </c>
      <c r="I165" s="141"/>
      <c r="J165" s="142">
        <f>ROUND(I165*H165,0)</f>
        <v>0</v>
      </c>
      <c r="K165" s="143"/>
      <c r="L165" s="31"/>
      <c r="M165" s="144" t="s">
        <v>1</v>
      </c>
      <c r="N165" s="145" t="s">
        <v>42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169</v>
      </c>
      <c r="AT165" s="148" t="s">
        <v>165</v>
      </c>
      <c r="AU165" s="148" t="s">
        <v>86</v>
      </c>
      <c r="AY165" s="16" t="s">
        <v>163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6" t="s">
        <v>8</v>
      </c>
      <c r="BK165" s="149">
        <f>ROUND(I165*H165,0)</f>
        <v>0</v>
      </c>
      <c r="BL165" s="16" t="s">
        <v>169</v>
      </c>
      <c r="BM165" s="148" t="s">
        <v>204</v>
      </c>
    </row>
    <row r="166" spans="2:65" s="12" customFormat="1">
      <c r="B166" s="150"/>
      <c r="D166" s="151" t="s">
        <v>171</v>
      </c>
      <c r="E166" s="152" t="s">
        <v>1</v>
      </c>
      <c r="F166" s="153" t="s">
        <v>205</v>
      </c>
      <c r="H166" s="154">
        <v>134.542</v>
      </c>
      <c r="I166" s="155"/>
      <c r="L166" s="150"/>
      <c r="M166" s="156"/>
      <c r="T166" s="157"/>
      <c r="AT166" s="152" t="s">
        <v>171</v>
      </c>
      <c r="AU166" s="152" t="s">
        <v>86</v>
      </c>
      <c r="AV166" s="12" t="s">
        <v>86</v>
      </c>
      <c r="AW166" s="12" t="s">
        <v>32</v>
      </c>
      <c r="AX166" s="12" t="s">
        <v>77</v>
      </c>
      <c r="AY166" s="152" t="s">
        <v>163</v>
      </c>
    </row>
    <row r="167" spans="2:65" s="1" customFormat="1" ht="16.5" customHeight="1">
      <c r="B167" s="31"/>
      <c r="C167" s="136" t="s">
        <v>206</v>
      </c>
      <c r="D167" s="136" t="s">
        <v>165</v>
      </c>
      <c r="E167" s="137" t="s">
        <v>207</v>
      </c>
      <c r="F167" s="138" t="s">
        <v>208</v>
      </c>
      <c r="G167" s="139" t="s">
        <v>182</v>
      </c>
      <c r="H167" s="140">
        <v>76.881</v>
      </c>
      <c r="I167" s="141"/>
      <c r="J167" s="142">
        <f>ROUND(I167*H167,0)</f>
        <v>0</v>
      </c>
      <c r="K167" s="143"/>
      <c r="L167" s="31"/>
      <c r="M167" s="144" t="s">
        <v>1</v>
      </c>
      <c r="N167" s="145" t="s">
        <v>42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169</v>
      </c>
      <c r="AT167" s="148" t="s">
        <v>165</v>
      </c>
      <c r="AU167" s="148" t="s">
        <v>86</v>
      </c>
      <c r="AY167" s="16" t="s">
        <v>163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6" t="s">
        <v>8</v>
      </c>
      <c r="BK167" s="149">
        <f>ROUND(I167*H167,0)</f>
        <v>0</v>
      </c>
      <c r="BL167" s="16" t="s">
        <v>169</v>
      </c>
      <c r="BM167" s="148" t="s">
        <v>209</v>
      </c>
    </row>
    <row r="168" spans="2:65" s="11" customFormat="1" ht="22.9" customHeight="1">
      <c r="B168" s="124"/>
      <c r="D168" s="125" t="s">
        <v>76</v>
      </c>
      <c r="E168" s="134" t="s">
        <v>86</v>
      </c>
      <c r="F168" s="134" t="s">
        <v>210</v>
      </c>
      <c r="I168" s="127"/>
      <c r="J168" s="135">
        <f>BK168</f>
        <v>0</v>
      </c>
      <c r="L168" s="124"/>
      <c r="M168" s="129"/>
      <c r="P168" s="130">
        <f>SUM(P169:P172)</f>
        <v>0</v>
      </c>
      <c r="R168" s="130">
        <f>SUM(R169:R172)</f>
        <v>8.5500099999999996E-2</v>
      </c>
      <c r="T168" s="131">
        <f>SUM(T169:T172)</f>
        <v>0</v>
      </c>
      <c r="AR168" s="125" t="s">
        <v>8</v>
      </c>
      <c r="AT168" s="132" t="s">
        <v>76</v>
      </c>
      <c r="AU168" s="132" t="s">
        <v>8</v>
      </c>
      <c r="AY168" s="125" t="s">
        <v>163</v>
      </c>
      <c r="BK168" s="133">
        <f>SUM(BK169:BK172)</f>
        <v>0</v>
      </c>
    </row>
    <row r="169" spans="2:65" s="1" customFormat="1" ht="33" customHeight="1">
      <c r="B169" s="31"/>
      <c r="C169" s="136" t="s">
        <v>211</v>
      </c>
      <c r="D169" s="136" t="s">
        <v>165</v>
      </c>
      <c r="E169" s="137" t="s">
        <v>212</v>
      </c>
      <c r="F169" s="138" t="s">
        <v>213</v>
      </c>
      <c r="G169" s="139" t="s">
        <v>182</v>
      </c>
      <c r="H169" s="140">
        <v>40.295999999999999</v>
      </c>
      <c r="I169" s="141"/>
      <c r="J169" s="142">
        <f>ROUND(I169*H169,0)</f>
        <v>0</v>
      </c>
      <c r="K169" s="143"/>
      <c r="L169" s="31"/>
      <c r="M169" s="144" t="s">
        <v>1</v>
      </c>
      <c r="N169" s="145" t="s">
        <v>42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169</v>
      </c>
      <c r="AT169" s="148" t="s">
        <v>165</v>
      </c>
      <c r="AU169" s="148" t="s">
        <v>86</v>
      </c>
      <c r="AY169" s="16" t="s">
        <v>163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6" t="s">
        <v>8</v>
      </c>
      <c r="BK169" s="149">
        <f>ROUND(I169*H169,0)</f>
        <v>0</v>
      </c>
      <c r="BL169" s="16" t="s">
        <v>169</v>
      </c>
      <c r="BM169" s="148" t="s">
        <v>214</v>
      </c>
    </row>
    <row r="170" spans="2:65" s="12" customFormat="1" ht="22.5">
      <c r="B170" s="150"/>
      <c r="D170" s="151" t="s">
        <v>171</v>
      </c>
      <c r="E170" s="152" t="s">
        <v>1</v>
      </c>
      <c r="F170" s="153" t="s">
        <v>215</v>
      </c>
      <c r="H170" s="154">
        <v>40.295999999999999</v>
      </c>
      <c r="I170" s="155"/>
      <c r="L170" s="150"/>
      <c r="M170" s="156"/>
      <c r="T170" s="157"/>
      <c r="AT170" s="152" t="s">
        <v>171</v>
      </c>
      <c r="AU170" s="152" t="s">
        <v>86</v>
      </c>
      <c r="AV170" s="12" t="s">
        <v>86</v>
      </c>
      <c r="AW170" s="12" t="s">
        <v>32</v>
      </c>
      <c r="AX170" s="12" t="s">
        <v>77</v>
      </c>
      <c r="AY170" s="152" t="s">
        <v>163</v>
      </c>
    </row>
    <row r="171" spans="2:65" s="1" customFormat="1" ht="24.2" customHeight="1">
      <c r="B171" s="31"/>
      <c r="C171" s="136" t="s">
        <v>216</v>
      </c>
      <c r="D171" s="136" t="s">
        <v>165</v>
      </c>
      <c r="E171" s="137" t="s">
        <v>217</v>
      </c>
      <c r="F171" s="138" t="s">
        <v>218</v>
      </c>
      <c r="G171" s="139" t="s">
        <v>219</v>
      </c>
      <c r="H171" s="140">
        <v>174.49</v>
      </c>
      <c r="I171" s="141"/>
      <c r="J171" s="142">
        <f>ROUND(I171*H171,0)</f>
        <v>0</v>
      </c>
      <c r="K171" s="143"/>
      <c r="L171" s="31"/>
      <c r="M171" s="144" t="s">
        <v>1</v>
      </c>
      <c r="N171" s="145" t="s">
        <v>42</v>
      </c>
      <c r="P171" s="146">
        <f>O171*H171</f>
        <v>0</v>
      </c>
      <c r="Q171" s="146">
        <v>4.8999999999999998E-4</v>
      </c>
      <c r="R171" s="146">
        <f>Q171*H171</f>
        <v>8.5500099999999996E-2</v>
      </c>
      <c r="S171" s="146">
        <v>0</v>
      </c>
      <c r="T171" s="147">
        <f>S171*H171</f>
        <v>0</v>
      </c>
      <c r="AR171" s="148" t="s">
        <v>169</v>
      </c>
      <c r="AT171" s="148" t="s">
        <v>165</v>
      </c>
      <c r="AU171" s="148" t="s">
        <v>86</v>
      </c>
      <c r="AY171" s="16" t="s">
        <v>163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6" t="s">
        <v>8</v>
      </c>
      <c r="BK171" s="149">
        <f>ROUND(I171*H171,0)</f>
        <v>0</v>
      </c>
      <c r="BL171" s="16" t="s">
        <v>169</v>
      </c>
      <c r="BM171" s="148" t="s">
        <v>220</v>
      </c>
    </row>
    <row r="172" spans="2:65" s="12" customFormat="1">
      <c r="B172" s="150"/>
      <c r="D172" s="151" t="s">
        <v>171</v>
      </c>
      <c r="E172" s="152" t="s">
        <v>1</v>
      </c>
      <c r="F172" s="153" t="s">
        <v>221</v>
      </c>
      <c r="H172" s="154">
        <v>174.49</v>
      </c>
      <c r="I172" s="155"/>
      <c r="L172" s="150"/>
      <c r="M172" s="156"/>
      <c r="T172" s="157"/>
      <c r="AT172" s="152" t="s">
        <v>171</v>
      </c>
      <c r="AU172" s="152" t="s">
        <v>86</v>
      </c>
      <c r="AV172" s="12" t="s">
        <v>86</v>
      </c>
      <c r="AW172" s="12" t="s">
        <v>32</v>
      </c>
      <c r="AX172" s="12" t="s">
        <v>77</v>
      </c>
      <c r="AY172" s="152" t="s">
        <v>163</v>
      </c>
    </row>
    <row r="173" spans="2:65" s="11" customFormat="1" ht="22.9" customHeight="1">
      <c r="B173" s="124"/>
      <c r="D173" s="125" t="s">
        <v>76</v>
      </c>
      <c r="E173" s="134" t="s">
        <v>179</v>
      </c>
      <c r="F173" s="134" t="s">
        <v>222</v>
      </c>
      <c r="I173" s="127"/>
      <c r="J173" s="135">
        <f>BK173</f>
        <v>0</v>
      </c>
      <c r="L173" s="124"/>
      <c r="M173" s="129"/>
      <c r="P173" s="130">
        <f>SUM(P174:P181)</f>
        <v>0</v>
      </c>
      <c r="R173" s="130">
        <f>SUM(R174:R181)</f>
        <v>0.84410580000000002</v>
      </c>
      <c r="T173" s="131">
        <f>SUM(T174:T181)</f>
        <v>0</v>
      </c>
      <c r="AR173" s="125" t="s">
        <v>8</v>
      </c>
      <c r="AT173" s="132" t="s">
        <v>76</v>
      </c>
      <c r="AU173" s="132" t="s">
        <v>8</v>
      </c>
      <c r="AY173" s="125" t="s">
        <v>163</v>
      </c>
      <c r="BK173" s="133">
        <f>SUM(BK174:BK181)</f>
        <v>0</v>
      </c>
    </row>
    <row r="174" spans="2:65" s="1" customFormat="1" ht="37.9" customHeight="1">
      <c r="B174" s="31"/>
      <c r="C174" s="136" t="s">
        <v>223</v>
      </c>
      <c r="D174" s="136" t="s">
        <v>165</v>
      </c>
      <c r="E174" s="137" t="s">
        <v>224</v>
      </c>
      <c r="F174" s="138" t="s">
        <v>225</v>
      </c>
      <c r="G174" s="139" t="s">
        <v>226</v>
      </c>
      <c r="H174" s="140">
        <v>4</v>
      </c>
      <c r="I174" s="141"/>
      <c r="J174" s="142">
        <f>ROUND(I174*H174,0)</f>
        <v>0</v>
      </c>
      <c r="K174" s="143"/>
      <c r="L174" s="31"/>
      <c r="M174" s="144" t="s">
        <v>1</v>
      </c>
      <c r="N174" s="145" t="s">
        <v>42</v>
      </c>
      <c r="P174" s="146">
        <f>O174*H174</f>
        <v>0</v>
      </c>
      <c r="Q174" s="146">
        <v>9.6860000000000002E-2</v>
      </c>
      <c r="R174" s="146">
        <f>Q174*H174</f>
        <v>0.38744000000000001</v>
      </c>
      <c r="S174" s="146">
        <v>0</v>
      </c>
      <c r="T174" s="147">
        <f>S174*H174</f>
        <v>0</v>
      </c>
      <c r="AR174" s="148" t="s">
        <v>169</v>
      </c>
      <c r="AT174" s="148" t="s">
        <v>165</v>
      </c>
      <c r="AU174" s="148" t="s">
        <v>86</v>
      </c>
      <c r="AY174" s="16" t="s">
        <v>163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6" t="s">
        <v>8</v>
      </c>
      <c r="BK174" s="149">
        <f>ROUND(I174*H174,0)</f>
        <v>0</v>
      </c>
      <c r="BL174" s="16" t="s">
        <v>169</v>
      </c>
      <c r="BM174" s="148" t="s">
        <v>227</v>
      </c>
    </row>
    <row r="175" spans="2:65" s="12" customFormat="1">
      <c r="B175" s="150"/>
      <c r="D175" s="151" t="s">
        <v>171</v>
      </c>
      <c r="E175" s="152" t="s">
        <v>1</v>
      </c>
      <c r="F175" s="153" t="s">
        <v>228</v>
      </c>
      <c r="H175" s="154">
        <v>4</v>
      </c>
      <c r="I175" s="155"/>
      <c r="L175" s="150"/>
      <c r="M175" s="156"/>
      <c r="T175" s="157"/>
      <c r="AT175" s="152" t="s">
        <v>171</v>
      </c>
      <c r="AU175" s="152" t="s">
        <v>86</v>
      </c>
      <c r="AV175" s="12" t="s">
        <v>86</v>
      </c>
      <c r="AW175" s="12" t="s">
        <v>32</v>
      </c>
      <c r="AX175" s="12" t="s">
        <v>77</v>
      </c>
      <c r="AY175" s="152" t="s">
        <v>163</v>
      </c>
    </row>
    <row r="176" spans="2:65" s="1" customFormat="1" ht="33" customHeight="1">
      <c r="B176" s="31"/>
      <c r="C176" s="136" t="s">
        <v>9</v>
      </c>
      <c r="D176" s="136" t="s">
        <v>165</v>
      </c>
      <c r="E176" s="137" t="s">
        <v>229</v>
      </c>
      <c r="F176" s="138" t="s">
        <v>230</v>
      </c>
      <c r="G176" s="139" t="s">
        <v>182</v>
      </c>
      <c r="H176" s="140">
        <v>0.21199999999999999</v>
      </c>
      <c r="I176" s="141"/>
      <c r="J176" s="142">
        <f>ROUND(I176*H176,0)</f>
        <v>0</v>
      </c>
      <c r="K176" s="143"/>
      <c r="L176" s="31"/>
      <c r="M176" s="144" t="s">
        <v>1</v>
      </c>
      <c r="N176" s="145" t="s">
        <v>42</v>
      </c>
      <c r="P176" s="146">
        <f>O176*H176</f>
        <v>0</v>
      </c>
      <c r="Q176" s="146">
        <v>1.3271500000000001</v>
      </c>
      <c r="R176" s="146">
        <f>Q176*H176</f>
        <v>0.28135579999999999</v>
      </c>
      <c r="S176" s="146">
        <v>0</v>
      </c>
      <c r="T176" s="147">
        <f>S176*H176</f>
        <v>0</v>
      </c>
      <c r="AR176" s="148" t="s">
        <v>169</v>
      </c>
      <c r="AT176" s="148" t="s">
        <v>165</v>
      </c>
      <c r="AU176" s="148" t="s">
        <v>86</v>
      </c>
      <c r="AY176" s="16" t="s">
        <v>163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6" t="s">
        <v>8</v>
      </c>
      <c r="BK176" s="149">
        <f>ROUND(I176*H176,0)</f>
        <v>0</v>
      </c>
      <c r="BL176" s="16" t="s">
        <v>169</v>
      </c>
      <c r="BM176" s="148" t="s">
        <v>231</v>
      </c>
    </row>
    <row r="177" spans="2:65" s="12" customFormat="1">
      <c r="B177" s="150"/>
      <c r="D177" s="151" t="s">
        <v>171</v>
      </c>
      <c r="E177" s="152" t="s">
        <v>1</v>
      </c>
      <c r="F177" s="153" t="s">
        <v>232</v>
      </c>
      <c r="H177" s="154">
        <v>0.21199999999999999</v>
      </c>
      <c r="I177" s="155"/>
      <c r="L177" s="150"/>
      <c r="M177" s="156"/>
      <c r="T177" s="157"/>
      <c r="AT177" s="152" t="s">
        <v>171</v>
      </c>
      <c r="AU177" s="152" t="s">
        <v>86</v>
      </c>
      <c r="AV177" s="12" t="s">
        <v>86</v>
      </c>
      <c r="AW177" s="12" t="s">
        <v>32</v>
      </c>
      <c r="AX177" s="12" t="s">
        <v>77</v>
      </c>
      <c r="AY177" s="152" t="s">
        <v>163</v>
      </c>
    </row>
    <row r="178" spans="2:65" s="1" customFormat="1" ht="24.2" customHeight="1">
      <c r="B178" s="31"/>
      <c r="C178" s="136" t="s">
        <v>233</v>
      </c>
      <c r="D178" s="136" t="s">
        <v>165</v>
      </c>
      <c r="E178" s="137" t="s">
        <v>234</v>
      </c>
      <c r="F178" s="138" t="s">
        <v>235</v>
      </c>
      <c r="G178" s="139" t="s">
        <v>226</v>
      </c>
      <c r="H178" s="140">
        <v>1</v>
      </c>
      <c r="I178" s="141"/>
      <c r="J178" s="142">
        <f>ROUND(I178*H178,0)</f>
        <v>0</v>
      </c>
      <c r="K178" s="143"/>
      <c r="L178" s="31"/>
      <c r="M178" s="144" t="s">
        <v>1</v>
      </c>
      <c r="N178" s="145" t="s">
        <v>42</v>
      </c>
      <c r="P178" s="146">
        <f>O178*H178</f>
        <v>0</v>
      </c>
      <c r="Q178" s="146">
        <v>0.17488999999999999</v>
      </c>
      <c r="R178" s="146">
        <f>Q178*H178</f>
        <v>0.17488999999999999</v>
      </c>
      <c r="S178" s="146">
        <v>0</v>
      </c>
      <c r="T178" s="147">
        <f>S178*H178</f>
        <v>0</v>
      </c>
      <c r="AR178" s="148" t="s">
        <v>169</v>
      </c>
      <c r="AT178" s="148" t="s">
        <v>165</v>
      </c>
      <c r="AU178" s="148" t="s">
        <v>86</v>
      </c>
      <c r="AY178" s="16" t="s">
        <v>163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6" t="s">
        <v>8</v>
      </c>
      <c r="BK178" s="149">
        <f>ROUND(I178*H178,0)</f>
        <v>0</v>
      </c>
      <c r="BL178" s="16" t="s">
        <v>169</v>
      </c>
      <c r="BM178" s="148" t="s">
        <v>236</v>
      </c>
    </row>
    <row r="179" spans="2:65" s="12" customFormat="1">
      <c r="B179" s="150"/>
      <c r="D179" s="151" t="s">
        <v>171</v>
      </c>
      <c r="E179" s="152" t="s">
        <v>1</v>
      </c>
      <c r="F179" s="153" t="s">
        <v>237</v>
      </c>
      <c r="H179" s="154">
        <v>1</v>
      </c>
      <c r="I179" s="155"/>
      <c r="L179" s="150"/>
      <c r="M179" s="156"/>
      <c r="T179" s="157"/>
      <c r="AT179" s="152" t="s">
        <v>171</v>
      </c>
      <c r="AU179" s="152" t="s">
        <v>86</v>
      </c>
      <c r="AV179" s="12" t="s">
        <v>86</v>
      </c>
      <c r="AW179" s="12" t="s">
        <v>32</v>
      </c>
      <c r="AX179" s="12" t="s">
        <v>77</v>
      </c>
      <c r="AY179" s="152" t="s">
        <v>163</v>
      </c>
    </row>
    <row r="180" spans="2:65" s="1" customFormat="1" ht="24.2" customHeight="1">
      <c r="B180" s="31"/>
      <c r="C180" s="136" t="s">
        <v>238</v>
      </c>
      <c r="D180" s="136" t="s">
        <v>165</v>
      </c>
      <c r="E180" s="137" t="s">
        <v>239</v>
      </c>
      <c r="F180" s="138" t="s">
        <v>240</v>
      </c>
      <c r="G180" s="139" t="s">
        <v>219</v>
      </c>
      <c r="H180" s="140">
        <v>3</v>
      </c>
      <c r="I180" s="141"/>
      <c r="J180" s="142">
        <f>ROUND(I180*H180,0)</f>
        <v>0</v>
      </c>
      <c r="K180" s="143"/>
      <c r="L180" s="31"/>
      <c r="M180" s="144" t="s">
        <v>1</v>
      </c>
      <c r="N180" s="145" t="s">
        <v>42</v>
      </c>
      <c r="P180" s="146">
        <f>O180*H180</f>
        <v>0</v>
      </c>
      <c r="Q180" s="146">
        <v>1.3999999999999999E-4</v>
      </c>
      <c r="R180" s="146">
        <f>Q180*H180</f>
        <v>4.1999999999999996E-4</v>
      </c>
      <c r="S180" s="146">
        <v>0</v>
      </c>
      <c r="T180" s="147">
        <f>S180*H180</f>
        <v>0</v>
      </c>
      <c r="AR180" s="148" t="s">
        <v>169</v>
      </c>
      <c r="AT180" s="148" t="s">
        <v>165</v>
      </c>
      <c r="AU180" s="148" t="s">
        <v>86</v>
      </c>
      <c r="AY180" s="16" t="s">
        <v>163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6" t="s">
        <v>8</v>
      </c>
      <c r="BK180" s="149">
        <f>ROUND(I180*H180,0)</f>
        <v>0</v>
      </c>
      <c r="BL180" s="16" t="s">
        <v>169</v>
      </c>
      <c r="BM180" s="148" t="s">
        <v>241</v>
      </c>
    </row>
    <row r="181" spans="2:65" s="12" customFormat="1">
      <c r="B181" s="150"/>
      <c r="D181" s="151" t="s">
        <v>171</v>
      </c>
      <c r="E181" s="152" t="s">
        <v>1</v>
      </c>
      <c r="F181" s="153" t="s">
        <v>242</v>
      </c>
      <c r="H181" s="154">
        <v>3</v>
      </c>
      <c r="I181" s="155"/>
      <c r="L181" s="150"/>
      <c r="M181" s="156"/>
      <c r="T181" s="157"/>
      <c r="AT181" s="152" t="s">
        <v>171</v>
      </c>
      <c r="AU181" s="152" t="s">
        <v>86</v>
      </c>
      <c r="AV181" s="12" t="s">
        <v>86</v>
      </c>
      <c r="AW181" s="12" t="s">
        <v>32</v>
      </c>
      <c r="AX181" s="12" t="s">
        <v>77</v>
      </c>
      <c r="AY181" s="152" t="s">
        <v>163</v>
      </c>
    </row>
    <row r="182" spans="2:65" s="11" customFormat="1" ht="22.9" customHeight="1">
      <c r="B182" s="124"/>
      <c r="D182" s="125" t="s">
        <v>76</v>
      </c>
      <c r="E182" s="134" t="s">
        <v>190</v>
      </c>
      <c r="F182" s="134" t="s">
        <v>243</v>
      </c>
      <c r="I182" s="127"/>
      <c r="J182" s="135">
        <f>BK182</f>
        <v>0</v>
      </c>
      <c r="L182" s="124"/>
      <c r="M182" s="129"/>
      <c r="P182" s="130">
        <f>SUM(P183:P198)</f>
        <v>0</v>
      </c>
      <c r="R182" s="130">
        <f>SUM(R183:R198)</f>
        <v>46.051242799999997</v>
      </c>
      <c r="T182" s="131">
        <f>SUM(T183:T198)</f>
        <v>0</v>
      </c>
      <c r="AR182" s="125" t="s">
        <v>8</v>
      </c>
      <c r="AT182" s="132" t="s">
        <v>76</v>
      </c>
      <c r="AU182" s="132" t="s">
        <v>8</v>
      </c>
      <c r="AY182" s="125" t="s">
        <v>163</v>
      </c>
      <c r="BK182" s="133">
        <f>SUM(BK183:BK198)</f>
        <v>0</v>
      </c>
    </row>
    <row r="183" spans="2:65" s="1" customFormat="1" ht="24.2" customHeight="1">
      <c r="B183" s="31"/>
      <c r="C183" s="136" t="s">
        <v>244</v>
      </c>
      <c r="D183" s="136" t="s">
        <v>165</v>
      </c>
      <c r="E183" s="137" t="s">
        <v>245</v>
      </c>
      <c r="F183" s="138" t="s">
        <v>246</v>
      </c>
      <c r="G183" s="139" t="s">
        <v>168</v>
      </c>
      <c r="H183" s="140">
        <v>78.614999999999995</v>
      </c>
      <c r="I183" s="141"/>
      <c r="J183" s="142">
        <f>ROUND(I183*H183,0)</f>
        <v>0</v>
      </c>
      <c r="K183" s="143"/>
      <c r="L183" s="31"/>
      <c r="M183" s="144" t="s">
        <v>1</v>
      </c>
      <c r="N183" s="145" t="s">
        <v>42</v>
      </c>
      <c r="P183" s="146">
        <f>O183*H183</f>
        <v>0</v>
      </c>
      <c r="Q183" s="146">
        <v>0.29899999999999999</v>
      </c>
      <c r="R183" s="146">
        <f>Q183*H183</f>
        <v>23.505884999999999</v>
      </c>
      <c r="S183" s="146">
        <v>0</v>
      </c>
      <c r="T183" s="147">
        <f>S183*H183</f>
        <v>0</v>
      </c>
      <c r="AR183" s="148" t="s">
        <v>169</v>
      </c>
      <c r="AT183" s="148" t="s">
        <v>165</v>
      </c>
      <c r="AU183" s="148" t="s">
        <v>86</v>
      </c>
      <c r="AY183" s="16" t="s">
        <v>163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6" t="s">
        <v>8</v>
      </c>
      <c r="BK183" s="149">
        <f>ROUND(I183*H183,0)</f>
        <v>0</v>
      </c>
      <c r="BL183" s="16" t="s">
        <v>169</v>
      </c>
      <c r="BM183" s="148" t="s">
        <v>247</v>
      </c>
    </row>
    <row r="184" spans="2:65" s="12" customFormat="1">
      <c r="B184" s="150"/>
      <c r="D184" s="151" t="s">
        <v>171</v>
      </c>
      <c r="E184" s="152" t="s">
        <v>1</v>
      </c>
      <c r="F184" s="153" t="s">
        <v>248</v>
      </c>
      <c r="H184" s="154">
        <v>60.052</v>
      </c>
      <c r="I184" s="155"/>
      <c r="L184" s="150"/>
      <c r="M184" s="156"/>
      <c r="T184" s="157"/>
      <c r="AT184" s="152" t="s">
        <v>171</v>
      </c>
      <c r="AU184" s="152" t="s">
        <v>86</v>
      </c>
      <c r="AV184" s="12" t="s">
        <v>86</v>
      </c>
      <c r="AW184" s="12" t="s">
        <v>32</v>
      </c>
      <c r="AX184" s="12" t="s">
        <v>77</v>
      </c>
      <c r="AY184" s="152" t="s">
        <v>163</v>
      </c>
    </row>
    <row r="185" spans="2:65" s="12" customFormat="1">
      <c r="B185" s="150"/>
      <c r="D185" s="151" t="s">
        <v>171</v>
      </c>
      <c r="E185" s="152" t="s">
        <v>1</v>
      </c>
      <c r="F185" s="153" t="s">
        <v>249</v>
      </c>
      <c r="H185" s="154">
        <v>11.144</v>
      </c>
      <c r="I185" s="155"/>
      <c r="L185" s="150"/>
      <c r="M185" s="156"/>
      <c r="T185" s="157"/>
      <c r="AT185" s="152" t="s">
        <v>171</v>
      </c>
      <c r="AU185" s="152" t="s">
        <v>86</v>
      </c>
      <c r="AV185" s="12" t="s">
        <v>86</v>
      </c>
      <c r="AW185" s="12" t="s">
        <v>32</v>
      </c>
      <c r="AX185" s="12" t="s">
        <v>77</v>
      </c>
      <c r="AY185" s="152" t="s">
        <v>163</v>
      </c>
    </row>
    <row r="186" spans="2:65" s="12" customFormat="1">
      <c r="B186" s="150"/>
      <c r="D186" s="151" t="s">
        <v>171</v>
      </c>
      <c r="E186" s="152" t="s">
        <v>1</v>
      </c>
      <c r="F186" s="153" t="s">
        <v>250</v>
      </c>
      <c r="H186" s="154">
        <v>7.4189999999999996</v>
      </c>
      <c r="I186" s="155"/>
      <c r="L186" s="150"/>
      <c r="M186" s="156"/>
      <c r="T186" s="157"/>
      <c r="AT186" s="152" t="s">
        <v>171</v>
      </c>
      <c r="AU186" s="152" t="s">
        <v>86</v>
      </c>
      <c r="AV186" s="12" t="s">
        <v>86</v>
      </c>
      <c r="AW186" s="12" t="s">
        <v>32</v>
      </c>
      <c r="AX186" s="12" t="s">
        <v>77</v>
      </c>
      <c r="AY186" s="152" t="s">
        <v>163</v>
      </c>
    </row>
    <row r="187" spans="2:65" s="1" customFormat="1" ht="33" customHeight="1">
      <c r="B187" s="31"/>
      <c r="C187" s="136" t="s">
        <v>251</v>
      </c>
      <c r="D187" s="136" t="s">
        <v>165</v>
      </c>
      <c r="E187" s="137" t="s">
        <v>252</v>
      </c>
      <c r="F187" s="138" t="s">
        <v>253</v>
      </c>
      <c r="G187" s="139" t="s">
        <v>168</v>
      </c>
      <c r="H187" s="140">
        <v>11.144</v>
      </c>
      <c r="I187" s="141"/>
      <c r="J187" s="142">
        <f>ROUND(I187*H187,0)</f>
        <v>0</v>
      </c>
      <c r="K187" s="143"/>
      <c r="L187" s="31"/>
      <c r="M187" s="144" t="s">
        <v>1</v>
      </c>
      <c r="N187" s="145" t="s">
        <v>42</v>
      </c>
      <c r="P187" s="146">
        <f>O187*H187</f>
        <v>0</v>
      </c>
      <c r="Q187" s="146">
        <v>0.26375999999999999</v>
      </c>
      <c r="R187" s="146">
        <f>Q187*H187</f>
        <v>2.9393414399999997</v>
      </c>
      <c r="S187" s="146">
        <v>0</v>
      </c>
      <c r="T187" s="147">
        <f>S187*H187</f>
        <v>0</v>
      </c>
      <c r="AR187" s="148" t="s">
        <v>169</v>
      </c>
      <c r="AT187" s="148" t="s">
        <v>165</v>
      </c>
      <c r="AU187" s="148" t="s">
        <v>86</v>
      </c>
      <c r="AY187" s="16" t="s">
        <v>163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6" t="s">
        <v>8</v>
      </c>
      <c r="BK187" s="149">
        <f>ROUND(I187*H187,0)</f>
        <v>0</v>
      </c>
      <c r="BL187" s="16" t="s">
        <v>169</v>
      </c>
      <c r="BM187" s="148" t="s">
        <v>254</v>
      </c>
    </row>
    <row r="188" spans="2:65" s="12" customFormat="1">
      <c r="B188" s="150"/>
      <c r="D188" s="151" t="s">
        <v>171</v>
      </c>
      <c r="E188" s="152" t="s">
        <v>1</v>
      </c>
      <c r="F188" s="153" t="s">
        <v>249</v>
      </c>
      <c r="H188" s="154">
        <v>11.144</v>
      </c>
      <c r="I188" s="155"/>
      <c r="L188" s="150"/>
      <c r="M188" s="156"/>
      <c r="T188" s="157"/>
      <c r="AT188" s="152" t="s">
        <v>171</v>
      </c>
      <c r="AU188" s="152" t="s">
        <v>86</v>
      </c>
      <c r="AV188" s="12" t="s">
        <v>86</v>
      </c>
      <c r="AW188" s="12" t="s">
        <v>32</v>
      </c>
      <c r="AX188" s="12" t="s">
        <v>77</v>
      </c>
      <c r="AY188" s="152" t="s">
        <v>163</v>
      </c>
    </row>
    <row r="189" spans="2:65" s="1" customFormat="1" ht="33" customHeight="1">
      <c r="B189" s="31"/>
      <c r="C189" s="136" t="s">
        <v>255</v>
      </c>
      <c r="D189" s="136" t="s">
        <v>165</v>
      </c>
      <c r="E189" s="137" t="s">
        <v>256</v>
      </c>
      <c r="F189" s="138" t="s">
        <v>257</v>
      </c>
      <c r="G189" s="139" t="s">
        <v>168</v>
      </c>
      <c r="H189" s="140">
        <v>11.144</v>
      </c>
      <c r="I189" s="141"/>
      <c r="J189" s="142">
        <f>ROUND(I189*H189,0)</f>
        <v>0</v>
      </c>
      <c r="K189" s="143"/>
      <c r="L189" s="31"/>
      <c r="M189" s="144" t="s">
        <v>1</v>
      </c>
      <c r="N189" s="145" t="s">
        <v>42</v>
      </c>
      <c r="P189" s="146">
        <f>O189*H189</f>
        <v>0</v>
      </c>
      <c r="Q189" s="146">
        <v>0.12966</v>
      </c>
      <c r="R189" s="146">
        <f>Q189*H189</f>
        <v>1.4449310399999999</v>
      </c>
      <c r="S189" s="146">
        <v>0</v>
      </c>
      <c r="T189" s="147">
        <f>S189*H189</f>
        <v>0</v>
      </c>
      <c r="AR189" s="148" t="s">
        <v>169</v>
      </c>
      <c r="AT189" s="148" t="s">
        <v>165</v>
      </c>
      <c r="AU189" s="148" t="s">
        <v>86</v>
      </c>
      <c r="AY189" s="16" t="s">
        <v>163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6" t="s">
        <v>8</v>
      </c>
      <c r="BK189" s="149">
        <f>ROUND(I189*H189,0)</f>
        <v>0</v>
      </c>
      <c r="BL189" s="16" t="s">
        <v>169</v>
      </c>
      <c r="BM189" s="148" t="s">
        <v>258</v>
      </c>
    </row>
    <row r="190" spans="2:65" s="12" customFormat="1">
      <c r="B190" s="150"/>
      <c r="D190" s="151" t="s">
        <v>171</v>
      </c>
      <c r="E190" s="152" t="s">
        <v>1</v>
      </c>
      <c r="F190" s="153" t="s">
        <v>249</v>
      </c>
      <c r="H190" s="154">
        <v>11.144</v>
      </c>
      <c r="I190" s="155"/>
      <c r="L190" s="150"/>
      <c r="M190" s="156"/>
      <c r="T190" s="157"/>
      <c r="AT190" s="152" t="s">
        <v>171</v>
      </c>
      <c r="AU190" s="152" t="s">
        <v>86</v>
      </c>
      <c r="AV190" s="12" t="s">
        <v>86</v>
      </c>
      <c r="AW190" s="12" t="s">
        <v>32</v>
      </c>
      <c r="AX190" s="12" t="s">
        <v>77</v>
      </c>
      <c r="AY190" s="152" t="s">
        <v>163</v>
      </c>
    </row>
    <row r="191" spans="2:65" s="1" customFormat="1" ht="21.75" customHeight="1">
      <c r="B191" s="31"/>
      <c r="C191" s="136" t="s">
        <v>259</v>
      </c>
      <c r="D191" s="136" t="s">
        <v>165</v>
      </c>
      <c r="E191" s="137" t="s">
        <v>260</v>
      </c>
      <c r="F191" s="138" t="s">
        <v>261</v>
      </c>
      <c r="G191" s="139" t="s">
        <v>168</v>
      </c>
      <c r="H191" s="140">
        <v>15.555999999999999</v>
      </c>
      <c r="I191" s="141"/>
      <c r="J191" s="142">
        <f>ROUND(I191*H191,0)</f>
        <v>0</v>
      </c>
      <c r="K191" s="143"/>
      <c r="L191" s="31"/>
      <c r="M191" s="144" t="s">
        <v>1</v>
      </c>
      <c r="N191" s="145" t="s">
        <v>42</v>
      </c>
      <c r="P191" s="146">
        <f>O191*H191</f>
        <v>0</v>
      </c>
      <c r="Q191" s="146">
        <v>0.37373000000000001</v>
      </c>
      <c r="R191" s="146">
        <f>Q191*H191</f>
        <v>5.8137438799999996</v>
      </c>
      <c r="S191" s="146">
        <v>0</v>
      </c>
      <c r="T191" s="147">
        <f>S191*H191</f>
        <v>0</v>
      </c>
      <c r="AR191" s="148" t="s">
        <v>169</v>
      </c>
      <c r="AT191" s="148" t="s">
        <v>165</v>
      </c>
      <c r="AU191" s="148" t="s">
        <v>86</v>
      </c>
      <c r="AY191" s="16" t="s">
        <v>163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6" t="s">
        <v>8</v>
      </c>
      <c r="BK191" s="149">
        <f>ROUND(I191*H191,0)</f>
        <v>0</v>
      </c>
      <c r="BL191" s="16" t="s">
        <v>169</v>
      </c>
      <c r="BM191" s="148" t="s">
        <v>262</v>
      </c>
    </row>
    <row r="192" spans="2:65" s="12" customFormat="1">
      <c r="B192" s="150"/>
      <c r="D192" s="151" t="s">
        <v>171</v>
      </c>
      <c r="E192" s="152" t="s">
        <v>1</v>
      </c>
      <c r="F192" s="153" t="s">
        <v>250</v>
      </c>
      <c r="H192" s="154">
        <v>7.4189999999999996</v>
      </c>
      <c r="I192" s="155"/>
      <c r="L192" s="150"/>
      <c r="M192" s="156"/>
      <c r="T192" s="157"/>
      <c r="AT192" s="152" t="s">
        <v>171</v>
      </c>
      <c r="AU192" s="152" t="s">
        <v>86</v>
      </c>
      <c r="AV192" s="12" t="s">
        <v>86</v>
      </c>
      <c r="AW192" s="12" t="s">
        <v>32</v>
      </c>
      <c r="AX192" s="12" t="s">
        <v>77</v>
      </c>
      <c r="AY192" s="152" t="s">
        <v>163</v>
      </c>
    </row>
    <row r="193" spans="2:65" s="12" customFormat="1">
      <c r="B193" s="150"/>
      <c r="D193" s="151" t="s">
        <v>171</v>
      </c>
      <c r="E193" s="152" t="s">
        <v>1</v>
      </c>
      <c r="F193" s="153" t="s">
        <v>263</v>
      </c>
      <c r="H193" s="154">
        <v>8.1370000000000005</v>
      </c>
      <c r="I193" s="155"/>
      <c r="L193" s="150"/>
      <c r="M193" s="156"/>
      <c r="T193" s="157"/>
      <c r="AT193" s="152" t="s">
        <v>171</v>
      </c>
      <c r="AU193" s="152" t="s">
        <v>86</v>
      </c>
      <c r="AV193" s="12" t="s">
        <v>86</v>
      </c>
      <c r="AW193" s="12" t="s">
        <v>32</v>
      </c>
      <c r="AX193" s="12" t="s">
        <v>77</v>
      </c>
      <c r="AY193" s="152" t="s">
        <v>163</v>
      </c>
    </row>
    <row r="194" spans="2:65" s="1" customFormat="1" ht="33" customHeight="1">
      <c r="B194" s="31"/>
      <c r="C194" s="136" t="s">
        <v>264</v>
      </c>
      <c r="D194" s="136" t="s">
        <v>165</v>
      </c>
      <c r="E194" s="137" t="s">
        <v>265</v>
      </c>
      <c r="F194" s="138" t="s">
        <v>266</v>
      </c>
      <c r="G194" s="139" t="s">
        <v>168</v>
      </c>
      <c r="H194" s="140">
        <v>60.052</v>
      </c>
      <c r="I194" s="141"/>
      <c r="J194" s="142">
        <f>ROUND(I194*H194,0)</f>
        <v>0</v>
      </c>
      <c r="K194" s="143"/>
      <c r="L194" s="31"/>
      <c r="M194" s="144" t="s">
        <v>1</v>
      </c>
      <c r="N194" s="145" t="s">
        <v>42</v>
      </c>
      <c r="P194" s="146">
        <f>O194*H194</f>
        <v>0</v>
      </c>
      <c r="Q194" s="146">
        <v>8.9219999999999994E-2</v>
      </c>
      <c r="R194" s="146">
        <f>Q194*H194</f>
        <v>5.3578394399999993</v>
      </c>
      <c r="S194" s="146">
        <v>0</v>
      </c>
      <c r="T194" s="147">
        <f>S194*H194</f>
        <v>0</v>
      </c>
      <c r="AR194" s="148" t="s">
        <v>169</v>
      </c>
      <c r="AT194" s="148" t="s">
        <v>165</v>
      </c>
      <c r="AU194" s="148" t="s">
        <v>86</v>
      </c>
      <c r="AY194" s="16" t="s">
        <v>163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6" t="s">
        <v>8</v>
      </c>
      <c r="BK194" s="149">
        <f>ROUND(I194*H194,0)</f>
        <v>0</v>
      </c>
      <c r="BL194" s="16" t="s">
        <v>169</v>
      </c>
      <c r="BM194" s="148" t="s">
        <v>267</v>
      </c>
    </row>
    <row r="195" spans="2:65" s="12" customFormat="1">
      <c r="B195" s="150"/>
      <c r="D195" s="151" t="s">
        <v>171</v>
      </c>
      <c r="E195" s="152" t="s">
        <v>1</v>
      </c>
      <c r="F195" s="153" t="s">
        <v>248</v>
      </c>
      <c r="H195" s="154">
        <v>60.052</v>
      </c>
      <c r="I195" s="155"/>
      <c r="L195" s="150"/>
      <c r="M195" s="156"/>
      <c r="T195" s="157"/>
      <c r="AT195" s="152" t="s">
        <v>171</v>
      </c>
      <c r="AU195" s="152" t="s">
        <v>86</v>
      </c>
      <c r="AV195" s="12" t="s">
        <v>86</v>
      </c>
      <c r="AW195" s="12" t="s">
        <v>32</v>
      </c>
      <c r="AX195" s="12" t="s">
        <v>77</v>
      </c>
      <c r="AY195" s="152" t="s">
        <v>163</v>
      </c>
    </row>
    <row r="196" spans="2:65" s="1" customFormat="1" ht="24.2" customHeight="1">
      <c r="B196" s="31"/>
      <c r="C196" s="158" t="s">
        <v>268</v>
      </c>
      <c r="D196" s="158" t="s">
        <v>269</v>
      </c>
      <c r="E196" s="159" t="s">
        <v>270</v>
      </c>
      <c r="F196" s="160" t="s">
        <v>271</v>
      </c>
      <c r="G196" s="161" t="s">
        <v>168</v>
      </c>
      <c r="H196" s="162">
        <v>61.853999999999999</v>
      </c>
      <c r="I196" s="163"/>
      <c r="J196" s="164">
        <f>ROUND(I196*H196,0)</f>
        <v>0</v>
      </c>
      <c r="K196" s="165"/>
      <c r="L196" s="166"/>
      <c r="M196" s="167" t="s">
        <v>1</v>
      </c>
      <c r="N196" s="168" t="s">
        <v>42</v>
      </c>
      <c r="P196" s="146">
        <f>O196*H196</f>
        <v>0</v>
      </c>
      <c r="Q196" s="146">
        <v>0.113</v>
      </c>
      <c r="R196" s="146">
        <f>Q196*H196</f>
        <v>6.9895019999999999</v>
      </c>
      <c r="S196" s="146">
        <v>0</v>
      </c>
      <c r="T196" s="147">
        <f>S196*H196</f>
        <v>0</v>
      </c>
      <c r="AR196" s="148" t="s">
        <v>206</v>
      </c>
      <c r="AT196" s="148" t="s">
        <v>269</v>
      </c>
      <c r="AU196" s="148" t="s">
        <v>86</v>
      </c>
      <c r="AY196" s="16" t="s">
        <v>163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6" t="s">
        <v>8</v>
      </c>
      <c r="BK196" s="149">
        <f>ROUND(I196*H196,0)</f>
        <v>0</v>
      </c>
      <c r="BL196" s="16" t="s">
        <v>169</v>
      </c>
      <c r="BM196" s="148" t="s">
        <v>272</v>
      </c>
    </row>
    <row r="197" spans="2:65" s="12" customFormat="1">
      <c r="B197" s="150"/>
      <c r="D197" s="151" t="s">
        <v>171</v>
      </c>
      <c r="E197" s="152" t="s">
        <v>1</v>
      </c>
      <c r="F197" s="153" t="s">
        <v>273</v>
      </c>
      <c r="H197" s="154">
        <v>60.052</v>
      </c>
      <c r="I197" s="155"/>
      <c r="L197" s="150"/>
      <c r="M197" s="156"/>
      <c r="T197" s="157"/>
      <c r="AT197" s="152" t="s">
        <v>171</v>
      </c>
      <c r="AU197" s="152" t="s">
        <v>86</v>
      </c>
      <c r="AV197" s="12" t="s">
        <v>86</v>
      </c>
      <c r="AW197" s="12" t="s">
        <v>32</v>
      </c>
      <c r="AX197" s="12" t="s">
        <v>8</v>
      </c>
      <c r="AY197" s="152" t="s">
        <v>163</v>
      </c>
    </row>
    <row r="198" spans="2:65" s="12" customFormat="1">
      <c r="B198" s="150"/>
      <c r="D198" s="151" t="s">
        <v>171</v>
      </c>
      <c r="F198" s="153" t="s">
        <v>274</v>
      </c>
      <c r="H198" s="154">
        <v>61.853999999999999</v>
      </c>
      <c r="I198" s="155"/>
      <c r="L198" s="150"/>
      <c r="M198" s="156"/>
      <c r="T198" s="157"/>
      <c r="AT198" s="152" t="s">
        <v>171</v>
      </c>
      <c r="AU198" s="152" t="s">
        <v>86</v>
      </c>
      <c r="AV198" s="12" t="s">
        <v>86</v>
      </c>
      <c r="AW198" s="12" t="s">
        <v>4</v>
      </c>
      <c r="AX198" s="12" t="s">
        <v>8</v>
      </c>
      <c r="AY198" s="152" t="s">
        <v>163</v>
      </c>
    </row>
    <row r="199" spans="2:65" s="11" customFormat="1" ht="22.9" customHeight="1">
      <c r="B199" s="124"/>
      <c r="D199" s="125" t="s">
        <v>76</v>
      </c>
      <c r="E199" s="134" t="s">
        <v>275</v>
      </c>
      <c r="F199" s="134" t="s">
        <v>276</v>
      </c>
      <c r="I199" s="127"/>
      <c r="J199" s="135">
        <f>BK199</f>
        <v>0</v>
      </c>
      <c r="L199" s="124"/>
      <c r="M199" s="129"/>
      <c r="P199" s="130">
        <f>SUM(P200:P221)</f>
        <v>0</v>
      </c>
      <c r="R199" s="130">
        <f>SUM(R200:R221)</f>
        <v>4.7017209700000002</v>
      </c>
      <c r="T199" s="131">
        <f>SUM(T200:T221)</f>
        <v>4.0644599999999996E-2</v>
      </c>
      <c r="AR199" s="125" t="s">
        <v>8</v>
      </c>
      <c r="AT199" s="132" t="s">
        <v>76</v>
      </c>
      <c r="AU199" s="132" t="s">
        <v>8</v>
      </c>
      <c r="AY199" s="125" t="s">
        <v>163</v>
      </c>
      <c r="BK199" s="133">
        <f>SUM(BK200:BK221)</f>
        <v>0</v>
      </c>
    </row>
    <row r="200" spans="2:65" s="1" customFormat="1" ht="24.2" customHeight="1">
      <c r="B200" s="31"/>
      <c r="C200" s="136" t="s">
        <v>7</v>
      </c>
      <c r="D200" s="136" t="s">
        <v>165</v>
      </c>
      <c r="E200" s="137" t="s">
        <v>277</v>
      </c>
      <c r="F200" s="138" t="s">
        <v>278</v>
      </c>
      <c r="G200" s="139" t="s">
        <v>226</v>
      </c>
      <c r="H200" s="140">
        <v>4</v>
      </c>
      <c r="I200" s="141"/>
      <c r="J200" s="142">
        <f>ROUND(I200*H200,0)</f>
        <v>0</v>
      </c>
      <c r="K200" s="143"/>
      <c r="L200" s="31"/>
      <c r="M200" s="144" t="s">
        <v>1</v>
      </c>
      <c r="N200" s="145" t="s">
        <v>42</v>
      </c>
      <c r="P200" s="146">
        <f>O200*H200</f>
        <v>0</v>
      </c>
      <c r="Q200" s="146">
        <v>1.0699999999999999E-2</v>
      </c>
      <c r="R200" s="146">
        <f>Q200*H200</f>
        <v>4.2799999999999998E-2</v>
      </c>
      <c r="S200" s="146">
        <v>0</v>
      </c>
      <c r="T200" s="147">
        <f>S200*H200</f>
        <v>0</v>
      </c>
      <c r="AR200" s="148" t="s">
        <v>169</v>
      </c>
      <c r="AT200" s="148" t="s">
        <v>165</v>
      </c>
      <c r="AU200" s="148" t="s">
        <v>86</v>
      </c>
      <c r="AY200" s="16" t="s">
        <v>163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6" t="s">
        <v>8</v>
      </c>
      <c r="BK200" s="149">
        <f>ROUND(I200*H200,0)</f>
        <v>0</v>
      </c>
      <c r="BL200" s="16" t="s">
        <v>169</v>
      </c>
      <c r="BM200" s="148" t="s">
        <v>279</v>
      </c>
    </row>
    <row r="201" spans="2:65" s="12" customFormat="1">
      <c r="B201" s="150"/>
      <c r="D201" s="151" t="s">
        <v>171</v>
      </c>
      <c r="E201" s="152" t="s">
        <v>1</v>
      </c>
      <c r="F201" s="153" t="s">
        <v>228</v>
      </c>
      <c r="H201" s="154">
        <v>4</v>
      </c>
      <c r="I201" s="155"/>
      <c r="L201" s="150"/>
      <c r="M201" s="156"/>
      <c r="T201" s="157"/>
      <c r="AT201" s="152" t="s">
        <v>171</v>
      </c>
      <c r="AU201" s="152" t="s">
        <v>86</v>
      </c>
      <c r="AV201" s="12" t="s">
        <v>86</v>
      </c>
      <c r="AW201" s="12" t="s">
        <v>32</v>
      </c>
      <c r="AX201" s="12" t="s">
        <v>77</v>
      </c>
      <c r="AY201" s="152" t="s">
        <v>163</v>
      </c>
    </row>
    <row r="202" spans="2:65" s="1" customFormat="1" ht="24.2" customHeight="1">
      <c r="B202" s="31"/>
      <c r="C202" s="136" t="s">
        <v>280</v>
      </c>
      <c r="D202" s="136" t="s">
        <v>165</v>
      </c>
      <c r="E202" s="137" t="s">
        <v>281</v>
      </c>
      <c r="F202" s="138" t="s">
        <v>282</v>
      </c>
      <c r="G202" s="139" t="s">
        <v>226</v>
      </c>
      <c r="H202" s="140">
        <v>1</v>
      </c>
      <c r="I202" s="141"/>
      <c r="J202" s="142">
        <f>ROUND(I202*H202,0)</f>
        <v>0</v>
      </c>
      <c r="K202" s="143"/>
      <c r="L202" s="31"/>
      <c r="M202" s="144" t="s">
        <v>1</v>
      </c>
      <c r="N202" s="145" t="s">
        <v>42</v>
      </c>
      <c r="P202" s="146">
        <f>O202*H202</f>
        <v>0</v>
      </c>
      <c r="Q202" s="146">
        <v>4.3799999999999999E-2</v>
      </c>
      <c r="R202" s="146">
        <f>Q202*H202</f>
        <v>4.3799999999999999E-2</v>
      </c>
      <c r="S202" s="146">
        <v>0</v>
      </c>
      <c r="T202" s="147">
        <f>S202*H202</f>
        <v>0</v>
      </c>
      <c r="AR202" s="148" t="s">
        <v>169</v>
      </c>
      <c r="AT202" s="148" t="s">
        <v>165</v>
      </c>
      <c r="AU202" s="148" t="s">
        <v>86</v>
      </c>
      <c r="AY202" s="16" t="s">
        <v>163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6" t="s">
        <v>8</v>
      </c>
      <c r="BK202" s="149">
        <f>ROUND(I202*H202,0)</f>
        <v>0</v>
      </c>
      <c r="BL202" s="16" t="s">
        <v>169</v>
      </c>
      <c r="BM202" s="148" t="s">
        <v>283</v>
      </c>
    </row>
    <row r="203" spans="2:65" s="12" customFormat="1">
      <c r="B203" s="150"/>
      <c r="D203" s="151" t="s">
        <v>171</v>
      </c>
      <c r="E203" s="152" t="s">
        <v>1</v>
      </c>
      <c r="F203" s="153" t="s">
        <v>284</v>
      </c>
      <c r="H203" s="154">
        <v>1</v>
      </c>
      <c r="I203" s="155"/>
      <c r="L203" s="150"/>
      <c r="M203" s="156"/>
      <c r="T203" s="157"/>
      <c r="AT203" s="152" t="s">
        <v>171</v>
      </c>
      <c r="AU203" s="152" t="s">
        <v>86</v>
      </c>
      <c r="AV203" s="12" t="s">
        <v>86</v>
      </c>
      <c r="AW203" s="12" t="s">
        <v>32</v>
      </c>
      <c r="AX203" s="12" t="s">
        <v>77</v>
      </c>
      <c r="AY203" s="152" t="s">
        <v>163</v>
      </c>
    </row>
    <row r="204" spans="2:65" s="1" customFormat="1" ht="24.2" customHeight="1">
      <c r="B204" s="31"/>
      <c r="C204" s="136" t="s">
        <v>285</v>
      </c>
      <c r="D204" s="136" t="s">
        <v>165</v>
      </c>
      <c r="E204" s="137" t="s">
        <v>286</v>
      </c>
      <c r="F204" s="138" t="s">
        <v>287</v>
      </c>
      <c r="G204" s="139" t="s">
        <v>168</v>
      </c>
      <c r="H204" s="140">
        <v>105.054</v>
      </c>
      <c r="I204" s="141"/>
      <c r="J204" s="142">
        <f>ROUND(I204*H204,0)</f>
        <v>0</v>
      </c>
      <c r="K204" s="143"/>
      <c r="L204" s="31"/>
      <c r="M204" s="144" t="s">
        <v>1</v>
      </c>
      <c r="N204" s="145" t="s">
        <v>42</v>
      </c>
      <c r="P204" s="146">
        <f>O204*H204</f>
        <v>0</v>
      </c>
      <c r="Q204" s="146">
        <v>3.4680000000000002E-2</v>
      </c>
      <c r="R204" s="146">
        <f>Q204*H204</f>
        <v>3.6432727200000001</v>
      </c>
      <c r="S204" s="146">
        <v>0</v>
      </c>
      <c r="T204" s="147">
        <f>S204*H204</f>
        <v>0</v>
      </c>
      <c r="AR204" s="148" t="s">
        <v>169</v>
      </c>
      <c r="AT204" s="148" t="s">
        <v>165</v>
      </c>
      <c r="AU204" s="148" t="s">
        <v>86</v>
      </c>
      <c r="AY204" s="16" t="s">
        <v>163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6" t="s">
        <v>8</v>
      </c>
      <c r="BK204" s="149">
        <f>ROUND(I204*H204,0)</f>
        <v>0</v>
      </c>
      <c r="BL204" s="16" t="s">
        <v>169</v>
      </c>
      <c r="BM204" s="148" t="s">
        <v>288</v>
      </c>
    </row>
    <row r="205" spans="2:65" s="12" customFormat="1" ht="33.75">
      <c r="B205" s="150"/>
      <c r="D205" s="151" t="s">
        <v>171</v>
      </c>
      <c r="E205" s="152" t="s">
        <v>1</v>
      </c>
      <c r="F205" s="153" t="s">
        <v>289</v>
      </c>
      <c r="H205" s="154">
        <v>104.244</v>
      </c>
      <c r="I205" s="155"/>
      <c r="L205" s="150"/>
      <c r="M205" s="156"/>
      <c r="T205" s="157"/>
      <c r="AT205" s="152" t="s">
        <v>171</v>
      </c>
      <c r="AU205" s="152" t="s">
        <v>86</v>
      </c>
      <c r="AV205" s="12" t="s">
        <v>86</v>
      </c>
      <c r="AW205" s="12" t="s">
        <v>32</v>
      </c>
      <c r="AX205" s="12" t="s">
        <v>77</v>
      </c>
      <c r="AY205" s="152" t="s">
        <v>163</v>
      </c>
    </row>
    <row r="206" spans="2:65" s="12" customFormat="1">
      <c r="B206" s="150"/>
      <c r="D206" s="151" t="s">
        <v>171</v>
      </c>
      <c r="E206" s="152" t="s">
        <v>1</v>
      </c>
      <c r="F206" s="153" t="s">
        <v>290</v>
      </c>
      <c r="H206" s="154">
        <v>0.81</v>
      </c>
      <c r="I206" s="155"/>
      <c r="L206" s="150"/>
      <c r="M206" s="156"/>
      <c r="T206" s="157"/>
      <c r="AT206" s="152" t="s">
        <v>171</v>
      </c>
      <c r="AU206" s="152" t="s">
        <v>86</v>
      </c>
      <c r="AV206" s="12" t="s">
        <v>86</v>
      </c>
      <c r="AW206" s="12" t="s">
        <v>32</v>
      </c>
      <c r="AX206" s="12" t="s">
        <v>77</v>
      </c>
      <c r="AY206" s="152" t="s">
        <v>163</v>
      </c>
    </row>
    <row r="207" spans="2:65" s="1" customFormat="1" ht="16.5" customHeight="1">
      <c r="B207" s="31"/>
      <c r="C207" s="136" t="s">
        <v>291</v>
      </c>
      <c r="D207" s="136" t="s">
        <v>165</v>
      </c>
      <c r="E207" s="137" t="s">
        <v>292</v>
      </c>
      <c r="F207" s="138" t="s">
        <v>293</v>
      </c>
      <c r="G207" s="139" t="s">
        <v>168</v>
      </c>
      <c r="H207" s="140">
        <v>389.32499999999999</v>
      </c>
      <c r="I207" s="141"/>
      <c r="J207" s="142">
        <f>ROUND(I207*H207,0)</f>
        <v>0</v>
      </c>
      <c r="K207" s="143"/>
      <c r="L207" s="31"/>
      <c r="M207" s="144" t="s">
        <v>1</v>
      </c>
      <c r="N207" s="145" t="s">
        <v>42</v>
      </c>
      <c r="P207" s="146">
        <f>O207*H207</f>
        <v>0</v>
      </c>
      <c r="Q207" s="146">
        <v>9.8999999999999999E-4</v>
      </c>
      <c r="R207" s="146">
        <f>Q207*H207</f>
        <v>0.38543174999999996</v>
      </c>
      <c r="S207" s="146">
        <v>6.0000000000000002E-5</v>
      </c>
      <c r="T207" s="147">
        <f>S207*H207</f>
        <v>2.3359499999999998E-2</v>
      </c>
      <c r="AR207" s="148" t="s">
        <v>169</v>
      </c>
      <c r="AT207" s="148" t="s">
        <v>165</v>
      </c>
      <c r="AU207" s="148" t="s">
        <v>86</v>
      </c>
      <c r="AY207" s="16" t="s">
        <v>163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6" t="s">
        <v>8</v>
      </c>
      <c r="BK207" s="149">
        <f>ROUND(I207*H207,0)</f>
        <v>0</v>
      </c>
      <c r="BL207" s="16" t="s">
        <v>169</v>
      </c>
      <c r="BM207" s="148" t="s">
        <v>294</v>
      </c>
    </row>
    <row r="208" spans="2:65" s="13" customFormat="1">
      <c r="B208" s="169"/>
      <c r="D208" s="151" t="s">
        <v>171</v>
      </c>
      <c r="E208" s="170" t="s">
        <v>1</v>
      </c>
      <c r="F208" s="171" t="s">
        <v>295</v>
      </c>
      <c r="H208" s="170" t="s">
        <v>1</v>
      </c>
      <c r="I208" s="172"/>
      <c r="L208" s="169"/>
      <c r="M208" s="173"/>
      <c r="T208" s="174"/>
      <c r="AT208" s="170" t="s">
        <v>171</v>
      </c>
      <c r="AU208" s="170" t="s">
        <v>86</v>
      </c>
      <c r="AV208" s="13" t="s">
        <v>8</v>
      </c>
      <c r="AW208" s="13" t="s">
        <v>32</v>
      </c>
      <c r="AX208" s="13" t="s">
        <v>77</v>
      </c>
      <c r="AY208" s="170" t="s">
        <v>163</v>
      </c>
    </row>
    <row r="209" spans="2:65" s="12" customFormat="1" ht="33.75">
      <c r="B209" s="150"/>
      <c r="D209" s="151" t="s">
        <v>171</v>
      </c>
      <c r="E209" s="152" t="s">
        <v>1</v>
      </c>
      <c r="F209" s="153" t="s">
        <v>296</v>
      </c>
      <c r="H209" s="154">
        <v>215.565</v>
      </c>
      <c r="I209" s="155"/>
      <c r="L209" s="150"/>
      <c r="M209" s="156"/>
      <c r="T209" s="157"/>
      <c r="AT209" s="152" t="s">
        <v>171</v>
      </c>
      <c r="AU209" s="152" t="s">
        <v>86</v>
      </c>
      <c r="AV209" s="12" t="s">
        <v>86</v>
      </c>
      <c r="AW209" s="12" t="s">
        <v>32</v>
      </c>
      <c r="AX209" s="12" t="s">
        <v>77</v>
      </c>
      <c r="AY209" s="152" t="s">
        <v>163</v>
      </c>
    </row>
    <row r="210" spans="2:65" s="12" customFormat="1" ht="22.5">
      <c r="B210" s="150"/>
      <c r="D210" s="151" t="s">
        <v>171</v>
      </c>
      <c r="E210" s="152" t="s">
        <v>1</v>
      </c>
      <c r="F210" s="153" t="s">
        <v>297</v>
      </c>
      <c r="H210" s="154">
        <v>173.76</v>
      </c>
      <c r="I210" s="155"/>
      <c r="L210" s="150"/>
      <c r="M210" s="156"/>
      <c r="T210" s="157"/>
      <c r="AT210" s="152" t="s">
        <v>171</v>
      </c>
      <c r="AU210" s="152" t="s">
        <v>86</v>
      </c>
      <c r="AV210" s="12" t="s">
        <v>86</v>
      </c>
      <c r="AW210" s="12" t="s">
        <v>32</v>
      </c>
      <c r="AX210" s="12" t="s">
        <v>77</v>
      </c>
      <c r="AY210" s="152" t="s">
        <v>163</v>
      </c>
    </row>
    <row r="211" spans="2:65" s="1" customFormat="1" ht="16.5" customHeight="1">
      <c r="B211" s="31"/>
      <c r="C211" s="136" t="s">
        <v>298</v>
      </c>
      <c r="D211" s="136" t="s">
        <v>165</v>
      </c>
      <c r="E211" s="137" t="s">
        <v>299</v>
      </c>
      <c r="F211" s="138" t="s">
        <v>300</v>
      </c>
      <c r="G211" s="139" t="s">
        <v>168</v>
      </c>
      <c r="H211" s="140">
        <v>288.08499999999998</v>
      </c>
      <c r="I211" s="141"/>
      <c r="J211" s="142">
        <f>ROUND(I211*H211,0)</f>
        <v>0</v>
      </c>
      <c r="K211" s="143"/>
      <c r="L211" s="31"/>
      <c r="M211" s="144" t="s">
        <v>1</v>
      </c>
      <c r="N211" s="145" t="s">
        <v>42</v>
      </c>
      <c r="P211" s="146">
        <f>O211*H211</f>
        <v>0</v>
      </c>
      <c r="Q211" s="146">
        <v>1.0399999999999999E-3</v>
      </c>
      <c r="R211" s="146">
        <f>Q211*H211</f>
        <v>0.29960839999999994</v>
      </c>
      <c r="S211" s="146">
        <v>6.0000000000000002E-5</v>
      </c>
      <c r="T211" s="147">
        <f>S211*H211</f>
        <v>1.7285099999999998E-2</v>
      </c>
      <c r="AR211" s="148" t="s">
        <v>169</v>
      </c>
      <c r="AT211" s="148" t="s">
        <v>165</v>
      </c>
      <c r="AU211" s="148" t="s">
        <v>86</v>
      </c>
      <c r="AY211" s="16" t="s">
        <v>163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6" t="s">
        <v>8</v>
      </c>
      <c r="BK211" s="149">
        <f>ROUND(I211*H211,0)</f>
        <v>0</v>
      </c>
      <c r="BL211" s="16" t="s">
        <v>169</v>
      </c>
      <c r="BM211" s="148" t="s">
        <v>301</v>
      </c>
    </row>
    <row r="212" spans="2:65" s="13" customFormat="1">
      <c r="B212" s="169"/>
      <c r="D212" s="151" t="s">
        <v>171</v>
      </c>
      <c r="E212" s="170" t="s">
        <v>1</v>
      </c>
      <c r="F212" s="171" t="s">
        <v>302</v>
      </c>
      <c r="H212" s="170" t="s">
        <v>1</v>
      </c>
      <c r="I212" s="172"/>
      <c r="L212" s="169"/>
      <c r="M212" s="173"/>
      <c r="T212" s="174"/>
      <c r="AT212" s="170" t="s">
        <v>171</v>
      </c>
      <c r="AU212" s="170" t="s">
        <v>86</v>
      </c>
      <c r="AV212" s="13" t="s">
        <v>8</v>
      </c>
      <c r="AW212" s="13" t="s">
        <v>32</v>
      </c>
      <c r="AX212" s="13" t="s">
        <v>77</v>
      </c>
      <c r="AY212" s="170" t="s">
        <v>163</v>
      </c>
    </row>
    <row r="213" spans="2:65" s="12" customFormat="1" ht="22.5">
      <c r="B213" s="150"/>
      <c r="D213" s="151" t="s">
        <v>171</v>
      </c>
      <c r="E213" s="152" t="s">
        <v>1</v>
      </c>
      <c r="F213" s="153" t="s">
        <v>303</v>
      </c>
      <c r="H213" s="154">
        <v>245.286</v>
      </c>
      <c r="I213" s="155"/>
      <c r="L213" s="150"/>
      <c r="M213" s="156"/>
      <c r="T213" s="157"/>
      <c r="AT213" s="152" t="s">
        <v>171</v>
      </c>
      <c r="AU213" s="152" t="s">
        <v>86</v>
      </c>
      <c r="AV213" s="12" t="s">
        <v>86</v>
      </c>
      <c r="AW213" s="12" t="s">
        <v>32</v>
      </c>
      <c r="AX213" s="12" t="s">
        <v>77</v>
      </c>
      <c r="AY213" s="152" t="s">
        <v>163</v>
      </c>
    </row>
    <row r="214" spans="2:65" s="12" customFormat="1">
      <c r="B214" s="150"/>
      <c r="D214" s="151" t="s">
        <v>171</v>
      </c>
      <c r="E214" s="152" t="s">
        <v>1</v>
      </c>
      <c r="F214" s="153" t="s">
        <v>304</v>
      </c>
      <c r="H214" s="154">
        <v>42.798999999999999</v>
      </c>
      <c r="I214" s="155"/>
      <c r="L214" s="150"/>
      <c r="M214" s="156"/>
      <c r="T214" s="157"/>
      <c r="AT214" s="152" t="s">
        <v>171</v>
      </c>
      <c r="AU214" s="152" t="s">
        <v>86</v>
      </c>
      <c r="AV214" s="12" t="s">
        <v>86</v>
      </c>
      <c r="AW214" s="12" t="s">
        <v>32</v>
      </c>
      <c r="AX214" s="12" t="s">
        <v>77</v>
      </c>
      <c r="AY214" s="152" t="s">
        <v>163</v>
      </c>
    </row>
    <row r="215" spans="2:65" s="1" customFormat="1" ht="24.2" customHeight="1">
      <c r="B215" s="31"/>
      <c r="C215" s="136" t="s">
        <v>305</v>
      </c>
      <c r="D215" s="136" t="s">
        <v>165</v>
      </c>
      <c r="E215" s="137" t="s">
        <v>306</v>
      </c>
      <c r="F215" s="138" t="s">
        <v>307</v>
      </c>
      <c r="G215" s="139" t="s">
        <v>219</v>
      </c>
      <c r="H215" s="140">
        <v>154.72</v>
      </c>
      <c r="I215" s="141"/>
      <c r="J215" s="142">
        <f>ROUND(I215*H215,0)</f>
        <v>0</v>
      </c>
      <c r="K215" s="143"/>
      <c r="L215" s="31"/>
      <c r="M215" s="144" t="s">
        <v>1</v>
      </c>
      <c r="N215" s="145" t="s">
        <v>42</v>
      </c>
      <c r="P215" s="146">
        <f>O215*H215</f>
        <v>0</v>
      </c>
      <c r="Q215" s="146">
        <v>1.5E-3</v>
      </c>
      <c r="R215" s="146">
        <f>Q215*H215</f>
        <v>0.23208000000000001</v>
      </c>
      <c r="S215" s="146">
        <v>0</v>
      </c>
      <c r="T215" s="147">
        <f>S215*H215</f>
        <v>0</v>
      </c>
      <c r="AR215" s="148" t="s">
        <v>169</v>
      </c>
      <c r="AT215" s="148" t="s">
        <v>165</v>
      </c>
      <c r="AU215" s="148" t="s">
        <v>86</v>
      </c>
      <c r="AY215" s="16" t="s">
        <v>163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6" t="s">
        <v>8</v>
      </c>
      <c r="BK215" s="149">
        <f>ROUND(I215*H215,0)</f>
        <v>0</v>
      </c>
      <c r="BL215" s="16" t="s">
        <v>169</v>
      </c>
      <c r="BM215" s="148" t="s">
        <v>308</v>
      </c>
    </row>
    <row r="216" spans="2:65" s="12" customFormat="1" ht="33.75">
      <c r="B216" s="150"/>
      <c r="D216" s="151" t="s">
        <v>171</v>
      </c>
      <c r="E216" s="152" t="s">
        <v>1</v>
      </c>
      <c r="F216" s="153" t="s">
        <v>309</v>
      </c>
      <c r="H216" s="154">
        <v>154.72</v>
      </c>
      <c r="I216" s="155"/>
      <c r="L216" s="150"/>
      <c r="M216" s="156"/>
      <c r="T216" s="157"/>
      <c r="AT216" s="152" t="s">
        <v>171</v>
      </c>
      <c r="AU216" s="152" t="s">
        <v>86</v>
      </c>
      <c r="AV216" s="12" t="s">
        <v>86</v>
      </c>
      <c r="AW216" s="12" t="s">
        <v>32</v>
      </c>
      <c r="AX216" s="12" t="s">
        <v>77</v>
      </c>
      <c r="AY216" s="152" t="s">
        <v>163</v>
      </c>
    </row>
    <row r="217" spans="2:65" s="1" customFormat="1" ht="24.2" customHeight="1">
      <c r="B217" s="31"/>
      <c r="C217" s="136" t="s">
        <v>310</v>
      </c>
      <c r="D217" s="136" t="s">
        <v>165</v>
      </c>
      <c r="E217" s="137" t="s">
        <v>311</v>
      </c>
      <c r="F217" s="138" t="s">
        <v>312</v>
      </c>
      <c r="G217" s="139" t="s">
        <v>219</v>
      </c>
      <c r="H217" s="140">
        <v>521.22</v>
      </c>
      <c r="I217" s="141"/>
      <c r="J217" s="142">
        <f>ROUND(I217*H217,0)</f>
        <v>0</v>
      </c>
      <c r="K217" s="143"/>
      <c r="L217" s="31"/>
      <c r="M217" s="144" t="s">
        <v>1</v>
      </c>
      <c r="N217" s="145" t="s">
        <v>42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169</v>
      </c>
      <c r="AT217" s="148" t="s">
        <v>165</v>
      </c>
      <c r="AU217" s="148" t="s">
        <v>86</v>
      </c>
      <c r="AY217" s="16" t="s">
        <v>163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8</v>
      </c>
      <c r="BK217" s="149">
        <f>ROUND(I217*H217,0)</f>
        <v>0</v>
      </c>
      <c r="BL217" s="16" t="s">
        <v>169</v>
      </c>
      <c r="BM217" s="148" t="s">
        <v>313</v>
      </c>
    </row>
    <row r="218" spans="2:65" s="12" customFormat="1" ht="33.75">
      <c r="B218" s="150"/>
      <c r="D218" s="151" t="s">
        <v>171</v>
      </c>
      <c r="E218" s="152" t="s">
        <v>1</v>
      </c>
      <c r="F218" s="153" t="s">
        <v>314</v>
      </c>
      <c r="H218" s="154">
        <v>521.22</v>
      </c>
      <c r="I218" s="155"/>
      <c r="L218" s="150"/>
      <c r="M218" s="156"/>
      <c r="T218" s="157"/>
      <c r="AT218" s="152" t="s">
        <v>171</v>
      </c>
      <c r="AU218" s="152" t="s">
        <v>86</v>
      </c>
      <c r="AV218" s="12" t="s">
        <v>86</v>
      </c>
      <c r="AW218" s="12" t="s">
        <v>32</v>
      </c>
      <c r="AX218" s="12" t="s">
        <v>77</v>
      </c>
      <c r="AY218" s="152" t="s">
        <v>163</v>
      </c>
    </row>
    <row r="219" spans="2:65" s="1" customFormat="1" ht="16.5" customHeight="1">
      <c r="B219" s="31"/>
      <c r="C219" s="158" t="s">
        <v>315</v>
      </c>
      <c r="D219" s="158" t="s">
        <v>269</v>
      </c>
      <c r="E219" s="159" t="s">
        <v>316</v>
      </c>
      <c r="F219" s="160" t="s">
        <v>317</v>
      </c>
      <c r="G219" s="161" t="s">
        <v>219</v>
      </c>
      <c r="H219" s="162">
        <v>547.28099999999995</v>
      </c>
      <c r="I219" s="163"/>
      <c r="J219" s="164">
        <f>ROUND(I219*H219,0)</f>
        <v>0</v>
      </c>
      <c r="K219" s="165"/>
      <c r="L219" s="166"/>
      <c r="M219" s="167" t="s">
        <v>1</v>
      </c>
      <c r="N219" s="168" t="s">
        <v>42</v>
      </c>
      <c r="P219" s="146">
        <f>O219*H219</f>
        <v>0</v>
      </c>
      <c r="Q219" s="146">
        <v>1E-4</v>
      </c>
      <c r="R219" s="146">
        <f>Q219*H219</f>
        <v>5.4728099999999995E-2</v>
      </c>
      <c r="S219" s="146">
        <v>0</v>
      </c>
      <c r="T219" s="147">
        <f>S219*H219</f>
        <v>0</v>
      </c>
      <c r="AR219" s="148" t="s">
        <v>206</v>
      </c>
      <c r="AT219" s="148" t="s">
        <v>269</v>
      </c>
      <c r="AU219" s="148" t="s">
        <v>86</v>
      </c>
      <c r="AY219" s="16" t="s">
        <v>163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6" t="s">
        <v>8</v>
      </c>
      <c r="BK219" s="149">
        <f>ROUND(I219*H219,0)</f>
        <v>0</v>
      </c>
      <c r="BL219" s="16" t="s">
        <v>169</v>
      </c>
      <c r="BM219" s="148" t="s">
        <v>318</v>
      </c>
    </row>
    <row r="220" spans="2:65" s="12" customFormat="1">
      <c r="B220" s="150"/>
      <c r="D220" s="151" t="s">
        <v>171</v>
      </c>
      <c r="E220" s="152" t="s">
        <v>1</v>
      </c>
      <c r="F220" s="153" t="s">
        <v>319</v>
      </c>
      <c r="H220" s="154">
        <v>521.22</v>
      </c>
      <c r="I220" s="155"/>
      <c r="L220" s="150"/>
      <c r="M220" s="156"/>
      <c r="T220" s="157"/>
      <c r="AT220" s="152" t="s">
        <v>171</v>
      </c>
      <c r="AU220" s="152" t="s">
        <v>86</v>
      </c>
      <c r="AV220" s="12" t="s">
        <v>86</v>
      </c>
      <c r="AW220" s="12" t="s">
        <v>32</v>
      </c>
      <c r="AX220" s="12" t="s">
        <v>8</v>
      </c>
      <c r="AY220" s="152" t="s">
        <v>163</v>
      </c>
    </row>
    <row r="221" spans="2:65" s="12" customFormat="1">
      <c r="B221" s="150"/>
      <c r="D221" s="151" t="s">
        <v>171</v>
      </c>
      <c r="F221" s="153" t="s">
        <v>320</v>
      </c>
      <c r="H221" s="154">
        <v>547.28099999999995</v>
      </c>
      <c r="I221" s="155"/>
      <c r="L221" s="150"/>
      <c r="M221" s="156"/>
      <c r="T221" s="157"/>
      <c r="AT221" s="152" t="s">
        <v>171</v>
      </c>
      <c r="AU221" s="152" t="s">
        <v>86</v>
      </c>
      <c r="AV221" s="12" t="s">
        <v>86</v>
      </c>
      <c r="AW221" s="12" t="s">
        <v>4</v>
      </c>
      <c r="AX221" s="12" t="s">
        <v>8</v>
      </c>
      <c r="AY221" s="152" t="s">
        <v>163</v>
      </c>
    </row>
    <row r="222" spans="2:65" s="11" customFormat="1" ht="22.9" customHeight="1">
      <c r="B222" s="124"/>
      <c r="D222" s="125" t="s">
        <v>76</v>
      </c>
      <c r="E222" s="134" t="s">
        <v>321</v>
      </c>
      <c r="F222" s="134" t="s">
        <v>322</v>
      </c>
      <c r="I222" s="127"/>
      <c r="J222" s="135">
        <f>BK222</f>
        <v>0</v>
      </c>
      <c r="L222" s="124"/>
      <c r="M222" s="129"/>
      <c r="P222" s="130">
        <f>SUM(P223:P337)</f>
        <v>0</v>
      </c>
      <c r="R222" s="130">
        <f>SUM(R223:R337)</f>
        <v>21.786042609999996</v>
      </c>
      <c r="T222" s="131">
        <f>SUM(T223:T337)</f>
        <v>3.9968499999999997E-3</v>
      </c>
      <c r="AR222" s="125" t="s">
        <v>8</v>
      </c>
      <c r="AT222" s="132" t="s">
        <v>76</v>
      </c>
      <c r="AU222" s="132" t="s">
        <v>8</v>
      </c>
      <c r="AY222" s="125" t="s">
        <v>163</v>
      </c>
      <c r="BK222" s="133">
        <f>SUM(BK223:BK337)</f>
        <v>0</v>
      </c>
    </row>
    <row r="223" spans="2:65" s="1" customFormat="1" ht="24.2" customHeight="1">
      <c r="B223" s="31"/>
      <c r="C223" s="136" t="s">
        <v>323</v>
      </c>
      <c r="D223" s="136" t="s">
        <v>165</v>
      </c>
      <c r="E223" s="137" t="s">
        <v>324</v>
      </c>
      <c r="F223" s="138" t="s">
        <v>325</v>
      </c>
      <c r="G223" s="139" t="s">
        <v>168</v>
      </c>
      <c r="H223" s="140">
        <v>4.5</v>
      </c>
      <c r="I223" s="141"/>
      <c r="J223" s="142">
        <f>ROUND(I223*H223,0)</f>
        <v>0</v>
      </c>
      <c r="K223" s="143"/>
      <c r="L223" s="31"/>
      <c r="M223" s="144" t="s">
        <v>1</v>
      </c>
      <c r="N223" s="145" t="s">
        <v>42</v>
      </c>
      <c r="P223" s="146">
        <f>O223*H223</f>
        <v>0</v>
      </c>
      <c r="Q223" s="146">
        <v>4.1200000000000001E-2</v>
      </c>
      <c r="R223" s="146">
        <f>Q223*H223</f>
        <v>0.18540000000000001</v>
      </c>
      <c r="S223" s="146">
        <v>0</v>
      </c>
      <c r="T223" s="147">
        <f>S223*H223</f>
        <v>0</v>
      </c>
      <c r="AR223" s="148" t="s">
        <v>169</v>
      </c>
      <c r="AT223" s="148" t="s">
        <v>165</v>
      </c>
      <c r="AU223" s="148" t="s">
        <v>86</v>
      </c>
      <c r="AY223" s="16" t="s">
        <v>163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6" t="s">
        <v>8</v>
      </c>
      <c r="BK223" s="149">
        <f>ROUND(I223*H223,0)</f>
        <v>0</v>
      </c>
      <c r="BL223" s="16" t="s">
        <v>169</v>
      </c>
      <c r="BM223" s="148" t="s">
        <v>326</v>
      </c>
    </row>
    <row r="224" spans="2:65" s="12" customFormat="1">
      <c r="B224" s="150"/>
      <c r="D224" s="151" t="s">
        <v>171</v>
      </c>
      <c r="E224" s="152" t="s">
        <v>1</v>
      </c>
      <c r="F224" s="153" t="s">
        <v>327</v>
      </c>
      <c r="H224" s="154">
        <v>4.5</v>
      </c>
      <c r="I224" s="155"/>
      <c r="L224" s="150"/>
      <c r="M224" s="156"/>
      <c r="T224" s="157"/>
      <c r="AT224" s="152" t="s">
        <v>171</v>
      </c>
      <c r="AU224" s="152" t="s">
        <v>86</v>
      </c>
      <c r="AV224" s="12" t="s">
        <v>86</v>
      </c>
      <c r="AW224" s="12" t="s">
        <v>32</v>
      </c>
      <c r="AX224" s="12" t="s">
        <v>77</v>
      </c>
      <c r="AY224" s="152" t="s">
        <v>163</v>
      </c>
    </row>
    <row r="225" spans="2:65" s="1" customFormat="1" ht="24.2" customHeight="1">
      <c r="B225" s="31"/>
      <c r="C225" s="136" t="s">
        <v>328</v>
      </c>
      <c r="D225" s="136" t="s">
        <v>165</v>
      </c>
      <c r="E225" s="137" t="s">
        <v>329</v>
      </c>
      <c r="F225" s="138" t="s">
        <v>330</v>
      </c>
      <c r="G225" s="139" t="s">
        <v>168</v>
      </c>
      <c r="H225" s="140">
        <v>30.274000000000001</v>
      </c>
      <c r="I225" s="141"/>
      <c r="J225" s="142">
        <f>ROUND(I225*H225,0)</f>
        <v>0</v>
      </c>
      <c r="K225" s="143"/>
      <c r="L225" s="31"/>
      <c r="M225" s="144" t="s">
        <v>1</v>
      </c>
      <c r="N225" s="145" t="s">
        <v>42</v>
      </c>
      <c r="P225" s="146">
        <f>O225*H225</f>
        <v>0</v>
      </c>
      <c r="Q225" s="146">
        <v>4.3800000000000002E-3</v>
      </c>
      <c r="R225" s="146">
        <f>Q225*H225</f>
        <v>0.13260012000000002</v>
      </c>
      <c r="S225" s="146">
        <v>0</v>
      </c>
      <c r="T225" s="147">
        <f>S225*H225</f>
        <v>0</v>
      </c>
      <c r="AR225" s="148" t="s">
        <v>169</v>
      </c>
      <c r="AT225" s="148" t="s">
        <v>165</v>
      </c>
      <c r="AU225" s="148" t="s">
        <v>86</v>
      </c>
      <c r="AY225" s="16" t="s">
        <v>163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8</v>
      </c>
      <c r="BK225" s="149">
        <f>ROUND(I225*H225,0)</f>
        <v>0</v>
      </c>
      <c r="BL225" s="16" t="s">
        <v>169</v>
      </c>
      <c r="BM225" s="148" t="s">
        <v>331</v>
      </c>
    </row>
    <row r="226" spans="2:65" s="12" customFormat="1">
      <c r="B226" s="150"/>
      <c r="D226" s="151" t="s">
        <v>171</v>
      </c>
      <c r="E226" s="152" t="s">
        <v>1</v>
      </c>
      <c r="F226" s="153" t="s">
        <v>332</v>
      </c>
      <c r="H226" s="154">
        <v>7.14</v>
      </c>
      <c r="I226" s="155"/>
      <c r="L226" s="150"/>
      <c r="M226" s="156"/>
      <c r="T226" s="157"/>
      <c r="AT226" s="152" t="s">
        <v>171</v>
      </c>
      <c r="AU226" s="152" t="s">
        <v>86</v>
      </c>
      <c r="AV226" s="12" t="s">
        <v>86</v>
      </c>
      <c r="AW226" s="12" t="s">
        <v>32</v>
      </c>
      <c r="AX226" s="12" t="s">
        <v>77</v>
      </c>
      <c r="AY226" s="152" t="s">
        <v>163</v>
      </c>
    </row>
    <row r="227" spans="2:65" s="12" customFormat="1" ht="33.75">
      <c r="B227" s="150"/>
      <c r="D227" s="151" t="s">
        <v>171</v>
      </c>
      <c r="E227" s="152" t="s">
        <v>1</v>
      </c>
      <c r="F227" s="153" t="s">
        <v>333</v>
      </c>
      <c r="H227" s="154">
        <v>20.971</v>
      </c>
      <c r="I227" s="155"/>
      <c r="L227" s="150"/>
      <c r="M227" s="156"/>
      <c r="T227" s="157"/>
      <c r="AT227" s="152" t="s">
        <v>171</v>
      </c>
      <c r="AU227" s="152" t="s">
        <v>86</v>
      </c>
      <c r="AV227" s="12" t="s">
        <v>86</v>
      </c>
      <c r="AW227" s="12" t="s">
        <v>32</v>
      </c>
      <c r="AX227" s="12" t="s">
        <v>77</v>
      </c>
      <c r="AY227" s="152" t="s">
        <v>163</v>
      </c>
    </row>
    <row r="228" spans="2:65" s="12" customFormat="1">
      <c r="B228" s="150"/>
      <c r="D228" s="151" t="s">
        <v>171</v>
      </c>
      <c r="E228" s="152" t="s">
        <v>1</v>
      </c>
      <c r="F228" s="153" t="s">
        <v>334</v>
      </c>
      <c r="H228" s="154">
        <v>2.1629999999999998</v>
      </c>
      <c r="I228" s="155"/>
      <c r="L228" s="150"/>
      <c r="M228" s="156"/>
      <c r="T228" s="157"/>
      <c r="AT228" s="152" t="s">
        <v>171</v>
      </c>
      <c r="AU228" s="152" t="s">
        <v>86</v>
      </c>
      <c r="AV228" s="12" t="s">
        <v>86</v>
      </c>
      <c r="AW228" s="12" t="s">
        <v>32</v>
      </c>
      <c r="AX228" s="12" t="s">
        <v>77</v>
      </c>
      <c r="AY228" s="152" t="s">
        <v>163</v>
      </c>
    </row>
    <row r="229" spans="2:65" s="1" customFormat="1" ht="24.2" customHeight="1">
      <c r="B229" s="31"/>
      <c r="C229" s="136" t="s">
        <v>335</v>
      </c>
      <c r="D229" s="136" t="s">
        <v>165</v>
      </c>
      <c r="E229" s="137" t="s">
        <v>336</v>
      </c>
      <c r="F229" s="138" t="s">
        <v>337</v>
      </c>
      <c r="G229" s="139" t="s">
        <v>168</v>
      </c>
      <c r="H229" s="140">
        <v>7.14</v>
      </c>
      <c r="I229" s="141"/>
      <c r="J229" s="142">
        <f>ROUND(I229*H229,0)</f>
        <v>0</v>
      </c>
      <c r="K229" s="143"/>
      <c r="L229" s="31"/>
      <c r="M229" s="144" t="s">
        <v>1</v>
      </c>
      <c r="N229" s="145" t="s">
        <v>42</v>
      </c>
      <c r="P229" s="146">
        <f>O229*H229</f>
        <v>0</v>
      </c>
      <c r="Q229" s="146">
        <v>1.3999999999999999E-4</v>
      </c>
      <c r="R229" s="146">
        <f>Q229*H229</f>
        <v>9.9959999999999979E-4</v>
      </c>
      <c r="S229" s="146">
        <v>0</v>
      </c>
      <c r="T229" s="147">
        <f>S229*H229</f>
        <v>0</v>
      </c>
      <c r="AR229" s="148" t="s">
        <v>169</v>
      </c>
      <c r="AT229" s="148" t="s">
        <v>165</v>
      </c>
      <c r="AU229" s="148" t="s">
        <v>86</v>
      </c>
      <c r="AY229" s="16" t="s">
        <v>163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6" t="s">
        <v>8</v>
      </c>
      <c r="BK229" s="149">
        <f>ROUND(I229*H229,0)</f>
        <v>0</v>
      </c>
      <c r="BL229" s="16" t="s">
        <v>169</v>
      </c>
      <c r="BM229" s="148" t="s">
        <v>338</v>
      </c>
    </row>
    <row r="230" spans="2:65" s="12" customFormat="1">
      <c r="B230" s="150"/>
      <c r="D230" s="151" t="s">
        <v>171</v>
      </c>
      <c r="E230" s="152" t="s">
        <v>1</v>
      </c>
      <c r="F230" s="153" t="s">
        <v>332</v>
      </c>
      <c r="H230" s="154">
        <v>7.14</v>
      </c>
      <c r="I230" s="155"/>
      <c r="L230" s="150"/>
      <c r="M230" s="156"/>
      <c r="T230" s="157"/>
      <c r="AT230" s="152" t="s">
        <v>171</v>
      </c>
      <c r="AU230" s="152" t="s">
        <v>86</v>
      </c>
      <c r="AV230" s="12" t="s">
        <v>86</v>
      </c>
      <c r="AW230" s="12" t="s">
        <v>32</v>
      </c>
      <c r="AX230" s="12" t="s">
        <v>77</v>
      </c>
      <c r="AY230" s="152" t="s">
        <v>163</v>
      </c>
    </row>
    <row r="231" spans="2:65" s="1" customFormat="1" ht="24.2" customHeight="1">
      <c r="B231" s="31"/>
      <c r="C231" s="136" t="s">
        <v>339</v>
      </c>
      <c r="D231" s="136" t="s">
        <v>165</v>
      </c>
      <c r="E231" s="137" t="s">
        <v>340</v>
      </c>
      <c r="F231" s="138" t="s">
        <v>341</v>
      </c>
      <c r="G231" s="139" t="s">
        <v>168</v>
      </c>
      <c r="H231" s="140">
        <v>7.14</v>
      </c>
      <c r="I231" s="141"/>
      <c r="J231" s="142">
        <f>ROUND(I231*H231,0)</f>
        <v>0</v>
      </c>
      <c r="K231" s="143"/>
      <c r="L231" s="31"/>
      <c r="M231" s="144" t="s">
        <v>1</v>
      </c>
      <c r="N231" s="145" t="s">
        <v>42</v>
      </c>
      <c r="P231" s="146">
        <f>O231*H231</f>
        <v>0</v>
      </c>
      <c r="Q231" s="146">
        <v>3.3600000000000001E-3</v>
      </c>
      <c r="R231" s="146">
        <f>Q231*H231</f>
        <v>2.3990399999999999E-2</v>
      </c>
      <c r="S231" s="146">
        <v>0</v>
      </c>
      <c r="T231" s="147">
        <f>S231*H231</f>
        <v>0</v>
      </c>
      <c r="AR231" s="148" t="s">
        <v>169</v>
      </c>
      <c r="AT231" s="148" t="s">
        <v>165</v>
      </c>
      <c r="AU231" s="148" t="s">
        <v>86</v>
      </c>
      <c r="AY231" s="16" t="s">
        <v>163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6" t="s">
        <v>8</v>
      </c>
      <c r="BK231" s="149">
        <f>ROUND(I231*H231,0)</f>
        <v>0</v>
      </c>
      <c r="BL231" s="16" t="s">
        <v>169</v>
      </c>
      <c r="BM231" s="148" t="s">
        <v>342</v>
      </c>
    </row>
    <row r="232" spans="2:65" s="12" customFormat="1">
      <c r="B232" s="150"/>
      <c r="D232" s="151" t="s">
        <v>171</v>
      </c>
      <c r="E232" s="152" t="s">
        <v>1</v>
      </c>
      <c r="F232" s="153" t="s">
        <v>332</v>
      </c>
      <c r="H232" s="154">
        <v>7.14</v>
      </c>
      <c r="I232" s="155"/>
      <c r="L232" s="150"/>
      <c r="M232" s="156"/>
      <c r="T232" s="157"/>
      <c r="AT232" s="152" t="s">
        <v>171</v>
      </c>
      <c r="AU232" s="152" t="s">
        <v>86</v>
      </c>
      <c r="AV232" s="12" t="s">
        <v>86</v>
      </c>
      <c r="AW232" s="12" t="s">
        <v>32</v>
      </c>
      <c r="AX232" s="12" t="s">
        <v>77</v>
      </c>
      <c r="AY232" s="152" t="s">
        <v>163</v>
      </c>
    </row>
    <row r="233" spans="2:65" s="1" customFormat="1" ht="24.2" customHeight="1">
      <c r="B233" s="31"/>
      <c r="C233" s="136" t="s">
        <v>343</v>
      </c>
      <c r="D233" s="136" t="s">
        <v>165</v>
      </c>
      <c r="E233" s="137" t="s">
        <v>344</v>
      </c>
      <c r="F233" s="138" t="s">
        <v>345</v>
      </c>
      <c r="G233" s="139" t="s">
        <v>168</v>
      </c>
      <c r="H233" s="140">
        <v>107.01600000000001</v>
      </c>
      <c r="I233" s="141"/>
      <c r="J233" s="142">
        <f>ROUND(I233*H233,0)</f>
        <v>0</v>
      </c>
      <c r="K233" s="143"/>
      <c r="L233" s="31"/>
      <c r="M233" s="144" t="s">
        <v>1</v>
      </c>
      <c r="N233" s="145" t="s">
        <v>42</v>
      </c>
      <c r="P233" s="146">
        <f>O233*H233</f>
        <v>0</v>
      </c>
      <c r="Q233" s="146">
        <v>6.3E-3</v>
      </c>
      <c r="R233" s="146">
        <f>Q233*H233</f>
        <v>0.67420080000000004</v>
      </c>
      <c r="S233" s="146">
        <v>0</v>
      </c>
      <c r="T233" s="147">
        <f>S233*H233</f>
        <v>0</v>
      </c>
      <c r="AR233" s="148" t="s">
        <v>169</v>
      </c>
      <c r="AT233" s="148" t="s">
        <v>165</v>
      </c>
      <c r="AU233" s="148" t="s">
        <v>86</v>
      </c>
      <c r="AY233" s="16" t="s">
        <v>163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8</v>
      </c>
      <c r="BK233" s="149">
        <f>ROUND(I233*H233,0)</f>
        <v>0</v>
      </c>
      <c r="BL233" s="16" t="s">
        <v>169</v>
      </c>
      <c r="BM233" s="148" t="s">
        <v>346</v>
      </c>
    </row>
    <row r="234" spans="2:65" s="12" customFormat="1">
      <c r="B234" s="150"/>
      <c r="D234" s="151" t="s">
        <v>171</v>
      </c>
      <c r="E234" s="152" t="s">
        <v>1</v>
      </c>
      <c r="F234" s="153" t="s">
        <v>347</v>
      </c>
      <c r="H234" s="154">
        <v>107.01600000000001</v>
      </c>
      <c r="I234" s="155"/>
      <c r="L234" s="150"/>
      <c r="M234" s="156"/>
      <c r="T234" s="157"/>
      <c r="AT234" s="152" t="s">
        <v>171</v>
      </c>
      <c r="AU234" s="152" t="s">
        <v>86</v>
      </c>
      <c r="AV234" s="12" t="s">
        <v>86</v>
      </c>
      <c r="AW234" s="12" t="s">
        <v>32</v>
      </c>
      <c r="AX234" s="12" t="s">
        <v>77</v>
      </c>
      <c r="AY234" s="152" t="s">
        <v>163</v>
      </c>
    </row>
    <row r="235" spans="2:65" s="1" customFormat="1" ht="21.75" customHeight="1">
      <c r="B235" s="31"/>
      <c r="C235" s="136" t="s">
        <v>348</v>
      </c>
      <c r="D235" s="136" t="s">
        <v>165</v>
      </c>
      <c r="E235" s="137" t="s">
        <v>349</v>
      </c>
      <c r="F235" s="138" t="s">
        <v>350</v>
      </c>
      <c r="G235" s="139" t="s">
        <v>168</v>
      </c>
      <c r="H235" s="140">
        <v>52.014000000000003</v>
      </c>
      <c r="I235" s="141"/>
      <c r="J235" s="142">
        <f>ROUND(I235*H235,0)</f>
        <v>0</v>
      </c>
      <c r="K235" s="143"/>
      <c r="L235" s="31"/>
      <c r="M235" s="144" t="s">
        <v>1</v>
      </c>
      <c r="N235" s="145" t="s">
        <v>42</v>
      </c>
      <c r="P235" s="146">
        <f>O235*H235</f>
        <v>0</v>
      </c>
      <c r="Q235" s="146">
        <v>4.3800000000000002E-3</v>
      </c>
      <c r="R235" s="146">
        <f>Q235*H235</f>
        <v>0.22782132000000002</v>
      </c>
      <c r="S235" s="146">
        <v>0</v>
      </c>
      <c r="T235" s="147">
        <f>S235*H235</f>
        <v>0</v>
      </c>
      <c r="AR235" s="148" t="s">
        <v>169</v>
      </c>
      <c r="AT235" s="148" t="s">
        <v>165</v>
      </c>
      <c r="AU235" s="148" t="s">
        <v>86</v>
      </c>
      <c r="AY235" s="16" t="s">
        <v>163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8</v>
      </c>
      <c r="BK235" s="149">
        <f>ROUND(I235*H235,0)</f>
        <v>0</v>
      </c>
      <c r="BL235" s="16" t="s">
        <v>169</v>
      </c>
      <c r="BM235" s="148" t="s">
        <v>351</v>
      </c>
    </row>
    <row r="236" spans="2:65" s="12" customFormat="1">
      <c r="B236" s="150"/>
      <c r="D236" s="151" t="s">
        <v>171</v>
      </c>
      <c r="E236" s="152" t="s">
        <v>1</v>
      </c>
      <c r="F236" s="153" t="s">
        <v>352</v>
      </c>
      <c r="H236" s="154">
        <v>0.96</v>
      </c>
      <c r="I236" s="155"/>
      <c r="L236" s="150"/>
      <c r="M236" s="156"/>
      <c r="T236" s="157"/>
      <c r="AT236" s="152" t="s">
        <v>171</v>
      </c>
      <c r="AU236" s="152" t="s">
        <v>86</v>
      </c>
      <c r="AV236" s="12" t="s">
        <v>86</v>
      </c>
      <c r="AW236" s="12" t="s">
        <v>32</v>
      </c>
      <c r="AX236" s="12" t="s">
        <v>77</v>
      </c>
      <c r="AY236" s="152" t="s">
        <v>163</v>
      </c>
    </row>
    <row r="237" spans="2:65" s="12" customFormat="1" ht="33.75">
      <c r="B237" s="150"/>
      <c r="D237" s="151" t="s">
        <v>171</v>
      </c>
      <c r="E237" s="152" t="s">
        <v>1</v>
      </c>
      <c r="F237" s="153" t="s">
        <v>353</v>
      </c>
      <c r="H237" s="154">
        <v>44.823</v>
      </c>
      <c r="I237" s="155"/>
      <c r="L237" s="150"/>
      <c r="M237" s="156"/>
      <c r="T237" s="157"/>
      <c r="AT237" s="152" t="s">
        <v>171</v>
      </c>
      <c r="AU237" s="152" t="s">
        <v>86</v>
      </c>
      <c r="AV237" s="12" t="s">
        <v>86</v>
      </c>
      <c r="AW237" s="12" t="s">
        <v>32</v>
      </c>
      <c r="AX237" s="12" t="s">
        <v>77</v>
      </c>
      <c r="AY237" s="152" t="s">
        <v>163</v>
      </c>
    </row>
    <row r="238" spans="2:65" s="12" customFormat="1">
      <c r="B238" s="150"/>
      <c r="D238" s="151" t="s">
        <v>171</v>
      </c>
      <c r="E238" s="152" t="s">
        <v>1</v>
      </c>
      <c r="F238" s="153" t="s">
        <v>354</v>
      </c>
      <c r="H238" s="154">
        <v>6.2309999999999999</v>
      </c>
      <c r="I238" s="155"/>
      <c r="L238" s="150"/>
      <c r="M238" s="156"/>
      <c r="T238" s="157"/>
      <c r="AT238" s="152" t="s">
        <v>171</v>
      </c>
      <c r="AU238" s="152" t="s">
        <v>86</v>
      </c>
      <c r="AV238" s="12" t="s">
        <v>86</v>
      </c>
      <c r="AW238" s="12" t="s">
        <v>32</v>
      </c>
      <c r="AX238" s="12" t="s">
        <v>77</v>
      </c>
      <c r="AY238" s="152" t="s">
        <v>163</v>
      </c>
    </row>
    <row r="239" spans="2:65" s="1" customFormat="1" ht="24.2" customHeight="1">
      <c r="B239" s="31"/>
      <c r="C239" s="136" t="s">
        <v>355</v>
      </c>
      <c r="D239" s="136" t="s">
        <v>165</v>
      </c>
      <c r="E239" s="137" t="s">
        <v>356</v>
      </c>
      <c r="F239" s="138" t="s">
        <v>357</v>
      </c>
      <c r="G239" s="139" t="s">
        <v>168</v>
      </c>
      <c r="H239" s="140">
        <v>126.105</v>
      </c>
      <c r="I239" s="141"/>
      <c r="J239" s="142">
        <f>ROUND(I239*H239,0)</f>
        <v>0</v>
      </c>
      <c r="K239" s="143"/>
      <c r="L239" s="31"/>
      <c r="M239" s="144" t="s">
        <v>1</v>
      </c>
      <c r="N239" s="145" t="s">
        <v>42</v>
      </c>
      <c r="P239" s="146">
        <f>O239*H239</f>
        <v>0</v>
      </c>
      <c r="Q239" s="146">
        <v>1.8000000000000001E-4</v>
      </c>
      <c r="R239" s="146">
        <f>Q239*H239</f>
        <v>2.2698900000000001E-2</v>
      </c>
      <c r="S239" s="146">
        <v>0</v>
      </c>
      <c r="T239" s="147">
        <f>S239*H239</f>
        <v>0</v>
      </c>
      <c r="AR239" s="148" t="s">
        <v>169</v>
      </c>
      <c r="AT239" s="148" t="s">
        <v>165</v>
      </c>
      <c r="AU239" s="148" t="s">
        <v>86</v>
      </c>
      <c r="AY239" s="16" t="s">
        <v>163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6" t="s">
        <v>8</v>
      </c>
      <c r="BK239" s="149">
        <f>ROUND(I239*H239,0)</f>
        <v>0</v>
      </c>
      <c r="BL239" s="16" t="s">
        <v>169</v>
      </c>
      <c r="BM239" s="148" t="s">
        <v>358</v>
      </c>
    </row>
    <row r="240" spans="2:65" s="12" customFormat="1" ht="22.5">
      <c r="B240" s="150"/>
      <c r="D240" s="151" t="s">
        <v>171</v>
      </c>
      <c r="E240" s="152" t="s">
        <v>1</v>
      </c>
      <c r="F240" s="153" t="s">
        <v>359</v>
      </c>
      <c r="H240" s="154">
        <v>126.105</v>
      </c>
      <c r="I240" s="155"/>
      <c r="L240" s="150"/>
      <c r="M240" s="156"/>
      <c r="T240" s="157"/>
      <c r="AT240" s="152" t="s">
        <v>171</v>
      </c>
      <c r="AU240" s="152" t="s">
        <v>86</v>
      </c>
      <c r="AV240" s="12" t="s">
        <v>86</v>
      </c>
      <c r="AW240" s="12" t="s">
        <v>32</v>
      </c>
      <c r="AX240" s="12" t="s">
        <v>77</v>
      </c>
      <c r="AY240" s="152" t="s">
        <v>163</v>
      </c>
    </row>
    <row r="241" spans="2:65" s="1" customFormat="1" ht="24.2" customHeight="1">
      <c r="B241" s="31"/>
      <c r="C241" s="136" t="s">
        <v>360</v>
      </c>
      <c r="D241" s="136" t="s">
        <v>165</v>
      </c>
      <c r="E241" s="137" t="s">
        <v>361</v>
      </c>
      <c r="F241" s="138" t="s">
        <v>362</v>
      </c>
      <c r="G241" s="139" t="s">
        <v>168</v>
      </c>
      <c r="H241" s="140">
        <v>975.553</v>
      </c>
      <c r="I241" s="141"/>
      <c r="J241" s="142">
        <f>ROUND(I241*H241,0)</f>
        <v>0</v>
      </c>
      <c r="K241" s="143"/>
      <c r="L241" s="31"/>
      <c r="M241" s="144" t="s">
        <v>1</v>
      </c>
      <c r="N241" s="145" t="s">
        <v>42</v>
      </c>
      <c r="P241" s="146">
        <f>O241*H241</f>
        <v>0</v>
      </c>
      <c r="Q241" s="146">
        <v>1.3999999999999999E-4</v>
      </c>
      <c r="R241" s="146">
        <f>Q241*H241</f>
        <v>0.13657741999999998</v>
      </c>
      <c r="S241" s="146">
        <v>0</v>
      </c>
      <c r="T241" s="147">
        <f>S241*H241</f>
        <v>0</v>
      </c>
      <c r="AR241" s="148" t="s">
        <v>169</v>
      </c>
      <c r="AT241" s="148" t="s">
        <v>165</v>
      </c>
      <c r="AU241" s="148" t="s">
        <v>86</v>
      </c>
      <c r="AY241" s="16" t="s">
        <v>163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6" t="s">
        <v>8</v>
      </c>
      <c r="BK241" s="149">
        <f>ROUND(I241*H241,0)</f>
        <v>0</v>
      </c>
      <c r="BL241" s="16" t="s">
        <v>169</v>
      </c>
      <c r="BM241" s="148" t="s">
        <v>363</v>
      </c>
    </row>
    <row r="242" spans="2:65" s="12" customFormat="1" ht="33.75">
      <c r="B242" s="150"/>
      <c r="D242" s="151" t="s">
        <v>171</v>
      </c>
      <c r="E242" s="152" t="s">
        <v>1</v>
      </c>
      <c r="F242" s="153" t="s">
        <v>364</v>
      </c>
      <c r="H242" s="154">
        <v>1183.5619999999999</v>
      </c>
      <c r="I242" s="155"/>
      <c r="L242" s="150"/>
      <c r="M242" s="156"/>
      <c r="T242" s="157"/>
      <c r="AT242" s="152" t="s">
        <v>171</v>
      </c>
      <c r="AU242" s="152" t="s">
        <v>86</v>
      </c>
      <c r="AV242" s="12" t="s">
        <v>86</v>
      </c>
      <c r="AW242" s="12" t="s">
        <v>32</v>
      </c>
      <c r="AX242" s="12" t="s">
        <v>77</v>
      </c>
      <c r="AY242" s="152" t="s">
        <v>163</v>
      </c>
    </row>
    <row r="243" spans="2:65" s="12" customFormat="1" ht="33.75">
      <c r="B243" s="150"/>
      <c r="D243" s="151" t="s">
        <v>171</v>
      </c>
      <c r="E243" s="152" t="s">
        <v>1</v>
      </c>
      <c r="F243" s="153" t="s">
        <v>365</v>
      </c>
      <c r="H243" s="154">
        <v>-245.286</v>
      </c>
      <c r="I243" s="155"/>
      <c r="L243" s="150"/>
      <c r="M243" s="156"/>
      <c r="T243" s="157"/>
      <c r="AT243" s="152" t="s">
        <v>171</v>
      </c>
      <c r="AU243" s="152" t="s">
        <v>86</v>
      </c>
      <c r="AV243" s="12" t="s">
        <v>86</v>
      </c>
      <c r="AW243" s="12" t="s">
        <v>32</v>
      </c>
      <c r="AX243" s="12" t="s">
        <v>77</v>
      </c>
      <c r="AY243" s="152" t="s">
        <v>163</v>
      </c>
    </row>
    <row r="244" spans="2:65" s="12" customFormat="1">
      <c r="B244" s="150"/>
      <c r="D244" s="151" t="s">
        <v>171</v>
      </c>
      <c r="E244" s="152" t="s">
        <v>1</v>
      </c>
      <c r="F244" s="153" t="s">
        <v>366</v>
      </c>
      <c r="H244" s="154">
        <v>-37.030999999999999</v>
      </c>
      <c r="I244" s="155"/>
      <c r="L244" s="150"/>
      <c r="M244" s="156"/>
      <c r="T244" s="157"/>
      <c r="AT244" s="152" t="s">
        <v>171</v>
      </c>
      <c r="AU244" s="152" t="s">
        <v>86</v>
      </c>
      <c r="AV244" s="12" t="s">
        <v>86</v>
      </c>
      <c r="AW244" s="12" t="s">
        <v>32</v>
      </c>
      <c r="AX244" s="12" t="s">
        <v>77</v>
      </c>
      <c r="AY244" s="152" t="s">
        <v>163</v>
      </c>
    </row>
    <row r="245" spans="2:65" s="13" customFormat="1">
      <c r="B245" s="169"/>
      <c r="D245" s="151" t="s">
        <v>171</v>
      </c>
      <c r="E245" s="170" t="s">
        <v>1</v>
      </c>
      <c r="F245" s="171" t="s">
        <v>367</v>
      </c>
      <c r="H245" s="170" t="s">
        <v>1</v>
      </c>
      <c r="I245" s="172"/>
      <c r="L245" s="169"/>
      <c r="M245" s="173"/>
      <c r="T245" s="174"/>
      <c r="AT245" s="170" t="s">
        <v>171</v>
      </c>
      <c r="AU245" s="170" t="s">
        <v>86</v>
      </c>
      <c r="AV245" s="13" t="s">
        <v>8</v>
      </c>
      <c r="AW245" s="13" t="s">
        <v>32</v>
      </c>
      <c r="AX245" s="13" t="s">
        <v>77</v>
      </c>
      <c r="AY245" s="170" t="s">
        <v>163</v>
      </c>
    </row>
    <row r="246" spans="2:65" s="12" customFormat="1" ht="33.75">
      <c r="B246" s="150"/>
      <c r="D246" s="151" t="s">
        <v>171</v>
      </c>
      <c r="E246" s="152" t="s">
        <v>1</v>
      </c>
      <c r="F246" s="153" t="s">
        <v>368</v>
      </c>
      <c r="H246" s="154">
        <v>20.971</v>
      </c>
      <c r="I246" s="155"/>
      <c r="L246" s="150"/>
      <c r="M246" s="156"/>
      <c r="T246" s="157"/>
      <c r="AT246" s="152" t="s">
        <v>171</v>
      </c>
      <c r="AU246" s="152" t="s">
        <v>86</v>
      </c>
      <c r="AV246" s="12" t="s">
        <v>86</v>
      </c>
      <c r="AW246" s="12" t="s">
        <v>32</v>
      </c>
      <c r="AX246" s="12" t="s">
        <v>77</v>
      </c>
      <c r="AY246" s="152" t="s">
        <v>163</v>
      </c>
    </row>
    <row r="247" spans="2:65" s="12" customFormat="1">
      <c r="B247" s="150"/>
      <c r="D247" s="151" t="s">
        <v>171</v>
      </c>
      <c r="E247" s="152" t="s">
        <v>1</v>
      </c>
      <c r="F247" s="153" t="s">
        <v>334</v>
      </c>
      <c r="H247" s="154">
        <v>2.1629999999999998</v>
      </c>
      <c r="I247" s="155"/>
      <c r="L247" s="150"/>
      <c r="M247" s="156"/>
      <c r="T247" s="157"/>
      <c r="AT247" s="152" t="s">
        <v>171</v>
      </c>
      <c r="AU247" s="152" t="s">
        <v>86</v>
      </c>
      <c r="AV247" s="12" t="s">
        <v>86</v>
      </c>
      <c r="AW247" s="12" t="s">
        <v>32</v>
      </c>
      <c r="AX247" s="12" t="s">
        <v>77</v>
      </c>
      <c r="AY247" s="152" t="s">
        <v>163</v>
      </c>
    </row>
    <row r="248" spans="2:65" s="12" customFormat="1" ht="33.75">
      <c r="B248" s="150"/>
      <c r="D248" s="151" t="s">
        <v>171</v>
      </c>
      <c r="E248" s="152" t="s">
        <v>1</v>
      </c>
      <c r="F248" s="153" t="s">
        <v>353</v>
      </c>
      <c r="H248" s="154">
        <v>44.823</v>
      </c>
      <c r="I248" s="155"/>
      <c r="L248" s="150"/>
      <c r="M248" s="156"/>
      <c r="T248" s="157"/>
      <c r="AT248" s="152" t="s">
        <v>171</v>
      </c>
      <c r="AU248" s="152" t="s">
        <v>86</v>
      </c>
      <c r="AV248" s="12" t="s">
        <v>86</v>
      </c>
      <c r="AW248" s="12" t="s">
        <v>32</v>
      </c>
      <c r="AX248" s="12" t="s">
        <v>77</v>
      </c>
      <c r="AY248" s="152" t="s">
        <v>163</v>
      </c>
    </row>
    <row r="249" spans="2:65" s="12" customFormat="1">
      <c r="B249" s="150"/>
      <c r="D249" s="151" t="s">
        <v>171</v>
      </c>
      <c r="E249" s="152" t="s">
        <v>1</v>
      </c>
      <c r="F249" s="153" t="s">
        <v>369</v>
      </c>
      <c r="H249" s="154">
        <v>5.391</v>
      </c>
      <c r="I249" s="155"/>
      <c r="L249" s="150"/>
      <c r="M249" s="156"/>
      <c r="T249" s="157"/>
      <c r="AT249" s="152" t="s">
        <v>171</v>
      </c>
      <c r="AU249" s="152" t="s">
        <v>86</v>
      </c>
      <c r="AV249" s="12" t="s">
        <v>86</v>
      </c>
      <c r="AW249" s="12" t="s">
        <v>32</v>
      </c>
      <c r="AX249" s="12" t="s">
        <v>77</v>
      </c>
      <c r="AY249" s="152" t="s">
        <v>163</v>
      </c>
    </row>
    <row r="250" spans="2:65" s="12" customFormat="1">
      <c r="B250" s="150"/>
      <c r="D250" s="151" t="s">
        <v>171</v>
      </c>
      <c r="E250" s="152" t="s">
        <v>1</v>
      </c>
      <c r="F250" s="153" t="s">
        <v>352</v>
      </c>
      <c r="H250" s="154">
        <v>0.96</v>
      </c>
      <c r="I250" s="155"/>
      <c r="L250" s="150"/>
      <c r="M250" s="156"/>
      <c r="T250" s="157"/>
      <c r="AT250" s="152" t="s">
        <v>171</v>
      </c>
      <c r="AU250" s="152" t="s">
        <v>86</v>
      </c>
      <c r="AV250" s="12" t="s">
        <v>86</v>
      </c>
      <c r="AW250" s="12" t="s">
        <v>32</v>
      </c>
      <c r="AX250" s="12" t="s">
        <v>77</v>
      </c>
      <c r="AY250" s="152" t="s">
        <v>163</v>
      </c>
    </row>
    <row r="251" spans="2:65" s="1" customFormat="1" ht="44.25" customHeight="1">
      <c r="B251" s="31"/>
      <c r="C251" s="136" t="s">
        <v>370</v>
      </c>
      <c r="D251" s="136" t="s">
        <v>165</v>
      </c>
      <c r="E251" s="137" t="s">
        <v>371</v>
      </c>
      <c r="F251" s="138" t="s">
        <v>372</v>
      </c>
      <c r="G251" s="139" t="s">
        <v>168</v>
      </c>
      <c r="H251" s="140">
        <v>114.968</v>
      </c>
      <c r="I251" s="141"/>
      <c r="J251" s="142">
        <f>ROUND(I251*H251,0)</f>
        <v>0</v>
      </c>
      <c r="K251" s="143"/>
      <c r="L251" s="31"/>
      <c r="M251" s="144" t="s">
        <v>1</v>
      </c>
      <c r="N251" s="145" t="s">
        <v>42</v>
      </c>
      <c r="P251" s="146">
        <f>O251*H251</f>
        <v>0</v>
      </c>
      <c r="Q251" s="146">
        <v>8.5199999999999998E-3</v>
      </c>
      <c r="R251" s="146">
        <f>Q251*H251</f>
        <v>0.97952735999999996</v>
      </c>
      <c r="S251" s="146">
        <v>0</v>
      </c>
      <c r="T251" s="147">
        <f>S251*H251</f>
        <v>0</v>
      </c>
      <c r="AR251" s="148" t="s">
        <v>169</v>
      </c>
      <c r="AT251" s="148" t="s">
        <v>165</v>
      </c>
      <c r="AU251" s="148" t="s">
        <v>86</v>
      </c>
      <c r="AY251" s="16" t="s">
        <v>163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6" t="s">
        <v>8</v>
      </c>
      <c r="BK251" s="149">
        <f>ROUND(I251*H251,0)</f>
        <v>0</v>
      </c>
      <c r="BL251" s="16" t="s">
        <v>169</v>
      </c>
      <c r="BM251" s="148" t="s">
        <v>373</v>
      </c>
    </row>
    <row r="252" spans="2:65" s="12" customFormat="1" ht="22.5">
      <c r="B252" s="150"/>
      <c r="D252" s="151" t="s">
        <v>171</v>
      </c>
      <c r="E252" s="152" t="s">
        <v>1</v>
      </c>
      <c r="F252" s="153" t="s">
        <v>374</v>
      </c>
      <c r="H252" s="154">
        <v>114.968</v>
      </c>
      <c r="I252" s="155"/>
      <c r="L252" s="150"/>
      <c r="M252" s="156"/>
      <c r="T252" s="157"/>
      <c r="AT252" s="152" t="s">
        <v>171</v>
      </c>
      <c r="AU252" s="152" t="s">
        <v>86</v>
      </c>
      <c r="AV252" s="12" t="s">
        <v>86</v>
      </c>
      <c r="AW252" s="12" t="s">
        <v>32</v>
      </c>
      <c r="AX252" s="12" t="s">
        <v>77</v>
      </c>
      <c r="AY252" s="152" t="s">
        <v>163</v>
      </c>
    </row>
    <row r="253" spans="2:65" s="1" customFormat="1" ht="24.2" customHeight="1">
      <c r="B253" s="31"/>
      <c r="C253" s="158" t="s">
        <v>375</v>
      </c>
      <c r="D253" s="158" t="s">
        <v>269</v>
      </c>
      <c r="E253" s="159" t="s">
        <v>376</v>
      </c>
      <c r="F253" s="160" t="s">
        <v>377</v>
      </c>
      <c r="G253" s="161" t="s">
        <v>168</v>
      </c>
      <c r="H253" s="162">
        <v>120.71599999999999</v>
      </c>
      <c r="I253" s="163"/>
      <c r="J253" s="164">
        <f>ROUND(I253*H253,0)</f>
        <v>0</v>
      </c>
      <c r="K253" s="165"/>
      <c r="L253" s="166"/>
      <c r="M253" s="167" t="s">
        <v>1</v>
      </c>
      <c r="N253" s="168" t="s">
        <v>42</v>
      </c>
      <c r="P253" s="146">
        <f>O253*H253</f>
        <v>0</v>
      </c>
      <c r="Q253" s="146">
        <v>3.5999999999999999E-3</v>
      </c>
      <c r="R253" s="146">
        <f>Q253*H253</f>
        <v>0.43457759999999995</v>
      </c>
      <c r="S253" s="146">
        <v>0</v>
      </c>
      <c r="T253" s="147">
        <f>S253*H253</f>
        <v>0</v>
      </c>
      <c r="AR253" s="148" t="s">
        <v>206</v>
      </c>
      <c r="AT253" s="148" t="s">
        <v>269</v>
      </c>
      <c r="AU253" s="148" t="s">
        <v>86</v>
      </c>
      <c r="AY253" s="16" t="s">
        <v>163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6" t="s">
        <v>8</v>
      </c>
      <c r="BK253" s="149">
        <f>ROUND(I253*H253,0)</f>
        <v>0</v>
      </c>
      <c r="BL253" s="16" t="s">
        <v>169</v>
      </c>
      <c r="BM253" s="148" t="s">
        <v>378</v>
      </c>
    </row>
    <row r="254" spans="2:65" s="12" customFormat="1">
      <c r="B254" s="150"/>
      <c r="D254" s="151" t="s">
        <v>171</v>
      </c>
      <c r="E254" s="152" t="s">
        <v>1</v>
      </c>
      <c r="F254" s="153" t="s">
        <v>379</v>
      </c>
      <c r="H254" s="154">
        <v>114.968</v>
      </c>
      <c r="I254" s="155"/>
      <c r="L254" s="150"/>
      <c r="M254" s="156"/>
      <c r="T254" s="157"/>
      <c r="AT254" s="152" t="s">
        <v>171</v>
      </c>
      <c r="AU254" s="152" t="s">
        <v>86</v>
      </c>
      <c r="AV254" s="12" t="s">
        <v>86</v>
      </c>
      <c r="AW254" s="12" t="s">
        <v>32</v>
      </c>
      <c r="AX254" s="12" t="s">
        <v>8</v>
      </c>
      <c r="AY254" s="152" t="s">
        <v>163</v>
      </c>
    </row>
    <row r="255" spans="2:65" s="12" customFormat="1">
      <c r="B255" s="150"/>
      <c r="D255" s="151" t="s">
        <v>171</v>
      </c>
      <c r="F255" s="153" t="s">
        <v>380</v>
      </c>
      <c r="H255" s="154">
        <v>120.71599999999999</v>
      </c>
      <c r="I255" s="155"/>
      <c r="L255" s="150"/>
      <c r="M255" s="156"/>
      <c r="T255" s="157"/>
      <c r="AT255" s="152" t="s">
        <v>171</v>
      </c>
      <c r="AU255" s="152" t="s">
        <v>86</v>
      </c>
      <c r="AV255" s="12" t="s">
        <v>86</v>
      </c>
      <c r="AW255" s="12" t="s">
        <v>4</v>
      </c>
      <c r="AX255" s="12" t="s">
        <v>8</v>
      </c>
      <c r="AY255" s="152" t="s">
        <v>163</v>
      </c>
    </row>
    <row r="256" spans="2:65" s="1" customFormat="1" ht="44.25" customHeight="1">
      <c r="B256" s="31"/>
      <c r="C256" s="136" t="s">
        <v>381</v>
      </c>
      <c r="D256" s="136" t="s">
        <v>165</v>
      </c>
      <c r="E256" s="137" t="s">
        <v>382</v>
      </c>
      <c r="F256" s="138" t="s">
        <v>383</v>
      </c>
      <c r="G256" s="139" t="s">
        <v>168</v>
      </c>
      <c r="H256" s="140">
        <v>897.95399999999995</v>
      </c>
      <c r="I256" s="141"/>
      <c r="J256" s="142">
        <f>ROUND(I256*H256,0)</f>
        <v>0</v>
      </c>
      <c r="K256" s="143"/>
      <c r="L256" s="31"/>
      <c r="M256" s="144" t="s">
        <v>1</v>
      </c>
      <c r="N256" s="145" t="s">
        <v>42</v>
      </c>
      <c r="P256" s="146">
        <f>O256*H256</f>
        <v>0</v>
      </c>
      <c r="Q256" s="146">
        <v>8.6E-3</v>
      </c>
      <c r="R256" s="146">
        <f>Q256*H256</f>
        <v>7.7224043999999994</v>
      </c>
      <c r="S256" s="146">
        <v>0</v>
      </c>
      <c r="T256" s="147">
        <f>S256*H256</f>
        <v>0</v>
      </c>
      <c r="AR256" s="148" t="s">
        <v>169</v>
      </c>
      <c r="AT256" s="148" t="s">
        <v>165</v>
      </c>
      <c r="AU256" s="148" t="s">
        <v>86</v>
      </c>
      <c r="AY256" s="16" t="s">
        <v>163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6" t="s">
        <v>8</v>
      </c>
      <c r="BK256" s="149">
        <f>ROUND(I256*H256,0)</f>
        <v>0</v>
      </c>
      <c r="BL256" s="16" t="s">
        <v>169</v>
      </c>
      <c r="BM256" s="148" t="s">
        <v>384</v>
      </c>
    </row>
    <row r="257" spans="2:65" s="12" customFormat="1" ht="33.75">
      <c r="B257" s="150"/>
      <c r="D257" s="151" t="s">
        <v>171</v>
      </c>
      <c r="E257" s="152" t="s">
        <v>1</v>
      </c>
      <c r="F257" s="153" t="s">
        <v>385</v>
      </c>
      <c r="H257" s="154">
        <v>1180.271</v>
      </c>
      <c r="I257" s="155"/>
      <c r="L257" s="150"/>
      <c r="M257" s="156"/>
      <c r="T257" s="157"/>
      <c r="AT257" s="152" t="s">
        <v>171</v>
      </c>
      <c r="AU257" s="152" t="s">
        <v>86</v>
      </c>
      <c r="AV257" s="12" t="s">
        <v>86</v>
      </c>
      <c r="AW257" s="12" t="s">
        <v>32</v>
      </c>
      <c r="AX257" s="12" t="s">
        <v>77</v>
      </c>
      <c r="AY257" s="152" t="s">
        <v>163</v>
      </c>
    </row>
    <row r="258" spans="2:65" s="12" customFormat="1" ht="33.75">
      <c r="B258" s="150"/>
      <c r="D258" s="151" t="s">
        <v>171</v>
      </c>
      <c r="E258" s="152" t="s">
        <v>1</v>
      </c>
      <c r="F258" s="153" t="s">
        <v>365</v>
      </c>
      <c r="H258" s="154">
        <v>-245.286</v>
      </c>
      <c r="I258" s="155"/>
      <c r="L258" s="150"/>
      <c r="M258" s="156"/>
      <c r="T258" s="157"/>
      <c r="AT258" s="152" t="s">
        <v>171</v>
      </c>
      <c r="AU258" s="152" t="s">
        <v>86</v>
      </c>
      <c r="AV258" s="12" t="s">
        <v>86</v>
      </c>
      <c r="AW258" s="12" t="s">
        <v>32</v>
      </c>
      <c r="AX258" s="12" t="s">
        <v>77</v>
      </c>
      <c r="AY258" s="152" t="s">
        <v>163</v>
      </c>
    </row>
    <row r="259" spans="2:65" s="12" customFormat="1">
      <c r="B259" s="150"/>
      <c r="D259" s="151" t="s">
        <v>171</v>
      </c>
      <c r="E259" s="152" t="s">
        <v>1</v>
      </c>
      <c r="F259" s="153" t="s">
        <v>366</v>
      </c>
      <c r="H259" s="154">
        <v>-37.030999999999999</v>
      </c>
      <c r="I259" s="155"/>
      <c r="L259" s="150"/>
      <c r="M259" s="156"/>
      <c r="T259" s="157"/>
      <c r="AT259" s="152" t="s">
        <v>171</v>
      </c>
      <c r="AU259" s="152" t="s">
        <v>86</v>
      </c>
      <c r="AV259" s="12" t="s">
        <v>86</v>
      </c>
      <c r="AW259" s="12" t="s">
        <v>32</v>
      </c>
      <c r="AX259" s="12" t="s">
        <v>77</v>
      </c>
      <c r="AY259" s="152" t="s">
        <v>163</v>
      </c>
    </row>
    <row r="260" spans="2:65" s="1" customFormat="1" ht="16.5" customHeight="1">
      <c r="B260" s="31"/>
      <c r="C260" s="158" t="s">
        <v>386</v>
      </c>
      <c r="D260" s="158" t="s">
        <v>269</v>
      </c>
      <c r="E260" s="159" t="s">
        <v>387</v>
      </c>
      <c r="F260" s="160" t="s">
        <v>388</v>
      </c>
      <c r="G260" s="161" t="s">
        <v>168</v>
      </c>
      <c r="H260" s="162">
        <v>942.85199999999998</v>
      </c>
      <c r="I260" s="163"/>
      <c r="J260" s="164">
        <f>ROUND(I260*H260,0)</f>
        <v>0</v>
      </c>
      <c r="K260" s="165"/>
      <c r="L260" s="166"/>
      <c r="M260" s="167" t="s">
        <v>1</v>
      </c>
      <c r="N260" s="168" t="s">
        <v>42</v>
      </c>
      <c r="P260" s="146">
        <f>O260*H260</f>
        <v>0</v>
      </c>
      <c r="Q260" s="146">
        <v>2.2499999999999998E-3</v>
      </c>
      <c r="R260" s="146">
        <f>Q260*H260</f>
        <v>2.1214169999999997</v>
      </c>
      <c r="S260" s="146">
        <v>0</v>
      </c>
      <c r="T260" s="147">
        <f>S260*H260</f>
        <v>0</v>
      </c>
      <c r="AR260" s="148" t="s">
        <v>206</v>
      </c>
      <c r="AT260" s="148" t="s">
        <v>269</v>
      </c>
      <c r="AU260" s="148" t="s">
        <v>86</v>
      </c>
      <c r="AY260" s="16" t="s">
        <v>163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6" t="s">
        <v>8</v>
      </c>
      <c r="BK260" s="149">
        <f>ROUND(I260*H260,0)</f>
        <v>0</v>
      </c>
      <c r="BL260" s="16" t="s">
        <v>169</v>
      </c>
      <c r="BM260" s="148" t="s">
        <v>389</v>
      </c>
    </row>
    <row r="261" spans="2:65" s="12" customFormat="1">
      <c r="B261" s="150"/>
      <c r="D261" s="151" t="s">
        <v>171</v>
      </c>
      <c r="E261" s="152" t="s">
        <v>1</v>
      </c>
      <c r="F261" s="153" t="s">
        <v>390</v>
      </c>
      <c r="H261" s="154">
        <v>897.95399999999995</v>
      </c>
      <c r="I261" s="155"/>
      <c r="L261" s="150"/>
      <c r="M261" s="156"/>
      <c r="T261" s="157"/>
      <c r="AT261" s="152" t="s">
        <v>171</v>
      </c>
      <c r="AU261" s="152" t="s">
        <v>86</v>
      </c>
      <c r="AV261" s="12" t="s">
        <v>86</v>
      </c>
      <c r="AW261" s="12" t="s">
        <v>32</v>
      </c>
      <c r="AX261" s="12" t="s">
        <v>8</v>
      </c>
      <c r="AY261" s="152" t="s">
        <v>163</v>
      </c>
    </row>
    <row r="262" spans="2:65" s="12" customFormat="1">
      <c r="B262" s="150"/>
      <c r="D262" s="151" t="s">
        <v>171</v>
      </c>
      <c r="F262" s="153" t="s">
        <v>391</v>
      </c>
      <c r="H262" s="154">
        <v>942.85199999999998</v>
      </c>
      <c r="I262" s="155"/>
      <c r="L262" s="150"/>
      <c r="M262" s="156"/>
      <c r="T262" s="157"/>
      <c r="AT262" s="152" t="s">
        <v>171</v>
      </c>
      <c r="AU262" s="152" t="s">
        <v>86</v>
      </c>
      <c r="AV262" s="12" t="s">
        <v>86</v>
      </c>
      <c r="AW262" s="12" t="s">
        <v>4</v>
      </c>
      <c r="AX262" s="12" t="s">
        <v>8</v>
      </c>
      <c r="AY262" s="152" t="s">
        <v>163</v>
      </c>
    </row>
    <row r="263" spans="2:65" s="1" customFormat="1" ht="37.9" customHeight="1">
      <c r="B263" s="31"/>
      <c r="C263" s="136" t="s">
        <v>392</v>
      </c>
      <c r="D263" s="136" t="s">
        <v>165</v>
      </c>
      <c r="E263" s="137" t="s">
        <v>393</v>
      </c>
      <c r="F263" s="138" t="s">
        <v>394</v>
      </c>
      <c r="G263" s="139" t="s">
        <v>219</v>
      </c>
      <c r="H263" s="140">
        <v>139.80500000000001</v>
      </c>
      <c r="I263" s="141"/>
      <c r="J263" s="142">
        <f>ROUND(I263*H263,0)</f>
        <v>0</v>
      </c>
      <c r="K263" s="143"/>
      <c r="L263" s="31"/>
      <c r="M263" s="144" t="s">
        <v>1</v>
      </c>
      <c r="N263" s="145" t="s">
        <v>42</v>
      </c>
      <c r="P263" s="146">
        <f>O263*H263</f>
        <v>0</v>
      </c>
      <c r="Q263" s="146">
        <v>1.7600000000000001E-3</v>
      </c>
      <c r="R263" s="146">
        <f>Q263*H263</f>
        <v>0.24605680000000002</v>
      </c>
      <c r="S263" s="146">
        <v>0</v>
      </c>
      <c r="T263" s="147">
        <f>S263*H263</f>
        <v>0</v>
      </c>
      <c r="AR263" s="148" t="s">
        <v>169</v>
      </c>
      <c r="AT263" s="148" t="s">
        <v>165</v>
      </c>
      <c r="AU263" s="148" t="s">
        <v>86</v>
      </c>
      <c r="AY263" s="16" t="s">
        <v>163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6" t="s">
        <v>8</v>
      </c>
      <c r="BK263" s="149">
        <f>ROUND(I263*H263,0)</f>
        <v>0</v>
      </c>
      <c r="BL263" s="16" t="s">
        <v>169</v>
      </c>
      <c r="BM263" s="148" t="s">
        <v>395</v>
      </c>
    </row>
    <row r="264" spans="2:65" s="12" customFormat="1" ht="22.5">
      <c r="B264" s="150"/>
      <c r="D264" s="151" t="s">
        <v>171</v>
      </c>
      <c r="E264" s="152" t="s">
        <v>1</v>
      </c>
      <c r="F264" s="153" t="s">
        <v>396</v>
      </c>
      <c r="H264" s="154">
        <v>139.80500000000001</v>
      </c>
      <c r="I264" s="155"/>
      <c r="L264" s="150"/>
      <c r="M264" s="156"/>
      <c r="T264" s="157"/>
      <c r="AT264" s="152" t="s">
        <v>171</v>
      </c>
      <c r="AU264" s="152" t="s">
        <v>86</v>
      </c>
      <c r="AV264" s="12" t="s">
        <v>86</v>
      </c>
      <c r="AW264" s="12" t="s">
        <v>32</v>
      </c>
      <c r="AX264" s="12" t="s">
        <v>77</v>
      </c>
      <c r="AY264" s="152" t="s">
        <v>163</v>
      </c>
    </row>
    <row r="265" spans="2:65" s="1" customFormat="1" ht="24.2" customHeight="1">
      <c r="B265" s="31"/>
      <c r="C265" s="158" t="s">
        <v>397</v>
      </c>
      <c r="D265" s="158" t="s">
        <v>269</v>
      </c>
      <c r="E265" s="159" t="s">
        <v>398</v>
      </c>
      <c r="F265" s="160" t="s">
        <v>399</v>
      </c>
      <c r="G265" s="161" t="s">
        <v>168</v>
      </c>
      <c r="H265" s="162">
        <v>22.02</v>
      </c>
      <c r="I265" s="163"/>
      <c r="J265" s="164">
        <f>ROUND(I265*H265,0)</f>
        <v>0</v>
      </c>
      <c r="K265" s="165"/>
      <c r="L265" s="166"/>
      <c r="M265" s="167" t="s">
        <v>1</v>
      </c>
      <c r="N265" s="168" t="s">
        <v>42</v>
      </c>
      <c r="P265" s="146">
        <f>O265*H265</f>
        <v>0</v>
      </c>
      <c r="Q265" s="146">
        <v>1.1999999999999999E-3</v>
      </c>
      <c r="R265" s="146">
        <f>Q265*H265</f>
        <v>2.6423999999999996E-2</v>
      </c>
      <c r="S265" s="146">
        <v>0</v>
      </c>
      <c r="T265" s="147">
        <f>S265*H265</f>
        <v>0</v>
      </c>
      <c r="AR265" s="148" t="s">
        <v>206</v>
      </c>
      <c r="AT265" s="148" t="s">
        <v>269</v>
      </c>
      <c r="AU265" s="148" t="s">
        <v>86</v>
      </c>
      <c r="AY265" s="16" t="s">
        <v>163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6" t="s">
        <v>8</v>
      </c>
      <c r="BK265" s="149">
        <f>ROUND(I265*H265,0)</f>
        <v>0</v>
      </c>
      <c r="BL265" s="16" t="s">
        <v>169</v>
      </c>
      <c r="BM265" s="148" t="s">
        <v>400</v>
      </c>
    </row>
    <row r="266" spans="2:65" s="12" customFormat="1">
      <c r="B266" s="150"/>
      <c r="D266" s="151" t="s">
        <v>171</v>
      </c>
      <c r="E266" s="152" t="s">
        <v>1</v>
      </c>
      <c r="F266" s="153" t="s">
        <v>401</v>
      </c>
      <c r="H266" s="154">
        <v>20.971</v>
      </c>
      <c r="I266" s="155"/>
      <c r="L266" s="150"/>
      <c r="M266" s="156"/>
      <c r="T266" s="157"/>
      <c r="AT266" s="152" t="s">
        <v>171</v>
      </c>
      <c r="AU266" s="152" t="s">
        <v>86</v>
      </c>
      <c r="AV266" s="12" t="s">
        <v>86</v>
      </c>
      <c r="AW266" s="12" t="s">
        <v>32</v>
      </c>
      <c r="AX266" s="12" t="s">
        <v>8</v>
      </c>
      <c r="AY266" s="152" t="s">
        <v>163</v>
      </c>
    </row>
    <row r="267" spans="2:65" s="12" customFormat="1">
      <c r="B267" s="150"/>
      <c r="D267" s="151" t="s">
        <v>171</v>
      </c>
      <c r="F267" s="153" t="s">
        <v>402</v>
      </c>
      <c r="H267" s="154">
        <v>22.02</v>
      </c>
      <c r="I267" s="155"/>
      <c r="L267" s="150"/>
      <c r="M267" s="156"/>
      <c r="T267" s="157"/>
      <c r="AT267" s="152" t="s">
        <v>171</v>
      </c>
      <c r="AU267" s="152" t="s">
        <v>86</v>
      </c>
      <c r="AV267" s="12" t="s">
        <v>86</v>
      </c>
      <c r="AW267" s="12" t="s">
        <v>4</v>
      </c>
      <c r="AX267" s="12" t="s">
        <v>8</v>
      </c>
      <c r="AY267" s="152" t="s">
        <v>163</v>
      </c>
    </row>
    <row r="268" spans="2:65" s="1" customFormat="1" ht="37.9" customHeight="1">
      <c r="B268" s="31"/>
      <c r="C268" s="136" t="s">
        <v>403</v>
      </c>
      <c r="D268" s="136" t="s">
        <v>165</v>
      </c>
      <c r="E268" s="137" t="s">
        <v>404</v>
      </c>
      <c r="F268" s="138" t="s">
        <v>405</v>
      </c>
      <c r="G268" s="139" t="s">
        <v>168</v>
      </c>
      <c r="H268" s="140">
        <v>1012.922</v>
      </c>
      <c r="I268" s="141"/>
      <c r="J268" s="142">
        <f>ROUND(I268*H268,0)</f>
        <v>0</v>
      </c>
      <c r="K268" s="143"/>
      <c r="L268" s="31"/>
      <c r="M268" s="144" t="s">
        <v>1</v>
      </c>
      <c r="N268" s="145" t="s">
        <v>42</v>
      </c>
      <c r="P268" s="146">
        <f>O268*H268</f>
        <v>0</v>
      </c>
      <c r="Q268" s="146">
        <v>8.0000000000000007E-5</v>
      </c>
      <c r="R268" s="146">
        <f>Q268*H268</f>
        <v>8.103376000000001E-2</v>
      </c>
      <c r="S268" s="146">
        <v>0</v>
      </c>
      <c r="T268" s="147">
        <f>S268*H268</f>
        <v>0</v>
      </c>
      <c r="AR268" s="148" t="s">
        <v>169</v>
      </c>
      <c r="AT268" s="148" t="s">
        <v>165</v>
      </c>
      <c r="AU268" s="148" t="s">
        <v>86</v>
      </c>
      <c r="AY268" s="16" t="s">
        <v>163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6" t="s">
        <v>8</v>
      </c>
      <c r="BK268" s="149">
        <f>ROUND(I268*H268,0)</f>
        <v>0</v>
      </c>
      <c r="BL268" s="16" t="s">
        <v>169</v>
      </c>
      <c r="BM268" s="148" t="s">
        <v>406</v>
      </c>
    </row>
    <row r="269" spans="2:65" s="12" customFormat="1">
      <c r="B269" s="150"/>
      <c r="D269" s="151" t="s">
        <v>171</v>
      </c>
      <c r="E269" s="152" t="s">
        <v>1</v>
      </c>
      <c r="F269" s="153" t="s">
        <v>407</v>
      </c>
      <c r="H269" s="154">
        <v>1012.922</v>
      </c>
      <c r="I269" s="155"/>
      <c r="L269" s="150"/>
      <c r="M269" s="156"/>
      <c r="T269" s="157"/>
      <c r="AT269" s="152" t="s">
        <v>171</v>
      </c>
      <c r="AU269" s="152" t="s">
        <v>86</v>
      </c>
      <c r="AV269" s="12" t="s">
        <v>86</v>
      </c>
      <c r="AW269" s="12" t="s">
        <v>32</v>
      </c>
      <c r="AX269" s="12" t="s">
        <v>77</v>
      </c>
      <c r="AY269" s="152" t="s">
        <v>163</v>
      </c>
    </row>
    <row r="270" spans="2:65" s="1" customFormat="1" ht="24.2" customHeight="1">
      <c r="B270" s="31"/>
      <c r="C270" s="136" t="s">
        <v>408</v>
      </c>
      <c r="D270" s="136" t="s">
        <v>165</v>
      </c>
      <c r="E270" s="137" t="s">
        <v>409</v>
      </c>
      <c r="F270" s="138" t="s">
        <v>410</v>
      </c>
      <c r="G270" s="139" t="s">
        <v>219</v>
      </c>
      <c r="H270" s="140">
        <v>167.78</v>
      </c>
      <c r="I270" s="141"/>
      <c r="J270" s="142">
        <f>ROUND(I270*H270,0)</f>
        <v>0</v>
      </c>
      <c r="K270" s="143"/>
      <c r="L270" s="31"/>
      <c r="M270" s="144" t="s">
        <v>1</v>
      </c>
      <c r="N270" s="145" t="s">
        <v>42</v>
      </c>
      <c r="P270" s="146">
        <f>O270*H270</f>
        <v>0</v>
      </c>
      <c r="Q270" s="146">
        <v>5.0000000000000002E-5</v>
      </c>
      <c r="R270" s="146">
        <f>Q270*H270</f>
        <v>8.3890000000000006E-3</v>
      </c>
      <c r="S270" s="146">
        <v>0</v>
      </c>
      <c r="T270" s="147">
        <f>S270*H270</f>
        <v>0</v>
      </c>
      <c r="AR270" s="148" t="s">
        <v>169</v>
      </c>
      <c r="AT270" s="148" t="s">
        <v>165</v>
      </c>
      <c r="AU270" s="148" t="s">
        <v>86</v>
      </c>
      <c r="AY270" s="16" t="s">
        <v>163</v>
      </c>
      <c r="BE270" s="149">
        <f>IF(N270="základní",J270,0)</f>
        <v>0</v>
      </c>
      <c r="BF270" s="149">
        <f>IF(N270="snížená",J270,0)</f>
        <v>0</v>
      </c>
      <c r="BG270" s="149">
        <f>IF(N270="zákl. přenesená",J270,0)</f>
        <v>0</v>
      </c>
      <c r="BH270" s="149">
        <f>IF(N270="sníž. přenesená",J270,0)</f>
        <v>0</v>
      </c>
      <c r="BI270" s="149">
        <f>IF(N270="nulová",J270,0)</f>
        <v>0</v>
      </c>
      <c r="BJ270" s="16" t="s">
        <v>8</v>
      </c>
      <c r="BK270" s="149">
        <f>ROUND(I270*H270,0)</f>
        <v>0</v>
      </c>
      <c r="BL270" s="16" t="s">
        <v>169</v>
      </c>
      <c r="BM270" s="148" t="s">
        <v>411</v>
      </c>
    </row>
    <row r="271" spans="2:65" s="12" customFormat="1">
      <c r="B271" s="150"/>
      <c r="D271" s="151" t="s">
        <v>171</v>
      </c>
      <c r="E271" s="152" t="s">
        <v>1</v>
      </c>
      <c r="F271" s="153" t="s">
        <v>412</v>
      </c>
      <c r="H271" s="154">
        <v>167.78</v>
      </c>
      <c r="I271" s="155"/>
      <c r="L271" s="150"/>
      <c r="M271" s="156"/>
      <c r="T271" s="157"/>
      <c r="AT271" s="152" t="s">
        <v>171</v>
      </c>
      <c r="AU271" s="152" t="s">
        <v>86</v>
      </c>
      <c r="AV271" s="12" t="s">
        <v>86</v>
      </c>
      <c r="AW271" s="12" t="s">
        <v>32</v>
      </c>
      <c r="AX271" s="12" t="s">
        <v>77</v>
      </c>
      <c r="AY271" s="152" t="s">
        <v>163</v>
      </c>
    </row>
    <row r="272" spans="2:65" s="1" customFormat="1" ht="24.2" customHeight="1">
      <c r="B272" s="31"/>
      <c r="C272" s="158" t="s">
        <v>413</v>
      </c>
      <c r="D272" s="158" t="s">
        <v>269</v>
      </c>
      <c r="E272" s="159" t="s">
        <v>414</v>
      </c>
      <c r="F272" s="160" t="s">
        <v>415</v>
      </c>
      <c r="G272" s="161" t="s">
        <v>219</v>
      </c>
      <c r="H272" s="162">
        <v>176.16900000000001</v>
      </c>
      <c r="I272" s="163"/>
      <c r="J272" s="164">
        <f>ROUND(I272*H272,0)</f>
        <v>0</v>
      </c>
      <c r="K272" s="165"/>
      <c r="L272" s="166"/>
      <c r="M272" s="167" t="s">
        <v>1</v>
      </c>
      <c r="N272" s="168" t="s">
        <v>42</v>
      </c>
      <c r="P272" s="146">
        <f>O272*H272</f>
        <v>0</v>
      </c>
      <c r="Q272" s="146">
        <v>5.5999999999999995E-4</v>
      </c>
      <c r="R272" s="146">
        <f>Q272*H272</f>
        <v>9.8654640000000002E-2</v>
      </c>
      <c r="S272" s="146">
        <v>0</v>
      </c>
      <c r="T272" s="147">
        <f>S272*H272</f>
        <v>0</v>
      </c>
      <c r="AR272" s="148" t="s">
        <v>206</v>
      </c>
      <c r="AT272" s="148" t="s">
        <v>269</v>
      </c>
      <c r="AU272" s="148" t="s">
        <v>86</v>
      </c>
      <c r="AY272" s="16" t="s">
        <v>163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6" t="s">
        <v>8</v>
      </c>
      <c r="BK272" s="149">
        <f>ROUND(I272*H272,0)</f>
        <v>0</v>
      </c>
      <c r="BL272" s="16" t="s">
        <v>169</v>
      </c>
      <c r="BM272" s="148" t="s">
        <v>416</v>
      </c>
    </row>
    <row r="273" spans="2:65" s="12" customFormat="1">
      <c r="B273" s="150"/>
      <c r="D273" s="151" t="s">
        <v>171</v>
      </c>
      <c r="E273" s="152" t="s">
        <v>1</v>
      </c>
      <c r="F273" s="153" t="s">
        <v>417</v>
      </c>
      <c r="H273" s="154">
        <v>167.78</v>
      </c>
      <c r="I273" s="155"/>
      <c r="L273" s="150"/>
      <c r="M273" s="156"/>
      <c r="T273" s="157"/>
      <c r="AT273" s="152" t="s">
        <v>171</v>
      </c>
      <c r="AU273" s="152" t="s">
        <v>86</v>
      </c>
      <c r="AV273" s="12" t="s">
        <v>86</v>
      </c>
      <c r="AW273" s="12" t="s">
        <v>32</v>
      </c>
      <c r="AX273" s="12" t="s">
        <v>8</v>
      </c>
      <c r="AY273" s="152" t="s">
        <v>163</v>
      </c>
    </row>
    <row r="274" spans="2:65" s="12" customFormat="1">
      <c r="B274" s="150"/>
      <c r="D274" s="151" t="s">
        <v>171</v>
      </c>
      <c r="F274" s="153" t="s">
        <v>418</v>
      </c>
      <c r="H274" s="154">
        <v>176.16900000000001</v>
      </c>
      <c r="I274" s="155"/>
      <c r="L274" s="150"/>
      <c r="M274" s="156"/>
      <c r="T274" s="157"/>
      <c r="AT274" s="152" t="s">
        <v>171</v>
      </c>
      <c r="AU274" s="152" t="s">
        <v>86</v>
      </c>
      <c r="AV274" s="12" t="s">
        <v>86</v>
      </c>
      <c r="AW274" s="12" t="s">
        <v>4</v>
      </c>
      <c r="AX274" s="12" t="s">
        <v>8</v>
      </c>
      <c r="AY274" s="152" t="s">
        <v>163</v>
      </c>
    </row>
    <row r="275" spans="2:65" s="1" customFormat="1" ht="16.5" customHeight="1">
      <c r="B275" s="31"/>
      <c r="C275" s="136" t="s">
        <v>419</v>
      </c>
      <c r="D275" s="136" t="s">
        <v>165</v>
      </c>
      <c r="E275" s="137" t="s">
        <v>420</v>
      </c>
      <c r="F275" s="138" t="s">
        <v>421</v>
      </c>
      <c r="G275" s="139" t="s">
        <v>219</v>
      </c>
      <c r="H275" s="140">
        <v>1188.3050000000001</v>
      </c>
      <c r="I275" s="141"/>
      <c r="J275" s="142">
        <f>ROUND(I275*H275,0)</f>
        <v>0</v>
      </c>
      <c r="K275" s="143"/>
      <c r="L275" s="31"/>
      <c r="M275" s="144" t="s">
        <v>1</v>
      </c>
      <c r="N275" s="145" t="s">
        <v>42</v>
      </c>
      <c r="P275" s="146">
        <f>O275*H275</f>
        <v>0</v>
      </c>
      <c r="Q275" s="146">
        <v>0</v>
      </c>
      <c r="R275" s="146">
        <f>Q275*H275</f>
        <v>0</v>
      </c>
      <c r="S275" s="146">
        <v>0</v>
      </c>
      <c r="T275" s="147">
        <f>S275*H275</f>
        <v>0</v>
      </c>
      <c r="AR275" s="148" t="s">
        <v>169</v>
      </c>
      <c r="AT275" s="148" t="s">
        <v>165</v>
      </c>
      <c r="AU275" s="148" t="s">
        <v>86</v>
      </c>
      <c r="AY275" s="16" t="s">
        <v>163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6" t="s">
        <v>8</v>
      </c>
      <c r="BK275" s="149">
        <f>ROUND(I275*H275,0)</f>
        <v>0</v>
      </c>
      <c r="BL275" s="16" t="s">
        <v>169</v>
      </c>
      <c r="BM275" s="148" t="s">
        <v>422</v>
      </c>
    </row>
    <row r="276" spans="2:65" s="13" customFormat="1">
      <c r="B276" s="169"/>
      <c r="D276" s="151" t="s">
        <v>171</v>
      </c>
      <c r="E276" s="170" t="s">
        <v>1</v>
      </c>
      <c r="F276" s="171" t="s">
        <v>423</v>
      </c>
      <c r="H276" s="170" t="s">
        <v>1</v>
      </c>
      <c r="I276" s="172"/>
      <c r="L276" s="169"/>
      <c r="M276" s="173"/>
      <c r="T276" s="174"/>
      <c r="AT276" s="170" t="s">
        <v>171</v>
      </c>
      <c r="AU276" s="170" t="s">
        <v>86</v>
      </c>
      <c r="AV276" s="13" t="s">
        <v>8</v>
      </c>
      <c r="AW276" s="13" t="s">
        <v>32</v>
      </c>
      <c r="AX276" s="13" t="s">
        <v>77</v>
      </c>
      <c r="AY276" s="170" t="s">
        <v>163</v>
      </c>
    </row>
    <row r="277" spans="2:65" s="12" customFormat="1">
      <c r="B277" s="150"/>
      <c r="D277" s="151" t="s">
        <v>171</v>
      </c>
      <c r="E277" s="152" t="s">
        <v>1</v>
      </c>
      <c r="F277" s="153" t="s">
        <v>424</v>
      </c>
      <c r="H277" s="154">
        <v>34.840000000000003</v>
      </c>
      <c r="I277" s="155"/>
      <c r="L277" s="150"/>
      <c r="M277" s="156"/>
      <c r="T277" s="157"/>
      <c r="AT277" s="152" t="s">
        <v>171</v>
      </c>
      <c r="AU277" s="152" t="s">
        <v>86</v>
      </c>
      <c r="AV277" s="12" t="s">
        <v>86</v>
      </c>
      <c r="AW277" s="12" t="s">
        <v>32</v>
      </c>
      <c r="AX277" s="12" t="s">
        <v>77</v>
      </c>
      <c r="AY277" s="152" t="s">
        <v>163</v>
      </c>
    </row>
    <row r="278" spans="2:65" s="12" customFormat="1" ht="33.75">
      <c r="B278" s="150"/>
      <c r="D278" s="151" t="s">
        <v>171</v>
      </c>
      <c r="E278" s="152" t="s">
        <v>1</v>
      </c>
      <c r="F278" s="153" t="s">
        <v>425</v>
      </c>
      <c r="H278" s="154">
        <v>298.82</v>
      </c>
      <c r="I278" s="155"/>
      <c r="L278" s="150"/>
      <c r="M278" s="156"/>
      <c r="T278" s="157"/>
      <c r="AT278" s="152" t="s">
        <v>171</v>
      </c>
      <c r="AU278" s="152" t="s">
        <v>86</v>
      </c>
      <c r="AV278" s="12" t="s">
        <v>86</v>
      </c>
      <c r="AW278" s="12" t="s">
        <v>32</v>
      </c>
      <c r="AX278" s="12" t="s">
        <v>77</v>
      </c>
      <c r="AY278" s="152" t="s">
        <v>163</v>
      </c>
    </row>
    <row r="279" spans="2:65" s="12" customFormat="1">
      <c r="B279" s="150"/>
      <c r="D279" s="151" t="s">
        <v>171</v>
      </c>
      <c r="E279" s="152" t="s">
        <v>1</v>
      </c>
      <c r="F279" s="153" t="s">
        <v>426</v>
      </c>
      <c r="H279" s="154">
        <v>35.94</v>
      </c>
      <c r="I279" s="155"/>
      <c r="L279" s="150"/>
      <c r="M279" s="156"/>
      <c r="T279" s="157"/>
      <c r="AT279" s="152" t="s">
        <v>171</v>
      </c>
      <c r="AU279" s="152" t="s">
        <v>86</v>
      </c>
      <c r="AV279" s="12" t="s">
        <v>86</v>
      </c>
      <c r="AW279" s="12" t="s">
        <v>32</v>
      </c>
      <c r="AX279" s="12" t="s">
        <v>77</v>
      </c>
      <c r="AY279" s="152" t="s">
        <v>163</v>
      </c>
    </row>
    <row r="280" spans="2:65" s="13" customFormat="1">
      <c r="B280" s="169"/>
      <c r="D280" s="151" t="s">
        <v>171</v>
      </c>
      <c r="E280" s="170" t="s">
        <v>1</v>
      </c>
      <c r="F280" s="171" t="s">
        <v>427</v>
      </c>
      <c r="H280" s="170" t="s">
        <v>1</v>
      </c>
      <c r="I280" s="172"/>
      <c r="L280" s="169"/>
      <c r="M280" s="173"/>
      <c r="T280" s="174"/>
      <c r="AT280" s="170" t="s">
        <v>171</v>
      </c>
      <c r="AU280" s="170" t="s">
        <v>86</v>
      </c>
      <c r="AV280" s="13" t="s">
        <v>8</v>
      </c>
      <c r="AW280" s="13" t="s">
        <v>32</v>
      </c>
      <c r="AX280" s="13" t="s">
        <v>77</v>
      </c>
      <c r="AY280" s="170" t="s">
        <v>163</v>
      </c>
    </row>
    <row r="281" spans="2:65" s="12" customFormat="1">
      <c r="B281" s="150"/>
      <c r="D281" s="151" t="s">
        <v>171</v>
      </c>
      <c r="E281" s="152" t="s">
        <v>1</v>
      </c>
      <c r="F281" s="153" t="s">
        <v>428</v>
      </c>
      <c r="H281" s="154">
        <v>10.75</v>
      </c>
      <c r="I281" s="155"/>
      <c r="L281" s="150"/>
      <c r="M281" s="156"/>
      <c r="T281" s="157"/>
      <c r="AT281" s="152" t="s">
        <v>171</v>
      </c>
      <c r="AU281" s="152" t="s">
        <v>86</v>
      </c>
      <c r="AV281" s="12" t="s">
        <v>86</v>
      </c>
      <c r="AW281" s="12" t="s">
        <v>32</v>
      </c>
      <c r="AX281" s="12" t="s">
        <v>77</v>
      </c>
      <c r="AY281" s="152" t="s">
        <v>163</v>
      </c>
    </row>
    <row r="282" spans="2:65" s="12" customFormat="1" ht="33.75">
      <c r="B282" s="150"/>
      <c r="D282" s="151" t="s">
        <v>171</v>
      </c>
      <c r="E282" s="152" t="s">
        <v>1</v>
      </c>
      <c r="F282" s="153" t="s">
        <v>429</v>
      </c>
      <c r="H282" s="154">
        <v>154.22499999999999</v>
      </c>
      <c r="I282" s="155"/>
      <c r="L282" s="150"/>
      <c r="M282" s="156"/>
      <c r="T282" s="157"/>
      <c r="AT282" s="152" t="s">
        <v>171</v>
      </c>
      <c r="AU282" s="152" t="s">
        <v>86</v>
      </c>
      <c r="AV282" s="12" t="s">
        <v>86</v>
      </c>
      <c r="AW282" s="12" t="s">
        <v>32</v>
      </c>
      <c r="AX282" s="12" t="s">
        <v>77</v>
      </c>
      <c r="AY282" s="152" t="s">
        <v>163</v>
      </c>
    </row>
    <row r="283" spans="2:65" s="13" customFormat="1">
      <c r="B283" s="169"/>
      <c r="D283" s="151" t="s">
        <v>171</v>
      </c>
      <c r="E283" s="170" t="s">
        <v>1</v>
      </c>
      <c r="F283" s="171" t="s">
        <v>430</v>
      </c>
      <c r="H283" s="170" t="s">
        <v>1</v>
      </c>
      <c r="I283" s="172"/>
      <c r="L283" s="169"/>
      <c r="M283" s="173"/>
      <c r="T283" s="174"/>
      <c r="AT283" s="170" t="s">
        <v>171</v>
      </c>
      <c r="AU283" s="170" t="s">
        <v>86</v>
      </c>
      <c r="AV283" s="13" t="s">
        <v>8</v>
      </c>
      <c r="AW283" s="13" t="s">
        <v>32</v>
      </c>
      <c r="AX283" s="13" t="s">
        <v>77</v>
      </c>
      <c r="AY283" s="170" t="s">
        <v>163</v>
      </c>
    </row>
    <row r="284" spans="2:65" s="12" customFormat="1" ht="33.75">
      <c r="B284" s="150"/>
      <c r="D284" s="151" t="s">
        <v>171</v>
      </c>
      <c r="E284" s="152" t="s">
        <v>1</v>
      </c>
      <c r="F284" s="153" t="s">
        <v>425</v>
      </c>
      <c r="H284" s="154">
        <v>298.82</v>
      </c>
      <c r="I284" s="155"/>
      <c r="L284" s="150"/>
      <c r="M284" s="156"/>
      <c r="T284" s="157"/>
      <c r="AT284" s="152" t="s">
        <v>171</v>
      </c>
      <c r="AU284" s="152" t="s">
        <v>86</v>
      </c>
      <c r="AV284" s="12" t="s">
        <v>86</v>
      </c>
      <c r="AW284" s="12" t="s">
        <v>32</v>
      </c>
      <c r="AX284" s="12" t="s">
        <v>77</v>
      </c>
      <c r="AY284" s="152" t="s">
        <v>163</v>
      </c>
    </row>
    <row r="285" spans="2:65" s="12" customFormat="1">
      <c r="B285" s="150"/>
      <c r="D285" s="151" t="s">
        <v>171</v>
      </c>
      <c r="E285" s="152" t="s">
        <v>1</v>
      </c>
      <c r="F285" s="153" t="s">
        <v>426</v>
      </c>
      <c r="H285" s="154">
        <v>35.94</v>
      </c>
      <c r="I285" s="155"/>
      <c r="L285" s="150"/>
      <c r="M285" s="156"/>
      <c r="T285" s="157"/>
      <c r="AT285" s="152" t="s">
        <v>171</v>
      </c>
      <c r="AU285" s="152" t="s">
        <v>86</v>
      </c>
      <c r="AV285" s="12" t="s">
        <v>86</v>
      </c>
      <c r="AW285" s="12" t="s">
        <v>32</v>
      </c>
      <c r="AX285" s="12" t="s">
        <v>77</v>
      </c>
      <c r="AY285" s="152" t="s">
        <v>163</v>
      </c>
    </row>
    <row r="286" spans="2:65" s="12" customFormat="1" ht="33.75">
      <c r="B286" s="150"/>
      <c r="D286" s="151" t="s">
        <v>171</v>
      </c>
      <c r="E286" s="152" t="s">
        <v>1</v>
      </c>
      <c r="F286" s="153" t="s">
        <v>429</v>
      </c>
      <c r="H286" s="154">
        <v>154.22499999999999</v>
      </c>
      <c r="I286" s="155"/>
      <c r="L286" s="150"/>
      <c r="M286" s="156"/>
      <c r="T286" s="157"/>
      <c r="AT286" s="152" t="s">
        <v>171</v>
      </c>
      <c r="AU286" s="152" t="s">
        <v>86</v>
      </c>
      <c r="AV286" s="12" t="s">
        <v>86</v>
      </c>
      <c r="AW286" s="12" t="s">
        <v>32</v>
      </c>
      <c r="AX286" s="12" t="s">
        <v>77</v>
      </c>
      <c r="AY286" s="152" t="s">
        <v>163</v>
      </c>
    </row>
    <row r="287" spans="2:65" s="12" customFormat="1" ht="22.5">
      <c r="B287" s="150"/>
      <c r="D287" s="151" t="s">
        <v>171</v>
      </c>
      <c r="E287" s="152" t="s">
        <v>1</v>
      </c>
      <c r="F287" s="153" t="s">
        <v>396</v>
      </c>
      <c r="H287" s="154">
        <v>139.80500000000001</v>
      </c>
      <c r="I287" s="155"/>
      <c r="L287" s="150"/>
      <c r="M287" s="156"/>
      <c r="T287" s="157"/>
      <c r="AT287" s="152" t="s">
        <v>171</v>
      </c>
      <c r="AU287" s="152" t="s">
        <v>86</v>
      </c>
      <c r="AV287" s="12" t="s">
        <v>86</v>
      </c>
      <c r="AW287" s="12" t="s">
        <v>32</v>
      </c>
      <c r="AX287" s="12" t="s">
        <v>77</v>
      </c>
      <c r="AY287" s="152" t="s">
        <v>163</v>
      </c>
    </row>
    <row r="288" spans="2:65" s="12" customFormat="1">
      <c r="B288" s="150"/>
      <c r="D288" s="151" t="s">
        <v>171</v>
      </c>
      <c r="E288" s="152" t="s">
        <v>1</v>
      </c>
      <c r="F288" s="153" t="s">
        <v>431</v>
      </c>
      <c r="H288" s="154">
        <v>24.94</v>
      </c>
      <c r="I288" s="155"/>
      <c r="L288" s="150"/>
      <c r="M288" s="156"/>
      <c r="T288" s="157"/>
      <c r="AT288" s="152" t="s">
        <v>171</v>
      </c>
      <c r="AU288" s="152" t="s">
        <v>86</v>
      </c>
      <c r="AV288" s="12" t="s">
        <v>86</v>
      </c>
      <c r="AW288" s="12" t="s">
        <v>32</v>
      </c>
      <c r="AX288" s="12" t="s">
        <v>77</v>
      </c>
      <c r="AY288" s="152" t="s">
        <v>163</v>
      </c>
    </row>
    <row r="289" spans="2:65" s="1" customFormat="1" ht="21.75" customHeight="1">
      <c r="B289" s="31"/>
      <c r="C289" s="158" t="s">
        <v>432</v>
      </c>
      <c r="D289" s="158" t="s">
        <v>269</v>
      </c>
      <c r="E289" s="159" t="s">
        <v>433</v>
      </c>
      <c r="F289" s="160" t="s">
        <v>434</v>
      </c>
      <c r="G289" s="161" t="s">
        <v>219</v>
      </c>
      <c r="H289" s="162">
        <v>388.08</v>
      </c>
      <c r="I289" s="163"/>
      <c r="J289" s="164">
        <f>ROUND(I289*H289,0)</f>
        <v>0</v>
      </c>
      <c r="K289" s="165"/>
      <c r="L289" s="166"/>
      <c r="M289" s="167" t="s">
        <v>1</v>
      </c>
      <c r="N289" s="168" t="s">
        <v>42</v>
      </c>
      <c r="P289" s="146">
        <f>O289*H289</f>
        <v>0</v>
      </c>
      <c r="Q289" s="146">
        <v>1E-4</v>
      </c>
      <c r="R289" s="146">
        <f>Q289*H289</f>
        <v>3.8808000000000002E-2</v>
      </c>
      <c r="S289" s="146">
        <v>0</v>
      </c>
      <c r="T289" s="147">
        <f>S289*H289</f>
        <v>0</v>
      </c>
      <c r="AR289" s="148" t="s">
        <v>206</v>
      </c>
      <c r="AT289" s="148" t="s">
        <v>269</v>
      </c>
      <c r="AU289" s="148" t="s">
        <v>86</v>
      </c>
      <c r="AY289" s="16" t="s">
        <v>163</v>
      </c>
      <c r="BE289" s="149">
        <f>IF(N289="základní",J289,0)</f>
        <v>0</v>
      </c>
      <c r="BF289" s="149">
        <f>IF(N289="snížená",J289,0)</f>
        <v>0</v>
      </c>
      <c r="BG289" s="149">
        <f>IF(N289="zákl. přenesená",J289,0)</f>
        <v>0</v>
      </c>
      <c r="BH289" s="149">
        <f>IF(N289="sníž. přenesená",J289,0)</f>
        <v>0</v>
      </c>
      <c r="BI289" s="149">
        <f>IF(N289="nulová",J289,0)</f>
        <v>0</v>
      </c>
      <c r="BJ289" s="16" t="s">
        <v>8</v>
      </c>
      <c r="BK289" s="149">
        <f>ROUND(I289*H289,0)</f>
        <v>0</v>
      </c>
      <c r="BL289" s="16" t="s">
        <v>169</v>
      </c>
      <c r="BM289" s="148" t="s">
        <v>435</v>
      </c>
    </row>
    <row r="290" spans="2:65" s="12" customFormat="1">
      <c r="B290" s="150"/>
      <c r="D290" s="151" t="s">
        <v>171</v>
      </c>
      <c r="E290" s="152" t="s">
        <v>1</v>
      </c>
      <c r="F290" s="153" t="s">
        <v>436</v>
      </c>
      <c r="H290" s="154">
        <v>369.6</v>
      </c>
      <c r="I290" s="155"/>
      <c r="L290" s="150"/>
      <c r="M290" s="156"/>
      <c r="T290" s="157"/>
      <c r="AT290" s="152" t="s">
        <v>171</v>
      </c>
      <c r="AU290" s="152" t="s">
        <v>86</v>
      </c>
      <c r="AV290" s="12" t="s">
        <v>86</v>
      </c>
      <c r="AW290" s="12" t="s">
        <v>32</v>
      </c>
      <c r="AX290" s="12" t="s">
        <v>8</v>
      </c>
      <c r="AY290" s="152" t="s">
        <v>163</v>
      </c>
    </row>
    <row r="291" spans="2:65" s="12" customFormat="1">
      <c r="B291" s="150"/>
      <c r="D291" s="151" t="s">
        <v>171</v>
      </c>
      <c r="F291" s="153" t="s">
        <v>437</v>
      </c>
      <c r="H291" s="154">
        <v>388.08</v>
      </c>
      <c r="I291" s="155"/>
      <c r="L291" s="150"/>
      <c r="M291" s="156"/>
      <c r="T291" s="157"/>
      <c r="AT291" s="152" t="s">
        <v>171</v>
      </c>
      <c r="AU291" s="152" t="s">
        <v>86</v>
      </c>
      <c r="AV291" s="12" t="s">
        <v>86</v>
      </c>
      <c r="AW291" s="12" t="s">
        <v>4</v>
      </c>
      <c r="AX291" s="12" t="s">
        <v>8</v>
      </c>
      <c r="AY291" s="152" t="s">
        <v>163</v>
      </c>
    </row>
    <row r="292" spans="2:65" s="1" customFormat="1" ht="24.2" customHeight="1">
      <c r="B292" s="31"/>
      <c r="C292" s="158" t="s">
        <v>438</v>
      </c>
      <c r="D292" s="158" t="s">
        <v>269</v>
      </c>
      <c r="E292" s="159" t="s">
        <v>439</v>
      </c>
      <c r="F292" s="160" t="s">
        <v>440</v>
      </c>
      <c r="G292" s="161" t="s">
        <v>219</v>
      </c>
      <c r="H292" s="162">
        <v>173.22399999999999</v>
      </c>
      <c r="I292" s="163"/>
      <c r="J292" s="164">
        <f>ROUND(I292*H292,0)</f>
        <v>0</v>
      </c>
      <c r="K292" s="165"/>
      <c r="L292" s="166"/>
      <c r="M292" s="167" t="s">
        <v>1</v>
      </c>
      <c r="N292" s="168" t="s">
        <v>42</v>
      </c>
      <c r="P292" s="146">
        <f>O292*H292</f>
        <v>0</v>
      </c>
      <c r="Q292" s="146">
        <v>2.9999999999999997E-4</v>
      </c>
      <c r="R292" s="146">
        <f>Q292*H292</f>
        <v>5.1967199999999991E-2</v>
      </c>
      <c r="S292" s="146">
        <v>0</v>
      </c>
      <c r="T292" s="147">
        <f>S292*H292</f>
        <v>0</v>
      </c>
      <c r="AR292" s="148" t="s">
        <v>206</v>
      </c>
      <c r="AT292" s="148" t="s">
        <v>269</v>
      </c>
      <c r="AU292" s="148" t="s">
        <v>86</v>
      </c>
      <c r="AY292" s="16" t="s">
        <v>163</v>
      </c>
      <c r="BE292" s="149">
        <f>IF(N292="základní",J292,0)</f>
        <v>0</v>
      </c>
      <c r="BF292" s="149">
        <f>IF(N292="snížená",J292,0)</f>
        <v>0</v>
      </c>
      <c r="BG292" s="149">
        <f>IF(N292="zákl. přenesená",J292,0)</f>
        <v>0</v>
      </c>
      <c r="BH292" s="149">
        <f>IF(N292="sníž. přenesená",J292,0)</f>
        <v>0</v>
      </c>
      <c r="BI292" s="149">
        <f>IF(N292="nulová",J292,0)</f>
        <v>0</v>
      </c>
      <c r="BJ292" s="16" t="s">
        <v>8</v>
      </c>
      <c r="BK292" s="149">
        <f>ROUND(I292*H292,0)</f>
        <v>0</v>
      </c>
      <c r="BL292" s="16" t="s">
        <v>169</v>
      </c>
      <c r="BM292" s="148" t="s">
        <v>441</v>
      </c>
    </row>
    <row r="293" spans="2:65" s="12" customFormat="1">
      <c r="B293" s="150"/>
      <c r="D293" s="151" t="s">
        <v>171</v>
      </c>
      <c r="E293" s="152" t="s">
        <v>1</v>
      </c>
      <c r="F293" s="153" t="s">
        <v>442</v>
      </c>
      <c r="H293" s="154">
        <v>164.97499999999999</v>
      </c>
      <c r="I293" s="155"/>
      <c r="L293" s="150"/>
      <c r="M293" s="156"/>
      <c r="T293" s="157"/>
      <c r="AT293" s="152" t="s">
        <v>171</v>
      </c>
      <c r="AU293" s="152" t="s">
        <v>86</v>
      </c>
      <c r="AV293" s="12" t="s">
        <v>86</v>
      </c>
      <c r="AW293" s="12" t="s">
        <v>32</v>
      </c>
      <c r="AX293" s="12" t="s">
        <v>77</v>
      </c>
      <c r="AY293" s="152" t="s">
        <v>163</v>
      </c>
    </row>
    <row r="294" spans="2:65" s="12" customFormat="1">
      <c r="B294" s="150"/>
      <c r="D294" s="151" t="s">
        <v>171</v>
      </c>
      <c r="F294" s="153" t="s">
        <v>443</v>
      </c>
      <c r="H294" s="154">
        <v>173.22399999999999</v>
      </c>
      <c r="I294" s="155"/>
      <c r="L294" s="150"/>
      <c r="M294" s="156"/>
      <c r="T294" s="157"/>
      <c r="AT294" s="152" t="s">
        <v>171</v>
      </c>
      <c r="AU294" s="152" t="s">
        <v>86</v>
      </c>
      <c r="AV294" s="12" t="s">
        <v>86</v>
      </c>
      <c r="AW294" s="12" t="s">
        <v>4</v>
      </c>
      <c r="AX294" s="12" t="s">
        <v>8</v>
      </c>
      <c r="AY294" s="152" t="s">
        <v>163</v>
      </c>
    </row>
    <row r="295" spans="2:65" s="1" customFormat="1" ht="24.2" customHeight="1">
      <c r="B295" s="31"/>
      <c r="C295" s="158" t="s">
        <v>444</v>
      </c>
      <c r="D295" s="158" t="s">
        <v>269</v>
      </c>
      <c r="E295" s="159" t="s">
        <v>445</v>
      </c>
      <c r="F295" s="160" t="s">
        <v>446</v>
      </c>
      <c r="G295" s="161" t="s">
        <v>219</v>
      </c>
      <c r="H295" s="162">
        <v>513.43399999999997</v>
      </c>
      <c r="I295" s="163"/>
      <c r="J295" s="164">
        <f>ROUND(I295*H295,0)</f>
        <v>0</v>
      </c>
      <c r="K295" s="165"/>
      <c r="L295" s="166"/>
      <c r="M295" s="167" t="s">
        <v>1</v>
      </c>
      <c r="N295" s="168" t="s">
        <v>42</v>
      </c>
      <c r="P295" s="146">
        <f>O295*H295</f>
        <v>0</v>
      </c>
      <c r="Q295" s="146">
        <v>4.0000000000000003E-5</v>
      </c>
      <c r="R295" s="146">
        <f>Q295*H295</f>
        <v>2.0537360000000001E-2</v>
      </c>
      <c r="S295" s="146">
        <v>0</v>
      </c>
      <c r="T295" s="147">
        <f>S295*H295</f>
        <v>0</v>
      </c>
      <c r="AR295" s="148" t="s">
        <v>206</v>
      </c>
      <c r="AT295" s="148" t="s">
        <v>269</v>
      </c>
      <c r="AU295" s="148" t="s">
        <v>86</v>
      </c>
      <c r="AY295" s="16" t="s">
        <v>163</v>
      </c>
      <c r="BE295" s="149">
        <f>IF(N295="základní",J295,0)</f>
        <v>0</v>
      </c>
      <c r="BF295" s="149">
        <f>IF(N295="snížená",J295,0)</f>
        <v>0</v>
      </c>
      <c r="BG295" s="149">
        <f>IF(N295="zákl. přenesená",J295,0)</f>
        <v>0</v>
      </c>
      <c r="BH295" s="149">
        <f>IF(N295="sníž. přenesená",J295,0)</f>
        <v>0</v>
      </c>
      <c r="BI295" s="149">
        <f>IF(N295="nulová",J295,0)</f>
        <v>0</v>
      </c>
      <c r="BJ295" s="16" t="s">
        <v>8</v>
      </c>
      <c r="BK295" s="149">
        <f>ROUND(I295*H295,0)</f>
        <v>0</v>
      </c>
      <c r="BL295" s="16" t="s">
        <v>169</v>
      </c>
      <c r="BM295" s="148" t="s">
        <v>447</v>
      </c>
    </row>
    <row r="296" spans="2:65" s="12" customFormat="1">
      <c r="B296" s="150"/>
      <c r="D296" s="151" t="s">
        <v>171</v>
      </c>
      <c r="E296" s="152" t="s">
        <v>1</v>
      </c>
      <c r="F296" s="153" t="s">
        <v>448</v>
      </c>
      <c r="H296" s="154">
        <v>488.98500000000001</v>
      </c>
      <c r="I296" s="155"/>
      <c r="L296" s="150"/>
      <c r="M296" s="156"/>
      <c r="T296" s="157"/>
      <c r="AT296" s="152" t="s">
        <v>171</v>
      </c>
      <c r="AU296" s="152" t="s">
        <v>86</v>
      </c>
      <c r="AV296" s="12" t="s">
        <v>86</v>
      </c>
      <c r="AW296" s="12" t="s">
        <v>32</v>
      </c>
      <c r="AX296" s="12" t="s">
        <v>77</v>
      </c>
      <c r="AY296" s="152" t="s">
        <v>163</v>
      </c>
    </row>
    <row r="297" spans="2:65" s="12" customFormat="1">
      <c r="B297" s="150"/>
      <c r="D297" s="151" t="s">
        <v>171</v>
      </c>
      <c r="F297" s="153" t="s">
        <v>449</v>
      </c>
      <c r="H297" s="154">
        <v>513.43399999999997</v>
      </c>
      <c r="I297" s="155"/>
      <c r="L297" s="150"/>
      <c r="M297" s="156"/>
      <c r="T297" s="157"/>
      <c r="AT297" s="152" t="s">
        <v>171</v>
      </c>
      <c r="AU297" s="152" t="s">
        <v>86</v>
      </c>
      <c r="AV297" s="12" t="s">
        <v>86</v>
      </c>
      <c r="AW297" s="12" t="s">
        <v>4</v>
      </c>
      <c r="AX297" s="12" t="s">
        <v>8</v>
      </c>
      <c r="AY297" s="152" t="s">
        <v>163</v>
      </c>
    </row>
    <row r="298" spans="2:65" s="1" customFormat="1" ht="24.2" customHeight="1">
      <c r="B298" s="31"/>
      <c r="C298" s="158" t="s">
        <v>450</v>
      </c>
      <c r="D298" s="158" t="s">
        <v>269</v>
      </c>
      <c r="E298" s="159" t="s">
        <v>451</v>
      </c>
      <c r="F298" s="160" t="s">
        <v>452</v>
      </c>
      <c r="G298" s="161" t="s">
        <v>219</v>
      </c>
      <c r="H298" s="162">
        <v>146.79499999999999</v>
      </c>
      <c r="I298" s="163"/>
      <c r="J298" s="164">
        <f>ROUND(I298*H298,0)</f>
        <v>0</v>
      </c>
      <c r="K298" s="165"/>
      <c r="L298" s="166"/>
      <c r="M298" s="167" t="s">
        <v>1</v>
      </c>
      <c r="N298" s="168" t="s">
        <v>42</v>
      </c>
      <c r="P298" s="146">
        <f>O298*H298</f>
        <v>0</v>
      </c>
      <c r="Q298" s="146">
        <v>2.0000000000000001E-4</v>
      </c>
      <c r="R298" s="146">
        <f>Q298*H298</f>
        <v>2.9359E-2</v>
      </c>
      <c r="S298" s="146">
        <v>0</v>
      </c>
      <c r="T298" s="147">
        <f>S298*H298</f>
        <v>0</v>
      </c>
      <c r="AR298" s="148" t="s">
        <v>206</v>
      </c>
      <c r="AT298" s="148" t="s">
        <v>269</v>
      </c>
      <c r="AU298" s="148" t="s">
        <v>86</v>
      </c>
      <c r="AY298" s="16" t="s">
        <v>163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6" t="s">
        <v>8</v>
      </c>
      <c r="BK298" s="149">
        <f>ROUND(I298*H298,0)</f>
        <v>0</v>
      </c>
      <c r="BL298" s="16" t="s">
        <v>169</v>
      </c>
      <c r="BM298" s="148" t="s">
        <v>453</v>
      </c>
    </row>
    <row r="299" spans="2:65" s="12" customFormat="1">
      <c r="B299" s="150"/>
      <c r="D299" s="151" t="s">
        <v>171</v>
      </c>
      <c r="E299" s="152" t="s">
        <v>1</v>
      </c>
      <c r="F299" s="153" t="s">
        <v>454</v>
      </c>
      <c r="H299" s="154">
        <v>139.80500000000001</v>
      </c>
      <c r="I299" s="155"/>
      <c r="L299" s="150"/>
      <c r="M299" s="156"/>
      <c r="T299" s="157"/>
      <c r="AT299" s="152" t="s">
        <v>171</v>
      </c>
      <c r="AU299" s="152" t="s">
        <v>86</v>
      </c>
      <c r="AV299" s="12" t="s">
        <v>86</v>
      </c>
      <c r="AW299" s="12" t="s">
        <v>32</v>
      </c>
      <c r="AX299" s="12" t="s">
        <v>77</v>
      </c>
      <c r="AY299" s="152" t="s">
        <v>163</v>
      </c>
    </row>
    <row r="300" spans="2:65" s="12" customFormat="1">
      <c r="B300" s="150"/>
      <c r="D300" s="151" t="s">
        <v>171</v>
      </c>
      <c r="F300" s="153" t="s">
        <v>455</v>
      </c>
      <c r="H300" s="154">
        <v>146.79499999999999</v>
      </c>
      <c r="I300" s="155"/>
      <c r="L300" s="150"/>
      <c r="M300" s="156"/>
      <c r="T300" s="157"/>
      <c r="AT300" s="152" t="s">
        <v>171</v>
      </c>
      <c r="AU300" s="152" t="s">
        <v>86</v>
      </c>
      <c r="AV300" s="12" t="s">
        <v>86</v>
      </c>
      <c r="AW300" s="12" t="s">
        <v>4</v>
      </c>
      <c r="AX300" s="12" t="s">
        <v>8</v>
      </c>
      <c r="AY300" s="152" t="s">
        <v>163</v>
      </c>
    </row>
    <row r="301" spans="2:65" s="1" customFormat="1" ht="24.2" customHeight="1">
      <c r="B301" s="31"/>
      <c r="C301" s="136" t="s">
        <v>456</v>
      </c>
      <c r="D301" s="136" t="s">
        <v>165</v>
      </c>
      <c r="E301" s="137" t="s">
        <v>457</v>
      </c>
      <c r="F301" s="138" t="s">
        <v>458</v>
      </c>
      <c r="G301" s="139" t="s">
        <v>168</v>
      </c>
      <c r="H301" s="140">
        <v>7.3579999999999997</v>
      </c>
      <c r="I301" s="141"/>
      <c r="J301" s="142">
        <f>ROUND(I301*H301,0)</f>
        <v>0</v>
      </c>
      <c r="K301" s="143"/>
      <c r="L301" s="31"/>
      <c r="M301" s="144" t="s">
        <v>1</v>
      </c>
      <c r="N301" s="145" t="s">
        <v>42</v>
      </c>
      <c r="P301" s="146">
        <f>O301*H301</f>
        <v>0</v>
      </c>
      <c r="Q301" s="146">
        <v>2.3630000000000002E-2</v>
      </c>
      <c r="R301" s="146">
        <f>Q301*H301</f>
        <v>0.17386954000000002</v>
      </c>
      <c r="S301" s="146">
        <v>0</v>
      </c>
      <c r="T301" s="147">
        <f>S301*H301</f>
        <v>0</v>
      </c>
      <c r="AR301" s="148" t="s">
        <v>169</v>
      </c>
      <c r="AT301" s="148" t="s">
        <v>165</v>
      </c>
      <c r="AU301" s="148" t="s">
        <v>86</v>
      </c>
      <c r="AY301" s="16" t="s">
        <v>163</v>
      </c>
      <c r="BE301" s="149">
        <f>IF(N301="základní",J301,0)</f>
        <v>0</v>
      </c>
      <c r="BF301" s="149">
        <f>IF(N301="snížená",J301,0)</f>
        <v>0</v>
      </c>
      <c r="BG301" s="149">
        <f>IF(N301="zákl. přenesená",J301,0)</f>
        <v>0</v>
      </c>
      <c r="BH301" s="149">
        <f>IF(N301="sníž. přenesená",J301,0)</f>
        <v>0</v>
      </c>
      <c r="BI301" s="149">
        <f>IF(N301="nulová",J301,0)</f>
        <v>0</v>
      </c>
      <c r="BJ301" s="16" t="s">
        <v>8</v>
      </c>
      <c r="BK301" s="149">
        <f>ROUND(I301*H301,0)</f>
        <v>0</v>
      </c>
      <c r="BL301" s="16" t="s">
        <v>169</v>
      </c>
      <c r="BM301" s="148" t="s">
        <v>459</v>
      </c>
    </row>
    <row r="302" spans="2:65" s="13" customFormat="1">
      <c r="B302" s="169"/>
      <c r="D302" s="151" t="s">
        <v>171</v>
      </c>
      <c r="E302" s="170" t="s">
        <v>1</v>
      </c>
      <c r="F302" s="171" t="s">
        <v>460</v>
      </c>
      <c r="H302" s="170" t="s">
        <v>1</v>
      </c>
      <c r="I302" s="172"/>
      <c r="L302" s="169"/>
      <c r="M302" s="173"/>
      <c r="T302" s="174"/>
      <c r="AT302" s="170" t="s">
        <v>171</v>
      </c>
      <c r="AU302" s="170" t="s">
        <v>86</v>
      </c>
      <c r="AV302" s="13" t="s">
        <v>8</v>
      </c>
      <c r="AW302" s="13" t="s">
        <v>32</v>
      </c>
      <c r="AX302" s="13" t="s">
        <v>77</v>
      </c>
      <c r="AY302" s="170" t="s">
        <v>163</v>
      </c>
    </row>
    <row r="303" spans="2:65" s="12" customFormat="1">
      <c r="B303" s="150"/>
      <c r="D303" s="151" t="s">
        <v>171</v>
      </c>
      <c r="E303" s="152" t="s">
        <v>1</v>
      </c>
      <c r="F303" s="153" t="s">
        <v>461</v>
      </c>
      <c r="H303" s="154">
        <v>5.2880000000000003</v>
      </c>
      <c r="I303" s="155"/>
      <c r="L303" s="150"/>
      <c r="M303" s="156"/>
      <c r="T303" s="157"/>
      <c r="AT303" s="152" t="s">
        <v>171</v>
      </c>
      <c r="AU303" s="152" t="s">
        <v>86</v>
      </c>
      <c r="AV303" s="12" t="s">
        <v>86</v>
      </c>
      <c r="AW303" s="12" t="s">
        <v>32</v>
      </c>
      <c r="AX303" s="12" t="s">
        <v>77</v>
      </c>
      <c r="AY303" s="152" t="s">
        <v>163</v>
      </c>
    </row>
    <row r="304" spans="2:65" s="12" customFormat="1">
      <c r="B304" s="150"/>
      <c r="D304" s="151" t="s">
        <v>171</v>
      </c>
      <c r="E304" s="152" t="s">
        <v>1</v>
      </c>
      <c r="F304" s="153" t="s">
        <v>462</v>
      </c>
      <c r="H304" s="154">
        <v>1.26</v>
      </c>
      <c r="I304" s="155"/>
      <c r="L304" s="150"/>
      <c r="M304" s="156"/>
      <c r="T304" s="157"/>
      <c r="AT304" s="152" t="s">
        <v>171</v>
      </c>
      <c r="AU304" s="152" t="s">
        <v>86</v>
      </c>
      <c r="AV304" s="12" t="s">
        <v>86</v>
      </c>
      <c r="AW304" s="12" t="s">
        <v>32</v>
      </c>
      <c r="AX304" s="12" t="s">
        <v>77</v>
      </c>
      <c r="AY304" s="152" t="s">
        <v>163</v>
      </c>
    </row>
    <row r="305" spans="2:65" s="12" customFormat="1">
      <c r="B305" s="150"/>
      <c r="D305" s="151" t="s">
        <v>171</v>
      </c>
      <c r="E305" s="152" t="s">
        <v>1</v>
      </c>
      <c r="F305" s="153" t="s">
        <v>463</v>
      </c>
      <c r="H305" s="154">
        <v>0.45</v>
      </c>
      <c r="I305" s="155"/>
      <c r="L305" s="150"/>
      <c r="M305" s="156"/>
      <c r="T305" s="157"/>
      <c r="AT305" s="152" t="s">
        <v>171</v>
      </c>
      <c r="AU305" s="152" t="s">
        <v>86</v>
      </c>
      <c r="AV305" s="12" t="s">
        <v>86</v>
      </c>
      <c r="AW305" s="12" t="s">
        <v>32</v>
      </c>
      <c r="AX305" s="12" t="s">
        <v>77</v>
      </c>
      <c r="AY305" s="152" t="s">
        <v>163</v>
      </c>
    </row>
    <row r="306" spans="2:65" s="12" customFormat="1">
      <c r="B306" s="150"/>
      <c r="D306" s="151" t="s">
        <v>171</v>
      </c>
      <c r="E306" s="152" t="s">
        <v>1</v>
      </c>
      <c r="F306" s="153" t="s">
        <v>464</v>
      </c>
      <c r="H306" s="154">
        <v>0.36</v>
      </c>
      <c r="I306" s="155"/>
      <c r="L306" s="150"/>
      <c r="M306" s="156"/>
      <c r="T306" s="157"/>
      <c r="AT306" s="152" t="s">
        <v>171</v>
      </c>
      <c r="AU306" s="152" t="s">
        <v>86</v>
      </c>
      <c r="AV306" s="12" t="s">
        <v>86</v>
      </c>
      <c r="AW306" s="12" t="s">
        <v>32</v>
      </c>
      <c r="AX306" s="12" t="s">
        <v>77</v>
      </c>
      <c r="AY306" s="152" t="s">
        <v>163</v>
      </c>
    </row>
    <row r="307" spans="2:65" s="1" customFormat="1" ht="24.2" customHeight="1">
      <c r="B307" s="31"/>
      <c r="C307" s="136" t="s">
        <v>465</v>
      </c>
      <c r="D307" s="136" t="s">
        <v>165</v>
      </c>
      <c r="E307" s="137" t="s">
        <v>466</v>
      </c>
      <c r="F307" s="138" t="s">
        <v>467</v>
      </c>
      <c r="G307" s="139" t="s">
        <v>168</v>
      </c>
      <c r="H307" s="140">
        <v>1028.0920000000001</v>
      </c>
      <c r="I307" s="141"/>
      <c r="J307" s="142">
        <f>ROUND(I307*H307,0)</f>
        <v>0</v>
      </c>
      <c r="K307" s="143"/>
      <c r="L307" s="31"/>
      <c r="M307" s="144" t="s">
        <v>1</v>
      </c>
      <c r="N307" s="145" t="s">
        <v>42</v>
      </c>
      <c r="P307" s="146">
        <f>O307*H307</f>
        <v>0</v>
      </c>
      <c r="Q307" s="146">
        <v>3.82E-3</v>
      </c>
      <c r="R307" s="146">
        <f>Q307*H307</f>
        <v>3.9273114400000004</v>
      </c>
      <c r="S307" s="146">
        <v>0</v>
      </c>
      <c r="T307" s="147">
        <f>S307*H307</f>
        <v>0</v>
      </c>
      <c r="AR307" s="148" t="s">
        <v>169</v>
      </c>
      <c r="AT307" s="148" t="s">
        <v>165</v>
      </c>
      <c r="AU307" s="148" t="s">
        <v>86</v>
      </c>
      <c r="AY307" s="16" t="s">
        <v>163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6" t="s">
        <v>8</v>
      </c>
      <c r="BK307" s="149">
        <f>ROUND(I307*H307,0)</f>
        <v>0</v>
      </c>
      <c r="BL307" s="16" t="s">
        <v>169</v>
      </c>
      <c r="BM307" s="148" t="s">
        <v>468</v>
      </c>
    </row>
    <row r="308" spans="2:65" s="12" customFormat="1" ht="33.75">
      <c r="B308" s="150"/>
      <c r="D308" s="151" t="s">
        <v>171</v>
      </c>
      <c r="E308" s="152" t="s">
        <v>1</v>
      </c>
      <c r="F308" s="153" t="s">
        <v>364</v>
      </c>
      <c r="H308" s="154">
        <v>1183.5619999999999</v>
      </c>
      <c r="I308" s="155"/>
      <c r="L308" s="150"/>
      <c r="M308" s="156"/>
      <c r="T308" s="157"/>
      <c r="AT308" s="152" t="s">
        <v>171</v>
      </c>
      <c r="AU308" s="152" t="s">
        <v>86</v>
      </c>
      <c r="AV308" s="12" t="s">
        <v>86</v>
      </c>
      <c r="AW308" s="12" t="s">
        <v>32</v>
      </c>
      <c r="AX308" s="12" t="s">
        <v>77</v>
      </c>
      <c r="AY308" s="152" t="s">
        <v>163</v>
      </c>
    </row>
    <row r="309" spans="2:65" s="12" customFormat="1" ht="33.75">
      <c r="B309" s="150"/>
      <c r="D309" s="151" t="s">
        <v>171</v>
      </c>
      <c r="E309" s="152" t="s">
        <v>1</v>
      </c>
      <c r="F309" s="153" t="s">
        <v>365</v>
      </c>
      <c r="H309" s="154">
        <v>-245.286</v>
      </c>
      <c r="I309" s="155"/>
      <c r="L309" s="150"/>
      <c r="M309" s="156"/>
      <c r="T309" s="157"/>
      <c r="AT309" s="152" t="s">
        <v>171</v>
      </c>
      <c r="AU309" s="152" t="s">
        <v>86</v>
      </c>
      <c r="AV309" s="12" t="s">
        <v>86</v>
      </c>
      <c r="AW309" s="12" t="s">
        <v>32</v>
      </c>
      <c r="AX309" s="12" t="s">
        <v>77</v>
      </c>
      <c r="AY309" s="152" t="s">
        <v>163</v>
      </c>
    </row>
    <row r="310" spans="2:65" s="12" customFormat="1">
      <c r="B310" s="150"/>
      <c r="D310" s="151" t="s">
        <v>171</v>
      </c>
      <c r="E310" s="152" t="s">
        <v>1</v>
      </c>
      <c r="F310" s="153" t="s">
        <v>366</v>
      </c>
      <c r="H310" s="154">
        <v>-37.030999999999999</v>
      </c>
      <c r="I310" s="155"/>
      <c r="L310" s="150"/>
      <c r="M310" s="156"/>
      <c r="T310" s="157"/>
      <c r="AT310" s="152" t="s">
        <v>171</v>
      </c>
      <c r="AU310" s="152" t="s">
        <v>86</v>
      </c>
      <c r="AV310" s="12" t="s">
        <v>86</v>
      </c>
      <c r="AW310" s="12" t="s">
        <v>32</v>
      </c>
      <c r="AX310" s="12" t="s">
        <v>77</v>
      </c>
      <c r="AY310" s="152" t="s">
        <v>163</v>
      </c>
    </row>
    <row r="311" spans="2:65" s="12" customFormat="1" ht="22.5">
      <c r="B311" s="150"/>
      <c r="D311" s="151" t="s">
        <v>171</v>
      </c>
      <c r="E311" s="152" t="s">
        <v>1</v>
      </c>
      <c r="F311" s="153" t="s">
        <v>359</v>
      </c>
      <c r="H311" s="154">
        <v>126.105</v>
      </c>
      <c r="I311" s="155"/>
      <c r="L311" s="150"/>
      <c r="M311" s="156"/>
      <c r="T311" s="157"/>
      <c r="AT311" s="152" t="s">
        <v>171</v>
      </c>
      <c r="AU311" s="152" t="s">
        <v>86</v>
      </c>
      <c r="AV311" s="12" t="s">
        <v>86</v>
      </c>
      <c r="AW311" s="12" t="s">
        <v>32</v>
      </c>
      <c r="AX311" s="12" t="s">
        <v>77</v>
      </c>
      <c r="AY311" s="152" t="s">
        <v>163</v>
      </c>
    </row>
    <row r="312" spans="2:65" s="12" customFormat="1">
      <c r="B312" s="150"/>
      <c r="D312" s="151" t="s">
        <v>171</v>
      </c>
      <c r="E312" s="152" t="s">
        <v>1</v>
      </c>
      <c r="F312" s="153" t="s">
        <v>332</v>
      </c>
      <c r="H312" s="154">
        <v>7.14</v>
      </c>
      <c r="I312" s="155"/>
      <c r="L312" s="150"/>
      <c r="M312" s="156"/>
      <c r="T312" s="157"/>
      <c r="AT312" s="152" t="s">
        <v>171</v>
      </c>
      <c r="AU312" s="152" t="s">
        <v>86</v>
      </c>
      <c r="AV312" s="12" t="s">
        <v>86</v>
      </c>
      <c r="AW312" s="12" t="s">
        <v>32</v>
      </c>
      <c r="AX312" s="12" t="s">
        <v>77</v>
      </c>
      <c r="AY312" s="152" t="s">
        <v>163</v>
      </c>
    </row>
    <row r="313" spans="2:65" s="12" customFormat="1">
      <c r="B313" s="150"/>
      <c r="D313" s="151" t="s">
        <v>171</v>
      </c>
      <c r="E313" s="152" t="s">
        <v>1</v>
      </c>
      <c r="F313" s="153" t="s">
        <v>352</v>
      </c>
      <c r="H313" s="154">
        <v>0.96</v>
      </c>
      <c r="I313" s="155"/>
      <c r="L313" s="150"/>
      <c r="M313" s="156"/>
      <c r="T313" s="157"/>
      <c r="AT313" s="152" t="s">
        <v>171</v>
      </c>
      <c r="AU313" s="152" t="s">
        <v>86</v>
      </c>
      <c r="AV313" s="12" t="s">
        <v>86</v>
      </c>
      <c r="AW313" s="12" t="s">
        <v>32</v>
      </c>
      <c r="AX313" s="12" t="s">
        <v>77</v>
      </c>
      <c r="AY313" s="152" t="s">
        <v>163</v>
      </c>
    </row>
    <row r="314" spans="2:65" s="12" customFormat="1">
      <c r="B314" s="150"/>
      <c r="D314" s="151" t="s">
        <v>171</v>
      </c>
      <c r="E314" s="152" t="s">
        <v>1</v>
      </c>
      <c r="F314" s="153" t="s">
        <v>469</v>
      </c>
      <c r="H314" s="154">
        <v>-7.3579999999999997</v>
      </c>
      <c r="I314" s="155"/>
      <c r="L314" s="150"/>
      <c r="M314" s="156"/>
      <c r="T314" s="157"/>
      <c r="AT314" s="152" t="s">
        <v>171</v>
      </c>
      <c r="AU314" s="152" t="s">
        <v>86</v>
      </c>
      <c r="AV314" s="12" t="s">
        <v>86</v>
      </c>
      <c r="AW314" s="12" t="s">
        <v>32</v>
      </c>
      <c r="AX314" s="12" t="s">
        <v>77</v>
      </c>
      <c r="AY314" s="152" t="s">
        <v>163</v>
      </c>
    </row>
    <row r="315" spans="2:65" s="1" customFormat="1" ht="24.2" customHeight="1">
      <c r="B315" s="31"/>
      <c r="C315" s="136" t="s">
        <v>470</v>
      </c>
      <c r="D315" s="136" t="s">
        <v>165</v>
      </c>
      <c r="E315" s="137" t="s">
        <v>471</v>
      </c>
      <c r="F315" s="138" t="s">
        <v>472</v>
      </c>
      <c r="G315" s="139" t="s">
        <v>168</v>
      </c>
      <c r="H315" s="140">
        <v>10.56</v>
      </c>
      <c r="I315" s="141"/>
      <c r="J315" s="142">
        <f>ROUND(I315*H315,0)</f>
        <v>0</v>
      </c>
      <c r="K315" s="143"/>
      <c r="L315" s="31"/>
      <c r="M315" s="144" t="s">
        <v>1</v>
      </c>
      <c r="N315" s="145" t="s">
        <v>42</v>
      </c>
      <c r="P315" s="146">
        <f>O315*H315</f>
        <v>0</v>
      </c>
      <c r="Q315" s="146">
        <v>3.4439999999999998E-2</v>
      </c>
      <c r="R315" s="146">
        <f>Q315*H315</f>
        <v>0.36368640000000002</v>
      </c>
      <c r="S315" s="146">
        <v>0</v>
      </c>
      <c r="T315" s="147">
        <f>S315*H315</f>
        <v>0</v>
      </c>
      <c r="AR315" s="148" t="s">
        <v>169</v>
      </c>
      <c r="AT315" s="148" t="s">
        <v>165</v>
      </c>
      <c r="AU315" s="148" t="s">
        <v>86</v>
      </c>
      <c r="AY315" s="16" t="s">
        <v>163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6" t="s">
        <v>8</v>
      </c>
      <c r="BK315" s="149">
        <f>ROUND(I315*H315,0)</f>
        <v>0</v>
      </c>
      <c r="BL315" s="16" t="s">
        <v>169</v>
      </c>
      <c r="BM315" s="148" t="s">
        <v>473</v>
      </c>
    </row>
    <row r="316" spans="2:65" s="12" customFormat="1">
      <c r="B316" s="150"/>
      <c r="D316" s="151" t="s">
        <v>171</v>
      </c>
      <c r="E316" s="152" t="s">
        <v>1</v>
      </c>
      <c r="F316" s="153" t="s">
        <v>474</v>
      </c>
      <c r="H316" s="154">
        <v>10.56</v>
      </c>
      <c r="I316" s="155"/>
      <c r="L316" s="150"/>
      <c r="M316" s="156"/>
      <c r="T316" s="157"/>
      <c r="AT316" s="152" t="s">
        <v>171</v>
      </c>
      <c r="AU316" s="152" t="s">
        <v>86</v>
      </c>
      <c r="AV316" s="12" t="s">
        <v>86</v>
      </c>
      <c r="AW316" s="12" t="s">
        <v>32</v>
      </c>
      <c r="AX316" s="12" t="s">
        <v>77</v>
      </c>
      <c r="AY316" s="152" t="s">
        <v>163</v>
      </c>
    </row>
    <row r="317" spans="2:65" s="1" customFormat="1" ht="24.2" customHeight="1">
      <c r="B317" s="31"/>
      <c r="C317" s="136" t="s">
        <v>475</v>
      </c>
      <c r="D317" s="136" t="s">
        <v>165</v>
      </c>
      <c r="E317" s="137" t="s">
        <v>476</v>
      </c>
      <c r="F317" s="138" t="s">
        <v>477</v>
      </c>
      <c r="G317" s="139" t="s">
        <v>168</v>
      </c>
      <c r="H317" s="140">
        <v>126.105</v>
      </c>
      <c r="I317" s="141"/>
      <c r="J317" s="142">
        <f>ROUND(I317*H317,0)</f>
        <v>0</v>
      </c>
      <c r="K317" s="143"/>
      <c r="L317" s="31"/>
      <c r="M317" s="144" t="s">
        <v>1</v>
      </c>
      <c r="N317" s="145" t="s">
        <v>42</v>
      </c>
      <c r="P317" s="146">
        <f>O317*H317</f>
        <v>0</v>
      </c>
      <c r="Q317" s="146">
        <v>5.7000000000000002E-3</v>
      </c>
      <c r="R317" s="146">
        <f>Q317*H317</f>
        <v>0.71879850000000001</v>
      </c>
      <c r="S317" s="146">
        <v>0</v>
      </c>
      <c r="T317" s="147">
        <f>S317*H317</f>
        <v>0</v>
      </c>
      <c r="AR317" s="148" t="s">
        <v>169</v>
      </c>
      <c r="AT317" s="148" t="s">
        <v>165</v>
      </c>
      <c r="AU317" s="148" t="s">
        <v>86</v>
      </c>
      <c r="AY317" s="16" t="s">
        <v>163</v>
      </c>
      <c r="BE317" s="149">
        <f>IF(N317="základní",J317,0)</f>
        <v>0</v>
      </c>
      <c r="BF317" s="149">
        <f>IF(N317="snížená",J317,0)</f>
        <v>0</v>
      </c>
      <c r="BG317" s="149">
        <f>IF(N317="zákl. přenesená",J317,0)</f>
        <v>0</v>
      </c>
      <c r="BH317" s="149">
        <f>IF(N317="sníž. přenesená",J317,0)</f>
        <v>0</v>
      </c>
      <c r="BI317" s="149">
        <f>IF(N317="nulová",J317,0)</f>
        <v>0</v>
      </c>
      <c r="BJ317" s="16" t="s">
        <v>8</v>
      </c>
      <c r="BK317" s="149">
        <f>ROUND(I317*H317,0)</f>
        <v>0</v>
      </c>
      <c r="BL317" s="16" t="s">
        <v>169</v>
      </c>
      <c r="BM317" s="148" t="s">
        <v>478</v>
      </c>
    </row>
    <row r="318" spans="2:65" s="12" customFormat="1" ht="22.5">
      <c r="B318" s="150"/>
      <c r="D318" s="151" t="s">
        <v>171</v>
      </c>
      <c r="E318" s="152" t="s">
        <v>1</v>
      </c>
      <c r="F318" s="153" t="s">
        <v>359</v>
      </c>
      <c r="H318" s="154">
        <v>126.105</v>
      </c>
      <c r="I318" s="155"/>
      <c r="L318" s="150"/>
      <c r="M318" s="156"/>
      <c r="T318" s="157"/>
      <c r="AT318" s="152" t="s">
        <v>171</v>
      </c>
      <c r="AU318" s="152" t="s">
        <v>86</v>
      </c>
      <c r="AV318" s="12" t="s">
        <v>86</v>
      </c>
      <c r="AW318" s="12" t="s">
        <v>32</v>
      </c>
      <c r="AX318" s="12" t="s">
        <v>77</v>
      </c>
      <c r="AY318" s="152" t="s">
        <v>163</v>
      </c>
    </row>
    <row r="319" spans="2:65" s="1" customFormat="1" ht="24.2" customHeight="1">
      <c r="B319" s="31"/>
      <c r="C319" s="136" t="s">
        <v>479</v>
      </c>
      <c r="D319" s="136" t="s">
        <v>165</v>
      </c>
      <c r="E319" s="137" t="s">
        <v>480</v>
      </c>
      <c r="F319" s="138" t="s">
        <v>481</v>
      </c>
      <c r="G319" s="139" t="s">
        <v>168</v>
      </c>
      <c r="H319" s="140">
        <v>975.553</v>
      </c>
      <c r="I319" s="141"/>
      <c r="J319" s="142">
        <f>ROUND(I319*H319,0)</f>
        <v>0</v>
      </c>
      <c r="K319" s="143"/>
      <c r="L319" s="31"/>
      <c r="M319" s="144" t="s">
        <v>1</v>
      </c>
      <c r="N319" s="145" t="s">
        <v>42</v>
      </c>
      <c r="P319" s="146">
        <f>O319*H319</f>
        <v>0</v>
      </c>
      <c r="Q319" s="146">
        <v>3.3E-3</v>
      </c>
      <c r="R319" s="146">
        <f>Q319*H319</f>
        <v>3.2193249000000002</v>
      </c>
      <c r="S319" s="146">
        <v>0</v>
      </c>
      <c r="T319" s="147">
        <f>S319*H319</f>
        <v>0</v>
      </c>
      <c r="AR319" s="148" t="s">
        <v>169</v>
      </c>
      <c r="AT319" s="148" t="s">
        <v>165</v>
      </c>
      <c r="AU319" s="148" t="s">
        <v>86</v>
      </c>
      <c r="AY319" s="16" t="s">
        <v>163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6" t="s">
        <v>8</v>
      </c>
      <c r="BK319" s="149">
        <f>ROUND(I319*H319,0)</f>
        <v>0</v>
      </c>
      <c r="BL319" s="16" t="s">
        <v>169</v>
      </c>
      <c r="BM319" s="148" t="s">
        <v>482</v>
      </c>
    </row>
    <row r="320" spans="2:65" s="12" customFormat="1" ht="33.75">
      <c r="B320" s="150"/>
      <c r="D320" s="151" t="s">
        <v>171</v>
      </c>
      <c r="E320" s="152" t="s">
        <v>1</v>
      </c>
      <c r="F320" s="153" t="s">
        <v>364</v>
      </c>
      <c r="H320" s="154">
        <v>1183.5619999999999</v>
      </c>
      <c r="I320" s="155"/>
      <c r="L320" s="150"/>
      <c r="M320" s="156"/>
      <c r="T320" s="157"/>
      <c r="AT320" s="152" t="s">
        <v>171</v>
      </c>
      <c r="AU320" s="152" t="s">
        <v>86</v>
      </c>
      <c r="AV320" s="12" t="s">
        <v>86</v>
      </c>
      <c r="AW320" s="12" t="s">
        <v>32</v>
      </c>
      <c r="AX320" s="12" t="s">
        <v>77</v>
      </c>
      <c r="AY320" s="152" t="s">
        <v>163</v>
      </c>
    </row>
    <row r="321" spans="2:65" s="12" customFormat="1" ht="33.75">
      <c r="B321" s="150"/>
      <c r="D321" s="151" t="s">
        <v>171</v>
      </c>
      <c r="E321" s="152" t="s">
        <v>1</v>
      </c>
      <c r="F321" s="153" t="s">
        <v>365</v>
      </c>
      <c r="H321" s="154">
        <v>-245.286</v>
      </c>
      <c r="I321" s="155"/>
      <c r="L321" s="150"/>
      <c r="M321" s="156"/>
      <c r="T321" s="157"/>
      <c r="AT321" s="152" t="s">
        <v>171</v>
      </c>
      <c r="AU321" s="152" t="s">
        <v>86</v>
      </c>
      <c r="AV321" s="12" t="s">
        <v>86</v>
      </c>
      <c r="AW321" s="12" t="s">
        <v>32</v>
      </c>
      <c r="AX321" s="12" t="s">
        <v>77</v>
      </c>
      <c r="AY321" s="152" t="s">
        <v>163</v>
      </c>
    </row>
    <row r="322" spans="2:65" s="12" customFormat="1">
      <c r="B322" s="150"/>
      <c r="D322" s="151" t="s">
        <v>171</v>
      </c>
      <c r="E322" s="152" t="s">
        <v>1</v>
      </c>
      <c r="F322" s="153" t="s">
        <v>366</v>
      </c>
      <c r="H322" s="154">
        <v>-37.030999999999999</v>
      </c>
      <c r="I322" s="155"/>
      <c r="L322" s="150"/>
      <c r="M322" s="156"/>
      <c r="T322" s="157"/>
      <c r="AT322" s="152" t="s">
        <v>171</v>
      </c>
      <c r="AU322" s="152" t="s">
        <v>86</v>
      </c>
      <c r="AV322" s="12" t="s">
        <v>86</v>
      </c>
      <c r="AW322" s="12" t="s">
        <v>32</v>
      </c>
      <c r="AX322" s="12" t="s">
        <v>77</v>
      </c>
      <c r="AY322" s="152" t="s">
        <v>163</v>
      </c>
    </row>
    <row r="323" spans="2:65" s="13" customFormat="1">
      <c r="B323" s="169"/>
      <c r="D323" s="151" t="s">
        <v>171</v>
      </c>
      <c r="E323" s="170" t="s">
        <v>1</v>
      </c>
      <c r="F323" s="171" t="s">
        <v>367</v>
      </c>
      <c r="H323" s="170" t="s">
        <v>1</v>
      </c>
      <c r="I323" s="172"/>
      <c r="L323" s="169"/>
      <c r="M323" s="173"/>
      <c r="T323" s="174"/>
      <c r="AT323" s="170" t="s">
        <v>171</v>
      </c>
      <c r="AU323" s="170" t="s">
        <v>86</v>
      </c>
      <c r="AV323" s="13" t="s">
        <v>8</v>
      </c>
      <c r="AW323" s="13" t="s">
        <v>32</v>
      </c>
      <c r="AX323" s="13" t="s">
        <v>77</v>
      </c>
      <c r="AY323" s="170" t="s">
        <v>163</v>
      </c>
    </row>
    <row r="324" spans="2:65" s="12" customFormat="1" ht="33.75">
      <c r="B324" s="150"/>
      <c r="D324" s="151" t="s">
        <v>171</v>
      </c>
      <c r="E324" s="152" t="s">
        <v>1</v>
      </c>
      <c r="F324" s="153" t="s">
        <v>368</v>
      </c>
      <c r="H324" s="154">
        <v>20.971</v>
      </c>
      <c r="I324" s="155"/>
      <c r="L324" s="150"/>
      <c r="M324" s="156"/>
      <c r="T324" s="157"/>
      <c r="AT324" s="152" t="s">
        <v>171</v>
      </c>
      <c r="AU324" s="152" t="s">
        <v>86</v>
      </c>
      <c r="AV324" s="12" t="s">
        <v>86</v>
      </c>
      <c r="AW324" s="12" t="s">
        <v>32</v>
      </c>
      <c r="AX324" s="12" t="s">
        <v>77</v>
      </c>
      <c r="AY324" s="152" t="s">
        <v>163</v>
      </c>
    </row>
    <row r="325" spans="2:65" s="12" customFormat="1">
      <c r="B325" s="150"/>
      <c r="D325" s="151" t="s">
        <v>171</v>
      </c>
      <c r="E325" s="152" t="s">
        <v>1</v>
      </c>
      <c r="F325" s="153" t="s">
        <v>334</v>
      </c>
      <c r="H325" s="154">
        <v>2.1629999999999998</v>
      </c>
      <c r="I325" s="155"/>
      <c r="L325" s="150"/>
      <c r="M325" s="156"/>
      <c r="T325" s="157"/>
      <c r="AT325" s="152" t="s">
        <v>171</v>
      </c>
      <c r="AU325" s="152" t="s">
        <v>86</v>
      </c>
      <c r="AV325" s="12" t="s">
        <v>86</v>
      </c>
      <c r="AW325" s="12" t="s">
        <v>32</v>
      </c>
      <c r="AX325" s="12" t="s">
        <v>77</v>
      </c>
      <c r="AY325" s="152" t="s">
        <v>163</v>
      </c>
    </row>
    <row r="326" spans="2:65" s="12" customFormat="1" ht="33.75">
      <c r="B326" s="150"/>
      <c r="D326" s="151" t="s">
        <v>171</v>
      </c>
      <c r="E326" s="152" t="s">
        <v>1</v>
      </c>
      <c r="F326" s="153" t="s">
        <v>353</v>
      </c>
      <c r="H326" s="154">
        <v>44.823</v>
      </c>
      <c r="I326" s="155"/>
      <c r="L326" s="150"/>
      <c r="M326" s="156"/>
      <c r="T326" s="157"/>
      <c r="AT326" s="152" t="s">
        <v>171</v>
      </c>
      <c r="AU326" s="152" t="s">
        <v>86</v>
      </c>
      <c r="AV326" s="12" t="s">
        <v>86</v>
      </c>
      <c r="AW326" s="12" t="s">
        <v>32</v>
      </c>
      <c r="AX326" s="12" t="s">
        <v>77</v>
      </c>
      <c r="AY326" s="152" t="s">
        <v>163</v>
      </c>
    </row>
    <row r="327" spans="2:65" s="12" customFormat="1">
      <c r="B327" s="150"/>
      <c r="D327" s="151" t="s">
        <v>171</v>
      </c>
      <c r="E327" s="152" t="s">
        <v>1</v>
      </c>
      <c r="F327" s="153" t="s">
        <v>369</v>
      </c>
      <c r="H327" s="154">
        <v>5.391</v>
      </c>
      <c r="I327" s="155"/>
      <c r="L327" s="150"/>
      <c r="M327" s="156"/>
      <c r="T327" s="157"/>
      <c r="AT327" s="152" t="s">
        <v>171</v>
      </c>
      <c r="AU327" s="152" t="s">
        <v>86</v>
      </c>
      <c r="AV327" s="12" t="s">
        <v>86</v>
      </c>
      <c r="AW327" s="12" t="s">
        <v>32</v>
      </c>
      <c r="AX327" s="12" t="s">
        <v>77</v>
      </c>
      <c r="AY327" s="152" t="s">
        <v>163</v>
      </c>
    </row>
    <row r="328" spans="2:65" s="12" customFormat="1">
      <c r="B328" s="150"/>
      <c r="D328" s="151" t="s">
        <v>171</v>
      </c>
      <c r="E328" s="152" t="s">
        <v>1</v>
      </c>
      <c r="F328" s="153" t="s">
        <v>352</v>
      </c>
      <c r="H328" s="154">
        <v>0.96</v>
      </c>
      <c r="I328" s="155"/>
      <c r="L328" s="150"/>
      <c r="M328" s="156"/>
      <c r="T328" s="157"/>
      <c r="AT328" s="152" t="s">
        <v>171</v>
      </c>
      <c r="AU328" s="152" t="s">
        <v>86</v>
      </c>
      <c r="AV328" s="12" t="s">
        <v>86</v>
      </c>
      <c r="AW328" s="12" t="s">
        <v>32</v>
      </c>
      <c r="AX328" s="12" t="s">
        <v>77</v>
      </c>
      <c r="AY328" s="152" t="s">
        <v>163</v>
      </c>
    </row>
    <row r="329" spans="2:65" s="1" customFormat="1" ht="16.5" customHeight="1">
      <c r="B329" s="31"/>
      <c r="C329" s="136" t="s">
        <v>483</v>
      </c>
      <c r="D329" s="136" t="s">
        <v>165</v>
      </c>
      <c r="E329" s="137" t="s">
        <v>484</v>
      </c>
      <c r="F329" s="138" t="s">
        <v>485</v>
      </c>
      <c r="G329" s="139" t="s">
        <v>168</v>
      </c>
      <c r="H329" s="140">
        <v>18.600000000000001</v>
      </c>
      <c r="I329" s="141"/>
      <c r="J329" s="142">
        <f>ROUND(I329*H329,0)</f>
        <v>0</v>
      </c>
      <c r="K329" s="143"/>
      <c r="L329" s="31"/>
      <c r="M329" s="144" t="s">
        <v>1</v>
      </c>
      <c r="N329" s="145" t="s">
        <v>42</v>
      </c>
      <c r="P329" s="146">
        <f>O329*H329</f>
        <v>0</v>
      </c>
      <c r="Q329" s="146">
        <v>3.8999999999999999E-4</v>
      </c>
      <c r="R329" s="146">
        <f>Q329*H329</f>
        <v>7.254E-3</v>
      </c>
      <c r="S329" s="146">
        <v>6.0000000000000002E-5</v>
      </c>
      <c r="T329" s="147">
        <f>S329*H329</f>
        <v>1.116E-3</v>
      </c>
      <c r="AR329" s="148" t="s">
        <v>169</v>
      </c>
      <c r="AT329" s="148" t="s">
        <v>165</v>
      </c>
      <c r="AU329" s="148" t="s">
        <v>86</v>
      </c>
      <c r="AY329" s="16" t="s">
        <v>163</v>
      </c>
      <c r="BE329" s="149">
        <f>IF(N329="základní",J329,0)</f>
        <v>0</v>
      </c>
      <c r="BF329" s="149">
        <f>IF(N329="snížená",J329,0)</f>
        <v>0</v>
      </c>
      <c r="BG329" s="149">
        <f>IF(N329="zákl. přenesená",J329,0)</f>
        <v>0</v>
      </c>
      <c r="BH329" s="149">
        <f>IF(N329="sníž. přenesená",J329,0)</f>
        <v>0</v>
      </c>
      <c r="BI329" s="149">
        <f>IF(N329="nulová",J329,0)</f>
        <v>0</v>
      </c>
      <c r="BJ329" s="16" t="s">
        <v>8</v>
      </c>
      <c r="BK329" s="149">
        <f>ROUND(I329*H329,0)</f>
        <v>0</v>
      </c>
      <c r="BL329" s="16" t="s">
        <v>169</v>
      </c>
      <c r="BM329" s="148" t="s">
        <v>486</v>
      </c>
    </row>
    <row r="330" spans="2:65" s="12" customFormat="1">
      <c r="B330" s="150"/>
      <c r="D330" s="151" t="s">
        <v>171</v>
      </c>
      <c r="E330" s="152" t="s">
        <v>1</v>
      </c>
      <c r="F330" s="153" t="s">
        <v>487</v>
      </c>
      <c r="H330" s="154">
        <v>18.600000000000001</v>
      </c>
      <c r="I330" s="155"/>
      <c r="L330" s="150"/>
      <c r="M330" s="156"/>
      <c r="T330" s="157"/>
      <c r="AT330" s="152" t="s">
        <v>171</v>
      </c>
      <c r="AU330" s="152" t="s">
        <v>86</v>
      </c>
      <c r="AV330" s="12" t="s">
        <v>86</v>
      </c>
      <c r="AW330" s="12" t="s">
        <v>32</v>
      </c>
      <c r="AX330" s="12" t="s">
        <v>77</v>
      </c>
      <c r="AY330" s="152" t="s">
        <v>163</v>
      </c>
    </row>
    <row r="331" spans="2:65" s="1" customFormat="1" ht="24.2" customHeight="1">
      <c r="B331" s="31"/>
      <c r="C331" s="136" t="s">
        <v>488</v>
      </c>
      <c r="D331" s="136" t="s">
        <v>165</v>
      </c>
      <c r="E331" s="137" t="s">
        <v>489</v>
      </c>
      <c r="F331" s="138" t="s">
        <v>490</v>
      </c>
      <c r="G331" s="139" t="s">
        <v>168</v>
      </c>
      <c r="H331" s="140">
        <v>288.08499999999998</v>
      </c>
      <c r="I331" s="141"/>
      <c r="J331" s="142">
        <f>ROUND(I331*H331,0)</f>
        <v>0</v>
      </c>
      <c r="K331" s="143"/>
      <c r="L331" s="31"/>
      <c r="M331" s="144" t="s">
        <v>1</v>
      </c>
      <c r="N331" s="145" t="s">
        <v>42</v>
      </c>
      <c r="P331" s="146">
        <f>O331*H331</f>
        <v>0</v>
      </c>
      <c r="Q331" s="146">
        <v>3.8999999999999999E-4</v>
      </c>
      <c r="R331" s="146">
        <f>Q331*H331</f>
        <v>0.11235314999999998</v>
      </c>
      <c r="S331" s="146">
        <v>1.0000000000000001E-5</v>
      </c>
      <c r="T331" s="147">
        <f>S331*H331</f>
        <v>2.8808499999999999E-3</v>
      </c>
      <c r="AR331" s="148" t="s">
        <v>169</v>
      </c>
      <c r="AT331" s="148" t="s">
        <v>165</v>
      </c>
      <c r="AU331" s="148" t="s">
        <v>86</v>
      </c>
      <c r="AY331" s="16" t="s">
        <v>163</v>
      </c>
      <c r="BE331" s="149">
        <f>IF(N331="základní",J331,0)</f>
        <v>0</v>
      </c>
      <c r="BF331" s="149">
        <f>IF(N331="snížená",J331,0)</f>
        <v>0</v>
      </c>
      <c r="BG331" s="149">
        <f>IF(N331="zákl. přenesená",J331,0)</f>
        <v>0</v>
      </c>
      <c r="BH331" s="149">
        <f>IF(N331="sníž. přenesená",J331,0)</f>
        <v>0</v>
      </c>
      <c r="BI331" s="149">
        <f>IF(N331="nulová",J331,0)</f>
        <v>0</v>
      </c>
      <c r="BJ331" s="16" t="s">
        <v>8</v>
      </c>
      <c r="BK331" s="149">
        <f>ROUND(I331*H331,0)</f>
        <v>0</v>
      </c>
      <c r="BL331" s="16" t="s">
        <v>169</v>
      </c>
      <c r="BM331" s="148" t="s">
        <v>491</v>
      </c>
    </row>
    <row r="332" spans="2:65" s="12" customFormat="1" ht="22.5">
      <c r="B332" s="150"/>
      <c r="D332" s="151" t="s">
        <v>171</v>
      </c>
      <c r="E332" s="152" t="s">
        <v>1</v>
      </c>
      <c r="F332" s="153" t="s">
        <v>303</v>
      </c>
      <c r="H332" s="154">
        <v>245.286</v>
      </c>
      <c r="I332" s="155"/>
      <c r="L332" s="150"/>
      <c r="M332" s="156"/>
      <c r="T332" s="157"/>
      <c r="AT332" s="152" t="s">
        <v>171</v>
      </c>
      <c r="AU332" s="152" t="s">
        <v>86</v>
      </c>
      <c r="AV332" s="12" t="s">
        <v>86</v>
      </c>
      <c r="AW332" s="12" t="s">
        <v>32</v>
      </c>
      <c r="AX332" s="12" t="s">
        <v>77</v>
      </c>
      <c r="AY332" s="152" t="s">
        <v>163</v>
      </c>
    </row>
    <row r="333" spans="2:65" s="12" customFormat="1">
      <c r="B333" s="150"/>
      <c r="D333" s="151" t="s">
        <v>171</v>
      </c>
      <c r="E333" s="152" t="s">
        <v>1</v>
      </c>
      <c r="F333" s="153" t="s">
        <v>304</v>
      </c>
      <c r="H333" s="154">
        <v>42.798999999999999</v>
      </c>
      <c r="I333" s="155"/>
      <c r="L333" s="150"/>
      <c r="M333" s="156"/>
      <c r="T333" s="157"/>
      <c r="AT333" s="152" t="s">
        <v>171</v>
      </c>
      <c r="AU333" s="152" t="s">
        <v>86</v>
      </c>
      <c r="AV333" s="12" t="s">
        <v>86</v>
      </c>
      <c r="AW333" s="12" t="s">
        <v>32</v>
      </c>
      <c r="AX333" s="12" t="s">
        <v>77</v>
      </c>
      <c r="AY333" s="152" t="s">
        <v>163</v>
      </c>
    </row>
    <row r="334" spans="2:65" s="1" customFormat="1" ht="16.5" customHeight="1">
      <c r="B334" s="31"/>
      <c r="C334" s="136" t="s">
        <v>492</v>
      </c>
      <c r="D334" s="136" t="s">
        <v>165</v>
      </c>
      <c r="E334" s="137" t="s">
        <v>493</v>
      </c>
      <c r="F334" s="138" t="s">
        <v>494</v>
      </c>
      <c r="G334" s="139" t="s">
        <v>168</v>
      </c>
      <c r="H334" s="140">
        <v>1038.652</v>
      </c>
      <c r="I334" s="141"/>
      <c r="J334" s="142">
        <f>ROUND(I334*H334,0)</f>
        <v>0</v>
      </c>
      <c r="K334" s="143"/>
      <c r="L334" s="31"/>
      <c r="M334" s="144" t="s">
        <v>1</v>
      </c>
      <c r="N334" s="145" t="s">
        <v>42</v>
      </c>
      <c r="P334" s="146">
        <f>O334*H334</f>
        <v>0</v>
      </c>
      <c r="Q334" s="146">
        <v>0</v>
      </c>
      <c r="R334" s="146">
        <f>Q334*H334</f>
        <v>0</v>
      </c>
      <c r="S334" s="146">
        <v>0</v>
      </c>
      <c r="T334" s="147">
        <f>S334*H334</f>
        <v>0</v>
      </c>
      <c r="AR334" s="148" t="s">
        <v>169</v>
      </c>
      <c r="AT334" s="148" t="s">
        <v>165</v>
      </c>
      <c r="AU334" s="148" t="s">
        <v>86</v>
      </c>
      <c r="AY334" s="16" t="s">
        <v>163</v>
      </c>
      <c r="BE334" s="149">
        <f>IF(N334="základní",J334,0)</f>
        <v>0</v>
      </c>
      <c r="BF334" s="149">
        <f>IF(N334="snížená",J334,0)</f>
        <v>0</v>
      </c>
      <c r="BG334" s="149">
        <f>IF(N334="zákl. přenesená",J334,0)</f>
        <v>0</v>
      </c>
      <c r="BH334" s="149">
        <f>IF(N334="sníž. přenesená",J334,0)</f>
        <v>0</v>
      </c>
      <c r="BI334" s="149">
        <f>IF(N334="nulová",J334,0)</f>
        <v>0</v>
      </c>
      <c r="BJ334" s="16" t="s">
        <v>8</v>
      </c>
      <c r="BK334" s="149">
        <f>ROUND(I334*H334,0)</f>
        <v>0</v>
      </c>
      <c r="BL334" s="16" t="s">
        <v>169</v>
      </c>
      <c r="BM334" s="148" t="s">
        <v>495</v>
      </c>
    </row>
    <row r="335" spans="2:65" s="12" customFormat="1">
      <c r="B335" s="150"/>
      <c r="D335" s="151" t="s">
        <v>171</v>
      </c>
      <c r="E335" s="152" t="s">
        <v>1</v>
      </c>
      <c r="F335" s="153" t="s">
        <v>496</v>
      </c>
      <c r="H335" s="154">
        <v>1038.652</v>
      </c>
      <c r="I335" s="155"/>
      <c r="L335" s="150"/>
      <c r="M335" s="156"/>
      <c r="T335" s="157"/>
      <c r="AT335" s="152" t="s">
        <v>171</v>
      </c>
      <c r="AU335" s="152" t="s">
        <v>86</v>
      </c>
      <c r="AV335" s="12" t="s">
        <v>86</v>
      </c>
      <c r="AW335" s="12" t="s">
        <v>32</v>
      </c>
      <c r="AX335" s="12" t="s">
        <v>77</v>
      </c>
      <c r="AY335" s="152" t="s">
        <v>163</v>
      </c>
    </row>
    <row r="336" spans="2:65" s="1" customFormat="1" ht="24.2" customHeight="1">
      <c r="B336" s="31"/>
      <c r="C336" s="136" t="s">
        <v>497</v>
      </c>
      <c r="D336" s="136" t="s">
        <v>165</v>
      </c>
      <c r="E336" s="137" t="s">
        <v>498</v>
      </c>
      <c r="F336" s="138" t="s">
        <v>499</v>
      </c>
      <c r="G336" s="139" t="s">
        <v>219</v>
      </c>
      <c r="H336" s="140">
        <v>49.6</v>
      </c>
      <c r="I336" s="141"/>
      <c r="J336" s="142">
        <f>ROUND(I336*H336,0)</f>
        <v>0</v>
      </c>
      <c r="K336" s="143"/>
      <c r="L336" s="31"/>
      <c r="M336" s="144" t="s">
        <v>1</v>
      </c>
      <c r="N336" s="145" t="s">
        <v>42</v>
      </c>
      <c r="P336" s="146">
        <f>O336*H336</f>
        <v>0</v>
      </c>
      <c r="Q336" s="146">
        <v>0</v>
      </c>
      <c r="R336" s="146">
        <f>Q336*H336</f>
        <v>0</v>
      </c>
      <c r="S336" s="146">
        <v>0</v>
      </c>
      <c r="T336" s="147">
        <f>S336*H336</f>
        <v>0</v>
      </c>
      <c r="AR336" s="148" t="s">
        <v>169</v>
      </c>
      <c r="AT336" s="148" t="s">
        <v>165</v>
      </c>
      <c r="AU336" s="148" t="s">
        <v>86</v>
      </c>
      <c r="AY336" s="16" t="s">
        <v>163</v>
      </c>
      <c r="BE336" s="149">
        <f>IF(N336="základní",J336,0)</f>
        <v>0</v>
      </c>
      <c r="BF336" s="149">
        <f>IF(N336="snížená",J336,0)</f>
        <v>0</v>
      </c>
      <c r="BG336" s="149">
        <f>IF(N336="zákl. přenesená",J336,0)</f>
        <v>0</v>
      </c>
      <c r="BH336" s="149">
        <f>IF(N336="sníž. přenesená",J336,0)</f>
        <v>0</v>
      </c>
      <c r="BI336" s="149">
        <f>IF(N336="nulová",J336,0)</f>
        <v>0</v>
      </c>
      <c r="BJ336" s="16" t="s">
        <v>8</v>
      </c>
      <c r="BK336" s="149">
        <f>ROUND(I336*H336,0)</f>
        <v>0</v>
      </c>
      <c r="BL336" s="16" t="s">
        <v>169</v>
      </c>
      <c r="BM336" s="148" t="s">
        <v>500</v>
      </c>
    </row>
    <row r="337" spans="2:65" s="12" customFormat="1" ht="22.5">
      <c r="B337" s="150"/>
      <c r="D337" s="151" t="s">
        <v>171</v>
      </c>
      <c r="E337" s="152" t="s">
        <v>1</v>
      </c>
      <c r="F337" s="153" t="s">
        <v>501</v>
      </c>
      <c r="H337" s="154">
        <v>49.6</v>
      </c>
      <c r="I337" s="155"/>
      <c r="L337" s="150"/>
      <c r="M337" s="156"/>
      <c r="T337" s="157"/>
      <c r="AT337" s="152" t="s">
        <v>171</v>
      </c>
      <c r="AU337" s="152" t="s">
        <v>86</v>
      </c>
      <c r="AV337" s="12" t="s">
        <v>86</v>
      </c>
      <c r="AW337" s="12" t="s">
        <v>32</v>
      </c>
      <c r="AX337" s="12" t="s">
        <v>77</v>
      </c>
      <c r="AY337" s="152" t="s">
        <v>163</v>
      </c>
    </row>
    <row r="338" spans="2:65" s="11" customFormat="1" ht="22.9" customHeight="1">
      <c r="B338" s="124"/>
      <c r="D338" s="125" t="s">
        <v>76</v>
      </c>
      <c r="E338" s="134" t="s">
        <v>502</v>
      </c>
      <c r="F338" s="134" t="s">
        <v>503</v>
      </c>
      <c r="I338" s="127"/>
      <c r="J338" s="135">
        <f>BK338</f>
        <v>0</v>
      </c>
      <c r="L338" s="124"/>
      <c r="M338" s="129"/>
      <c r="P338" s="130">
        <f>SUM(P339:P344)</f>
        <v>0</v>
      </c>
      <c r="R338" s="130">
        <f>SUM(R339:R344)</f>
        <v>3.6745691999999996</v>
      </c>
      <c r="T338" s="131">
        <f>SUM(T339:T344)</f>
        <v>0</v>
      </c>
      <c r="AR338" s="125" t="s">
        <v>8</v>
      </c>
      <c r="AT338" s="132" t="s">
        <v>76</v>
      </c>
      <c r="AU338" s="132" t="s">
        <v>8</v>
      </c>
      <c r="AY338" s="125" t="s">
        <v>163</v>
      </c>
      <c r="BK338" s="133">
        <f>SUM(BK339:BK344)</f>
        <v>0</v>
      </c>
    </row>
    <row r="339" spans="2:65" s="1" customFormat="1" ht="24.2" customHeight="1">
      <c r="B339" s="31"/>
      <c r="C339" s="136" t="s">
        <v>504</v>
      </c>
      <c r="D339" s="136" t="s">
        <v>165</v>
      </c>
      <c r="E339" s="137" t="s">
        <v>505</v>
      </c>
      <c r="F339" s="138" t="s">
        <v>506</v>
      </c>
      <c r="G339" s="139" t="s">
        <v>182</v>
      </c>
      <c r="H339" s="140">
        <v>0.3</v>
      </c>
      <c r="I339" s="141"/>
      <c r="J339" s="142">
        <f>ROUND(I339*H339,0)</f>
        <v>0</v>
      </c>
      <c r="K339" s="143"/>
      <c r="L339" s="31"/>
      <c r="M339" s="144" t="s">
        <v>1</v>
      </c>
      <c r="N339" s="145" t="s">
        <v>42</v>
      </c>
      <c r="P339" s="146">
        <f>O339*H339</f>
        <v>0</v>
      </c>
      <c r="Q339" s="146">
        <v>2.3010199999999998</v>
      </c>
      <c r="R339" s="146">
        <f>Q339*H339</f>
        <v>0.69030599999999998</v>
      </c>
      <c r="S339" s="146">
        <v>0</v>
      </c>
      <c r="T339" s="147">
        <f>S339*H339</f>
        <v>0</v>
      </c>
      <c r="AR339" s="148" t="s">
        <v>169</v>
      </c>
      <c r="AT339" s="148" t="s">
        <v>165</v>
      </c>
      <c r="AU339" s="148" t="s">
        <v>86</v>
      </c>
      <c r="AY339" s="16" t="s">
        <v>163</v>
      </c>
      <c r="BE339" s="149">
        <f>IF(N339="základní",J339,0)</f>
        <v>0</v>
      </c>
      <c r="BF339" s="149">
        <f>IF(N339="snížená",J339,0)</f>
        <v>0</v>
      </c>
      <c r="BG339" s="149">
        <f>IF(N339="zákl. přenesená",J339,0)</f>
        <v>0</v>
      </c>
      <c r="BH339" s="149">
        <f>IF(N339="sníž. přenesená",J339,0)</f>
        <v>0</v>
      </c>
      <c r="BI339" s="149">
        <f>IF(N339="nulová",J339,0)</f>
        <v>0</v>
      </c>
      <c r="BJ339" s="16" t="s">
        <v>8</v>
      </c>
      <c r="BK339" s="149">
        <f>ROUND(I339*H339,0)</f>
        <v>0</v>
      </c>
      <c r="BL339" s="16" t="s">
        <v>169</v>
      </c>
      <c r="BM339" s="148" t="s">
        <v>507</v>
      </c>
    </row>
    <row r="340" spans="2:65" s="12" customFormat="1">
      <c r="B340" s="150"/>
      <c r="D340" s="151" t="s">
        <v>171</v>
      </c>
      <c r="E340" s="152" t="s">
        <v>1</v>
      </c>
      <c r="F340" s="153" t="s">
        <v>508</v>
      </c>
      <c r="H340" s="154">
        <v>0.3</v>
      </c>
      <c r="I340" s="155"/>
      <c r="L340" s="150"/>
      <c r="M340" s="156"/>
      <c r="T340" s="157"/>
      <c r="AT340" s="152" t="s">
        <v>171</v>
      </c>
      <c r="AU340" s="152" t="s">
        <v>86</v>
      </c>
      <c r="AV340" s="12" t="s">
        <v>86</v>
      </c>
      <c r="AW340" s="12" t="s">
        <v>32</v>
      </c>
      <c r="AX340" s="12" t="s">
        <v>77</v>
      </c>
      <c r="AY340" s="152" t="s">
        <v>163</v>
      </c>
    </row>
    <row r="341" spans="2:65" s="1" customFormat="1" ht="24.2" customHeight="1">
      <c r="B341" s="31"/>
      <c r="C341" s="136" t="s">
        <v>275</v>
      </c>
      <c r="D341" s="136" t="s">
        <v>165</v>
      </c>
      <c r="E341" s="137" t="s">
        <v>509</v>
      </c>
      <c r="F341" s="138" t="s">
        <v>510</v>
      </c>
      <c r="G341" s="139" t="s">
        <v>168</v>
      </c>
      <c r="H341" s="140">
        <v>46.415999999999997</v>
      </c>
      <c r="I341" s="141"/>
      <c r="J341" s="142">
        <f>ROUND(I341*H341,0)</f>
        <v>0</v>
      </c>
      <c r="K341" s="143"/>
      <c r="L341" s="31"/>
      <c r="M341" s="144" t="s">
        <v>1</v>
      </c>
      <c r="N341" s="145" t="s">
        <v>42</v>
      </c>
      <c r="P341" s="146">
        <f>O341*H341</f>
        <v>0</v>
      </c>
      <c r="Q341" s="146">
        <v>6.3E-2</v>
      </c>
      <c r="R341" s="146">
        <f>Q341*H341</f>
        <v>2.9242079999999997</v>
      </c>
      <c r="S341" s="146">
        <v>0</v>
      </c>
      <c r="T341" s="147">
        <f>S341*H341</f>
        <v>0</v>
      </c>
      <c r="AR341" s="148" t="s">
        <v>169</v>
      </c>
      <c r="AT341" s="148" t="s">
        <v>165</v>
      </c>
      <c r="AU341" s="148" t="s">
        <v>86</v>
      </c>
      <c r="AY341" s="16" t="s">
        <v>163</v>
      </c>
      <c r="BE341" s="149">
        <f>IF(N341="základní",J341,0)</f>
        <v>0</v>
      </c>
      <c r="BF341" s="149">
        <f>IF(N341="snížená",J341,0)</f>
        <v>0</v>
      </c>
      <c r="BG341" s="149">
        <f>IF(N341="zákl. přenesená",J341,0)</f>
        <v>0</v>
      </c>
      <c r="BH341" s="149">
        <f>IF(N341="sníž. přenesená",J341,0)</f>
        <v>0</v>
      </c>
      <c r="BI341" s="149">
        <f>IF(N341="nulová",J341,0)</f>
        <v>0</v>
      </c>
      <c r="BJ341" s="16" t="s">
        <v>8</v>
      </c>
      <c r="BK341" s="149">
        <f>ROUND(I341*H341,0)</f>
        <v>0</v>
      </c>
      <c r="BL341" s="16" t="s">
        <v>169</v>
      </c>
      <c r="BM341" s="148" t="s">
        <v>511</v>
      </c>
    </row>
    <row r="342" spans="2:65" s="12" customFormat="1" ht="33.75">
      <c r="B342" s="150"/>
      <c r="D342" s="151" t="s">
        <v>171</v>
      </c>
      <c r="E342" s="152" t="s">
        <v>1</v>
      </c>
      <c r="F342" s="153" t="s">
        <v>512</v>
      </c>
      <c r="H342" s="154">
        <v>46.415999999999997</v>
      </c>
      <c r="I342" s="155"/>
      <c r="L342" s="150"/>
      <c r="M342" s="156"/>
      <c r="T342" s="157"/>
      <c r="AT342" s="152" t="s">
        <v>171</v>
      </c>
      <c r="AU342" s="152" t="s">
        <v>86</v>
      </c>
      <c r="AV342" s="12" t="s">
        <v>86</v>
      </c>
      <c r="AW342" s="12" t="s">
        <v>32</v>
      </c>
      <c r="AX342" s="12" t="s">
        <v>77</v>
      </c>
      <c r="AY342" s="152" t="s">
        <v>163</v>
      </c>
    </row>
    <row r="343" spans="2:65" s="1" customFormat="1" ht="24.2" customHeight="1">
      <c r="B343" s="31"/>
      <c r="C343" s="136" t="s">
        <v>321</v>
      </c>
      <c r="D343" s="136" t="s">
        <v>165</v>
      </c>
      <c r="E343" s="137" t="s">
        <v>513</v>
      </c>
      <c r="F343" s="138" t="s">
        <v>514</v>
      </c>
      <c r="G343" s="139" t="s">
        <v>168</v>
      </c>
      <c r="H343" s="140">
        <v>2.2799999999999998</v>
      </c>
      <c r="I343" s="141"/>
      <c r="J343" s="142">
        <f>ROUND(I343*H343,0)</f>
        <v>0</v>
      </c>
      <c r="K343" s="143"/>
      <c r="L343" s="31"/>
      <c r="M343" s="144" t="s">
        <v>1</v>
      </c>
      <c r="N343" s="145" t="s">
        <v>42</v>
      </c>
      <c r="P343" s="146">
        <f>O343*H343</f>
        <v>0</v>
      </c>
      <c r="Q343" s="146">
        <v>2.6339999999999999E-2</v>
      </c>
      <c r="R343" s="146">
        <f>Q343*H343</f>
        <v>6.0055199999999989E-2</v>
      </c>
      <c r="S343" s="146">
        <v>0</v>
      </c>
      <c r="T343" s="147">
        <f>S343*H343</f>
        <v>0</v>
      </c>
      <c r="AR343" s="148" t="s">
        <v>169</v>
      </c>
      <c r="AT343" s="148" t="s">
        <v>165</v>
      </c>
      <c r="AU343" s="148" t="s">
        <v>86</v>
      </c>
      <c r="AY343" s="16" t="s">
        <v>163</v>
      </c>
      <c r="BE343" s="149">
        <f>IF(N343="základní",J343,0)</f>
        <v>0</v>
      </c>
      <c r="BF343" s="149">
        <f>IF(N343="snížená",J343,0)</f>
        <v>0</v>
      </c>
      <c r="BG343" s="149">
        <f>IF(N343="zákl. přenesená",J343,0)</f>
        <v>0</v>
      </c>
      <c r="BH343" s="149">
        <f>IF(N343="sníž. přenesená",J343,0)</f>
        <v>0</v>
      </c>
      <c r="BI343" s="149">
        <f>IF(N343="nulová",J343,0)</f>
        <v>0</v>
      </c>
      <c r="BJ343" s="16" t="s">
        <v>8</v>
      </c>
      <c r="BK343" s="149">
        <f>ROUND(I343*H343,0)</f>
        <v>0</v>
      </c>
      <c r="BL343" s="16" t="s">
        <v>169</v>
      </c>
      <c r="BM343" s="148" t="s">
        <v>515</v>
      </c>
    </row>
    <row r="344" spans="2:65" s="12" customFormat="1">
      <c r="B344" s="150"/>
      <c r="D344" s="151" t="s">
        <v>171</v>
      </c>
      <c r="E344" s="152" t="s">
        <v>1</v>
      </c>
      <c r="F344" s="153" t="s">
        <v>516</v>
      </c>
      <c r="H344" s="154">
        <v>2.2799999999999998</v>
      </c>
      <c r="I344" s="155"/>
      <c r="L344" s="150"/>
      <c r="M344" s="156"/>
      <c r="T344" s="157"/>
      <c r="AT344" s="152" t="s">
        <v>171</v>
      </c>
      <c r="AU344" s="152" t="s">
        <v>86</v>
      </c>
      <c r="AV344" s="12" t="s">
        <v>86</v>
      </c>
      <c r="AW344" s="12" t="s">
        <v>32</v>
      </c>
      <c r="AX344" s="12" t="s">
        <v>77</v>
      </c>
      <c r="AY344" s="152" t="s">
        <v>163</v>
      </c>
    </row>
    <row r="345" spans="2:65" s="11" customFormat="1" ht="22.9" customHeight="1">
      <c r="B345" s="124"/>
      <c r="D345" s="125" t="s">
        <v>76</v>
      </c>
      <c r="E345" s="134" t="s">
        <v>517</v>
      </c>
      <c r="F345" s="134" t="s">
        <v>518</v>
      </c>
      <c r="I345" s="127"/>
      <c r="J345" s="135">
        <f>BK345</f>
        <v>0</v>
      </c>
      <c r="L345" s="124"/>
      <c r="M345" s="129"/>
      <c r="P345" s="130">
        <f>SUM(P346:P349)</f>
        <v>0</v>
      </c>
      <c r="R345" s="130">
        <f>SUM(R346:R349)</f>
        <v>0.29360000000000003</v>
      </c>
      <c r="T345" s="131">
        <f>SUM(T346:T349)</f>
        <v>0</v>
      </c>
      <c r="AR345" s="125" t="s">
        <v>8</v>
      </c>
      <c r="AT345" s="132" t="s">
        <v>76</v>
      </c>
      <c r="AU345" s="132" t="s">
        <v>8</v>
      </c>
      <c r="AY345" s="125" t="s">
        <v>163</v>
      </c>
      <c r="BK345" s="133">
        <f>SUM(BK346:BK349)</f>
        <v>0</v>
      </c>
    </row>
    <row r="346" spans="2:65" s="1" customFormat="1" ht="24.2" customHeight="1">
      <c r="B346" s="31"/>
      <c r="C346" s="136" t="s">
        <v>502</v>
      </c>
      <c r="D346" s="136" t="s">
        <v>165</v>
      </c>
      <c r="E346" s="137" t="s">
        <v>519</v>
      </c>
      <c r="F346" s="138" t="s">
        <v>520</v>
      </c>
      <c r="G346" s="139" t="s">
        <v>226</v>
      </c>
      <c r="H346" s="140">
        <v>5</v>
      </c>
      <c r="I346" s="141"/>
      <c r="J346" s="142">
        <f>ROUND(I346*H346,0)</f>
        <v>0</v>
      </c>
      <c r="K346" s="143"/>
      <c r="L346" s="31"/>
      <c r="M346" s="144" t="s">
        <v>1</v>
      </c>
      <c r="N346" s="145" t="s">
        <v>42</v>
      </c>
      <c r="P346" s="146">
        <f>O346*H346</f>
        <v>0</v>
      </c>
      <c r="Q346" s="146">
        <v>5.8720000000000001E-2</v>
      </c>
      <c r="R346" s="146">
        <f>Q346*H346</f>
        <v>0.29360000000000003</v>
      </c>
      <c r="S346" s="146">
        <v>0</v>
      </c>
      <c r="T346" s="147">
        <f>S346*H346</f>
        <v>0</v>
      </c>
      <c r="AR346" s="148" t="s">
        <v>169</v>
      </c>
      <c r="AT346" s="148" t="s">
        <v>165</v>
      </c>
      <c r="AU346" s="148" t="s">
        <v>86</v>
      </c>
      <c r="AY346" s="16" t="s">
        <v>163</v>
      </c>
      <c r="BE346" s="149">
        <f>IF(N346="základní",J346,0)</f>
        <v>0</v>
      </c>
      <c r="BF346" s="149">
        <f>IF(N346="snížená",J346,0)</f>
        <v>0</v>
      </c>
      <c r="BG346" s="149">
        <f>IF(N346="zákl. přenesená",J346,0)</f>
        <v>0</v>
      </c>
      <c r="BH346" s="149">
        <f>IF(N346="sníž. přenesená",J346,0)</f>
        <v>0</v>
      </c>
      <c r="BI346" s="149">
        <f>IF(N346="nulová",J346,0)</f>
        <v>0</v>
      </c>
      <c r="BJ346" s="16" t="s">
        <v>8</v>
      </c>
      <c r="BK346" s="149">
        <f>ROUND(I346*H346,0)</f>
        <v>0</v>
      </c>
      <c r="BL346" s="16" t="s">
        <v>169</v>
      </c>
      <c r="BM346" s="148" t="s">
        <v>521</v>
      </c>
    </row>
    <row r="347" spans="2:65" s="12" customFormat="1">
      <c r="B347" s="150"/>
      <c r="D347" s="151" t="s">
        <v>171</v>
      </c>
      <c r="E347" s="152" t="s">
        <v>1</v>
      </c>
      <c r="F347" s="153" t="s">
        <v>522</v>
      </c>
      <c r="H347" s="154">
        <v>4</v>
      </c>
      <c r="I347" s="155"/>
      <c r="L347" s="150"/>
      <c r="M347" s="156"/>
      <c r="T347" s="157"/>
      <c r="AT347" s="152" t="s">
        <v>171</v>
      </c>
      <c r="AU347" s="152" t="s">
        <v>86</v>
      </c>
      <c r="AV347" s="12" t="s">
        <v>86</v>
      </c>
      <c r="AW347" s="12" t="s">
        <v>32</v>
      </c>
      <c r="AX347" s="12" t="s">
        <v>77</v>
      </c>
      <c r="AY347" s="152" t="s">
        <v>163</v>
      </c>
    </row>
    <row r="348" spans="2:65" s="12" customFormat="1">
      <c r="B348" s="150"/>
      <c r="D348" s="151" t="s">
        <v>171</v>
      </c>
      <c r="E348" s="152" t="s">
        <v>1</v>
      </c>
      <c r="F348" s="153" t="s">
        <v>523</v>
      </c>
      <c r="H348" s="154">
        <v>1</v>
      </c>
      <c r="I348" s="155"/>
      <c r="L348" s="150"/>
      <c r="M348" s="156"/>
      <c r="T348" s="157"/>
      <c r="AT348" s="152" t="s">
        <v>171</v>
      </c>
      <c r="AU348" s="152" t="s">
        <v>86</v>
      </c>
      <c r="AV348" s="12" t="s">
        <v>86</v>
      </c>
      <c r="AW348" s="12" t="s">
        <v>32</v>
      </c>
      <c r="AX348" s="12" t="s">
        <v>77</v>
      </c>
      <c r="AY348" s="152" t="s">
        <v>163</v>
      </c>
    </row>
    <row r="349" spans="2:65" s="13" customFormat="1">
      <c r="B349" s="169"/>
      <c r="D349" s="151" t="s">
        <v>171</v>
      </c>
      <c r="E349" s="170" t="s">
        <v>1</v>
      </c>
      <c r="F349" s="171" t="s">
        <v>524</v>
      </c>
      <c r="H349" s="170" t="s">
        <v>1</v>
      </c>
      <c r="I349" s="172"/>
      <c r="L349" s="169"/>
      <c r="M349" s="173"/>
      <c r="T349" s="174"/>
      <c r="AT349" s="170" t="s">
        <v>171</v>
      </c>
      <c r="AU349" s="170" t="s">
        <v>86</v>
      </c>
      <c r="AV349" s="13" t="s">
        <v>8</v>
      </c>
      <c r="AW349" s="13" t="s">
        <v>32</v>
      </c>
      <c r="AX349" s="13" t="s">
        <v>77</v>
      </c>
      <c r="AY349" s="170" t="s">
        <v>163</v>
      </c>
    </row>
    <row r="350" spans="2:65" s="11" customFormat="1" ht="22.9" customHeight="1">
      <c r="B350" s="124"/>
      <c r="D350" s="125" t="s">
        <v>76</v>
      </c>
      <c r="E350" s="134" t="s">
        <v>206</v>
      </c>
      <c r="F350" s="134" t="s">
        <v>525</v>
      </c>
      <c r="I350" s="127"/>
      <c r="J350" s="135">
        <f>BK350</f>
        <v>0</v>
      </c>
      <c r="L350" s="124"/>
      <c r="M350" s="129"/>
      <c r="P350" s="130">
        <f>SUM(P351:P355)</f>
        <v>0</v>
      </c>
      <c r="R350" s="130">
        <f>SUM(R351:R355)</f>
        <v>2.2080800000000003E-3</v>
      </c>
      <c r="T350" s="131">
        <f>SUM(T351:T355)</f>
        <v>0</v>
      </c>
      <c r="AR350" s="125" t="s">
        <v>8</v>
      </c>
      <c r="AT350" s="132" t="s">
        <v>76</v>
      </c>
      <c r="AU350" s="132" t="s">
        <v>8</v>
      </c>
      <c r="AY350" s="125" t="s">
        <v>163</v>
      </c>
      <c r="BK350" s="133">
        <f>SUM(BK351:BK355)</f>
        <v>0</v>
      </c>
    </row>
    <row r="351" spans="2:65" s="1" customFormat="1" ht="24.2" customHeight="1">
      <c r="B351" s="31"/>
      <c r="C351" s="136" t="s">
        <v>517</v>
      </c>
      <c r="D351" s="136" t="s">
        <v>165</v>
      </c>
      <c r="E351" s="137" t="s">
        <v>526</v>
      </c>
      <c r="F351" s="138" t="s">
        <v>527</v>
      </c>
      <c r="G351" s="139" t="s">
        <v>219</v>
      </c>
      <c r="H351" s="140">
        <v>0.8</v>
      </c>
      <c r="I351" s="141"/>
      <c r="J351" s="142">
        <f>ROUND(I351*H351,0)</f>
        <v>0</v>
      </c>
      <c r="K351" s="143"/>
      <c r="L351" s="31"/>
      <c r="M351" s="144" t="s">
        <v>1</v>
      </c>
      <c r="N351" s="145" t="s">
        <v>42</v>
      </c>
      <c r="P351" s="146">
        <f>O351*H351</f>
        <v>0</v>
      </c>
      <c r="Q351" s="146">
        <v>1.0000000000000001E-5</v>
      </c>
      <c r="R351" s="146">
        <f>Q351*H351</f>
        <v>8.0000000000000013E-6</v>
      </c>
      <c r="S351" s="146">
        <v>0</v>
      </c>
      <c r="T351" s="147">
        <f>S351*H351</f>
        <v>0</v>
      </c>
      <c r="AR351" s="148" t="s">
        <v>169</v>
      </c>
      <c r="AT351" s="148" t="s">
        <v>165</v>
      </c>
      <c r="AU351" s="148" t="s">
        <v>86</v>
      </c>
      <c r="AY351" s="16" t="s">
        <v>163</v>
      </c>
      <c r="BE351" s="149">
        <f>IF(N351="základní",J351,0)</f>
        <v>0</v>
      </c>
      <c r="BF351" s="149">
        <f>IF(N351="snížená",J351,0)</f>
        <v>0</v>
      </c>
      <c r="BG351" s="149">
        <f>IF(N351="zákl. přenesená",J351,0)</f>
        <v>0</v>
      </c>
      <c r="BH351" s="149">
        <f>IF(N351="sníž. přenesená",J351,0)</f>
        <v>0</v>
      </c>
      <c r="BI351" s="149">
        <f>IF(N351="nulová",J351,0)</f>
        <v>0</v>
      </c>
      <c r="BJ351" s="16" t="s">
        <v>8</v>
      </c>
      <c r="BK351" s="149">
        <f>ROUND(I351*H351,0)</f>
        <v>0</v>
      </c>
      <c r="BL351" s="16" t="s">
        <v>169</v>
      </c>
      <c r="BM351" s="148" t="s">
        <v>528</v>
      </c>
    </row>
    <row r="352" spans="2:65" s="12" customFormat="1">
      <c r="B352" s="150"/>
      <c r="D352" s="151" t="s">
        <v>171</v>
      </c>
      <c r="E352" s="152" t="s">
        <v>1</v>
      </c>
      <c r="F352" s="153" t="s">
        <v>529</v>
      </c>
      <c r="H352" s="154">
        <v>0.8</v>
      </c>
      <c r="I352" s="155"/>
      <c r="L352" s="150"/>
      <c r="M352" s="156"/>
      <c r="T352" s="157"/>
      <c r="AT352" s="152" t="s">
        <v>171</v>
      </c>
      <c r="AU352" s="152" t="s">
        <v>86</v>
      </c>
      <c r="AV352" s="12" t="s">
        <v>86</v>
      </c>
      <c r="AW352" s="12" t="s">
        <v>32</v>
      </c>
      <c r="AX352" s="12" t="s">
        <v>77</v>
      </c>
      <c r="AY352" s="152" t="s">
        <v>163</v>
      </c>
    </row>
    <row r="353" spans="2:65" s="1" customFormat="1" ht="24.2" customHeight="1">
      <c r="B353" s="31"/>
      <c r="C353" s="158" t="s">
        <v>530</v>
      </c>
      <c r="D353" s="158" t="s">
        <v>269</v>
      </c>
      <c r="E353" s="159" t="s">
        <v>531</v>
      </c>
      <c r="F353" s="160" t="s">
        <v>532</v>
      </c>
      <c r="G353" s="161" t="s">
        <v>219</v>
      </c>
      <c r="H353" s="162">
        <v>0.82399999999999995</v>
      </c>
      <c r="I353" s="163"/>
      <c r="J353" s="164">
        <f>ROUND(I353*H353,0)</f>
        <v>0</v>
      </c>
      <c r="K353" s="165"/>
      <c r="L353" s="166"/>
      <c r="M353" s="167" t="s">
        <v>1</v>
      </c>
      <c r="N353" s="168" t="s">
        <v>42</v>
      </c>
      <c r="P353" s="146">
        <f>O353*H353</f>
        <v>0</v>
      </c>
      <c r="Q353" s="146">
        <v>2.6700000000000001E-3</v>
      </c>
      <c r="R353" s="146">
        <f>Q353*H353</f>
        <v>2.2000800000000001E-3</v>
      </c>
      <c r="S353" s="146">
        <v>0</v>
      </c>
      <c r="T353" s="147">
        <f>S353*H353</f>
        <v>0</v>
      </c>
      <c r="AR353" s="148" t="s">
        <v>206</v>
      </c>
      <c r="AT353" s="148" t="s">
        <v>269</v>
      </c>
      <c r="AU353" s="148" t="s">
        <v>86</v>
      </c>
      <c r="AY353" s="16" t="s">
        <v>163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6" t="s">
        <v>8</v>
      </c>
      <c r="BK353" s="149">
        <f>ROUND(I353*H353,0)</f>
        <v>0</v>
      </c>
      <c r="BL353" s="16" t="s">
        <v>169</v>
      </c>
      <c r="BM353" s="148" t="s">
        <v>533</v>
      </c>
    </row>
    <row r="354" spans="2:65" s="12" customFormat="1">
      <c r="B354" s="150"/>
      <c r="D354" s="151" t="s">
        <v>171</v>
      </c>
      <c r="E354" s="152" t="s">
        <v>1</v>
      </c>
      <c r="F354" s="153" t="s">
        <v>534</v>
      </c>
      <c r="H354" s="154">
        <v>0.8</v>
      </c>
      <c r="I354" s="155"/>
      <c r="L354" s="150"/>
      <c r="M354" s="156"/>
      <c r="T354" s="157"/>
      <c r="AT354" s="152" t="s">
        <v>171</v>
      </c>
      <c r="AU354" s="152" t="s">
        <v>86</v>
      </c>
      <c r="AV354" s="12" t="s">
        <v>86</v>
      </c>
      <c r="AW354" s="12" t="s">
        <v>32</v>
      </c>
      <c r="AX354" s="12" t="s">
        <v>8</v>
      </c>
      <c r="AY354" s="152" t="s">
        <v>163</v>
      </c>
    </row>
    <row r="355" spans="2:65" s="12" customFormat="1">
      <c r="B355" s="150"/>
      <c r="D355" s="151" t="s">
        <v>171</v>
      </c>
      <c r="F355" s="153" t="s">
        <v>535</v>
      </c>
      <c r="H355" s="154">
        <v>0.82399999999999995</v>
      </c>
      <c r="I355" s="155"/>
      <c r="L355" s="150"/>
      <c r="M355" s="156"/>
      <c r="T355" s="157"/>
      <c r="AT355" s="152" t="s">
        <v>171</v>
      </c>
      <c r="AU355" s="152" t="s">
        <v>86</v>
      </c>
      <c r="AV355" s="12" t="s">
        <v>86</v>
      </c>
      <c r="AW355" s="12" t="s">
        <v>4</v>
      </c>
      <c r="AX355" s="12" t="s">
        <v>8</v>
      </c>
      <c r="AY355" s="152" t="s">
        <v>163</v>
      </c>
    </row>
    <row r="356" spans="2:65" s="11" customFormat="1" ht="22.9" customHeight="1">
      <c r="B356" s="124"/>
      <c r="D356" s="125" t="s">
        <v>76</v>
      </c>
      <c r="E356" s="134" t="s">
        <v>211</v>
      </c>
      <c r="F356" s="134" t="s">
        <v>536</v>
      </c>
      <c r="I356" s="127"/>
      <c r="J356" s="135">
        <f>BK356</f>
        <v>0</v>
      </c>
      <c r="L356" s="124"/>
      <c r="M356" s="129"/>
      <c r="P356" s="130">
        <f>SUM(P357:P386)</f>
        <v>0</v>
      </c>
      <c r="R356" s="130">
        <f>SUM(R357:R386)</f>
        <v>48.828591699999997</v>
      </c>
      <c r="T356" s="131">
        <f>SUM(T357:T386)</f>
        <v>0</v>
      </c>
      <c r="AR356" s="125" t="s">
        <v>8</v>
      </c>
      <c r="AT356" s="132" t="s">
        <v>76</v>
      </c>
      <c r="AU356" s="132" t="s">
        <v>8</v>
      </c>
      <c r="AY356" s="125" t="s">
        <v>163</v>
      </c>
      <c r="BK356" s="133">
        <f>SUM(BK357:BK386)</f>
        <v>0</v>
      </c>
    </row>
    <row r="357" spans="2:65" s="1" customFormat="1" ht="33" customHeight="1">
      <c r="B357" s="31"/>
      <c r="C357" s="136" t="s">
        <v>537</v>
      </c>
      <c r="D357" s="136" t="s">
        <v>165</v>
      </c>
      <c r="E357" s="137" t="s">
        <v>538</v>
      </c>
      <c r="F357" s="138" t="s">
        <v>539</v>
      </c>
      <c r="G357" s="139" t="s">
        <v>219</v>
      </c>
      <c r="H357" s="140">
        <v>150.96</v>
      </c>
      <c r="I357" s="141"/>
      <c r="J357" s="142">
        <f>ROUND(I357*H357,0)</f>
        <v>0</v>
      </c>
      <c r="K357" s="143"/>
      <c r="L357" s="31"/>
      <c r="M357" s="144" t="s">
        <v>1</v>
      </c>
      <c r="N357" s="145" t="s">
        <v>42</v>
      </c>
      <c r="P357" s="146">
        <f>O357*H357</f>
        <v>0</v>
      </c>
      <c r="Q357" s="146">
        <v>0.1295</v>
      </c>
      <c r="R357" s="146">
        <f>Q357*H357</f>
        <v>19.549320000000002</v>
      </c>
      <c r="S357" s="146">
        <v>0</v>
      </c>
      <c r="T357" s="147">
        <f>S357*H357</f>
        <v>0</v>
      </c>
      <c r="AR357" s="148" t="s">
        <v>169</v>
      </c>
      <c r="AT357" s="148" t="s">
        <v>165</v>
      </c>
      <c r="AU357" s="148" t="s">
        <v>86</v>
      </c>
      <c r="AY357" s="16" t="s">
        <v>163</v>
      </c>
      <c r="BE357" s="149">
        <f>IF(N357="základní",J357,0)</f>
        <v>0</v>
      </c>
      <c r="BF357" s="149">
        <f>IF(N357="snížená",J357,0)</f>
        <v>0</v>
      </c>
      <c r="BG357" s="149">
        <f>IF(N357="zákl. přenesená",J357,0)</f>
        <v>0</v>
      </c>
      <c r="BH357" s="149">
        <f>IF(N357="sníž. přenesená",J357,0)</f>
        <v>0</v>
      </c>
      <c r="BI357" s="149">
        <f>IF(N357="nulová",J357,0)</f>
        <v>0</v>
      </c>
      <c r="BJ357" s="16" t="s">
        <v>8</v>
      </c>
      <c r="BK357" s="149">
        <f>ROUND(I357*H357,0)</f>
        <v>0</v>
      </c>
      <c r="BL357" s="16" t="s">
        <v>169</v>
      </c>
      <c r="BM357" s="148" t="s">
        <v>540</v>
      </c>
    </row>
    <row r="358" spans="2:65" s="12" customFormat="1">
      <c r="B358" s="150"/>
      <c r="D358" s="151" t="s">
        <v>171</v>
      </c>
      <c r="E358" s="152" t="s">
        <v>1</v>
      </c>
      <c r="F358" s="153" t="s">
        <v>541</v>
      </c>
      <c r="H358" s="154">
        <v>75.989999999999995</v>
      </c>
      <c r="I358" s="155"/>
      <c r="L358" s="150"/>
      <c r="M358" s="156"/>
      <c r="T358" s="157"/>
      <c r="AT358" s="152" t="s">
        <v>171</v>
      </c>
      <c r="AU358" s="152" t="s">
        <v>86</v>
      </c>
      <c r="AV358" s="12" t="s">
        <v>86</v>
      </c>
      <c r="AW358" s="12" t="s">
        <v>32</v>
      </c>
      <c r="AX358" s="12" t="s">
        <v>77</v>
      </c>
      <c r="AY358" s="152" t="s">
        <v>163</v>
      </c>
    </row>
    <row r="359" spans="2:65" s="12" customFormat="1">
      <c r="B359" s="150"/>
      <c r="D359" s="151" t="s">
        <v>171</v>
      </c>
      <c r="E359" s="152" t="s">
        <v>1</v>
      </c>
      <c r="F359" s="153" t="s">
        <v>542</v>
      </c>
      <c r="H359" s="154">
        <v>74.97</v>
      </c>
      <c r="I359" s="155"/>
      <c r="L359" s="150"/>
      <c r="M359" s="156"/>
      <c r="T359" s="157"/>
      <c r="AT359" s="152" t="s">
        <v>171</v>
      </c>
      <c r="AU359" s="152" t="s">
        <v>86</v>
      </c>
      <c r="AV359" s="12" t="s">
        <v>86</v>
      </c>
      <c r="AW359" s="12" t="s">
        <v>32</v>
      </c>
      <c r="AX359" s="12" t="s">
        <v>77</v>
      </c>
      <c r="AY359" s="152" t="s">
        <v>163</v>
      </c>
    </row>
    <row r="360" spans="2:65" s="1" customFormat="1" ht="16.5" customHeight="1">
      <c r="B360" s="31"/>
      <c r="C360" s="158" t="s">
        <v>543</v>
      </c>
      <c r="D360" s="158" t="s">
        <v>269</v>
      </c>
      <c r="E360" s="159" t="s">
        <v>544</v>
      </c>
      <c r="F360" s="160" t="s">
        <v>545</v>
      </c>
      <c r="G360" s="161" t="s">
        <v>219</v>
      </c>
      <c r="H360" s="162">
        <v>153.97900000000001</v>
      </c>
      <c r="I360" s="163"/>
      <c r="J360" s="164">
        <f>ROUND(I360*H360,0)</f>
        <v>0</v>
      </c>
      <c r="K360" s="165"/>
      <c r="L360" s="166"/>
      <c r="M360" s="167" t="s">
        <v>1</v>
      </c>
      <c r="N360" s="168" t="s">
        <v>42</v>
      </c>
      <c r="P360" s="146">
        <f>O360*H360</f>
        <v>0</v>
      </c>
      <c r="Q360" s="146">
        <v>4.4999999999999998E-2</v>
      </c>
      <c r="R360" s="146">
        <f>Q360*H360</f>
        <v>6.929055</v>
      </c>
      <c r="S360" s="146">
        <v>0</v>
      </c>
      <c r="T360" s="147">
        <f>S360*H360</f>
        <v>0</v>
      </c>
      <c r="AR360" s="148" t="s">
        <v>206</v>
      </c>
      <c r="AT360" s="148" t="s">
        <v>269</v>
      </c>
      <c r="AU360" s="148" t="s">
        <v>86</v>
      </c>
      <c r="AY360" s="16" t="s">
        <v>163</v>
      </c>
      <c r="BE360" s="149">
        <f>IF(N360="základní",J360,0)</f>
        <v>0</v>
      </c>
      <c r="BF360" s="149">
        <f>IF(N360="snížená",J360,0)</f>
        <v>0</v>
      </c>
      <c r="BG360" s="149">
        <f>IF(N360="zákl. přenesená",J360,0)</f>
        <v>0</v>
      </c>
      <c r="BH360" s="149">
        <f>IF(N360="sníž. přenesená",J360,0)</f>
        <v>0</v>
      </c>
      <c r="BI360" s="149">
        <f>IF(N360="nulová",J360,0)</f>
        <v>0</v>
      </c>
      <c r="BJ360" s="16" t="s">
        <v>8</v>
      </c>
      <c r="BK360" s="149">
        <f>ROUND(I360*H360,0)</f>
        <v>0</v>
      </c>
      <c r="BL360" s="16" t="s">
        <v>169</v>
      </c>
      <c r="BM360" s="148" t="s">
        <v>546</v>
      </c>
    </row>
    <row r="361" spans="2:65" s="12" customFormat="1">
      <c r="B361" s="150"/>
      <c r="D361" s="151" t="s">
        <v>171</v>
      </c>
      <c r="E361" s="152" t="s">
        <v>1</v>
      </c>
      <c r="F361" s="153" t="s">
        <v>547</v>
      </c>
      <c r="H361" s="154">
        <v>150.96</v>
      </c>
      <c r="I361" s="155"/>
      <c r="L361" s="150"/>
      <c r="M361" s="156"/>
      <c r="T361" s="157"/>
      <c r="AT361" s="152" t="s">
        <v>171</v>
      </c>
      <c r="AU361" s="152" t="s">
        <v>86</v>
      </c>
      <c r="AV361" s="12" t="s">
        <v>86</v>
      </c>
      <c r="AW361" s="12" t="s">
        <v>32</v>
      </c>
      <c r="AX361" s="12" t="s">
        <v>8</v>
      </c>
      <c r="AY361" s="152" t="s">
        <v>163</v>
      </c>
    </row>
    <row r="362" spans="2:65" s="12" customFormat="1">
      <c r="B362" s="150"/>
      <c r="D362" s="151" t="s">
        <v>171</v>
      </c>
      <c r="F362" s="153" t="s">
        <v>548</v>
      </c>
      <c r="H362" s="154">
        <v>153.97900000000001</v>
      </c>
      <c r="I362" s="155"/>
      <c r="L362" s="150"/>
      <c r="M362" s="156"/>
      <c r="T362" s="157"/>
      <c r="AT362" s="152" t="s">
        <v>171</v>
      </c>
      <c r="AU362" s="152" t="s">
        <v>86</v>
      </c>
      <c r="AV362" s="12" t="s">
        <v>86</v>
      </c>
      <c r="AW362" s="12" t="s">
        <v>4</v>
      </c>
      <c r="AX362" s="12" t="s">
        <v>8</v>
      </c>
      <c r="AY362" s="152" t="s">
        <v>163</v>
      </c>
    </row>
    <row r="363" spans="2:65" s="1" customFormat="1" ht="24.2" customHeight="1">
      <c r="B363" s="31"/>
      <c r="C363" s="136" t="s">
        <v>549</v>
      </c>
      <c r="D363" s="136" t="s">
        <v>165</v>
      </c>
      <c r="E363" s="137" t="s">
        <v>550</v>
      </c>
      <c r="F363" s="138" t="s">
        <v>551</v>
      </c>
      <c r="G363" s="139" t="s">
        <v>219</v>
      </c>
      <c r="H363" s="140">
        <v>75.239999999999995</v>
      </c>
      <c r="I363" s="141"/>
      <c r="J363" s="142">
        <f>ROUND(I363*H363,0)</f>
        <v>0</v>
      </c>
      <c r="K363" s="143"/>
      <c r="L363" s="31"/>
      <c r="M363" s="144" t="s">
        <v>1</v>
      </c>
      <c r="N363" s="145" t="s">
        <v>42</v>
      </c>
      <c r="P363" s="146">
        <f>O363*H363</f>
        <v>0</v>
      </c>
      <c r="Q363" s="146">
        <v>0</v>
      </c>
      <c r="R363" s="146">
        <f>Q363*H363</f>
        <v>0</v>
      </c>
      <c r="S363" s="146">
        <v>0</v>
      </c>
      <c r="T363" s="147">
        <f>S363*H363</f>
        <v>0</v>
      </c>
      <c r="AR363" s="148" t="s">
        <v>169</v>
      </c>
      <c r="AT363" s="148" t="s">
        <v>165</v>
      </c>
      <c r="AU363" s="148" t="s">
        <v>86</v>
      </c>
      <c r="AY363" s="16" t="s">
        <v>163</v>
      </c>
      <c r="BE363" s="149">
        <f>IF(N363="základní",J363,0)</f>
        <v>0</v>
      </c>
      <c r="BF363" s="149">
        <f>IF(N363="snížená",J363,0)</f>
        <v>0</v>
      </c>
      <c r="BG363" s="149">
        <f>IF(N363="zákl. přenesená",J363,0)</f>
        <v>0</v>
      </c>
      <c r="BH363" s="149">
        <f>IF(N363="sníž. přenesená",J363,0)</f>
        <v>0</v>
      </c>
      <c r="BI363" s="149">
        <f>IF(N363="nulová",J363,0)</f>
        <v>0</v>
      </c>
      <c r="BJ363" s="16" t="s">
        <v>8</v>
      </c>
      <c r="BK363" s="149">
        <f>ROUND(I363*H363,0)</f>
        <v>0</v>
      </c>
      <c r="BL363" s="16" t="s">
        <v>169</v>
      </c>
      <c r="BM363" s="148" t="s">
        <v>552</v>
      </c>
    </row>
    <row r="364" spans="2:65" s="12" customFormat="1">
      <c r="B364" s="150"/>
      <c r="D364" s="151" t="s">
        <v>171</v>
      </c>
      <c r="E364" s="152" t="s">
        <v>1</v>
      </c>
      <c r="F364" s="153" t="s">
        <v>553</v>
      </c>
      <c r="H364" s="154">
        <v>75.239999999999995</v>
      </c>
      <c r="I364" s="155"/>
      <c r="L364" s="150"/>
      <c r="M364" s="156"/>
      <c r="T364" s="157"/>
      <c r="AT364" s="152" t="s">
        <v>171</v>
      </c>
      <c r="AU364" s="152" t="s">
        <v>86</v>
      </c>
      <c r="AV364" s="12" t="s">
        <v>86</v>
      </c>
      <c r="AW364" s="12" t="s">
        <v>32</v>
      </c>
      <c r="AX364" s="12" t="s">
        <v>77</v>
      </c>
      <c r="AY364" s="152" t="s">
        <v>163</v>
      </c>
    </row>
    <row r="365" spans="2:65" s="1" customFormat="1" ht="24.2" customHeight="1">
      <c r="B365" s="31"/>
      <c r="C365" s="136" t="s">
        <v>554</v>
      </c>
      <c r="D365" s="136" t="s">
        <v>165</v>
      </c>
      <c r="E365" s="137" t="s">
        <v>555</v>
      </c>
      <c r="F365" s="138" t="s">
        <v>556</v>
      </c>
      <c r="G365" s="139" t="s">
        <v>219</v>
      </c>
      <c r="H365" s="140">
        <v>90.42</v>
      </c>
      <c r="I365" s="141"/>
      <c r="J365" s="142">
        <f>ROUND(I365*H365,0)</f>
        <v>0</v>
      </c>
      <c r="K365" s="143"/>
      <c r="L365" s="31"/>
      <c r="M365" s="144" t="s">
        <v>1</v>
      </c>
      <c r="N365" s="145" t="s">
        <v>42</v>
      </c>
      <c r="P365" s="146">
        <f>O365*H365</f>
        <v>0</v>
      </c>
      <c r="Q365" s="146">
        <v>3.0000000000000001E-5</v>
      </c>
      <c r="R365" s="146">
        <f>Q365*H365</f>
        <v>2.7125999999999999E-3</v>
      </c>
      <c r="S365" s="146">
        <v>0</v>
      </c>
      <c r="T365" s="147">
        <f>S365*H365</f>
        <v>0</v>
      </c>
      <c r="AR365" s="148" t="s">
        <v>169</v>
      </c>
      <c r="AT365" s="148" t="s">
        <v>165</v>
      </c>
      <c r="AU365" s="148" t="s">
        <v>86</v>
      </c>
      <c r="AY365" s="16" t="s">
        <v>163</v>
      </c>
      <c r="BE365" s="149">
        <f>IF(N365="základní",J365,0)</f>
        <v>0</v>
      </c>
      <c r="BF365" s="149">
        <f>IF(N365="snížená",J365,0)</f>
        <v>0</v>
      </c>
      <c r="BG365" s="149">
        <f>IF(N365="zákl. přenesená",J365,0)</f>
        <v>0</v>
      </c>
      <c r="BH365" s="149">
        <f>IF(N365="sníž. přenesená",J365,0)</f>
        <v>0</v>
      </c>
      <c r="BI365" s="149">
        <f>IF(N365="nulová",J365,0)</f>
        <v>0</v>
      </c>
      <c r="BJ365" s="16" t="s">
        <v>8</v>
      </c>
      <c r="BK365" s="149">
        <f>ROUND(I365*H365,0)</f>
        <v>0</v>
      </c>
      <c r="BL365" s="16" t="s">
        <v>169</v>
      </c>
      <c r="BM365" s="148" t="s">
        <v>557</v>
      </c>
    </row>
    <row r="366" spans="2:65" s="12" customFormat="1">
      <c r="B366" s="150"/>
      <c r="D366" s="151" t="s">
        <v>171</v>
      </c>
      <c r="E366" s="152" t="s">
        <v>1</v>
      </c>
      <c r="F366" s="153" t="s">
        <v>558</v>
      </c>
      <c r="H366" s="154">
        <v>76.39</v>
      </c>
      <c r="I366" s="155"/>
      <c r="L366" s="150"/>
      <c r="M366" s="156"/>
      <c r="T366" s="157"/>
      <c r="AT366" s="152" t="s">
        <v>171</v>
      </c>
      <c r="AU366" s="152" t="s">
        <v>86</v>
      </c>
      <c r="AV366" s="12" t="s">
        <v>86</v>
      </c>
      <c r="AW366" s="12" t="s">
        <v>32</v>
      </c>
      <c r="AX366" s="12" t="s">
        <v>77</v>
      </c>
      <c r="AY366" s="152" t="s">
        <v>163</v>
      </c>
    </row>
    <row r="367" spans="2:65" s="12" customFormat="1">
      <c r="B367" s="150"/>
      <c r="D367" s="151" t="s">
        <v>171</v>
      </c>
      <c r="E367" s="152" t="s">
        <v>1</v>
      </c>
      <c r="F367" s="153" t="s">
        <v>559</v>
      </c>
      <c r="H367" s="154">
        <v>14.03</v>
      </c>
      <c r="I367" s="155"/>
      <c r="L367" s="150"/>
      <c r="M367" s="156"/>
      <c r="T367" s="157"/>
      <c r="AT367" s="152" t="s">
        <v>171</v>
      </c>
      <c r="AU367" s="152" t="s">
        <v>86</v>
      </c>
      <c r="AV367" s="12" t="s">
        <v>86</v>
      </c>
      <c r="AW367" s="12" t="s">
        <v>32</v>
      </c>
      <c r="AX367" s="12" t="s">
        <v>77</v>
      </c>
      <c r="AY367" s="152" t="s">
        <v>163</v>
      </c>
    </row>
    <row r="368" spans="2:65" s="1" customFormat="1" ht="24.2" customHeight="1">
      <c r="B368" s="31"/>
      <c r="C368" s="136" t="s">
        <v>560</v>
      </c>
      <c r="D368" s="136" t="s">
        <v>165</v>
      </c>
      <c r="E368" s="137" t="s">
        <v>561</v>
      </c>
      <c r="F368" s="138" t="s">
        <v>562</v>
      </c>
      <c r="G368" s="139" t="s">
        <v>219</v>
      </c>
      <c r="H368" s="140">
        <v>74.290000000000006</v>
      </c>
      <c r="I368" s="141"/>
      <c r="J368" s="142">
        <f>ROUND(I368*H368,0)</f>
        <v>0</v>
      </c>
      <c r="K368" s="143"/>
      <c r="L368" s="31"/>
      <c r="M368" s="144" t="s">
        <v>1</v>
      </c>
      <c r="N368" s="145" t="s">
        <v>42</v>
      </c>
      <c r="P368" s="146">
        <f>O368*H368</f>
        <v>0</v>
      </c>
      <c r="Q368" s="146">
        <v>0.16370999999999999</v>
      </c>
      <c r="R368" s="146">
        <f>Q368*H368</f>
        <v>12.1620159</v>
      </c>
      <c r="S368" s="146">
        <v>0</v>
      </c>
      <c r="T368" s="147">
        <f>S368*H368</f>
        <v>0</v>
      </c>
      <c r="AR368" s="148" t="s">
        <v>169</v>
      </c>
      <c r="AT368" s="148" t="s">
        <v>165</v>
      </c>
      <c r="AU368" s="148" t="s">
        <v>86</v>
      </c>
      <c r="AY368" s="16" t="s">
        <v>163</v>
      </c>
      <c r="BE368" s="149">
        <f>IF(N368="základní",J368,0)</f>
        <v>0</v>
      </c>
      <c r="BF368" s="149">
        <f>IF(N368="snížená",J368,0)</f>
        <v>0</v>
      </c>
      <c r="BG368" s="149">
        <f>IF(N368="zákl. přenesená",J368,0)</f>
        <v>0</v>
      </c>
      <c r="BH368" s="149">
        <f>IF(N368="sníž. přenesená",J368,0)</f>
        <v>0</v>
      </c>
      <c r="BI368" s="149">
        <f>IF(N368="nulová",J368,0)</f>
        <v>0</v>
      </c>
      <c r="BJ368" s="16" t="s">
        <v>8</v>
      </c>
      <c r="BK368" s="149">
        <f>ROUND(I368*H368,0)</f>
        <v>0</v>
      </c>
      <c r="BL368" s="16" t="s">
        <v>169</v>
      </c>
      <c r="BM368" s="148" t="s">
        <v>563</v>
      </c>
    </row>
    <row r="369" spans="2:65" s="12" customFormat="1">
      <c r="B369" s="150"/>
      <c r="D369" s="151" t="s">
        <v>171</v>
      </c>
      <c r="E369" s="152" t="s">
        <v>1</v>
      </c>
      <c r="F369" s="153" t="s">
        <v>564</v>
      </c>
      <c r="H369" s="154">
        <v>74.290000000000006</v>
      </c>
      <c r="I369" s="155"/>
      <c r="L369" s="150"/>
      <c r="M369" s="156"/>
      <c r="T369" s="157"/>
      <c r="AT369" s="152" t="s">
        <v>171</v>
      </c>
      <c r="AU369" s="152" t="s">
        <v>86</v>
      </c>
      <c r="AV369" s="12" t="s">
        <v>86</v>
      </c>
      <c r="AW369" s="12" t="s">
        <v>32</v>
      </c>
      <c r="AX369" s="12" t="s">
        <v>77</v>
      </c>
      <c r="AY369" s="152" t="s">
        <v>163</v>
      </c>
    </row>
    <row r="370" spans="2:65" s="1" customFormat="1" ht="16.5" customHeight="1">
      <c r="B370" s="31"/>
      <c r="C370" s="158" t="s">
        <v>565</v>
      </c>
      <c r="D370" s="158" t="s">
        <v>269</v>
      </c>
      <c r="E370" s="159" t="s">
        <v>566</v>
      </c>
      <c r="F370" s="160" t="s">
        <v>567</v>
      </c>
      <c r="G370" s="161" t="s">
        <v>219</v>
      </c>
      <c r="H370" s="162">
        <v>75.775999999999996</v>
      </c>
      <c r="I370" s="163"/>
      <c r="J370" s="164">
        <f>ROUND(I370*H370,0)</f>
        <v>0</v>
      </c>
      <c r="K370" s="165"/>
      <c r="L370" s="166"/>
      <c r="M370" s="167" t="s">
        <v>1</v>
      </c>
      <c r="N370" s="168" t="s">
        <v>42</v>
      </c>
      <c r="P370" s="146">
        <f>O370*H370</f>
        <v>0</v>
      </c>
      <c r="Q370" s="146">
        <v>0.13400000000000001</v>
      </c>
      <c r="R370" s="146">
        <f>Q370*H370</f>
        <v>10.153983999999999</v>
      </c>
      <c r="S370" s="146">
        <v>0</v>
      </c>
      <c r="T370" s="147">
        <f>S370*H370</f>
        <v>0</v>
      </c>
      <c r="AR370" s="148" t="s">
        <v>206</v>
      </c>
      <c r="AT370" s="148" t="s">
        <v>269</v>
      </c>
      <c r="AU370" s="148" t="s">
        <v>86</v>
      </c>
      <c r="AY370" s="16" t="s">
        <v>163</v>
      </c>
      <c r="BE370" s="149">
        <f>IF(N370="základní",J370,0)</f>
        <v>0</v>
      </c>
      <c r="BF370" s="149">
        <f>IF(N370="snížená",J370,0)</f>
        <v>0</v>
      </c>
      <c r="BG370" s="149">
        <f>IF(N370="zákl. přenesená",J370,0)</f>
        <v>0</v>
      </c>
      <c r="BH370" s="149">
        <f>IF(N370="sníž. přenesená",J370,0)</f>
        <v>0</v>
      </c>
      <c r="BI370" s="149">
        <f>IF(N370="nulová",J370,0)</f>
        <v>0</v>
      </c>
      <c r="BJ370" s="16" t="s">
        <v>8</v>
      </c>
      <c r="BK370" s="149">
        <f>ROUND(I370*H370,0)</f>
        <v>0</v>
      </c>
      <c r="BL370" s="16" t="s">
        <v>169</v>
      </c>
      <c r="BM370" s="148" t="s">
        <v>568</v>
      </c>
    </row>
    <row r="371" spans="2:65" s="12" customFormat="1">
      <c r="B371" s="150"/>
      <c r="D371" s="151" t="s">
        <v>171</v>
      </c>
      <c r="E371" s="152" t="s">
        <v>1</v>
      </c>
      <c r="F371" s="153" t="s">
        <v>569</v>
      </c>
      <c r="H371" s="154">
        <v>74.290000000000006</v>
      </c>
      <c r="I371" s="155"/>
      <c r="L371" s="150"/>
      <c r="M371" s="156"/>
      <c r="T371" s="157"/>
      <c r="AT371" s="152" t="s">
        <v>171</v>
      </c>
      <c r="AU371" s="152" t="s">
        <v>86</v>
      </c>
      <c r="AV371" s="12" t="s">
        <v>86</v>
      </c>
      <c r="AW371" s="12" t="s">
        <v>32</v>
      </c>
      <c r="AX371" s="12" t="s">
        <v>8</v>
      </c>
      <c r="AY371" s="152" t="s">
        <v>163</v>
      </c>
    </row>
    <row r="372" spans="2:65" s="12" customFormat="1">
      <c r="B372" s="150"/>
      <c r="D372" s="151" t="s">
        <v>171</v>
      </c>
      <c r="F372" s="153" t="s">
        <v>570</v>
      </c>
      <c r="H372" s="154">
        <v>75.775999999999996</v>
      </c>
      <c r="I372" s="155"/>
      <c r="L372" s="150"/>
      <c r="M372" s="156"/>
      <c r="T372" s="157"/>
      <c r="AT372" s="152" t="s">
        <v>171</v>
      </c>
      <c r="AU372" s="152" t="s">
        <v>86</v>
      </c>
      <c r="AV372" s="12" t="s">
        <v>86</v>
      </c>
      <c r="AW372" s="12" t="s">
        <v>4</v>
      </c>
      <c r="AX372" s="12" t="s">
        <v>8</v>
      </c>
      <c r="AY372" s="152" t="s">
        <v>163</v>
      </c>
    </row>
    <row r="373" spans="2:65" s="1" customFormat="1" ht="33" customHeight="1">
      <c r="B373" s="31"/>
      <c r="C373" s="136" t="s">
        <v>571</v>
      </c>
      <c r="D373" s="136" t="s">
        <v>165</v>
      </c>
      <c r="E373" s="137" t="s">
        <v>572</v>
      </c>
      <c r="F373" s="138" t="s">
        <v>573</v>
      </c>
      <c r="G373" s="139" t="s">
        <v>168</v>
      </c>
      <c r="H373" s="140">
        <v>1067.7059999999999</v>
      </c>
      <c r="I373" s="141"/>
      <c r="J373" s="142">
        <f>ROUND(I373*H373,0)</f>
        <v>0</v>
      </c>
      <c r="K373" s="143"/>
      <c r="L373" s="31"/>
      <c r="M373" s="144" t="s">
        <v>1</v>
      </c>
      <c r="N373" s="145" t="s">
        <v>42</v>
      </c>
      <c r="P373" s="146">
        <f>O373*H373</f>
        <v>0</v>
      </c>
      <c r="Q373" s="146">
        <v>0</v>
      </c>
      <c r="R373" s="146">
        <f>Q373*H373</f>
        <v>0</v>
      </c>
      <c r="S373" s="146">
        <v>0</v>
      </c>
      <c r="T373" s="147">
        <f>S373*H373</f>
        <v>0</v>
      </c>
      <c r="AR373" s="148" t="s">
        <v>169</v>
      </c>
      <c r="AT373" s="148" t="s">
        <v>165</v>
      </c>
      <c r="AU373" s="148" t="s">
        <v>86</v>
      </c>
      <c r="AY373" s="16" t="s">
        <v>163</v>
      </c>
      <c r="BE373" s="149">
        <f>IF(N373="základní",J373,0)</f>
        <v>0</v>
      </c>
      <c r="BF373" s="149">
        <f>IF(N373="snížená",J373,0)</f>
        <v>0</v>
      </c>
      <c r="BG373" s="149">
        <f>IF(N373="zákl. přenesená",J373,0)</f>
        <v>0</v>
      </c>
      <c r="BH373" s="149">
        <f>IF(N373="sníž. přenesená",J373,0)</f>
        <v>0</v>
      </c>
      <c r="BI373" s="149">
        <f>IF(N373="nulová",J373,0)</f>
        <v>0</v>
      </c>
      <c r="BJ373" s="16" t="s">
        <v>8</v>
      </c>
      <c r="BK373" s="149">
        <f>ROUND(I373*H373,0)</f>
        <v>0</v>
      </c>
      <c r="BL373" s="16" t="s">
        <v>169</v>
      </c>
      <c r="BM373" s="148" t="s">
        <v>574</v>
      </c>
    </row>
    <row r="374" spans="2:65" s="12" customFormat="1" ht="22.5">
      <c r="B374" s="150"/>
      <c r="D374" s="151" t="s">
        <v>171</v>
      </c>
      <c r="E374" s="152" t="s">
        <v>1</v>
      </c>
      <c r="F374" s="153" t="s">
        <v>575</v>
      </c>
      <c r="H374" s="154">
        <v>1067.7059999999999</v>
      </c>
      <c r="I374" s="155"/>
      <c r="L374" s="150"/>
      <c r="M374" s="156"/>
      <c r="T374" s="157"/>
      <c r="AT374" s="152" t="s">
        <v>171</v>
      </c>
      <c r="AU374" s="152" t="s">
        <v>86</v>
      </c>
      <c r="AV374" s="12" t="s">
        <v>86</v>
      </c>
      <c r="AW374" s="12" t="s">
        <v>32</v>
      </c>
      <c r="AX374" s="12" t="s">
        <v>77</v>
      </c>
      <c r="AY374" s="152" t="s">
        <v>163</v>
      </c>
    </row>
    <row r="375" spans="2:65" s="1" customFormat="1" ht="37.9" customHeight="1">
      <c r="B375" s="31"/>
      <c r="C375" s="136" t="s">
        <v>576</v>
      </c>
      <c r="D375" s="136" t="s">
        <v>165</v>
      </c>
      <c r="E375" s="137" t="s">
        <v>577</v>
      </c>
      <c r="F375" s="138" t="s">
        <v>578</v>
      </c>
      <c r="G375" s="139" t="s">
        <v>168</v>
      </c>
      <c r="H375" s="140">
        <v>64062.36</v>
      </c>
      <c r="I375" s="141"/>
      <c r="J375" s="142">
        <f>ROUND(I375*H375,0)</f>
        <v>0</v>
      </c>
      <c r="K375" s="143"/>
      <c r="L375" s="31"/>
      <c r="M375" s="144" t="s">
        <v>1</v>
      </c>
      <c r="N375" s="145" t="s">
        <v>42</v>
      </c>
      <c r="P375" s="146">
        <f>O375*H375</f>
        <v>0</v>
      </c>
      <c r="Q375" s="146">
        <v>0</v>
      </c>
      <c r="R375" s="146">
        <f>Q375*H375</f>
        <v>0</v>
      </c>
      <c r="S375" s="146">
        <v>0</v>
      </c>
      <c r="T375" s="147">
        <f>S375*H375</f>
        <v>0</v>
      </c>
      <c r="AR375" s="148" t="s">
        <v>169</v>
      </c>
      <c r="AT375" s="148" t="s">
        <v>165</v>
      </c>
      <c r="AU375" s="148" t="s">
        <v>86</v>
      </c>
      <c r="AY375" s="16" t="s">
        <v>163</v>
      </c>
      <c r="BE375" s="149">
        <f>IF(N375="základní",J375,0)</f>
        <v>0</v>
      </c>
      <c r="BF375" s="149">
        <f>IF(N375="snížená",J375,0)</f>
        <v>0</v>
      </c>
      <c r="BG375" s="149">
        <f>IF(N375="zákl. přenesená",J375,0)</f>
        <v>0</v>
      </c>
      <c r="BH375" s="149">
        <f>IF(N375="sníž. přenesená",J375,0)</f>
        <v>0</v>
      </c>
      <c r="BI375" s="149">
        <f>IF(N375="nulová",J375,0)</f>
        <v>0</v>
      </c>
      <c r="BJ375" s="16" t="s">
        <v>8</v>
      </c>
      <c r="BK375" s="149">
        <f>ROUND(I375*H375,0)</f>
        <v>0</v>
      </c>
      <c r="BL375" s="16" t="s">
        <v>169</v>
      </c>
      <c r="BM375" s="148" t="s">
        <v>579</v>
      </c>
    </row>
    <row r="376" spans="2:65" s="12" customFormat="1">
      <c r="B376" s="150"/>
      <c r="D376" s="151" t="s">
        <v>171</v>
      </c>
      <c r="E376" s="152" t="s">
        <v>1</v>
      </c>
      <c r="F376" s="153" t="s">
        <v>580</v>
      </c>
      <c r="H376" s="154">
        <v>64062.36</v>
      </c>
      <c r="I376" s="155"/>
      <c r="L376" s="150"/>
      <c r="M376" s="156"/>
      <c r="T376" s="157"/>
      <c r="AT376" s="152" t="s">
        <v>171</v>
      </c>
      <c r="AU376" s="152" t="s">
        <v>86</v>
      </c>
      <c r="AV376" s="12" t="s">
        <v>86</v>
      </c>
      <c r="AW376" s="12" t="s">
        <v>32</v>
      </c>
      <c r="AX376" s="12" t="s">
        <v>77</v>
      </c>
      <c r="AY376" s="152" t="s">
        <v>163</v>
      </c>
    </row>
    <row r="377" spans="2:65" s="1" customFormat="1" ht="33" customHeight="1">
      <c r="B377" s="31"/>
      <c r="C377" s="136" t="s">
        <v>581</v>
      </c>
      <c r="D377" s="136" t="s">
        <v>165</v>
      </c>
      <c r="E377" s="137" t="s">
        <v>582</v>
      </c>
      <c r="F377" s="138" t="s">
        <v>583</v>
      </c>
      <c r="G377" s="139" t="s">
        <v>168</v>
      </c>
      <c r="H377" s="140">
        <v>1067.7059999999999</v>
      </c>
      <c r="I377" s="141"/>
      <c r="J377" s="142">
        <f>ROUND(I377*H377,0)</f>
        <v>0</v>
      </c>
      <c r="K377" s="143"/>
      <c r="L377" s="31"/>
      <c r="M377" s="144" t="s">
        <v>1</v>
      </c>
      <c r="N377" s="145" t="s">
        <v>42</v>
      </c>
      <c r="P377" s="146">
        <f>O377*H377</f>
        <v>0</v>
      </c>
      <c r="Q377" s="146">
        <v>0</v>
      </c>
      <c r="R377" s="146">
        <f>Q377*H377</f>
        <v>0</v>
      </c>
      <c r="S377" s="146">
        <v>0</v>
      </c>
      <c r="T377" s="147">
        <f>S377*H377</f>
        <v>0</v>
      </c>
      <c r="AR377" s="148" t="s">
        <v>169</v>
      </c>
      <c r="AT377" s="148" t="s">
        <v>165</v>
      </c>
      <c r="AU377" s="148" t="s">
        <v>86</v>
      </c>
      <c r="AY377" s="16" t="s">
        <v>163</v>
      </c>
      <c r="BE377" s="149">
        <f>IF(N377="základní",J377,0)</f>
        <v>0</v>
      </c>
      <c r="BF377" s="149">
        <f>IF(N377="snížená",J377,0)</f>
        <v>0</v>
      </c>
      <c r="BG377" s="149">
        <f>IF(N377="zákl. přenesená",J377,0)</f>
        <v>0</v>
      </c>
      <c r="BH377" s="149">
        <f>IF(N377="sníž. přenesená",J377,0)</f>
        <v>0</v>
      </c>
      <c r="BI377" s="149">
        <f>IF(N377="nulová",J377,0)</f>
        <v>0</v>
      </c>
      <c r="BJ377" s="16" t="s">
        <v>8</v>
      </c>
      <c r="BK377" s="149">
        <f>ROUND(I377*H377,0)</f>
        <v>0</v>
      </c>
      <c r="BL377" s="16" t="s">
        <v>169</v>
      </c>
      <c r="BM377" s="148" t="s">
        <v>584</v>
      </c>
    </row>
    <row r="378" spans="2:65" s="1" customFormat="1" ht="16.5" customHeight="1">
      <c r="B378" s="31"/>
      <c r="C378" s="136" t="s">
        <v>585</v>
      </c>
      <c r="D378" s="136" t="s">
        <v>165</v>
      </c>
      <c r="E378" s="137" t="s">
        <v>586</v>
      </c>
      <c r="F378" s="138" t="s">
        <v>587</v>
      </c>
      <c r="G378" s="139" t="s">
        <v>168</v>
      </c>
      <c r="H378" s="140">
        <v>1067.7059999999999</v>
      </c>
      <c r="I378" s="141"/>
      <c r="J378" s="142">
        <f>ROUND(I378*H378,0)</f>
        <v>0</v>
      </c>
      <c r="K378" s="143"/>
      <c r="L378" s="31"/>
      <c r="M378" s="144" t="s">
        <v>1</v>
      </c>
      <c r="N378" s="145" t="s">
        <v>42</v>
      </c>
      <c r="P378" s="146">
        <f>O378*H378</f>
        <v>0</v>
      </c>
      <c r="Q378" s="146">
        <v>0</v>
      </c>
      <c r="R378" s="146">
        <f>Q378*H378</f>
        <v>0</v>
      </c>
      <c r="S378" s="146">
        <v>0</v>
      </c>
      <c r="T378" s="147">
        <f>S378*H378</f>
        <v>0</v>
      </c>
      <c r="AR378" s="148" t="s">
        <v>169</v>
      </c>
      <c r="AT378" s="148" t="s">
        <v>165</v>
      </c>
      <c r="AU378" s="148" t="s">
        <v>86</v>
      </c>
      <c r="AY378" s="16" t="s">
        <v>163</v>
      </c>
      <c r="BE378" s="149">
        <f>IF(N378="základní",J378,0)</f>
        <v>0</v>
      </c>
      <c r="BF378" s="149">
        <f>IF(N378="snížená",J378,0)</f>
        <v>0</v>
      </c>
      <c r="BG378" s="149">
        <f>IF(N378="zákl. přenesená",J378,0)</f>
        <v>0</v>
      </c>
      <c r="BH378" s="149">
        <f>IF(N378="sníž. přenesená",J378,0)</f>
        <v>0</v>
      </c>
      <c r="BI378" s="149">
        <f>IF(N378="nulová",J378,0)</f>
        <v>0</v>
      </c>
      <c r="BJ378" s="16" t="s">
        <v>8</v>
      </c>
      <c r="BK378" s="149">
        <f>ROUND(I378*H378,0)</f>
        <v>0</v>
      </c>
      <c r="BL378" s="16" t="s">
        <v>169</v>
      </c>
      <c r="BM378" s="148" t="s">
        <v>588</v>
      </c>
    </row>
    <row r="379" spans="2:65" s="1" customFormat="1" ht="16.5" customHeight="1">
      <c r="B379" s="31"/>
      <c r="C379" s="136" t="s">
        <v>589</v>
      </c>
      <c r="D379" s="136" t="s">
        <v>165</v>
      </c>
      <c r="E379" s="137" t="s">
        <v>590</v>
      </c>
      <c r="F379" s="138" t="s">
        <v>591</v>
      </c>
      <c r="G379" s="139" t="s">
        <v>168</v>
      </c>
      <c r="H379" s="140">
        <v>64062.36</v>
      </c>
      <c r="I379" s="141"/>
      <c r="J379" s="142">
        <f>ROUND(I379*H379,0)</f>
        <v>0</v>
      </c>
      <c r="K379" s="143"/>
      <c r="L379" s="31"/>
      <c r="M379" s="144" t="s">
        <v>1</v>
      </c>
      <c r="N379" s="145" t="s">
        <v>42</v>
      </c>
      <c r="P379" s="146">
        <f>O379*H379</f>
        <v>0</v>
      </c>
      <c r="Q379" s="146">
        <v>0</v>
      </c>
      <c r="R379" s="146">
        <f>Q379*H379</f>
        <v>0</v>
      </c>
      <c r="S379" s="146">
        <v>0</v>
      </c>
      <c r="T379" s="147">
        <f>S379*H379</f>
        <v>0</v>
      </c>
      <c r="AR379" s="148" t="s">
        <v>169</v>
      </c>
      <c r="AT379" s="148" t="s">
        <v>165</v>
      </c>
      <c r="AU379" s="148" t="s">
        <v>86</v>
      </c>
      <c r="AY379" s="16" t="s">
        <v>163</v>
      </c>
      <c r="BE379" s="149">
        <f>IF(N379="základní",J379,0)</f>
        <v>0</v>
      </c>
      <c r="BF379" s="149">
        <f>IF(N379="snížená",J379,0)</f>
        <v>0</v>
      </c>
      <c r="BG379" s="149">
        <f>IF(N379="zákl. přenesená",J379,0)</f>
        <v>0</v>
      </c>
      <c r="BH379" s="149">
        <f>IF(N379="sníž. přenesená",J379,0)</f>
        <v>0</v>
      </c>
      <c r="BI379" s="149">
        <f>IF(N379="nulová",J379,0)</f>
        <v>0</v>
      </c>
      <c r="BJ379" s="16" t="s">
        <v>8</v>
      </c>
      <c r="BK379" s="149">
        <f>ROUND(I379*H379,0)</f>
        <v>0</v>
      </c>
      <c r="BL379" s="16" t="s">
        <v>169</v>
      </c>
      <c r="BM379" s="148" t="s">
        <v>592</v>
      </c>
    </row>
    <row r="380" spans="2:65" s="12" customFormat="1">
      <c r="B380" s="150"/>
      <c r="D380" s="151" t="s">
        <v>171</v>
      </c>
      <c r="E380" s="152" t="s">
        <v>1</v>
      </c>
      <c r="F380" s="153" t="s">
        <v>580</v>
      </c>
      <c r="H380" s="154">
        <v>64062.36</v>
      </c>
      <c r="I380" s="155"/>
      <c r="L380" s="150"/>
      <c r="M380" s="156"/>
      <c r="T380" s="157"/>
      <c r="AT380" s="152" t="s">
        <v>171</v>
      </c>
      <c r="AU380" s="152" t="s">
        <v>86</v>
      </c>
      <c r="AV380" s="12" t="s">
        <v>86</v>
      </c>
      <c r="AW380" s="12" t="s">
        <v>32</v>
      </c>
      <c r="AX380" s="12" t="s">
        <v>77</v>
      </c>
      <c r="AY380" s="152" t="s">
        <v>163</v>
      </c>
    </row>
    <row r="381" spans="2:65" s="1" customFormat="1" ht="21.75" customHeight="1">
      <c r="B381" s="31"/>
      <c r="C381" s="136" t="s">
        <v>593</v>
      </c>
      <c r="D381" s="136" t="s">
        <v>165</v>
      </c>
      <c r="E381" s="137" t="s">
        <v>594</v>
      </c>
      <c r="F381" s="138" t="s">
        <v>595</v>
      </c>
      <c r="G381" s="139" t="s">
        <v>168</v>
      </c>
      <c r="H381" s="140">
        <v>1067.7059999999999</v>
      </c>
      <c r="I381" s="141"/>
      <c r="J381" s="142">
        <f>ROUND(I381*H381,0)</f>
        <v>0</v>
      </c>
      <c r="K381" s="143"/>
      <c r="L381" s="31"/>
      <c r="M381" s="144" t="s">
        <v>1</v>
      </c>
      <c r="N381" s="145" t="s">
        <v>42</v>
      </c>
      <c r="P381" s="146">
        <f>O381*H381</f>
        <v>0</v>
      </c>
      <c r="Q381" s="146">
        <v>0</v>
      </c>
      <c r="R381" s="146">
        <f>Q381*H381</f>
        <v>0</v>
      </c>
      <c r="S381" s="146">
        <v>0</v>
      </c>
      <c r="T381" s="147">
        <f>S381*H381</f>
        <v>0</v>
      </c>
      <c r="AR381" s="148" t="s">
        <v>169</v>
      </c>
      <c r="AT381" s="148" t="s">
        <v>165</v>
      </c>
      <c r="AU381" s="148" t="s">
        <v>86</v>
      </c>
      <c r="AY381" s="16" t="s">
        <v>163</v>
      </c>
      <c r="BE381" s="149">
        <f>IF(N381="základní",J381,0)</f>
        <v>0</v>
      </c>
      <c r="BF381" s="149">
        <f>IF(N381="snížená",J381,0)</f>
        <v>0</v>
      </c>
      <c r="BG381" s="149">
        <f>IF(N381="zákl. přenesená",J381,0)</f>
        <v>0</v>
      </c>
      <c r="BH381" s="149">
        <f>IF(N381="sníž. přenesená",J381,0)</f>
        <v>0</v>
      </c>
      <c r="BI381" s="149">
        <f>IF(N381="nulová",J381,0)</f>
        <v>0</v>
      </c>
      <c r="BJ381" s="16" t="s">
        <v>8</v>
      </c>
      <c r="BK381" s="149">
        <f>ROUND(I381*H381,0)</f>
        <v>0</v>
      </c>
      <c r="BL381" s="16" t="s">
        <v>169</v>
      </c>
      <c r="BM381" s="148" t="s">
        <v>596</v>
      </c>
    </row>
    <row r="382" spans="2:65" s="1" customFormat="1" ht="33" customHeight="1">
      <c r="B382" s="31"/>
      <c r="C382" s="136" t="s">
        <v>597</v>
      </c>
      <c r="D382" s="136" t="s">
        <v>165</v>
      </c>
      <c r="E382" s="137" t="s">
        <v>598</v>
      </c>
      <c r="F382" s="138" t="s">
        <v>599</v>
      </c>
      <c r="G382" s="139" t="s">
        <v>168</v>
      </c>
      <c r="H382" s="140">
        <v>242.34</v>
      </c>
      <c r="I382" s="141"/>
      <c r="J382" s="142">
        <f>ROUND(I382*H382,0)</f>
        <v>0</v>
      </c>
      <c r="K382" s="143"/>
      <c r="L382" s="31"/>
      <c r="M382" s="144" t="s">
        <v>1</v>
      </c>
      <c r="N382" s="145" t="s">
        <v>42</v>
      </c>
      <c r="P382" s="146">
        <f>O382*H382</f>
        <v>0</v>
      </c>
      <c r="Q382" s="146">
        <v>1.2999999999999999E-4</v>
      </c>
      <c r="R382" s="146">
        <f>Q382*H382</f>
        <v>3.1504199999999996E-2</v>
      </c>
      <c r="S382" s="146">
        <v>0</v>
      </c>
      <c r="T382" s="147">
        <f>S382*H382</f>
        <v>0</v>
      </c>
      <c r="AR382" s="148" t="s">
        <v>169</v>
      </c>
      <c r="AT382" s="148" t="s">
        <v>165</v>
      </c>
      <c r="AU382" s="148" t="s">
        <v>86</v>
      </c>
      <c r="AY382" s="16" t="s">
        <v>163</v>
      </c>
      <c r="BE382" s="149">
        <f>IF(N382="základní",J382,0)</f>
        <v>0</v>
      </c>
      <c r="BF382" s="149">
        <f>IF(N382="snížená",J382,0)</f>
        <v>0</v>
      </c>
      <c r="BG382" s="149">
        <f>IF(N382="zákl. přenesená",J382,0)</f>
        <v>0</v>
      </c>
      <c r="BH382" s="149">
        <f>IF(N382="sníž. přenesená",J382,0)</f>
        <v>0</v>
      </c>
      <c r="BI382" s="149">
        <f>IF(N382="nulová",J382,0)</f>
        <v>0</v>
      </c>
      <c r="BJ382" s="16" t="s">
        <v>8</v>
      </c>
      <c r="BK382" s="149">
        <f>ROUND(I382*H382,0)</f>
        <v>0</v>
      </c>
      <c r="BL382" s="16" t="s">
        <v>169</v>
      </c>
      <c r="BM382" s="148" t="s">
        <v>600</v>
      </c>
    </row>
    <row r="383" spans="2:65" s="12" customFormat="1">
      <c r="B383" s="150"/>
      <c r="D383" s="151" t="s">
        <v>171</v>
      </c>
      <c r="E383" s="152" t="s">
        <v>1</v>
      </c>
      <c r="F383" s="153" t="s">
        <v>601</v>
      </c>
      <c r="H383" s="154">
        <v>7.14</v>
      </c>
      <c r="I383" s="155"/>
      <c r="L383" s="150"/>
      <c r="M383" s="156"/>
      <c r="T383" s="157"/>
      <c r="AT383" s="152" t="s">
        <v>171</v>
      </c>
      <c r="AU383" s="152" t="s">
        <v>86</v>
      </c>
      <c r="AV383" s="12" t="s">
        <v>86</v>
      </c>
      <c r="AW383" s="12" t="s">
        <v>32</v>
      </c>
      <c r="AX383" s="12" t="s">
        <v>77</v>
      </c>
      <c r="AY383" s="152" t="s">
        <v>163</v>
      </c>
    </row>
    <row r="384" spans="2:65" s="12" customFormat="1" ht="33.75">
      <c r="B384" s="150"/>
      <c r="D384" s="151" t="s">
        <v>171</v>
      </c>
      <c r="E384" s="152" t="s">
        <v>1</v>
      </c>
      <c r="F384" s="153" t="s">
        <v>602</v>
      </c>
      <c r="H384" s="154">
        <v>235.2</v>
      </c>
      <c r="I384" s="155"/>
      <c r="L384" s="150"/>
      <c r="M384" s="156"/>
      <c r="T384" s="157"/>
      <c r="AT384" s="152" t="s">
        <v>171</v>
      </c>
      <c r="AU384" s="152" t="s">
        <v>86</v>
      </c>
      <c r="AV384" s="12" t="s">
        <v>86</v>
      </c>
      <c r="AW384" s="12" t="s">
        <v>32</v>
      </c>
      <c r="AX384" s="12" t="s">
        <v>77</v>
      </c>
      <c r="AY384" s="152" t="s">
        <v>163</v>
      </c>
    </row>
    <row r="385" spans="2:65" s="1" customFormat="1" ht="16.5" customHeight="1">
      <c r="B385" s="31"/>
      <c r="C385" s="136" t="s">
        <v>603</v>
      </c>
      <c r="D385" s="136" t="s">
        <v>165</v>
      </c>
      <c r="E385" s="137" t="s">
        <v>604</v>
      </c>
      <c r="F385" s="138" t="s">
        <v>605</v>
      </c>
      <c r="G385" s="139" t="s">
        <v>168</v>
      </c>
      <c r="H385" s="140">
        <v>970.2</v>
      </c>
      <c r="I385" s="141"/>
      <c r="J385" s="142">
        <f>ROUND(I385*H385,0)</f>
        <v>0</v>
      </c>
      <c r="K385" s="143"/>
      <c r="L385" s="31"/>
      <c r="M385" s="144" t="s">
        <v>1</v>
      </c>
      <c r="N385" s="145" t="s">
        <v>42</v>
      </c>
      <c r="P385" s="146">
        <f>O385*H385</f>
        <v>0</v>
      </c>
      <c r="Q385" s="146">
        <v>0</v>
      </c>
      <c r="R385" s="146">
        <f>Q385*H385</f>
        <v>0</v>
      </c>
      <c r="S385" s="146">
        <v>0</v>
      </c>
      <c r="T385" s="147">
        <f>S385*H385</f>
        <v>0</v>
      </c>
      <c r="AR385" s="148" t="s">
        <v>169</v>
      </c>
      <c r="AT385" s="148" t="s">
        <v>165</v>
      </c>
      <c r="AU385" s="148" t="s">
        <v>86</v>
      </c>
      <c r="AY385" s="16" t="s">
        <v>163</v>
      </c>
      <c r="BE385" s="149">
        <f>IF(N385="základní",J385,0)</f>
        <v>0</v>
      </c>
      <c r="BF385" s="149">
        <f>IF(N385="snížená",J385,0)</f>
        <v>0</v>
      </c>
      <c r="BG385" s="149">
        <f>IF(N385="zákl. přenesená",J385,0)</f>
        <v>0</v>
      </c>
      <c r="BH385" s="149">
        <f>IF(N385="sníž. přenesená",J385,0)</f>
        <v>0</v>
      </c>
      <c r="BI385" s="149">
        <f>IF(N385="nulová",J385,0)</f>
        <v>0</v>
      </c>
      <c r="BJ385" s="16" t="s">
        <v>8</v>
      </c>
      <c r="BK385" s="149">
        <f>ROUND(I385*H385,0)</f>
        <v>0</v>
      </c>
      <c r="BL385" s="16" t="s">
        <v>169</v>
      </c>
      <c r="BM385" s="148" t="s">
        <v>606</v>
      </c>
    </row>
    <row r="386" spans="2:65" s="12" customFormat="1">
      <c r="B386" s="150"/>
      <c r="D386" s="151" t="s">
        <v>171</v>
      </c>
      <c r="E386" s="152" t="s">
        <v>1</v>
      </c>
      <c r="F386" s="153" t="s">
        <v>607</v>
      </c>
      <c r="H386" s="154">
        <v>970.2</v>
      </c>
      <c r="I386" s="155"/>
      <c r="L386" s="150"/>
      <c r="M386" s="156"/>
      <c r="T386" s="157"/>
      <c r="AT386" s="152" t="s">
        <v>171</v>
      </c>
      <c r="AU386" s="152" t="s">
        <v>86</v>
      </c>
      <c r="AV386" s="12" t="s">
        <v>86</v>
      </c>
      <c r="AW386" s="12" t="s">
        <v>32</v>
      </c>
      <c r="AX386" s="12" t="s">
        <v>77</v>
      </c>
      <c r="AY386" s="152" t="s">
        <v>163</v>
      </c>
    </row>
    <row r="387" spans="2:65" s="11" customFormat="1" ht="22.9" customHeight="1">
      <c r="B387" s="124"/>
      <c r="D387" s="125" t="s">
        <v>76</v>
      </c>
      <c r="E387" s="134" t="s">
        <v>608</v>
      </c>
      <c r="F387" s="134" t="s">
        <v>609</v>
      </c>
      <c r="I387" s="127"/>
      <c r="J387" s="135">
        <f>BK387</f>
        <v>0</v>
      </c>
      <c r="L387" s="124"/>
      <c r="M387" s="129"/>
      <c r="P387" s="130">
        <f>SUM(P388:P434)</f>
        <v>0</v>
      </c>
      <c r="R387" s="130">
        <f>SUM(R388:R434)</f>
        <v>3.0054399999999995E-2</v>
      </c>
      <c r="T387" s="131">
        <f>SUM(T388:T434)</f>
        <v>61.050789000000002</v>
      </c>
      <c r="AR387" s="125" t="s">
        <v>8</v>
      </c>
      <c r="AT387" s="132" t="s">
        <v>76</v>
      </c>
      <c r="AU387" s="132" t="s">
        <v>8</v>
      </c>
      <c r="AY387" s="125" t="s">
        <v>163</v>
      </c>
      <c r="BK387" s="133">
        <f>SUM(BK388:BK434)</f>
        <v>0</v>
      </c>
    </row>
    <row r="388" spans="2:65" s="1" customFormat="1" ht="24.2" customHeight="1">
      <c r="B388" s="31"/>
      <c r="C388" s="136" t="s">
        <v>610</v>
      </c>
      <c r="D388" s="136" t="s">
        <v>165</v>
      </c>
      <c r="E388" s="137" t="s">
        <v>611</v>
      </c>
      <c r="F388" s="138" t="s">
        <v>612</v>
      </c>
      <c r="G388" s="139" t="s">
        <v>182</v>
      </c>
      <c r="H388" s="140">
        <v>1.6</v>
      </c>
      <c r="I388" s="141"/>
      <c r="J388" s="142">
        <f>ROUND(I388*H388,0)</f>
        <v>0</v>
      </c>
      <c r="K388" s="143"/>
      <c r="L388" s="31"/>
      <c r="M388" s="144" t="s">
        <v>1</v>
      </c>
      <c r="N388" s="145" t="s">
        <v>42</v>
      </c>
      <c r="P388" s="146">
        <f>O388*H388</f>
        <v>0</v>
      </c>
      <c r="Q388" s="146">
        <v>0</v>
      </c>
      <c r="R388" s="146">
        <f>Q388*H388</f>
        <v>0</v>
      </c>
      <c r="S388" s="146">
        <v>1.8</v>
      </c>
      <c r="T388" s="147">
        <f>S388*H388</f>
        <v>2.8800000000000003</v>
      </c>
      <c r="AR388" s="148" t="s">
        <v>169</v>
      </c>
      <c r="AT388" s="148" t="s">
        <v>165</v>
      </c>
      <c r="AU388" s="148" t="s">
        <v>86</v>
      </c>
      <c r="AY388" s="16" t="s">
        <v>163</v>
      </c>
      <c r="BE388" s="149">
        <f>IF(N388="základní",J388,0)</f>
        <v>0</v>
      </c>
      <c r="BF388" s="149">
        <f>IF(N388="snížená",J388,0)</f>
        <v>0</v>
      </c>
      <c r="BG388" s="149">
        <f>IF(N388="zákl. přenesená",J388,0)</f>
        <v>0</v>
      </c>
      <c r="BH388" s="149">
        <f>IF(N388="sníž. přenesená",J388,0)</f>
        <v>0</v>
      </c>
      <c r="BI388" s="149">
        <f>IF(N388="nulová",J388,0)</f>
        <v>0</v>
      </c>
      <c r="BJ388" s="16" t="s">
        <v>8</v>
      </c>
      <c r="BK388" s="149">
        <f>ROUND(I388*H388,0)</f>
        <v>0</v>
      </c>
      <c r="BL388" s="16" t="s">
        <v>169</v>
      </c>
      <c r="BM388" s="148" t="s">
        <v>613</v>
      </c>
    </row>
    <row r="389" spans="2:65" s="12" customFormat="1">
      <c r="B389" s="150"/>
      <c r="D389" s="151" t="s">
        <v>171</v>
      </c>
      <c r="E389" s="152" t="s">
        <v>1</v>
      </c>
      <c r="F389" s="153" t="s">
        <v>614</v>
      </c>
      <c r="H389" s="154">
        <v>1.6</v>
      </c>
      <c r="I389" s="155"/>
      <c r="L389" s="150"/>
      <c r="M389" s="156"/>
      <c r="T389" s="157"/>
      <c r="AT389" s="152" t="s">
        <v>171</v>
      </c>
      <c r="AU389" s="152" t="s">
        <v>86</v>
      </c>
      <c r="AV389" s="12" t="s">
        <v>86</v>
      </c>
      <c r="AW389" s="12" t="s">
        <v>32</v>
      </c>
      <c r="AX389" s="12" t="s">
        <v>77</v>
      </c>
      <c r="AY389" s="152" t="s">
        <v>163</v>
      </c>
    </row>
    <row r="390" spans="2:65" s="1" customFormat="1" ht="24.2" customHeight="1">
      <c r="B390" s="31"/>
      <c r="C390" s="136" t="s">
        <v>615</v>
      </c>
      <c r="D390" s="136" t="s">
        <v>165</v>
      </c>
      <c r="E390" s="137" t="s">
        <v>616</v>
      </c>
      <c r="F390" s="138" t="s">
        <v>617</v>
      </c>
      <c r="G390" s="139" t="s">
        <v>182</v>
      </c>
      <c r="H390" s="140">
        <v>0.504</v>
      </c>
      <c r="I390" s="141"/>
      <c r="J390" s="142">
        <f>ROUND(I390*H390,0)</f>
        <v>0</v>
      </c>
      <c r="K390" s="143"/>
      <c r="L390" s="31"/>
      <c r="M390" s="144" t="s">
        <v>1</v>
      </c>
      <c r="N390" s="145" t="s">
        <v>42</v>
      </c>
      <c r="P390" s="146">
        <f>O390*H390</f>
        <v>0</v>
      </c>
      <c r="Q390" s="146">
        <v>0</v>
      </c>
      <c r="R390" s="146">
        <f>Q390*H390</f>
        <v>0</v>
      </c>
      <c r="S390" s="146">
        <v>2.2000000000000002</v>
      </c>
      <c r="T390" s="147">
        <f>S390*H390</f>
        <v>1.1088</v>
      </c>
      <c r="AR390" s="148" t="s">
        <v>169</v>
      </c>
      <c r="AT390" s="148" t="s">
        <v>165</v>
      </c>
      <c r="AU390" s="148" t="s">
        <v>86</v>
      </c>
      <c r="AY390" s="16" t="s">
        <v>163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6" t="s">
        <v>8</v>
      </c>
      <c r="BK390" s="149">
        <f>ROUND(I390*H390,0)</f>
        <v>0</v>
      </c>
      <c r="BL390" s="16" t="s">
        <v>169</v>
      </c>
      <c r="BM390" s="148" t="s">
        <v>618</v>
      </c>
    </row>
    <row r="391" spans="2:65" s="12" customFormat="1">
      <c r="B391" s="150"/>
      <c r="D391" s="151" t="s">
        <v>171</v>
      </c>
      <c r="E391" s="152" t="s">
        <v>1</v>
      </c>
      <c r="F391" s="153" t="s">
        <v>619</v>
      </c>
      <c r="H391" s="154">
        <v>0.504</v>
      </c>
      <c r="I391" s="155"/>
      <c r="L391" s="150"/>
      <c r="M391" s="156"/>
      <c r="T391" s="157"/>
      <c r="AT391" s="152" t="s">
        <v>171</v>
      </c>
      <c r="AU391" s="152" t="s">
        <v>86</v>
      </c>
      <c r="AV391" s="12" t="s">
        <v>86</v>
      </c>
      <c r="AW391" s="12" t="s">
        <v>32</v>
      </c>
      <c r="AX391" s="12" t="s">
        <v>77</v>
      </c>
      <c r="AY391" s="152" t="s">
        <v>163</v>
      </c>
    </row>
    <row r="392" spans="2:65" s="1" customFormat="1" ht="21.75" customHeight="1">
      <c r="B392" s="31"/>
      <c r="C392" s="136" t="s">
        <v>620</v>
      </c>
      <c r="D392" s="136" t="s">
        <v>165</v>
      </c>
      <c r="E392" s="137" t="s">
        <v>621</v>
      </c>
      <c r="F392" s="138" t="s">
        <v>622</v>
      </c>
      <c r="G392" s="139" t="s">
        <v>168</v>
      </c>
      <c r="H392" s="140">
        <v>15.35</v>
      </c>
      <c r="I392" s="141"/>
      <c r="J392" s="142">
        <f>ROUND(I392*H392,0)</f>
        <v>0</v>
      </c>
      <c r="K392" s="143"/>
      <c r="L392" s="31"/>
      <c r="M392" s="144" t="s">
        <v>1</v>
      </c>
      <c r="N392" s="145" t="s">
        <v>42</v>
      </c>
      <c r="P392" s="146">
        <f>O392*H392</f>
        <v>0</v>
      </c>
      <c r="Q392" s="146">
        <v>0</v>
      </c>
      <c r="R392" s="146">
        <f>Q392*H392</f>
        <v>0</v>
      </c>
      <c r="S392" s="146">
        <v>0.1</v>
      </c>
      <c r="T392" s="147">
        <f>S392*H392</f>
        <v>1.5350000000000001</v>
      </c>
      <c r="AR392" s="148" t="s">
        <v>169</v>
      </c>
      <c r="AT392" s="148" t="s">
        <v>165</v>
      </c>
      <c r="AU392" s="148" t="s">
        <v>86</v>
      </c>
      <c r="AY392" s="16" t="s">
        <v>163</v>
      </c>
      <c r="BE392" s="149">
        <f>IF(N392="základní",J392,0)</f>
        <v>0</v>
      </c>
      <c r="BF392" s="149">
        <f>IF(N392="snížená",J392,0)</f>
        <v>0</v>
      </c>
      <c r="BG392" s="149">
        <f>IF(N392="zákl. přenesená",J392,0)</f>
        <v>0</v>
      </c>
      <c r="BH392" s="149">
        <f>IF(N392="sníž. přenesená",J392,0)</f>
        <v>0</v>
      </c>
      <c r="BI392" s="149">
        <f>IF(N392="nulová",J392,0)</f>
        <v>0</v>
      </c>
      <c r="BJ392" s="16" t="s">
        <v>8</v>
      </c>
      <c r="BK392" s="149">
        <f>ROUND(I392*H392,0)</f>
        <v>0</v>
      </c>
      <c r="BL392" s="16" t="s">
        <v>169</v>
      </c>
      <c r="BM392" s="148" t="s">
        <v>623</v>
      </c>
    </row>
    <row r="393" spans="2:65" s="12" customFormat="1">
      <c r="B393" s="150"/>
      <c r="D393" s="151" t="s">
        <v>171</v>
      </c>
      <c r="E393" s="152" t="s">
        <v>1</v>
      </c>
      <c r="F393" s="153" t="s">
        <v>624</v>
      </c>
      <c r="H393" s="154">
        <v>15.35</v>
      </c>
      <c r="I393" s="155"/>
      <c r="L393" s="150"/>
      <c r="M393" s="156"/>
      <c r="T393" s="157"/>
      <c r="AT393" s="152" t="s">
        <v>171</v>
      </c>
      <c r="AU393" s="152" t="s">
        <v>86</v>
      </c>
      <c r="AV393" s="12" t="s">
        <v>86</v>
      </c>
      <c r="AW393" s="12" t="s">
        <v>32</v>
      </c>
      <c r="AX393" s="12" t="s">
        <v>77</v>
      </c>
      <c r="AY393" s="152" t="s">
        <v>163</v>
      </c>
    </row>
    <row r="394" spans="2:65" s="1" customFormat="1" ht="24.2" customHeight="1">
      <c r="B394" s="31"/>
      <c r="C394" s="136" t="s">
        <v>625</v>
      </c>
      <c r="D394" s="136" t="s">
        <v>165</v>
      </c>
      <c r="E394" s="137" t="s">
        <v>626</v>
      </c>
      <c r="F394" s="138" t="s">
        <v>627</v>
      </c>
      <c r="G394" s="139" t="s">
        <v>219</v>
      </c>
      <c r="H394" s="140">
        <v>74.290000000000006</v>
      </c>
      <c r="I394" s="141"/>
      <c r="J394" s="142">
        <f>ROUND(I394*H394,0)</f>
        <v>0</v>
      </c>
      <c r="K394" s="143"/>
      <c r="L394" s="31"/>
      <c r="M394" s="144" t="s">
        <v>1</v>
      </c>
      <c r="N394" s="145" t="s">
        <v>42</v>
      </c>
      <c r="P394" s="146">
        <f>O394*H394</f>
        <v>0</v>
      </c>
      <c r="Q394" s="146">
        <v>0</v>
      </c>
      <c r="R394" s="146">
        <f>Q394*H394</f>
        <v>0</v>
      </c>
      <c r="S394" s="146">
        <v>0.35</v>
      </c>
      <c r="T394" s="147">
        <f>S394*H394</f>
        <v>26.0015</v>
      </c>
      <c r="AR394" s="148" t="s">
        <v>169</v>
      </c>
      <c r="AT394" s="148" t="s">
        <v>165</v>
      </c>
      <c r="AU394" s="148" t="s">
        <v>86</v>
      </c>
      <c r="AY394" s="16" t="s">
        <v>163</v>
      </c>
      <c r="BE394" s="149">
        <f>IF(N394="základní",J394,0)</f>
        <v>0</v>
      </c>
      <c r="BF394" s="149">
        <f>IF(N394="snížená",J394,0)</f>
        <v>0</v>
      </c>
      <c r="BG394" s="149">
        <f>IF(N394="zákl. přenesená",J394,0)</f>
        <v>0</v>
      </c>
      <c r="BH394" s="149">
        <f>IF(N394="sníž. přenesená",J394,0)</f>
        <v>0</v>
      </c>
      <c r="BI394" s="149">
        <f>IF(N394="nulová",J394,0)</f>
        <v>0</v>
      </c>
      <c r="BJ394" s="16" t="s">
        <v>8</v>
      </c>
      <c r="BK394" s="149">
        <f>ROUND(I394*H394,0)</f>
        <v>0</v>
      </c>
      <c r="BL394" s="16" t="s">
        <v>169</v>
      </c>
      <c r="BM394" s="148" t="s">
        <v>628</v>
      </c>
    </row>
    <row r="395" spans="2:65" s="12" customFormat="1">
      <c r="B395" s="150"/>
      <c r="D395" s="151" t="s">
        <v>171</v>
      </c>
      <c r="E395" s="152" t="s">
        <v>1</v>
      </c>
      <c r="F395" s="153" t="s">
        <v>564</v>
      </c>
      <c r="H395" s="154">
        <v>74.290000000000006</v>
      </c>
      <c r="I395" s="155"/>
      <c r="L395" s="150"/>
      <c r="M395" s="156"/>
      <c r="T395" s="157"/>
      <c r="AT395" s="152" t="s">
        <v>171</v>
      </c>
      <c r="AU395" s="152" t="s">
        <v>86</v>
      </c>
      <c r="AV395" s="12" t="s">
        <v>86</v>
      </c>
      <c r="AW395" s="12" t="s">
        <v>32</v>
      </c>
      <c r="AX395" s="12" t="s">
        <v>77</v>
      </c>
      <c r="AY395" s="152" t="s">
        <v>163</v>
      </c>
    </row>
    <row r="396" spans="2:65" s="1" customFormat="1" ht="24.2" customHeight="1">
      <c r="B396" s="31"/>
      <c r="C396" s="136" t="s">
        <v>629</v>
      </c>
      <c r="D396" s="136" t="s">
        <v>165</v>
      </c>
      <c r="E396" s="137" t="s">
        <v>630</v>
      </c>
      <c r="F396" s="138" t="s">
        <v>631</v>
      </c>
      <c r="G396" s="139" t="s">
        <v>226</v>
      </c>
      <c r="H396" s="140">
        <v>1</v>
      </c>
      <c r="I396" s="141"/>
      <c r="J396" s="142">
        <f>ROUND(I396*H396,0)</f>
        <v>0</v>
      </c>
      <c r="K396" s="143"/>
      <c r="L396" s="31"/>
      <c r="M396" s="144" t="s">
        <v>1</v>
      </c>
      <c r="N396" s="145" t="s">
        <v>42</v>
      </c>
      <c r="P396" s="146">
        <f>O396*H396</f>
        <v>0</v>
      </c>
      <c r="Q396" s="146">
        <v>0</v>
      </c>
      <c r="R396" s="146">
        <f>Q396*H396</f>
        <v>0</v>
      </c>
      <c r="S396" s="146">
        <v>0.16500000000000001</v>
      </c>
      <c r="T396" s="147">
        <f>S396*H396</f>
        <v>0.16500000000000001</v>
      </c>
      <c r="AR396" s="148" t="s">
        <v>169</v>
      </c>
      <c r="AT396" s="148" t="s">
        <v>165</v>
      </c>
      <c r="AU396" s="148" t="s">
        <v>86</v>
      </c>
      <c r="AY396" s="16" t="s">
        <v>163</v>
      </c>
      <c r="BE396" s="149">
        <f>IF(N396="základní",J396,0)</f>
        <v>0</v>
      </c>
      <c r="BF396" s="149">
        <f>IF(N396="snížená",J396,0)</f>
        <v>0</v>
      </c>
      <c r="BG396" s="149">
        <f>IF(N396="zákl. přenesená",J396,0)</f>
        <v>0</v>
      </c>
      <c r="BH396" s="149">
        <f>IF(N396="sníž. přenesená",J396,0)</f>
        <v>0</v>
      </c>
      <c r="BI396" s="149">
        <f>IF(N396="nulová",J396,0)</f>
        <v>0</v>
      </c>
      <c r="BJ396" s="16" t="s">
        <v>8</v>
      </c>
      <c r="BK396" s="149">
        <f>ROUND(I396*H396,0)</f>
        <v>0</v>
      </c>
      <c r="BL396" s="16" t="s">
        <v>169</v>
      </c>
      <c r="BM396" s="148" t="s">
        <v>632</v>
      </c>
    </row>
    <row r="397" spans="2:65" s="12" customFormat="1">
      <c r="B397" s="150"/>
      <c r="D397" s="151" t="s">
        <v>171</v>
      </c>
      <c r="E397" s="152" t="s">
        <v>1</v>
      </c>
      <c r="F397" s="153" t="s">
        <v>237</v>
      </c>
      <c r="H397" s="154">
        <v>1</v>
      </c>
      <c r="I397" s="155"/>
      <c r="L397" s="150"/>
      <c r="M397" s="156"/>
      <c r="T397" s="157"/>
      <c r="AT397" s="152" t="s">
        <v>171</v>
      </c>
      <c r="AU397" s="152" t="s">
        <v>86</v>
      </c>
      <c r="AV397" s="12" t="s">
        <v>86</v>
      </c>
      <c r="AW397" s="12" t="s">
        <v>32</v>
      </c>
      <c r="AX397" s="12" t="s">
        <v>77</v>
      </c>
      <c r="AY397" s="152" t="s">
        <v>163</v>
      </c>
    </row>
    <row r="398" spans="2:65" s="1" customFormat="1" ht="24.2" customHeight="1">
      <c r="B398" s="31"/>
      <c r="C398" s="136" t="s">
        <v>633</v>
      </c>
      <c r="D398" s="136" t="s">
        <v>165</v>
      </c>
      <c r="E398" s="137" t="s">
        <v>634</v>
      </c>
      <c r="F398" s="138" t="s">
        <v>635</v>
      </c>
      <c r="G398" s="139" t="s">
        <v>168</v>
      </c>
      <c r="H398" s="140">
        <v>54.567</v>
      </c>
      <c r="I398" s="141"/>
      <c r="J398" s="142">
        <f>ROUND(I398*H398,0)</f>
        <v>0</v>
      </c>
      <c r="K398" s="143"/>
      <c r="L398" s="31"/>
      <c r="M398" s="144" t="s">
        <v>1</v>
      </c>
      <c r="N398" s="145" t="s">
        <v>42</v>
      </c>
      <c r="P398" s="146">
        <f>O398*H398</f>
        <v>0</v>
      </c>
      <c r="Q398" s="146">
        <v>0</v>
      </c>
      <c r="R398" s="146">
        <f>Q398*H398</f>
        <v>0</v>
      </c>
      <c r="S398" s="146">
        <v>1.4E-2</v>
      </c>
      <c r="T398" s="147">
        <f>S398*H398</f>
        <v>0.76393800000000001</v>
      </c>
      <c r="AR398" s="148" t="s">
        <v>169</v>
      </c>
      <c r="AT398" s="148" t="s">
        <v>165</v>
      </c>
      <c r="AU398" s="148" t="s">
        <v>86</v>
      </c>
      <c r="AY398" s="16" t="s">
        <v>163</v>
      </c>
      <c r="BE398" s="149">
        <f>IF(N398="základní",J398,0)</f>
        <v>0</v>
      </c>
      <c r="BF398" s="149">
        <f>IF(N398="snížená",J398,0)</f>
        <v>0</v>
      </c>
      <c r="BG398" s="149">
        <f>IF(N398="zákl. přenesená",J398,0)</f>
        <v>0</v>
      </c>
      <c r="BH398" s="149">
        <f>IF(N398="sníž. přenesená",J398,0)</f>
        <v>0</v>
      </c>
      <c r="BI398" s="149">
        <f>IF(N398="nulová",J398,0)</f>
        <v>0</v>
      </c>
      <c r="BJ398" s="16" t="s">
        <v>8</v>
      </c>
      <c r="BK398" s="149">
        <f>ROUND(I398*H398,0)</f>
        <v>0</v>
      </c>
      <c r="BL398" s="16" t="s">
        <v>169</v>
      </c>
      <c r="BM398" s="148" t="s">
        <v>636</v>
      </c>
    </row>
    <row r="399" spans="2:65" s="12" customFormat="1">
      <c r="B399" s="150"/>
      <c r="D399" s="151" t="s">
        <v>171</v>
      </c>
      <c r="E399" s="152" t="s">
        <v>1</v>
      </c>
      <c r="F399" s="153" t="s">
        <v>637</v>
      </c>
      <c r="H399" s="154">
        <v>54.567</v>
      </c>
      <c r="I399" s="155"/>
      <c r="L399" s="150"/>
      <c r="M399" s="156"/>
      <c r="T399" s="157"/>
      <c r="AT399" s="152" t="s">
        <v>171</v>
      </c>
      <c r="AU399" s="152" t="s">
        <v>86</v>
      </c>
      <c r="AV399" s="12" t="s">
        <v>86</v>
      </c>
      <c r="AW399" s="12" t="s">
        <v>32</v>
      </c>
      <c r="AX399" s="12" t="s">
        <v>77</v>
      </c>
      <c r="AY399" s="152" t="s">
        <v>163</v>
      </c>
    </row>
    <row r="400" spans="2:65" s="1" customFormat="1" ht="24.2" customHeight="1">
      <c r="B400" s="31"/>
      <c r="C400" s="136" t="s">
        <v>638</v>
      </c>
      <c r="D400" s="136" t="s">
        <v>165</v>
      </c>
      <c r="E400" s="137" t="s">
        <v>639</v>
      </c>
      <c r="F400" s="138" t="s">
        <v>640</v>
      </c>
      <c r="G400" s="139" t="s">
        <v>168</v>
      </c>
      <c r="H400" s="140">
        <v>130.30500000000001</v>
      </c>
      <c r="I400" s="141"/>
      <c r="J400" s="142">
        <f>ROUND(I400*H400,0)</f>
        <v>0</v>
      </c>
      <c r="K400" s="143"/>
      <c r="L400" s="31"/>
      <c r="M400" s="144" t="s">
        <v>1</v>
      </c>
      <c r="N400" s="145" t="s">
        <v>42</v>
      </c>
      <c r="P400" s="146">
        <f>O400*H400</f>
        <v>0</v>
      </c>
      <c r="Q400" s="146">
        <v>0</v>
      </c>
      <c r="R400" s="146">
        <f>Q400*H400</f>
        <v>0</v>
      </c>
      <c r="S400" s="146">
        <v>5.5E-2</v>
      </c>
      <c r="T400" s="147">
        <f>S400*H400</f>
        <v>7.1667750000000003</v>
      </c>
      <c r="AR400" s="148" t="s">
        <v>169</v>
      </c>
      <c r="AT400" s="148" t="s">
        <v>165</v>
      </c>
      <c r="AU400" s="148" t="s">
        <v>86</v>
      </c>
      <c r="AY400" s="16" t="s">
        <v>163</v>
      </c>
      <c r="BE400" s="149">
        <f>IF(N400="základní",J400,0)</f>
        <v>0</v>
      </c>
      <c r="BF400" s="149">
        <f>IF(N400="snížená",J400,0)</f>
        <v>0</v>
      </c>
      <c r="BG400" s="149">
        <f>IF(N400="zákl. přenesená",J400,0)</f>
        <v>0</v>
      </c>
      <c r="BH400" s="149">
        <f>IF(N400="sníž. přenesená",J400,0)</f>
        <v>0</v>
      </c>
      <c r="BI400" s="149">
        <f>IF(N400="nulová",J400,0)</f>
        <v>0</v>
      </c>
      <c r="BJ400" s="16" t="s">
        <v>8</v>
      </c>
      <c r="BK400" s="149">
        <f>ROUND(I400*H400,0)</f>
        <v>0</v>
      </c>
      <c r="BL400" s="16" t="s">
        <v>169</v>
      </c>
      <c r="BM400" s="148" t="s">
        <v>641</v>
      </c>
    </row>
    <row r="401" spans="2:65" s="12" customFormat="1" ht="33.75">
      <c r="B401" s="150"/>
      <c r="D401" s="151" t="s">
        <v>171</v>
      </c>
      <c r="E401" s="152" t="s">
        <v>1</v>
      </c>
      <c r="F401" s="153" t="s">
        <v>642</v>
      </c>
      <c r="H401" s="154">
        <v>130.30500000000001</v>
      </c>
      <c r="I401" s="155"/>
      <c r="L401" s="150"/>
      <c r="M401" s="156"/>
      <c r="T401" s="157"/>
      <c r="AT401" s="152" t="s">
        <v>171</v>
      </c>
      <c r="AU401" s="152" t="s">
        <v>86</v>
      </c>
      <c r="AV401" s="12" t="s">
        <v>86</v>
      </c>
      <c r="AW401" s="12" t="s">
        <v>32</v>
      </c>
      <c r="AX401" s="12" t="s">
        <v>77</v>
      </c>
      <c r="AY401" s="152" t="s">
        <v>163</v>
      </c>
    </row>
    <row r="402" spans="2:65" s="1" customFormat="1" ht="24.2" customHeight="1">
      <c r="B402" s="31"/>
      <c r="C402" s="136" t="s">
        <v>643</v>
      </c>
      <c r="D402" s="136" t="s">
        <v>165</v>
      </c>
      <c r="E402" s="137" t="s">
        <v>644</v>
      </c>
      <c r="F402" s="138" t="s">
        <v>645</v>
      </c>
      <c r="G402" s="139" t="s">
        <v>168</v>
      </c>
      <c r="H402" s="140">
        <v>4.32</v>
      </c>
      <c r="I402" s="141"/>
      <c r="J402" s="142">
        <f>ROUND(I402*H402,0)</f>
        <v>0</v>
      </c>
      <c r="K402" s="143"/>
      <c r="L402" s="31"/>
      <c r="M402" s="144" t="s">
        <v>1</v>
      </c>
      <c r="N402" s="145" t="s">
        <v>42</v>
      </c>
      <c r="P402" s="146">
        <f>O402*H402</f>
        <v>0</v>
      </c>
      <c r="Q402" s="146">
        <v>0</v>
      </c>
      <c r="R402" s="146">
        <f>Q402*H402</f>
        <v>0</v>
      </c>
      <c r="S402" s="146">
        <v>4.8000000000000001E-2</v>
      </c>
      <c r="T402" s="147">
        <f>S402*H402</f>
        <v>0.20736000000000002</v>
      </c>
      <c r="AR402" s="148" t="s">
        <v>169</v>
      </c>
      <c r="AT402" s="148" t="s">
        <v>165</v>
      </c>
      <c r="AU402" s="148" t="s">
        <v>86</v>
      </c>
      <c r="AY402" s="16" t="s">
        <v>163</v>
      </c>
      <c r="BE402" s="149">
        <f>IF(N402="základní",J402,0)</f>
        <v>0</v>
      </c>
      <c r="BF402" s="149">
        <f>IF(N402="snížená",J402,0)</f>
        <v>0</v>
      </c>
      <c r="BG402" s="149">
        <f>IF(N402="zákl. přenesená",J402,0)</f>
        <v>0</v>
      </c>
      <c r="BH402" s="149">
        <f>IF(N402="sníž. přenesená",J402,0)</f>
        <v>0</v>
      </c>
      <c r="BI402" s="149">
        <f>IF(N402="nulová",J402,0)</f>
        <v>0</v>
      </c>
      <c r="BJ402" s="16" t="s">
        <v>8</v>
      </c>
      <c r="BK402" s="149">
        <f>ROUND(I402*H402,0)</f>
        <v>0</v>
      </c>
      <c r="BL402" s="16" t="s">
        <v>169</v>
      </c>
      <c r="BM402" s="148" t="s">
        <v>646</v>
      </c>
    </row>
    <row r="403" spans="2:65" s="12" customFormat="1">
      <c r="B403" s="150"/>
      <c r="D403" s="151" t="s">
        <v>171</v>
      </c>
      <c r="E403" s="152" t="s">
        <v>1</v>
      </c>
      <c r="F403" s="153" t="s">
        <v>647</v>
      </c>
      <c r="H403" s="154">
        <v>4.32</v>
      </c>
      <c r="I403" s="155"/>
      <c r="L403" s="150"/>
      <c r="M403" s="156"/>
      <c r="T403" s="157"/>
      <c r="AT403" s="152" t="s">
        <v>171</v>
      </c>
      <c r="AU403" s="152" t="s">
        <v>86</v>
      </c>
      <c r="AV403" s="12" t="s">
        <v>86</v>
      </c>
      <c r="AW403" s="12" t="s">
        <v>32</v>
      </c>
      <c r="AX403" s="12" t="s">
        <v>77</v>
      </c>
      <c r="AY403" s="152" t="s">
        <v>163</v>
      </c>
    </row>
    <row r="404" spans="2:65" s="1" customFormat="1" ht="24.2" customHeight="1">
      <c r="B404" s="31"/>
      <c r="C404" s="136" t="s">
        <v>648</v>
      </c>
      <c r="D404" s="136" t="s">
        <v>165</v>
      </c>
      <c r="E404" s="137" t="s">
        <v>649</v>
      </c>
      <c r="F404" s="138" t="s">
        <v>650</v>
      </c>
      <c r="G404" s="139" t="s">
        <v>168</v>
      </c>
      <c r="H404" s="140">
        <v>61.92</v>
      </c>
      <c r="I404" s="141"/>
      <c r="J404" s="142">
        <f>ROUND(I404*H404,0)</f>
        <v>0</v>
      </c>
      <c r="K404" s="143"/>
      <c r="L404" s="31"/>
      <c r="M404" s="144" t="s">
        <v>1</v>
      </c>
      <c r="N404" s="145" t="s">
        <v>42</v>
      </c>
      <c r="P404" s="146">
        <f>O404*H404</f>
        <v>0</v>
      </c>
      <c r="Q404" s="146">
        <v>0</v>
      </c>
      <c r="R404" s="146">
        <f>Q404*H404</f>
        <v>0</v>
      </c>
      <c r="S404" s="146">
        <v>3.4000000000000002E-2</v>
      </c>
      <c r="T404" s="147">
        <f>S404*H404</f>
        <v>2.10528</v>
      </c>
      <c r="AR404" s="148" t="s">
        <v>169</v>
      </c>
      <c r="AT404" s="148" t="s">
        <v>165</v>
      </c>
      <c r="AU404" s="148" t="s">
        <v>86</v>
      </c>
      <c r="AY404" s="16" t="s">
        <v>163</v>
      </c>
      <c r="BE404" s="149">
        <f>IF(N404="základní",J404,0)</f>
        <v>0</v>
      </c>
      <c r="BF404" s="149">
        <f>IF(N404="snížená",J404,0)</f>
        <v>0</v>
      </c>
      <c r="BG404" s="149">
        <f>IF(N404="zákl. přenesená",J404,0)</f>
        <v>0</v>
      </c>
      <c r="BH404" s="149">
        <f>IF(N404="sníž. přenesená",J404,0)</f>
        <v>0</v>
      </c>
      <c r="BI404" s="149">
        <f>IF(N404="nulová",J404,0)</f>
        <v>0</v>
      </c>
      <c r="BJ404" s="16" t="s">
        <v>8</v>
      </c>
      <c r="BK404" s="149">
        <f>ROUND(I404*H404,0)</f>
        <v>0</v>
      </c>
      <c r="BL404" s="16" t="s">
        <v>169</v>
      </c>
      <c r="BM404" s="148" t="s">
        <v>651</v>
      </c>
    </row>
    <row r="405" spans="2:65" s="12" customFormat="1">
      <c r="B405" s="150"/>
      <c r="D405" s="151" t="s">
        <v>171</v>
      </c>
      <c r="E405" s="152" t="s">
        <v>1</v>
      </c>
      <c r="F405" s="153" t="s">
        <v>652</v>
      </c>
      <c r="H405" s="154">
        <v>61.92</v>
      </c>
      <c r="I405" s="155"/>
      <c r="L405" s="150"/>
      <c r="M405" s="156"/>
      <c r="T405" s="157"/>
      <c r="AT405" s="152" t="s">
        <v>171</v>
      </c>
      <c r="AU405" s="152" t="s">
        <v>86</v>
      </c>
      <c r="AV405" s="12" t="s">
        <v>86</v>
      </c>
      <c r="AW405" s="12" t="s">
        <v>32</v>
      </c>
      <c r="AX405" s="12" t="s">
        <v>77</v>
      </c>
      <c r="AY405" s="152" t="s">
        <v>163</v>
      </c>
    </row>
    <row r="406" spans="2:65" s="1" customFormat="1" ht="24.2" customHeight="1">
      <c r="B406" s="31"/>
      <c r="C406" s="136" t="s">
        <v>653</v>
      </c>
      <c r="D406" s="136" t="s">
        <v>165</v>
      </c>
      <c r="E406" s="137" t="s">
        <v>654</v>
      </c>
      <c r="F406" s="138" t="s">
        <v>655</v>
      </c>
      <c r="G406" s="139" t="s">
        <v>168</v>
      </c>
      <c r="H406" s="140">
        <v>72.251999999999995</v>
      </c>
      <c r="I406" s="141"/>
      <c r="J406" s="142">
        <f>ROUND(I406*H406,0)</f>
        <v>0</v>
      </c>
      <c r="K406" s="143"/>
      <c r="L406" s="31"/>
      <c r="M406" s="144" t="s">
        <v>1</v>
      </c>
      <c r="N406" s="145" t="s">
        <v>42</v>
      </c>
      <c r="P406" s="146">
        <f>O406*H406</f>
        <v>0</v>
      </c>
      <c r="Q406" s="146">
        <v>0</v>
      </c>
      <c r="R406" s="146">
        <f>Q406*H406</f>
        <v>0</v>
      </c>
      <c r="S406" s="146">
        <v>3.2000000000000001E-2</v>
      </c>
      <c r="T406" s="147">
        <f>S406*H406</f>
        <v>2.3120639999999999</v>
      </c>
      <c r="AR406" s="148" t="s">
        <v>169</v>
      </c>
      <c r="AT406" s="148" t="s">
        <v>165</v>
      </c>
      <c r="AU406" s="148" t="s">
        <v>86</v>
      </c>
      <c r="AY406" s="16" t="s">
        <v>163</v>
      </c>
      <c r="BE406" s="149">
        <f>IF(N406="základní",J406,0)</f>
        <v>0</v>
      </c>
      <c r="BF406" s="149">
        <f>IF(N406="snížená",J406,0)</f>
        <v>0</v>
      </c>
      <c r="BG406" s="149">
        <f>IF(N406="zákl. přenesená",J406,0)</f>
        <v>0</v>
      </c>
      <c r="BH406" s="149">
        <f>IF(N406="sníž. přenesená",J406,0)</f>
        <v>0</v>
      </c>
      <c r="BI406" s="149">
        <f>IF(N406="nulová",J406,0)</f>
        <v>0</v>
      </c>
      <c r="BJ406" s="16" t="s">
        <v>8</v>
      </c>
      <c r="BK406" s="149">
        <f>ROUND(I406*H406,0)</f>
        <v>0</v>
      </c>
      <c r="BL406" s="16" t="s">
        <v>169</v>
      </c>
      <c r="BM406" s="148" t="s">
        <v>656</v>
      </c>
    </row>
    <row r="407" spans="2:65" s="12" customFormat="1">
      <c r="B407" s="150"/>
      <c r="D407" s="151" t="s">
        <v>171</v>
      </c>
      <c r="E407" s="152" t="s">
        <v>1</v>
      </c>
      <c r="F407" s="153" t="s">
        <v>657</v>
      </c>
      <c r="H407" s="154">
        <v>72.251999999999995</v>
      </c>
      <c r="I407" s="155"/>
      <c r="L407" s="150"/>
      <c r="M407" s="156"/>
      <c r="T407" s="157"/>
      <c r="AT407" s="152" t="s">
        <v>171</v>
      </c>
      <c r="AU407" s="152" t="s">
        <v>86</v>
      </c>
      <c r="AV407" s="12" t="s">
        <v>86</v>
      </c>
      <c r="AW407" s="12" t="s">
        <v>32</v>
      </c>
      <c r="AX407" s="12" t="s">
        <v>77</v>
      </c>
      <c r="AY407" s="152" t="s">
        <v>163</v>
      </c>
    </row>
    <row r="408" spans="2:65" s="1" customFormat="1" ht="24.2" customHeight="1">
      <c r="B408" s="31"/>
      <c r="C408" s="136" t="s">
        <v>658</v>
      </c>
      <c r="D408" s="136" t="s">
        <v>165</v>
      </c>
      <c r="E408" s="137" t="s">
        <v>659</v>
      </c>
      <c r="F408" s="138" t="s">
        <v>660</v>
      </c>
      <c r="G408" s="139" t="s">
        <v>168</v>
      </c>
      <c r="H408" s="140">
        <v>24.3</v>
      </c>
      <c r="I408" s="141"/>
      <c r="J408" s="142">
        <f>ROUND(I408*H408,0)</f>
        <v>0</v>
      </c>
      <c r="K408" s="143"/>
      <c r="L408" s="31"/>
      <c r="M408" s="144" t="s">
        <v>1</v>
      </c>
      <c r="N408" s="145" t="s">
        <v>42</v>
      </c>
      <c r="P408" s="146">
        <f>O408*H408</f>
        <v>0</v>
      </c>
      <c r="Q408" s="146">
        <v>0</v>
      </c>
      <c r="R408" s="146">
        <f>Q408*H408</f>
        <v>0</v>
      </c>
      <c r="S408" s="146">
        <v>5.2999999999999999E-2</v>
      </c>
      <c r="T408" s="147">
        <f>S408*H408</f>
        <v>1.2879</v>
      </c>
      <c r="AR408" s="148" t="s">
        <v>169</v>
      </c>
      <c r="AT408" s="148" t="s">
        <v>165</v>
      </c>
      <c r="AU408" s="148" t="s">
        <v>86</v>
      </c>
      <c r="AY408" s="16" t="s">
        <v>163</v>
      </c>
      <c r="BE408" s="149">
        <f>IF(N408="základní",J408,0)</f>
        <v>0</v>
      </c>
      <c r="BF408" s="149">
        <f>IF(N408="snížená",J408,0)</f>
        <v>0</v>
      </c>
      <c r="BG408" s="149">
        <f>IF(N408="zákl. přenesená",J408,0)</f>
        <v>0</v>
      </c>
      <c r="BH408" s="149">
        <f>IF(N408="sníž. přenesená",J408,0)</f>
        <v>0</v>
      </c>
      <c r="BI408" s="149">
        <f>IF(N408="nulová",J408,0)</f>
        <v>0</v>
      </c>
      <c r="BJ408" s="16" t="s">
        <v>8</v>
      </c>
      <c r="BK408" s="149">
        <f>ROUND(I408*H408,0)</f>
        <v>0</v>
      </c>
      <c r="BL408" s="16" t="s">
        <v>169</v>
      </c>
      <c r="BM408" s="148" t="s">
        <v>661</v>
      </c>
    </row>
    <row r="409" spans="2:65" s="12" customFormat="1">
      <c r="B409" s="150"/>
      <c r="D409" s="151" t="s">
        <v>171</v>
      </c>
      <c r="E409" s="152" t="s">
        <v>1</v>
      </c>
      <c r="F409" s="153" t="s">
        <v>662</v>
      </c>
      <c r="H409" s="154">
        <v>24.3</v>
      </c>
      <c r="I409" s="155"/>
      <c r="L409" s="150"/>
      <c r="M409" s="156"/>
      <c r="T409" s="157"/>
      <c r="AT409" s="152" t="s">
        <v>171</v>
      </c>
      <c r="AU409" s="152" t="s">
        <v>86</v>
      </c>
      <c r="AV409" s="12" t="s">
        <v>86</v>
      </c>
      <c r="AW409" s="12" t="s">
        <v>32</v>
      </c>
      <c r="AX409" s="12" t="s">
        <v>77</v>
      </c>
      <c r="AY409" s="152" t="s">
        <v>163</v>
      </c>
    </row>
    <row r="410" spans="2:65" s="1" customFormat="1" ht="24.2" customHeight="1">
      <c r="B410" s="31"/>
      <c r="C410" s="136" t="s">
        <v>663</v>
      </c>
      <c r="D410" s="136" t="s">
        <v>165</v>
      </c>
      <c r="E410" s="137" t="s">
        <v>664</v>
      </c>
      <c r="F410" s="138" t="s">
        <v>665</v>
      </c>
      <c r="G410" s="139" t="s">
        <v>168</v>
      </c>
      <c r="H410" s="140">
        <v>100.35</v>
      </c>
      <c r="I410" s="141"/>
      <c r="J410" s="142">
        <f>ROUND(I410*H410,0)</f>
        <v>0</v>
      </c>
      <c r="K410" s="143"/>
      <c r="L410" s="31"/>
      <c r="M410" s="144" t="s">
        <v>1</v>
      </c>
      <c r="N410" s="145" t="s">
        <v>42</v>
      </c>
      <c r="P410" s="146">
        <f>O410*H410</f>
        <v>0</v>
      </c>
      <c r="Q410" s="146">
        <v>0</v>
      </c>
      <c r="R410" s="146">
        <f>Q410*H410</f>
        <v>0</v>
      </c>
      <c r="S410" s="146">
        <v>0.05</v>
      </c>
      <c r="T410" s="147">
        <f>S410*H410</f>
        <v>5.0175000000000001</v>
      </c>
      <c r="AR410" s="148" t="s">
        <v>169</v>
      </c>
      <c r="AT410" s="148" t="s">
        <v>165</v>
      </c>
      <c r="AU410" s="148" t="s">
        <v>86</v>
      </c>
      <c r="AY410" s="16" t="s">
        <v>163</v>
      </c>
      <c r="BE410" s="149">
        <f>IF(N410="základní",J410,0)</f>
        <v>0</v>
      </c>
      <c r="BF410" s="149">
        <f>IF(N410="snížená",J410,0)</f>
        <v>0</v>
      </c>
      <c r="BG410" s="149">
        <f>IF(N410="zákl. přenesená",J410,0)</f>
        <v>0</v>
      </c>
      <c r="BH410" s="149">
        <f>IF(N410="sníž. přenesená",J410,0)</f>
        <v>0</v>
      </c>
      <c r="BI410" s="149">
        <f>IF(N410="nulová",J410,0)</f>
        <v>0</v>
      </c>
      <c r="BJ410" s="16" t="s">
        <v>8</v>
      </c>
      <c r="BK410" s="149">
        <f>ROUND(I410*H410,0)</f>
        <v>0</v>
      </c>
      <c r="BL410" s="16" t="s">
        <v>169</v>
      </c>
      <c r="BM410" s="148" t="s">
        <v>666</v>
      </c>
    </row>
    <row r="411" spans="2:65" s="12" customFormat="1">
      <c r="B411" s="150"/>
      <c r="D411" s="151" t="s">
        <v>171</v>
      </c>
      <c r="E411" s="152" t="s">
        <v>1</v>
      </c>
      <c r="F411" s="153" t="s">
        <v>667</v>
      </c>
      <c r="H411" s="154">
        <v>100.35</v>
      </c>
      <c r="I411" s="155"/>
      <c r="L411" s="150"/>
      <c r="M411" s="156"/>
      <c r="T411" s="157"/>
      <c r="AT411" s="152" t="s">
        <v>171</v>
      </c>
      <c r="AU411" s="152" t="s">
        <v>86</v>
      </c>
      <c r="AV411" s="12" t="s">
        <v>86</v>
      </c>
      <c r="AW411" s="12" t="s">
        <v>32</v>
      </c>
      <c r="AX411" s="12" t="s">
        <v>77</v>
      </c>
      <c r="AY411" s="152" t="s">
        <v>163</v>
      </c>
    </row>
    <row r="412" spans="2:65" s="1" customFormat="1" ht="21.75" customHeight="1">
      <c r="B412" s="31"/>
      <c r="C412" s="136" t="s">
        <v>668</v>
      </c>
      <c r="D412" s="136" t="s">
        <v>165</v>
      </c>
      <c r="E412" s="137" t="s">
        <v>669</v>
      </c>
      <c r="F412" s="138" t="s">
        <v>670</v>
      </c>
      <c r="G412" s="139" t="s">
        <v>168</v>
      </c>
      <c r="H412" s="140">
        <v>7.8</v>
      </c>
      <c r="I412" s="141"/>
      <c r="J412" s="142">
        <f>ROUND(I412*H412,0)</f>
        <v>0</v>
      </c>
      <c r="K412" s="143"/>
      <c r="L412" s="31"/>
      <c r="M412" s="144" t="s">
        <v>1</v>
      </c>
      <c r="N412" s="145" t="s">
        <v>42</v>
      </c>
      <c r="P412" s="146">
        <f>O412*H412</f>
        <v>0</v>
      </c>
      <c r="Q412" s="146">
        <v>0</v>
      </c>
      <c r="R412" s="146">
        <f>Q412*H412</f>
        <v>0</v>
      </c>
      <c r="S412" s="146">
        <v>6.3E-2</v>
      </c>
      <c r="T412" s="147">
        <f>S412*H412</f>
        <v>0.4914</v>
      </c>
      <c r="AR412" s="148" t="s">
        <v>169</v>
      </c>
      <c r="AT412" s="148" t="s">
        <v>165</v>
      </c>
      <c r="AU412" s="148" t="s">
        <v>86</v>
      </c>
      <c r="AY412" s="16" t="s">
        <v>163</v>
      </c>
      <c r="BE412" s="149">
        <f>IF(N412="základní",J412,0)</f>
        <v>0</v>
      </c>
      <c r="BF412" s="149">
        <f>IF(N412="snížená",J412,0)</f>
        <v>0</v>
      </c>
      <c r="BG412" s="149">
        <f>IF(N412="zákl. přenesená",J412,0)</f>
        <v>0</v>
      </c>
      <c r="BH412" s="149">
        <f>IF(N412="sníž. přenesená",J412,0)</f>
        <v>0</v>
      </c>
      <c r="BI412" s="149">
        <f>IF(N412="nulová",J412,0)</f>
        <v>0</v>
      </c>
      <c r="BJ412" s="16" t="s">
        <v>8</v>
      </c>
      <c r="BK412" s="149">
        <f>ROUND(I412*H412,0)</f>
        <v>0</v>
      </c>
      <c r="BL412" s="16" t="s">
        <v>169</v>
      </c>
      <c r="BM412" s="148" t="s">
        <v>671</v>
      </c>
    </row>
    <row r="413" spans="2:65" s="12" customFormat="1">
      <c r="B413" s="150"/>
      <c r="D413" s="151" t="s">
        <v>171</v>
      </c>
      <c r="E413" s="152" t="s">
        <v>1</v>
      </c>
      <c r="F413" s="153" t="s">
        <v>672</v>
      </c>
      <c r="H413" s="154">
        <v>7.8</v>
      </c>
      <c r="I413" s="155"/>
      <c r="L413" s="150"/>
      <c r="M413" s="156"/>
      <c r="T413" s="157"/>
      <c r="AT413" s="152" t="s">
        <v>171</v>
      </c>
      <c r="AU413" s="152" t="s">
        <v>86</v>
      </c>
      <c r="AV413" s="12" t="s">
        <v>86</v>
      </c>
      <c r="AW413" s="12" t="s">
        <v>32</v>
      </c>
      <c r="AX413" s="12" t="s">
        <v>77</v>
      </c>
      <c r="AY413" s="152" t="s">
        <v>163</v>
      </c>
    </row>
    <row r="414" spans="2:65" s="1" customFormat="1" ht="16.5" customHeight="1">
      <c r="B414" s="31"/>
      <c r="C414" s="136" t="s">
        <v>673</v>
      </c>
      <c r="D414" s="136" t="s">
        <v>165</v>
      </c>
      <c r="E414" s="137" t="s">
        <v>674</v>
      </c>
      <c r="F414" s="138" t="s">
        <v>675</v>
      </c>
      <c r="G414" s="139" t="s">
        <v>168</v>
      </c>
      <c r="H414" s="140">
        <v>34.32</v>
      </c>
      <c r="I414" s="141"/>
      <c r="J414" s="142">
        <f>ROUND(I414*H414,0)</f>
        <v>0</v>
      </c>
      <c r="K414" s="143"/>
      <c r="L414" s="31"/>
      <c r="M414" s="144" t="s">
        <v>1</v>
      </c>
      <c r="N414" s="145" t="s">
        <v>42</v>
      </c>
      <c r="P414" s="146">
        <f>O414*H414</f>
        <v>0</v>
      </c>
      <c r="Q414" s="146">
        <v>0</v>
      </c>
      <c r="R414" s="146">
        <f>Q414*H414</f>
        <v>0</v>
      </c>
      <c r="S414" s="146">
        <v>6.6000000000000003E-2</v>
      </c>
      <c r="T414" s="147">
        <f>S414*H414</f>
        <v>2.26512</v>
      </c>
      <c r="AR414" s="148" t="s">
        <v>169</v>
      </c>
      <c r="AT414" s="148" t="s">
        <v>165</v>
      </c>
      <c r="AU414" s="148" t="s">
        <v>86</v>
      </c>
      <c r="AY414" s="16" t="s">
        <v>163</v>
      </c>
      <c r="BE414" s="149">
        <f>IF(N414="základní",J414,0)</f>
        <v>0</v>
      </c>
      <c r="BF414" s="149">
        <f>IF(N414="snížená",J414,0)</f>
        <v>0</v>
      </c>
      <c r="BG414" s="149">
        <f>IF(N414="zákl. přenesená",J414,0)</f>
        <v>0</v>
      </c>
      <c r="BH414" s="149">
        <f>IF(N414="sníž. přenesená",J414,0)</f>
        <v>0</v>
      </c>
      <c r="BI414" s="149">
        <f>IF(N414="nulová",J414,0)</f>
        <v>0</v>
      </c>
      <c r="BJ414" s="16" t="s">
        <v>8</v>
      </c>
      <c r="BK414" s="149">
        <f>ROUND(I414*H414,0)</f>
        <v>0</v>
      </c>
      <c r="BL414" s="16" t="s">
        <v>169</v>
      </c>
      <c r="BM414" s="148" t="s">
        <v>676</v>
      </c>
    </row>
    <row r="415" spans="2:65" s="12" customFormat="1">
      <c r="B415" s="150"/>
      <c r="D415" s="151" t="s">
        <v>171</v>
      </c>
      <c r="E415" s="152" t="s">
        <v>1</v>
      </c>
      <c r="F415" s="153" t="s">
        <v>677</v>
      </c>
      <c r="H415" s="154">
        <v>34.32</v>
      </c>
      <c r="I415" s="155"/>
      <c r="L415" s="150"/>
      <c r="M415" s="156"/>
      <c r="T415" s="157"/>
      <c r="AT415" s="152" t="s">
        <v>171</v>
      </c>
      <c r="AU415" s="152" t="s">
        <v>86</v>
      </c>
      <c r="AV415" s="12" t="s">
        <v>86</v>
      </c>
      <c r="AW415" s="12" t="s">
        <v>32</v>
      </c>
      <c r="AX415" s="12" t="s">
        <v>77</v>
      </c>
      <c r="AY415" s="152" t="s">
        <v>163</v>
      </c>
    </row>
    <row r="416" spans="2:65" s="1" customFormat="1" ht="24.2" customHeight="1">
      <c r="B416" s="31"/>
      <c r="C416" s="136" t="s">
        <v>678</v>
      </c>
      <c r="D416" s="136" t="s">
        <v>165</v>
      </c>
      <c r="E416" s="137" t="s">
        <v>679</v>
      </c>
      <c r="F416" s="138" t="s">
        <v>680</v>
      </c>
      <c r="G416" s="139" t="s">
        <v>226</v>
      </c>
      <c r="H416" s="140">
        <v>1</v>
      </c>
      <c r="I416" s="141"/>
      <c r="J416" s="142">
        <f>ROUND(I416*H416,0)</f>
        <v>0</v>
      </c>
      <c r="K416" s="143"/>
      <c r="L416" s="31"/>
      <c r="M416" s="144" t="s">
        <v>1</v>
      </c>
      <c r="N416" s="145" t="s">
        <v>42</v>
      </c>
      <c r="P416" s="146">
        <f>O416*H416</f>
        <v>0</v>
      </c>
      <c r="Q416" s="146">
        <v>0</v>
      </c>
      <c r="R416" s="146">
        <f>Q416*H416</f>
        <v>0</v>
      </c>
      <c r="S416" s="146">
        <v>0.27600000000000002</v>
      </c>
      <c r="T416" s="147">
        <f>S416*H416</f>
        <v>0.27600000000000002</v>
      </c>
      <c r="AR416" s="148" t="s">
        <v>169</v>
      </c>
      <c r="AT416" s="148" t="s">
        <v>165</v>
      </c>
      <c r="AU416" s="148" t="s">
        <v>86</v>
      </c>
      <c r="AY416" s="16" t="s">
        <v>163</v>
      </c>
      <c r="BE416" s="149">
        <f>IF(N416="základní",J416,0)</f>
        <v>0</v>
      </c>
      <c r="BF416" s="149">
        <f>IF(N416="snížená",J416,0)</f>
        <v>0</v>
      </c>
      <c r="BG416" s="149">
        <f>IF(N416="zákl. přenesená",J416,0)</f>
        <v>0</v>
      </c>
      <c r="BH416" s="149">
        <f>IF(N416="sníž. přenesená",J416,0)</f>
        <v>0</v>
      </c>
      <c r="BI416" s="149">
        <f>IF(N416="nulová",J416,0)</f>
        <v>0</v>
      </c>
      <c r="BJ416" s="16" t="s">
        <v>8</v>
      </c>
      <c r="BK416" s="149">
        <f>ROUND(I416*H416,0)</f>
        <v>0</v>
      </c>
      <c r="BL416" s="16" t="s">
        <v>169</v>
      </c>
      <c r="BM416" s="148" t="s">
        <v>681</v>
      </c>
    </row>
    <row r="417" spans="2:65" s="12" customFormat="1">
      <c r="B417" s="150"/>
      <c r="D417" s="151" t="s">
        <v>171</v>
      </c>
      <c r="E417" s="152" t="s">
        <v>1</v>
      </c>
      <c r="F417" s="153" t="s">
        <v>682</v>
      </c>
      <c r="H417" s="154">
        <v>1</v>
      </c>
      <c r="I417" s="155"/>
      <c r="L417" s="150"/>
      <c r="M417" s="156"/>
      <c r="T417" s="157"/>
      <c r="AT417" s="152" t="s">
        <v>171</v>
      </c>
      <c r="AU417" s="152" t="s">
        <v>86</v>
      </c>
      <c r="AV417" s="12" t="s">
        <v>86</v>
      </c>
      <c r="AW417" s="12" t="s">
        <v>32</v>
      </c>
      <c r="AX417" s="12" t="s">
        <v>77</v>
      </c>
      <c r="AY417" s="152" t="s">
        <v>163</v>
      </c>
    </row>
    <row r="418" spans="2:65" s="1" customFormat="1" ht="24.2" customHeight="1">
      <c r="B418" s="31"/>
      <c r="C418" s="136" t="s">
        <v>683</v>
      </c>
      <c r="D418" s="136" t="s">
        <v>165</v>
      </c>
      <c r="E418" s="137" t="s">
        <v>684</v>
      </c>
      <c r="F418" s="138" t="s">
        <v>685</v>
      </c>
      <c r="G418" s="139" t="s">
        <v>226</v>
      </c>
      <c r="H418" s="140">
        <v>6</v>
      </c>
      <c r="I418" s="141"/>
      <c r="J418" s="142">
        <f>ROUND(I418*H418,0)</f>
        <v>0</v>
      </c>
      <c r="K418" s="143"/>
      <c r="L418" s="31"/>
      <c r="M418" s="144" t="s">
        <v>1</v>
      </c>
      <c r="N418" s="145" t="s">
        <v>42</v>
      </c>
      <c r="P418" s="146">
        <f>O418*H418</f>
        <v>0</v>
      </c>
      <c r="Q418" s="146">
        <v>0</v>
      </c>
      <c r="R418" s="146">
        <f>Q418*H418</f>
        <v>0</v>
      </c>
      <c r="S418" s="146">
        <v>7.0000000000000001E-3</v>
      </c>
      <c r="T418" s="147">
        <f>S418*H418</f>
        <v>4.2000000000000003E-2</v>
      </c>
      <c r="AR418" s="148" t="s">
        <v>169</v>
      </c>
      <c r="AT418" s="148" t="s">
        <v>165</v>
      </c>
      <c r="AU418" s="148" t="s">
        <v>86</v>
      </c>
      <c r="AY418" s="16" t="s">
        <v>163</v>
      </c>
      <c r="BE418" s="149">
        <f>IF(N418="základní",J418,0)</f>
        <v>0</v>
      </c>
      <c r="BF418" s="149">
        <f>IF(N418="snížená",J418,0)</f>
        <v>0</v>
      </c>
      <c r="BG418" s="149">
        <f>IF(N418="zákl. přenesená",J418,0)</f>
        <v>0</v>
      </c>
      <c r="BH418" s="149">
        <f>IF(N418="sníž. přenesená",J418,0)</f>
        <v>0</v>
      </c>
      <c r="BI418" s="149">
        <f>IF(N418="nulová",J418,0)</f>
        <v>0</v>
      </c>
      <c r="BJ418" s="16" t="s">
        <v>8</v>
      </c>
      <c r="BK418" s="149">
        <f>ROUND(I418*H418,0)</f>
        <v>0</v>
      </c>
      <c r="BL418" s="16" t="s">
        <v>169</v>
      </c>
      <c r="BM418" s="148" t="s">
        <v>686</v>
      </c>
    </row>
    <row r="419" spans="2:65" s="12" customFormat="1">
      <c r="B419" s="150"/>
      <c r="D419" s="151" t="s">
        <v>171</v>
      </c>
      <c r="E419" s="152" t="s">
        <v>1</v>
      </c>
      <c r="F419" s="153" t="s">
        <v>687</v>
      </c>
      <c r="H419" s="154">
        <v>6</v>
      </c>
      <c r="I419" s="155"/>
      <c r="L419" s="150"/>
      <c r="M419" s="156"/>
      <c r="T419" s="157"/>
      <c r="AT419" s="152" t="s">
        <v>171</v>
      </c>
      <c r="AU419" s="152" t="s">
        <v>86</v>
      </c>
      <c r="AV419" s="12" t="s">
        <v>86</v>
      </c>
      <c r="AW419" s="12" t="s">
        <v>32</v>
      </c>
      <c r="AX419" s="12" t="s">
        <v>77</v>
      </c>
      <c r="AY419" s="152" t="s">
        <v>163</v>
      </c>
    </row>
    <row r="420" spans="2:65" s="1" customFormat="1" ht="24.2" customHeight="1">
      <c r="B420" s="31"/>
      <c r="C420" s="136" t="s">
        <v>608</v>
      </c>
      <c r="D420" s="136" t="s">
        <v>165</v>
      </c>
      <c r="E420" s="137" t="s">
        <v>688</v>
      </c>
      <c r="F420" s="138" t="s">
        <v>689</v>
      </c>
      <c r="G420" s="139" t="s">
        <v>219</v>
      </c>
      <c r="H420" s="140">
        <v>0.76</v>
      </c>
      <c r="I420" s="141"/>
      <c r="J420" s="142">
        <f>ROUND(I420*H420,0)</f>
        <v>0</v>
      </c>
      <c r="K420" s="143"/>
      <c r="L420" s="31"/>
      <c r="M420" s="144" t="s">
        <v>1</v>
      </c>
      <c r="N420" s="145" t="s">
        <v>42</v>
      </c>
      <c r="P420" s="146">
        <f>O420*H420</f>
        <v>0</v>
      </c>
      <c r="Q420" s="146">
        <v>2.4399999999999999E-3</v>
      </c>
      <c r="R420" s="146">
        <f>Q420*H420</f>
        <v>1.8544E-3</v>
      </c>
      <c r="S420" s="146">
        <v>5.6000000000000001E-2</v>
      </c>
      <c r="T420" s="147">
        <f>S420*H420</f>
        <v>4.2560000000000001E-2</v>
      </c>
      <c r="AR420" s="148" t="s">
        <v>169</v>
      </c>
      <c r="AT420" s="148" t="s">
        <v>165</v>
      </c>
      <c r="AU420" s="148" t="s">
        <v>86</v>
      </c>
      <c r="AY420" s="16" t="s">
        <v>163</v>
      </c>
      <c r="BE420" s="149">
        <f>IF(N420="základní",J420,0)</f>
        <v>0</v>
      </c>
      <c r="BF420" s="149">
        <f>IF(N420="snížená",J420,0)</f>
        <v>0</v>
      </c>
      <c r="BG420" s="149">
        <f>IF(N420="zákl. přenesená",J420,0)</f>
        <v>0</v>
      </c>
      <c r="BH420" s="149">
        <f>IF(N420="sníž. přenesená",J420,0)</f>
        <v>0</v>
      </c>
      <c r="BI420" s="149">
        <f>IF(N420="nulová",J420,0)</f>
        <v>0</v>
      </c>
      <c r="BJ420" s="16" t="s">
        <v>8</v>
      </c>
      <c r="BK420" s="149">
        <f>ROUND(I420*H420,0)</f>
        <v>0</v>
      </c>
      <c r="BL420" s="16" t="s">
        <v>169</v>
      </c>
      <c r="BM420" s="148" t="s">
        <v>690</v>
      </c>
    </row>
    <row r="421" spans="2:65" s="12" customFormat="1">
      <c r="B421" s="150"/>
      <c r="D421" s="151" t="s">
        <v>171</v>
      </c>
      <c r="E421" s="152" t="s">
        <v>1</v>
      </c>
      <c r="F421" s="153" t="s">
        <v>691</v>
      </c>
      <c r="H421" s="154">
        <v>0.76</v>
      </c>
      <c r="I421" s="155"/>
      <c r="L421" s="150"/>
      <c r="M421" s="156"/>
      <c r="T421" s="157"/>
      <c r="AT421" s="152" t="s">
        <v>171</v>
      </c>
      <c r="AU421" s="152" t="s">
        <v>86</v>
      </c>
      <c r="AV421" s="12" t="s">
        <v>86</v>
      </c>
      <c r="AW421" s="12" t="s">
        <v>32</v>
      </c>
      <c r="AX421" s="12" t="s">
        <v>77</v>
      </c>
      <c r="AY421" s="152" t="s">
        <v>163</v>
      </c>
    </row>
    <row r="422" spans="2:65" s="1" customFormat="1" ht="24.2" customHeight="1">
      <c r="B422" s="31"/>
      <c r="C422" s="136" t="s">
        <v>692</v>
      </c>
      <c r="D422" s="136" t="s">
        <v>165</v>
      </c>
      <c r="E422" s="137" t="s">
        <v>693</v>
      </c>
      <c r="F422" s="138" t="s">
        <v>694</v>
      </c>
      <c r="G422" s="139" t="s">
        <v>219</v>
      </c>
      <c r="H422" s="140">
        <v>6.72</v>
      </c>
      <c r="I422" s="141"/>
      <c r="J422" s="142">
        <f>ROUND(I422*H422,0)</f>
        <v>0</v>
      </c>
      <c r="K422" s="143"/>
      <c r="L422" s="31"/>
      <c r="M422" s="144" t="s">
        <v>1</v>
      </c>
      <c r="N422" s="145" t="s">
        <v>42</v>
      </c>
      <c r="P422" s="146">
        <f>O422*H422</f>
        <v>0</v>
      </c>
      <c r="Q422" s="146">
        <v>3.3E-3</v>
      </c>
      <c r="R422" s="146">
        <f>Q422*H422</f>
        <v>2.2175999999999998E-2</v>
      </c>
      <c r="S422" s="146">
        <v>0.11</v>
      </c>
      <c r="T422" s="147">
        <f>S422*H422</f>
        <v>0.73919999999999997</v>
      </c>
      <c r="AR422" s="148" t="s">
        <v>169</v>
      </c>
      <c r="AT422" s="148" t="s">
        <v>165</v>
      </c>
      <c r="AU422" s="148" t="s">
        <v>86</v>
      </c>
      <c r="AY422" s="16" t="s">
        <v>163</v>
      </c>
      <c r="BE422" s="149">
        <f>IF(N422="základní",J422,0)</f>
        <v>0</v>
      </c>
      <c r="BF422" s="149">
        <f>IF(N422="snížená",J422,0)</f>
        <v>0</v>
      </c>
      <c r="BG422" s="149">
        <f>IF(N422="zákl. přenesená",J422,0)</f>
        <v>0</v>
      </c>
      <c r="BH422" s="149">
        <f>IF(N422="sníž. přenesená",J422,0)</f>
        <v>0</v>
      </c>
      <c r="BI422" s="149">
        <f>IF(N422="nulová",J422,0)</f>
        <v>0</v>
      </c>
      <c r="BJ422" s="16" t="s">
        <v>8</v>
      </c>
      <c r="BK422" s="149">
        <f>ROUND(I422*H422,0)</f>
        <v>0</v>
      </c>
      <c r="BL422" s="16" t="s">
        <v>169</v>
      </c>
      <c r="BM422" s="148" t="s">
        <v>695</v>
      </c>
    </row>
    <row r="423" spans="2:65" s="12" customFormat="1">
      <c r="B423" s="150"/>
      <c r="D423" s="151" t="s">
        <v>171</v>
      </c>
      <c r="E423" s="152" t="s">
        <v>1</v>
      </c>
      <c r="F423" s="153" t="s">
        <v>696</v>
      </c>
      <c r="H423" s="154">
        <v>6.72</v>
      </c>
      <c r="I423" s="155"/>
      <c r="L423" s="150"/>
      <c r="M423" s="156"/>
      <c r="T423" s="157"/>
      <c r="AT423" s="152" t="s">
        <v>171</v>
      </c>
      <c r="AU423" s="152" t="s">
        <v>86</v>
      </c>
      <c r="AV423" s="12" t="s">
        <v>86</v>
      </c>
      <c r="AW423" s="12" t="s">
        <v>32</v>
      </c>
      <c r="AX423" s="12" t="s">
        <v>77</v>
      </c>
      <c r="AY423" s="152" t="s">
        <v>163</v>
      </c>
    </row>
    <row r="424" spans="2:65" s="1" customFormat="1" ht="24.2" customHeight="1">
      <c r="B424" s="31"/>
      <c r="C424" s="136" t="s">
        <v>697</v>
      </c>
      <c r="D424" s="136" t="s">
        <v>165</v>
      </c>
      <c r="E424" s="137" t="s">
        <v>698</v>
      </c>
      <c r="F424" s="138" t="s">
        <v>699</v>
      </c>
      <c r="G424" s="139" t="s">
        <v>219</v>
      </c>
      <c r="H424" s="140">
        <v>0.84</v>
      </c>
      <c r="I424" s="141"/>
      <c r="J424" s="142">
        <f>ROUND(I424*H424,0)</f>
        <v>0</v>
      </c>
      <c r="K424" s="143"/>
      <c r="L424" s="31"/>
      <c r="M424" s="144" t="s">
        <v>1</v>
      </c>
      <c r="N424" s="145" t="s">
        <v>42</v>
      </c>
      <c r="P424" s="146">
        <f>O424*H424</f>
        <v>0</v>
      </c>
      <c r="Q424" s="146">
        <v>3.5999999999999999E-3</v>
      </c>
      <c r="R424" s="146">
        <f>Q424*H424</f>
        <v>3.0239999999999998E-3</v>
      </c>
      <c r="S424" s="146">
        <v>0.16</v>
      </c>
      <c r="T424" s="147">
        <f>S424*H424</f>
        <v>0.13439999999999999</v>
      </c>
      <c r="AR424" s="148" t="s">
        <v>169</v>
      </c>
      <c r="AT424" s="148" t="s">
        <v>165</v>
      </c>
      <c r="AU424" s="148" t="s">
        <v>86</v>
      </c>
      <c r="AY424" s="16" t="s">
        <v>163</v>
      </c>
      <c r="BE424" s="149">
        <f>IF(N424="základní",J424,0)</f>
        <v>0</v>
      </c>
      <c r="BF424" s="149">
        <f>IF(N424="snížená",J424,0)</f>
        <v>0</v>
      </c>
      <c r="BG424" s="149">
        <f>IF(N424="zákl. přenesená",J424,0)</f>
        <v>0</v>
      </c>
      <c r="BH424" s="149">
        <f>IF(N424="sníž. přenesená",J424,0)</f>
        <v>0</v>
      </c>
      <c r="BI424" s="149">
        <f>IF(N424="nulová",J424,0)</f>
        <v>0</v>
      </c>
      <c r="BJ424" s="16" t="s">
        <v>8</v>
      </c>
      <c r="BK424" s="149">
        <f>ROUND(I424*H424,0)</f>
        <v>0</v>
      </c>
      <c r="BL424" s="16" t="s">
        <v>169</v>
      </c>
      <c r="BM424" s="148" t="s">
        <v>700</v>
      </c>
    </row>
    <row r="425" spans="2:65" s="12" customFormat="1">
      <c r="B425" s="150"/>
      <c r="D425" s="151" t="s">
        <v>171</v>
      </c>
      <c r="E425" s="152" t="s">
        <v>1</v>
      </c>
      <c r="F425" s="153" t="s">
        <v>701</v>
      </c>
      <c r="H425" s="154">
        <v>0.84</v>
      </c>
      <c r="I425" s="155"/>
      <c r="L425" s="150"/>
      <c r="M425" s="156"/>
      <c r="T425" s="157"/>
      <c r="AT425" s="152" t="s">
        <v>171</v>
      </c>
      <c r="AU425" s="152" t="s">
        <v>86</v>
      </c>
      <c r="AV425" s="12" t="s">
        <v>86</v>
      </c>
      <c r="AW425" s="12" t="s">
        <v>32</v>
      </c>
      <c r="AX425" s="12" t="s">
        <v>77</v>
      </c>
      <c r="AY425" s="152" t="s">
        <v>163</v>
      </c>
    </row>
    <row r="426" spans="2:65" s="1" customFormat="1" ht="21.75" customHeight="1">
      <c r="B426" s="31"/>
      <c r="C426" s="136" t="s">
        <v>702</v>
      </c>
      <c r="D426" s="136" t="s">
        <v>165</v>
      </c>
      <c r="E426" s="137" t="s">
        <v>703</v>
      </c>
      <c r="F426" s="138" t="s">
        <v>704</v>
      </c>
      <c r="G426" s="139" t="s">
        <v>219</v>
      </c>
      <c r="H426" s="140">
        <v>150</v>
      </c>
      <c r="I426" s="141"/>
      <c r="J426" s="142">
        <f>ROUND(I426*H426,0)</f>
        <v>0</v>
      </c>
      <c r="K426" s="143"/>
      <c r="L426" s="31"/>
      <c r="M426" s="144" t="s">
        <v>1</v>
      </c>
      <c r="N426" s="145" t="s">
        <v>42</v>
      </c>
      <c r="P426" s="146">
        <f>O426*H426</f>
        <v>0</v>
      </c>
      <c r="Q426" s="146">
        <v>2.0000000000000002E-5</v>
      </c>
      <c r="R426" s="146">
        <f>Q426*H426</f>
        <v>3.0000000000000001E-3</v>
      </c>
      <c r="S426" s="146">
        <v>2E-3</v>
      </c>
      <c r="T426" s="147">
        <f>S426*H426</f>
        <v>0.3</v>
      </c>
      <c r="AR426" s="148" t="s">
        <v>169</v>
      </c>
      <c r="AT426" s="148" t="s">
        <v>165</v>
      </c>
      <c r="AU426" s="148" t="s">
        <v>86</v>
      </c>
      <c r="AY426" s="16" t="s">
        <v>163</v>
      </c>
      <c r="BE426" s="149">
        <f>IF(N426="základní",J426,0)</f>
        <v>0</v>
      </c>
      <c r="BF426" s="149">
        <f>IF(N426="snížená",J426,0)</f>
        <v>0</v>
      </c>
      <c r="BG426" s="149">
        <f>IF(N426="zákl. přenesená",J426,0)</f>
        <v>0</v>
      </c>
      <c r="BH426" s="149">
        <f>IF(N426="sníž. přenesená",J426,0)</f>
        <v>0</v>
      </c>
      <c r="BI426" s="149">
        <f>IF(N426="nulová",J426,0)</f>
        <v>0</v>
      </c>
      <c r="BJ426" s="16" t="s">
        <v>8</v>
      </c>
      <c r="BK426" s="149">
        <f>ROUND(I426*H426,0)</f>
        <v>0</v>
      </c>
      <c r="BL426" s="16" t="s">
        <v>169</v>
      </c>
      <c r="BM426" s="148" t="s">
        <v>705</v>
      </c>
    </row>
    <row r="427" spans="2:65" s="12" customFormat="1">
      <c r="B427" s="150"/>
      <c r="D427" s="151" t="s">
        <v>171</v>
      </c>
      <c r="E427" s="152" t="s">
        <v>1</v>
      </c>
      <c r="F427" s="153" t="s">
        <v>706</v>
      </c>
      <c r="H427" s="154">
        <v>150</v>
      </c>
      <c r="I427" s="155"/>
      <c r="L427" s="150"/>
      <c r="M427" s="156"/>
      <c r="T427" s="157"/>
      <c r="AT427" s="152" t="s">
        <v>171</v>
      </c>
      <c r="AU427" s="152" t="s">
        <v>86</v>
      </c>
      <c r="AV427" s="12" t="s">
        <v>86</v>
      </c>
      <c r="AW427" s="12" t="s">
        <v>32</v>
      </c>
      <c r="AX427" s="12" t="s">
        <v>77</v>
      </c>
      <c r="AY427" s="152" t="s">
        <v>163</v>
      </c>
    </row>
    <row r="428" spans="2:65" s="1" customFormat="1" ht="37.9" customHeight="1">
      <c r="B428" s="31"/>
      <c r="C428" s="136" t="s">
        <v>707</v>
      </c>
      <c r="D428" s="136" t="s">
        <v>165</v>
      </c>
      <c r="E428" s="137" t="s">
        <v>708</v>
      </c>
      <c r="F428" s="138" t="s">
        <v>709</v>
      </c>
      <c r="G428" s="139" t="s">
        <v>168</v>
      </c>
      <c r="H428" s="140">
        <v>1028.0920000000001</v>
      </c>
      <c r="I428" s="141"/>
      <c r="J428" s="142">
        <f>ROUND(I428*H428,0)</f>
        <v>0</v>
      </c>
      <c r="K428" s="143"/>
      <c r="L428" s="31"/>
      <c r="M428" s="144" t="s">
        <v>1</v>
      </c>
      <c r="N428" s="145" t="s">
        <v>42</v>
      </c>
      <c r="P428" s="146">
        <f>O428*H428</f>
        <v>0</v>
      </c>
      <c r="Q428" s="146">
        <v>0</v>
      </c>
      <c r="R428" s="146">
        <f>Q428*H428</f>
        <v>0</v>
      </c>
      <c r="S428" s="146">
        <v>5.0000000000000001E-3</v>
      </c>
      <c r="T428" s="147">
        <f>S428*H428</f>
        <v>5.1404600000000009</v>
      </c>
      <c r="AR428" s="148" t="s">
        <v>169</v>
      </c>
      <c r="AT428" s="148" t="s">
        <v>165</v>
      </c>
      <c r="AU428" s="148" t="s">
        <v>86</v>
      </c>
      <c r="AY428" s="16" t="s">
        <v>163</v>
      </c>
      <c r="BE428" s="149">
        <f>IF(N428="základní",J428,0)</f>
        <v>0</v>
      </c>
      <c r="BF428" s="149">
        <f>IF(N428="snížená",J428,0)</f>
        <v>0</v>
      </c>
      <c r="BG428" s="149">
        <f>IF(N428="zákl. přenesená",J428,0)</f>
        <v>0</v>
      </c>
      <c r="BH428" s="149">
        <f>IF(N428="sníž. přenesená",J428,0)</f>
        <v>0</v>
      </c>
      <c r="BI428" s="149">
        <f>IF(N428="nulová",J428,0)</f>
        <v>0</v>
      </c>
      <c r="BJ428" s="16" t="s">
        <v>8</v>
      </c>
      <c r="BK428" s="149">
        <f>ROUND(I428*H428,0)</f>
        <v>0</v>
      </c>
      <c r="BL428" s="16" t="s">
        <v>169</v>
      </c>
      <c r="BM428" s="148" t="s">
        <v>710</v>
      </c>
    </row>
    <row r="429" spans="2:65" s="12" customFormat="1">
      <c r="B429" s="150"/>
      <c r="D429" s="151" t="s">
        <v>171</v>
      </c>
      <c r="E429" s="152" t="s">
        <v>1</v>
      </c>
      <c r="F429" s="153" t="s">
        <v>711</v>
      </c>
      <c r="H429" s="154">
        <v>1028.0920000000001</v>
      </c>
      <c r="I429" s="155"/>
      <c r="L429" s="150"/>
      <c r="M429" s="156"/>
      <c r="T429" s="157"/>
      <c r="AT429" s="152" t="s">
        <v>171</v>
      </c>
      <c r="AU429" s="152" t="s">
        <v>86</v>
      </c>
      <c r="AV429" s="12" t="s">
        <v>86</v>
      </c>
      <c r="AW429" s="12" t="s">
        <v>32</v>
      </c>
      <c r="AX429" s="12" t="s">
        <v>77</v>
      </c>
      <c r="AY429" s="152" t="s">
        <v>163</v>
      </c>
    </row>
    <row r="430" spans="2:65" s="1" customFormat="1" ht="37.9" customHeight="1">
      <c r="B430" s="31"/>
      <c r="C430" s="136" t="s">
        <v>712</v>
      </c>
      <c r="D430" s="136" t="s">
        <v>165</v>
      </c>
      <c r="E430" s="137" t="s">
        <v>713</v>
      </c>
      <c r="F430" s="138" t="s">
        <v>714</v>
      </c>
      <c r="G430" s="139" t="s">
        <v>168</v>
      </c>
      <c r="H430" s="140">
        <v>10.56</v>
      </c>
      <c r="I430" s="141"/>
      <c r="J430" s="142">
        <f>ROUND(I430*H430,0)</f>
        <v>0</v>
      </c>
      <c r="K430" s="143"/>
      <c r="L430" s="31"/>
      <c r="M430" s="144" t="s">
        <v>1</v>
      </c>
      <c r="N430" s="145" t="s">
        <v>42</v>
      </c>
      <c r="P430" s="146">
        <f>O430*H430</f>
        <v>0</v>
      </c>
      <c r="Q430" s="146">
        <v>0</v>
      </c>
      <c r="R430" s="146">
        <f>Q430*H430</f>
        <v>0</v>
      </c>
      <c r="S430" s="146">
        <v>4.5999999999999999E-2</v>
      </c>
      <c r="T430" s="147">
        <f>S430*H430</f>
        <v>0.48576000000000003</v>
      </c>
      <c r="AR430" s="148" t="s">
        <v>169</v>
      </c>
      <c r="AT430" s="148" t="s">
        <v>165</v>
      </c>
      <c r="AU430" s="148" t="s">
        <v>86</v>
      </c>
      <c r="AY430" s="16" t="s">
        <v>163</v>
      </c>
      <c r="BE430" s="149">
        <f>IF(N430="základní",J430,0)</f>
        <v>0</v>
      </c>
      <c r="BF430" s="149">
        <f>IF(N430="snížená",J430,0)</f>
        <v>0</v>
      </c>
      <c r="BG430" s="149">
        <f>IF(N430="zákl. přenesená",J430,0)</f>
        <v>0</v>
      </c>
      <c r="BH430" s="149">
        <f>IF(N430="sníž. přenesená",J430,0)</f>
        <v>0</v>
      </c>
      <c r="BI430" s="149">
        <f>IF(N430="nulová",J430,0)</f>
        <v>0</v>
      </c>
      <c r="BJ430" s="16" t="s">
        <v>8</v>
      </c>
      <c r="BK430" s="149">
        <f>ROUND(I430*H430,0)</f>
        <v>0</v>
      </c>
      <c r="BL430" s="16" t="s">
        <v>169</v>
      </c>
      <c r="BM430" s="148" t="s">
        <v>715</v>
      </c>
    </row>
    <row r="431" spans="2:65" s="12" customFormat="1">
      <c r="B431" s="150"/>
      <c r="D431" s="151" t="s">
        <v>171</v>
      </c>
      <c r="E431" s="152" t="s">
        <v>1</v>
      </c>
      <c r="F431" s="153" t="s">
        <v>474</v>
      </c>
      <c r="H431" s="154">
        <v>10.56</v>
      </c>
      <c r="I431" s="155"/>
      <c r="L431" s="150"/>
      <c r="M431" s="156"/>
      <c r="T431" s="157"/>
      <c r="AT431" s="152" t="s">
        <v>171</v>
      </c>
      <c r="AU431" s="152" t="s">
        <v>86</v>
      </c>
      <c r="AV431" s="12" t="s">
        <v>86</v>
      </c>
      <c r="AW431" s="12" t="s">
        <v>32</v>
      </c>
      <c r="AX431" s="12" t="s">
        <v>77</v>
      </c>
      <c r="AY431" s="152" t="s">
        <v>163</v>
      </c>
    </row>
    <row r="432" spans="2:65" s="1" customFormat="1" ht="24.2" customHeight="1">
      <c r="B432" s="31"/>
      <c r="C432" s="136" t="s">
        <v>716</v>
      </c>
      <c r="D432" s="136" t="s">
        <v>165</v>
      </c>
      <c r="E432" s="137" t="s">
        <v>717</v>
      </c>
      <c r="F432" s="138" t="s">
        <v>718</v>
      </c>
      <c r="G432" s="139" t="s">
        <v>168</v>
      </c>
      <c r="H432" s="140">
        <v>6.548</v>
      </c>
      <c r="I432" s="141"/>
      <c r="J432" s="142">
        <f>ROUND(I432*H432,0)</f>
        <v>0</v>
      </c>
      <c r="K432" s="143"/>
      <c r="L432" s="31"/>
      <c r="M432" s="144" t="s">
        <v>1</v>
      </c>
      <c r="N432" s="145" t="s">
        <v>42</v>
      </c>
      <c r="P432" s="146">
        <f>O432*H432</f>
        <v>0</v>
      </c>
      <c r="Q432" s="146">
        <v>0</v>
      </c>
      <c r="R432" s="146">
        <f>Q432*H432</f>
        <v>0</v>
      </c>
      <c r="S432" s="146">
        <v>8.8999999999999996E-2</v>
      </c>
      <c r="T432" s="147">
        <f>S432*H432</f>
        <v>0.58277199999999996</v>
      </c>
      <c r="AR432" s="148" t="s">
        <v>169</v>
      </c>
      <c r="AT432" s="148" t="s">
        <v>165</v>
      </c>
      <c r="AU432" s="148" t="s">
        <v>86</v>
      </c>
      <c r="AY432" s="16" t="s">
        <v>163</v>
      </c>
      <c r="BE432" s="149">
        <f>IF(N432="základní",J432,0)</f>
        <v>0</v>
      </c>
      <c r="BF432" s="149">
        <f>IF(N432="snížená",J432,0)</f>
        <v>0</v>
      </c>
      <c r="BG432" s="149">
        <f>IF(N432="zákl. přenesená",J432,0)</f>
        <v>0</v>
      </c>
      <c r="BH432" s="149">
        <f>IF(N432="sníž. přenesená",J432,0)</f>
        <v>0</v>
      </c>
      <c r="BI432" s="149">
        <f>IF(N432="nulová",J432,0)</f>
        <v>0</v>
      </c>
      <c r="BJ432" s="16" t="s">
        <v>8</v>
      </c>
      <c r="BK432" s="149">
        <f>ROUND(I432*H432,0)</f>
        <v>0</v>
      </c>
      <c r="BL432" s="16" t="s">
        <v>169</v>
      </c>
      <c r="BM432" s="148" t="s">
        <v>719</v>
      </c>
    </row>
    <row r="433" spans="2:65" s="12" customFormat="1">
      <c r="B433" s="150"/>
      <c r="D433" s="151" t="s">
        <v>171</v>
      </c>
      <c r="E433" s="152" t="s">
        <v>1</v>
      </c>
      <c r="F433" s="153" t="s">
        <v>461</v>
      </c>
      <c r="H433" s="154">
        <v>5.2880000000000003</v>
      </c>
      <c r="I433" s="155"/>
      <c r="L433" s="150"/>
      <c r="M433" s="156"/>
      <c r="T433" s="157"/>
      <c r="AT433" s="152" t="s">
        <v>171</v>
      </c>
      <c r="AU433" s="152" t="s">
        <v>86</v>
      </c>
      <c r="AV433" s="12" t="s">
        <v>86</v>
      </c>
      <c r="AW433" s="12" t="s">
        <v>32</v>
      </c>
      <c r="AX433" s="12" t="s">
        <v>77</v>
      </c>
      <c r="AY433" s="152" t="s">
        <v>163</v>
      </c>
    </row>
    <row r="434" spans="2:65" s="12" customFormat="1">
      <c r="B434" s="150"/>
      <c r="D434" s="151" t="s">
        <v>171</v>
      </c>
      <c r="E434" s="152" t="s">
        <v>1</v>
      </c>
      <c r="F434" s="153" t="s">
        <v>462</v>
      </c>
      <c r="H434" s="154">
        <v>1.26</v>
      </c>
      <c r="I434" s="155"/>
      <c r="L434" s="150"/>
      <c r="M434" s="156"/>
      <c r="T434" s="157"/>
      <c r="AT434" s="152" t="s">
        <v>171</v>
      </c>
      <c r="AU434" s="152" t="s">
        <v>86</v>
      </c>
      <c r="AV434" s="12" t="s">
        <v>86</v>
      </c>
      <c r="AW434" s="12" t="s">
        <v>32</v>
      </c>
      <c r="AX434" s="12" t="s">
        <v>77</v>
      </c>
      <c r="AY434" s="152" t="s">
        <v>163</v>
      </c>
    </row>
    <row r="435" spans="2:65" s="11" customFormat="1" ht="22.9" customHeight="1">
      <c r="B435" s="124"/>
      <c r="D435" s="125" t="s">
        <v>76</v>
      </c>
      <c r="E435" s="134" t="s">
        <v>720</v>
      </c>
      <c r="F435" s="134" t="s">
        <v>721</v>
      </c>
      <c r="I435" s="127"/>
      <c r="J435" s="135">
        <f>BK435</f>
        <v>0</v>
      </c>
      <c r="L435" s="124"/>
      <c r="M435" s="129"/>
      <c r="P435" s="130">
        <f>SUM(P436:P447)</f>
        <v>0</v>
      </c>
      <c r="R435" s="130">
        <f>SUM(R436:R447)</f>
        <v>0</v>
      </c>
      <c r="T435" s="131">
        <f>SUM(T436:T447)</f>
        <v>0</v>
      </c>
      <c r="AR435" s="125" t="s">
        <v>8</v>
      </c>
      <c r="AT435" s="132" t="s">
        <v>76</v>
      </c>
      <c r="AU435" s="132" t="s">
        <v>8</v>
      </c>
      <c r="AY435" s="125" t="s">
        <v>163</v>
      </c>
      <c r="BK435" s="133">
        <f>SUM(BK436:BK447)</f>
        <v>0</v>
      </c>
    </row>
    <row r="436" spans="2:65" s="1" customFormat="1" ht="33" customHeight="1">
      <c r="B436" s="31"/>
      <c r="C436" s="136" t="s">
        <v>722</v>
      </c>
      <c r="D436" s="136" t="s">
        <v>165</v>
      </c>
      <c r="E436" s="137" t="s">
        <v>723</v>
      </c>
      <c r="F436" s="138" t="s">
        <v>724</v>
      </c>
      <c r="G436" s="139" t="s">
        <v>203</v>
      </c>
      <c r="H436" s="140">
        <v>122.758</v>
      </c>
      <c r="I436" s="141"/>
      <c r="J436" s="142">
        <f>ROUND(I436*H436,0)</f>
        <v>0</v>
      </c>
      <c r="K436" s="143"/>
      <c r="L436" s="31"/>
      <c r="M436" s="144" t="s">
        <v>1</v>
      </c>
      <c r="N436" s="145" t="s">
        <v>42</v>
      </c>
      <c r="P436" s="146">
        <f>O436*H436</f>
        <v>0</v>
      </c>
      <c r="Q436" s="146">
        <v>0</v>
      </c>
      <c r="R436" s="146">
        <f>Q436*H436</f>
        <v>0</v>
      </c>
      <c r="S436" s="146">
        <v>0</v>
      </c>
      <c r="T436" s="147">
        <f>S436*H436</f>
        <v>0</v>
      </c>
      <c r="AR436" s="148" t="s">
        <v>169</v>
      </c>
      <c r="AT436" s="148" t="s">
        <v>165</v>
      </c>
      <c r="AU436" s="148" t="s">
        <v>86</v>
      </c>
      <c r="AY436" s="16" t="s">
        <v>163</v>
      </c>
      <c r="BE436" s="149">
        <f>IF(N436="základní",J436,0)</f>
        <v>0</v>
      </c>
      <c r="BF436" s="149">
        <f>IF(N436="snížená",J436,0)</f>
        <v>0</v>
      </c>
      <c r="BG436" s="149">
        <f>IF(N436="zákl. přenesená",J436,0)</f>
        <v>0</v>
      </c>
      <c r="BH436" s="149">
        <f>IF(N436="sníž. přenesená",J436,0)</f>
        <v>0</v>
      </c>
      <c r="BI436" s="149">
        <f>IF(N436="nulová",J436,0)</f>
        <v>0</v>
      </c>
      <c r="BJ436" s="16" t="s">
        <v>8</v>
      </c>
      <c r="BK436" s="149">
        <f>ROUND(I436*H436,0)</f>
        <v>0</v>
      </c>
      <c r="BL436" s="16" t="s">
        <v>169</v>
      </c>
      <c r="BM436" s="148" t="s">
        <v>725</v>
      </c>
    </row>
    <row r="437" spans="2:65" s="1" customFormat="1" ht="24.2" customHeight="1">
      <c r="B437" s="31"/>
      <c r="C437" s="136" t="s">
        <v>726</v>
      </c>
      <c r="D437" s="136" t="s">
        <v>165</v>
      </c>
      <c r="E437" s="137" t="s">
        <v>727</v>
      </c>
      <c r="F437" s="138" t="s">
        <v>728</v>
      </c>
      <c r="G437" s="139" t="s">
        <v>203</v>
      </c>
      <c r="H437" s="140">
        <v>122.758</v>
      </c>
      <c r="I437" s="141"/>
      <c r="J437" s="142">
        <f>ROUND(I437*H437,0)</f>
        <v>0</v>
      </c>
      <c r="K437" s="143"/>
      <c r="L437" s="31"/>
      <c r="M437" s="144" t="s">
        <v>1</v>
      </c>
      <c r="N437" s="145" t="s">
        <v>42</v>
      </c>
      <c r="P437" s="146">
        <f>O437*H437</f>
        <v>0</v>
      </c>
      <c r="Q437" s="146">
        <v>0</v>
      </c>
      <c r="R437" s="146">
        <f>Q437*H437</f>
        <v>0</v>
      </c>
      <c r="S437" s="146">
        <v>0</v>
      </c>
      <c r="T437" s="147">
        <f>S437*H437</f>
        <v>0</v>
      </c>
      <c r="AR437" s="148" t="s">
        <v>169</v>
      </c>
      <c r="AT437" s="148" t="s">
        <v>165</v>
      </c>
      <c r="AU437" s="148" t="s">
        <v>86</v>
      </c>
      <c r="AY437" s="16" t="s">
        <v>163</v>
      </c>
      <c r="BE437" s="149">
        <f>IF(N437="základní",J437,0)</f>
        <v>0</v>
      </c>
      <c r="BF437" s="149">
        <f>IF(N437="snížená",J437,0)</f>
        <v>0</v>
      </c>
      <c r="BG437" s="149">
        <f>IF(N437="zákl. přenesená",J437,0)</f>
        <v>0</v>
      </c>
      <c r="BH437" s="149">
        <f>IF(N437="sníž. přenesená",J437,0)</f>
        <v>0</v>
      </c>
      <c r="BI437" s="149">
        <f>IF(N437="nulová",J437,0)</f>
        <v>0</v>
      </c>
      <c r="BJ437" s="16" t="s">
        <v>8</v>
      </c>
      <c r="BK437" s="149">
        <f>ROUND(I437*H437,0)</f>
        <v>0</v>
      </c>
      <c r="BL437" s="16" t="s">
        <v>169</v>
      </c>
      <c r="BM437" s="148" t="s">
        <v>729</v>
      </c>
    </row>
    <row r="438" spans="2:65" s="1" customFormat="1" ht="24.2" customHeight="1">
      <c r="B438" s="31"/>
      <c r="C438" s="136" t="s">
        <v>730</v>
      </c>
      <c r="D438" s="136" t="s">
        <v>165</v>
      </c>
      <c r="E438" s="137" t="s">
        <v>731</v>
      </c>
      <c r="F438" s="138" t="s">
        <v>732</v>
      </c>
      <c r="G438" s="139" t="s">
        <v>203</v>
      </c>
      <c r="H438" s="140">
        <v>2086.886</v>
      </c>
      <c r="I438" s="141"/>
      <c r="J438" s="142">
        <f>ROUND(I438*H438,0)</f>
        <v>0</v>
      </c>
      <c r="K438" s="143"/>
      <c r="L438" s="31"/>
      <c r="M438" s="144" t="s">
        <v>1</v>
      </c>
      <c r="N438" s="145" t="s">
        <v>42</v>
      </c>
      <c r="P438" s="146">
        <f>O438*H438</f>
        <v>0</v>
      </c>
      <c r="Q438" s="146">
        <v>0</v>
      </c>
      <c r="R438" s="146">
        <f>Q438*H438</f>
        <v>0</v>
      </c>
      <c r="S438" s="146">
        <v>0</v>
      </c>
      <c r="T438" s="147">
        <f>S438*H438</f>
        <v>0</v>
      </c>
      <c r="AR438" s="148" t="s">
        <v>169</v>
      </c>
      <c r="AT438" s="148" t="s">
        <v>165</v>
      </c>
      <c r="AU438" s="148" t="s">
        <v>86</v>
      </c>
      <c r="AY438" s="16" t="s">
        <v>163</v>
      </c>
      <c r="BE438" s="149">
        <f>IF(N438="základní",J438,0)</f>
        <v>0</v>
      </c>
      <c r="BF438" s="149">
        <f>IF(N438="snížená",J438,0)</f>
        <v>0</v>
      </c>
      <c r="BG438" s="149">
        <f>IF(N438="zákl. přenesená",J438,0)</f>
        <v>0</v>
      </c>
      <c r="BH438" s="149">
        <f>IF(N438="sníž. přenesená",J438,0)</f>
        <v>0</v>
      </c>
      <c r="BI438" s="149">
        <f>IF(N438="nulová",J438,0)</f>
        <v>0</v>
      </c>
      <c r="BJ438" s="16" t="s">
        <v>8</v>
      </c>
      <c r="BK438" s="149">
        <f>ROUND(I438*H438,0)</f>
        <v>0</v>
      </c>
      <c r="BL438" s="16" t="s">
        <v>169</v>
      </c>
      <c r="BM438" s="148" t="s">
        <v>733</v>
      </c>
    </row>
    <row r="439" spans="2:65" s="12" customFormat="1">
      <c r="B439" s="150"/>
      <c r="D439" s="151" t="s">
        <v>171</v>
      </c>
      <c r="F439" s="153" t="s">
        <v>734</v>
      </c>
      <c r="H439" s="154">
        <v>2086.886</v>
      </c>
      <c r="I439" s="155"/>
      <c r="L439" s="150"/>
      <c r="M439" s="156"/>
      <c r="T439" s="157"/>
      <c r="AT439" s="152" t="s">
        <v>171</v>
      </c>
      <c r="AU439" s="152" t="s">
        <v>86</v>
      </c>
      <c r="AV439" s="12" t="s">
        <v>86</v>
      </c>
      <c r="AW439" s="12" t="s">
        <v>4</v>
      </c>
      <c r="AX439" s="12" t="s">
        <v>8</v>
      </c>
      <c r="AY439" s="152" t="s">
        <v>163</v>
      </c>
    </row>
    <row r="440" spans="2:65" s="1" customFormat="1" ht="33" customHeight="1">
      <c r="B440" s="31"/>
      <c r="C440" s="136" t="s">
        <v>735</v>
      </c>
      <c r="D440" s="136" t="s">
        <v>165</v>
      </c>
      <c r="E440" s="137" t="s">
        <v>736</v>
      </c>
      <c r="F440" s="138" t="s">
        <v>737</v>
      </c>
      <c r="G440" s="139" t="s">
        <v>203</v>
      </c>
      <c r="H440" s="140">
        <v>9.7149999999999999</v>
      </c>
      <c r="I440" s="141"/>
      <c r="J440" s="142">
        <f>ROUND(I440*H440,0)</f>
        <v>0</v>
      </c>
      <c r="K440" s="143"/>
      <c r="L440" s="31"/>
      <c r="M440" s="144" t="s">
        <v>1</v>
      </c>
      <c r="N440" s="145" t="s">
        <v>42</v>
      </c>
      <c r="P440" s="146">
        <f>O440*H440</f>
        <v>0</v>
      </c>
      <c r="Q440" s="146">
        <v>0</v>
      </c>
      <c r="R440" s="146">
        <f>Q440*H440</f>
        <v>0</v>
      </c>
      <c r="S440" s="146">
        <v>0</v>
      </c>
      <c r="T440" s="147">
        <f>S440*H440</f>
        <v>0</v>
      </c>
      <c r="AR440" s="148" t="s">
        <v>169</v>
      </c>
      <c r="AT440" s="148" t="s">
        <v>165</v>
      </c>
      <c r="AU440" s="148" t="s">
        <v>86</v>
      </c>
      <c r="AY440" s="16" t="s">
        <v>163</v>
      </c>
      <c r="BE440" s="149">
        <f>IF(N440="základní",J440,0)</f>
        <v>0</v>
      </c>
      <c r="BF440" s="149">
        <f>IF(N440="snížená",J440,0)</f>
        <v>0</v>
      </c>
      <c r="BG440" s="149">
        <f>IF(N440="zákl. přenesená",J440,0)</f>
        <v>0</v>
      </c>
      <c r="BH440" s="149">
        <f>IF(N440="sníž. přenesená",J440,0)</f>
        <v>0</v>
      </c>
      <c r="BI440" s="149">
        <f>IF(N440="nulová",J440,0)</f>
        <v>0</v>
      </c>
      <c r="BJ440" s="16" t="s">
        <v>8</v>
      </c>
      <c r="BK440" s="149">
        <f>ROUND(I440*H440,0)</f>
        <v>0</v>
      </c>
      <c r="BL440" s="16" t="s">
        <v>169</v>
      </c>
      <c r="BM440" s="148" t="s">
        <v>738</v>
      </c>
    </row>
    <row r="441" spans="2:65" s="12" customFormat="1">
      <c r="B441" s="150"/>
      <c r="D441" s="151" t="s">
        <v>171</v>
      </c>
      <c r="E441" s="152" t="s">
        <v>1</v>
      </c>
      <c r="F441" s="153" t="s">
        <v>739</v>
      </c>
      <c r="H441" s="154">
        <v>21.260999999999999</v>
      </c>
      <c r="I441" s="155"/>
      <c r="L441" s="150"/>
      <c r="M441" s="156"/>
      <c r="T441" s="157"/>
      <c r="AT441" s="152" t="s">
        <v>171</v>
      </c>
      <c r="AU441" s="152" t="s">
        <v>86</v>
      </c>
      <c r="AV441" s="12" t="s">
        <v>86</v>
      </c>
      <c r="AW441" s="12" t="s">
        <v>32</v>
      </c>
      <c r="AX441" s="12" t="s">
        <v>77</v>
      </c>
      <c r="AY441" s="152" t="s">
        <v>163</v>
      </c>
    </row>
    <row r="442" spans="2:65" s="12" customFormat="1">
      <c r="B442" s="150"/>
      <c r="D442" s="151" t="s">
        <v>171</v>
      </c>
      <c r="E442" s="152" t="s">
        <v>1</v>
      </c>
      <c r="F442" s="153" t="s">
        <v>740</v>
      </c>
      <c r="H442" s="154">
        <v>-11.545999999999999</v>
      </c>
      <c r="I442" s="155"/>
      <c r="L442" s="150"/>
      <c r="M442" s="156"/>
      <c r="T442" s="157"/>
      <c r="AT442" s="152" t="s">
        <v>171</v>
      </c>
      <c r="AU442" s="152" t="s">
        <v>86</v>
      </c>
      <c r="AV442" s="12" t="s">
        <v>86</v>
      </c>
      <c r="AW442" s="12" t="s">
        <v>32</v>
      </c>
      <c r="AX442" s="12" t="s">
        <v>77</v>
      </c>
      <c r="AY442" s="152" t="s">
        <v>163</v>
      </c>
    </row>
    <row r="443" spans="2:65" s="1" customFormat="1" ht="37.9" customHeight="1">
      <c r="B443" s="31"/>
      <c r="C443" s="136" t="s">
        <v>741</v>
      </c>
      <c r="D443" s="136" t="s">
        <v>165</v>
      </c>
      <c r="E443" s="137" t="s">
        <v>742</v>
      </c>
      <c r="F443" s="138" t="s">
        <v>743</v>
      </c>
      <c r="G443" s="139" t="s">
        <v>203</v>
      </c>
      <c r="H443" s="140">
        <v>61.463000000000001</v>
      </c>
      <c r="I443" s="141"/>
      <c r="J443" s="142">
        <f>ROUND(I443*H443,0)</f>
        <v>0</v>
      </c>
      <c r="K443" s="143"/>
      <c r="L443" s="31"/>
      <c r="M443" s="144" t="s">
        <v>1</v>
      </c>
      <c r="N443" s="145" t="s">
        <v>42</v>
      </c>
      <c r="P443" s="146">
        <f>O443*H443</f>
        <v>0</v>
      </c>
      <c r="Q443" s="146">
        <v>0</v>
      </c>
      <c r="R443" s="146">
        <f>Q443*H443</f>
        <v>0</v>
      </c>
      <c r="S443" s="146">
        <v>0</v>
      </c>
      <c r="T443" s="147">
        <f>S443*H443</f>
        <v>0</v>
      </c>
      <c r="AR443" s="148" t="s">
        <v>169</v>
      </c>
      <c r="AT443" s="148" t="s">
        <v>165</v>
      </c>
      <c r="AU443" s="148" t="s">
        <v>86</v>
      </c>
      <c r="AY443" s="16" t="s">
        <v>163</v>
      </c>
      <c r="BE443" s="149">
        <f>IF(N443="základní",J443,0)</f>
        <v>0</v>
      </c>
      <c r="BF443" s="149">
        <f>IF(N443="snížená",J443,0)</f>
        <v>0</v>
      </c>
      <c r="BG443" s="149">
        <f>IF(N443="zákl. přenesená",J443,0)</f>
        <v>0</v>
      </c>
      <c r="BH443" s="149">
        <f>IF(N443="sníž. přenesená",J443,0)</f>
        <v>0</v>
      </c>
      <c r="BI443" s="149">
        <f>IF(N443="nulová",J443,0)</f>
        <v>0</v>
      </c>
      <c r="BJ443" s="16" t="s">
        <v>8</v>
      </c>
      <c r="BK443" s="149">
        <f>ROUND(I443*H443,0)</f>
        <v>0</v>
      </c>
      <c r="BL443" s="16" t="s">
        <v>169</v>
      </c>
      <c r="BM443" s="148" t="s">
        <v>744</v>
      </c>
    </row>
    <row r="444" spans="2:65" s="12" customFormat="1">
      <c r="B444" s="150"/>
      <c r="D444" s="151" t="s">
        <v>171</v>
      </c>
      <c r="E444" s="152" t="s">
        <v>1</v>
      </c>
      <c r="F444" s="153" t="s">
        <v>745</v>
      </c>
      <c r="H444" s="154">
        <v>61.463000000000001</v>
      </c>
      <c r="I444" s="155"/>
      <c r="L444" s="150"/>
      <c r="M444" s="156"/>
      <c r="T444" s="157"/>
      <c r="AT444" s="152" t="s">
        <v>171</v>
      </c>
      <c r="AU444" s="152" t="s">
        <v>86</v>
      </c>
      <c r="AV444" s="12" t="s">
        <v>86</v>
      </c>
      <c r="AW444" s="12" t="s">
        <v>32</v>
      </c>
      <c r="AX444" s="12" t="s">
        <v>77</v>
      </c>
      <c r="AY444" s="152" t="s">
        <v>163</v>
      </c>
    </row>
    <row r="445" spans="2:65" s="1" customFormat="1" ht="44.25" customHeight="1">
      <c r="B445" s="31"/>
      <c r="C445" s="136" t="s">
        <v>746</v>
      </c>
      <c r="D445" s="136" t="s">
        <v>165</v>
      </c>
      <c r="E445" s="137" t="s">
        <v>747</v>
      </c>
      <c r="F445" s="138" t="s">
        <v>748</v>
      </c>
      <c r="G445" s="139" t="s">
        <v>203</v>
      </c>
      <c r="H445" s="140">
        <v>18.620999999999999</v>
      </c>
      <c r="I445" s="141"/>
      <c r="J445" s="142">
        <f>ROUND(I445*H445,0)</f>
        <v>0</v>
      </c>
      <c r="K445" s="143"/>
      <c r="L445" s="31"/>
      <c r="M445" s="144" t="s">
        <v>1</v>
      </c>
      <c r="N445" s="145" t="s">
        <v>42</v>
      </c>
      <c r="P445" s="146">
        <f>O445*H445</f>
        <v>0</v>
      </c>
      <c r="Q445" s="146">
        <v>0</v>
      </c>
      <c r="R445" s="146">
        <f>Q445*H445</f>
        <v>0</v>
      </c>
      <c r="S445" s="146">
        <v>0</v>
      </c>
      <c r="T445" s="147">
        <f>S445*H445</f>
        <v>0</v>
      </c>
      <c r="AR445" s="148" t="s">
        <v>169</v>
      </c>
      <c r="AT445" s="148" t="s">
        <v>165</v>
      </c>
      <c r="AU445" s="148" t="s">
        <v>86</v>
      </c>
      <c r="AY445" s="16" t="s">
        <v>163</v>
      </c>
      <c r="BE445" s="149">
        <f>IF(N445="základní",J445,0)</f>
        <v>0</v>
      </c>
      <c r="BF445" s="149">
        <f>IF(N445="snížená",J445,0)</f>
        <v>0</v>
      </c>
      <c r="BG445" s="149">
        <f>IF(N445="zákl. přenesená",J445,0)</f>
        <v>0</v>
      </c>
      <c r="BH445" s="149">
        <f>IF(N445="sníž. přenesená",J445,0)</f>
        <v>0</v>
      </c>
      <c r="BI445" s="149">
        <f>IF(N445="nulová",J445,0)</f>
        <v>0</v>
      </c>
      <c r="BJ445" s="16" t="s">
        <v>8</v>
      </c>
      <c r="BK445" s="149">
        <f>ROUND(I445*H445,0)</f>
        <v>0</v>
      </c>
      <c r="BL445" s="16" t="s">
        <v>169</v>
      </c>
      <c r="BM445" s="148" t="s">
        <v>749</v>
      </c>
    </row>
    <row r="446" spans="2:65" s="12" customFormat="1" ht="22.5">
      <c r="B446" s="150"/>
      <c r="D446" s="151" t="s">
        <v>171</v>
      </c>
      <c r="E446" s="152" t="s">
        <v>1</v>
      </c>
      <c r="F446" s="153" t="s">
        <v>750</v>
      </c>
      <c r="H446" s="154">
        <v>18.620999999999999</v>
      </c>
      <c r="I446" s="155"/>
      <c r="L446" s="150"/>
      <c r="M446" s="156"/>
      <c r="T446" s="157"/>
      <c r="AT446" s="152" t="s">
        <v>171</v>
      </c>
      <c r="AU446" s="152" t="s">
        <v>86</v>
      </c>
      <c r="AV446" s="12" t="s">
        <v>86</v>
      </c>
      <c r="AW446" s="12" t="s">
        <v>32</v>
      </c>
      <c r="AX446" s="12" t="s">
        <v>77</v>
      </c>
      <c r="AY446" s="152" t="s">
        <v>163</v>
      </c>
    </row>
    <row r="447" spans="2:65" s="1" customFormat="1" ht="44.25" customHeight="1">
      <c r="B447" s="31"/>
      <c r="C447" s="136" t="s">
        <v>751</v>
      </c>
      <c r="D447" s="136" t="s">
        <v>165</v>
      </c>
      <c r="E447" s="137" t="s">
        <v>752</v>
      </c>
      <c r="F447" s="138" t="s">
        <v>753</v>
      </c>
      <c r="G447" s="139" t="s">
        <v>203</v>
      </c>
      <c r="H447" s="140">
        <v>8.2170000000000005</v>
      </c>
      <c r="I447" s="141"/>
      <c r="J447" s="142">
        <f>ROUND(I447*H447,0)</f>
        <v>0</v>
      </c>
      <c r="K447" s="143"/>
      <c r="L447" s="31"/>
      <c r="M447" s="144" t="s">
        <v>1</v>
      </c>
      <c r="N447" s="145" t="s">
        <v>42</v>
      </c>
      <c r="P447" s="146">
        <f>O447*H447</f>
        <v>0</v>
      </c>
      <c r="Q447" s="146">
        <v>0</v>
      </c>
      <c r="R447" s="146">
        <f>Q447*H447</f>
        <v>0</v>
      </c>
      <c r="S447" s="146">
        <v>0</v>
      </c>
      <c r="T447" s="147">
        <f>S447*H447</f>
        <v>0</v>
      </c>
      <c r="AR447" s="148" t="s">
        <v>169</v>
      </c>
      <c r="AT447" s="148" t="s">
        <v>165</v>
      </c>
      <c r="AU447" s="148" t="s">
        <v>86</v>
      </c>
      <c r="AY447" s="16" t="s">
        <v>163</v>
      </c>
      <c r="BE447" s="149">
        <f>IF(N447="základní",J447,0)</f>
        <v>0</v>
      </c>
      <c r="BF447" s="149">
        <f>IF(N447="snížená",J447,0)</f>
        <v>0</v>
      </c>
      <c r="BG447" s="149">
        <f>IF(N447="zákl. přenesená",J447,0)</f>
        <v>0</v>
      </c>
      <c r="BH447" s="149">
        <f>IF(N447="sníž. přenesená",J447,0)</f>
        <v>0</v>
      </c>
      <c r="BI447" s="149">
        <f>IF(N447="nulová",J447,0)</f>
        <v>0</v>
      </c>
      <c r="BJ447" s="16" t="s">
        <v>8</v>
      </c>
      <c r="BK447" s="149">
        <f>ROUND(I447*H447,0)</f>
        <v>0</v>
      </c>
      <c r="BL447" s="16" t="s">
        <v>169</v>
      </c>
      <c r="BM447" s="148" t="s">
        <v>754</v>
      </c>
    </row>
    <row r="448" spans="2:65" s="11" customFormat="1" ht="22.9" customHeight="1">
      <c r="B448" s="124"/>
      <c r="D448" s="125" t="s">
        <v>76</v>
      </c>
      <c r="E448" s="134" t="s">
        <v>755</v>
      </c>
      <c r="F448" s="134" t="s">
        <v>756</v>
      </c>
      <c r="I448" s="127"/>
      <c r="J448" s="135">
        <f>BK448</f>
        <v>0</v>
      </c>
      <c r="L448" s="124"/>
      <c r="M448" s="129"/>
      <c r="P448" s="130">
        <f>P449</f>
        <v>0</v>
      </c>
      <c r="R448" s="130">
        <f>R449</f>
        <v>0</v>
      </c>
      <c r="T448" s="131">
        <f>T449</f>
        <v>0</v>
      </c>
      <c r="AR448" s="125" t="s">
        <v>8</v>
      </c>
      <c r="AT448" s="132" t="s">
        <v>76</v>
      </c>
      <c r="AU448" s="132" t="s">
        <v>8</v>
      </c>
      <c r="AY448" s="125" t="s">
        <v>163</v>
      </c>
      <c r="BK448" s="133">
        <f>BK449</f>
        <v>0</v>
      </c>
    </row>
    <row r="449" spans="2:65" s="1" customFormat="1" ht="33" customHeight="1">
      <c r="B449" s="31"/>
      <c r="C449" s="136" t="s">
        <v>757</v>
      </c>
      <c r="D449" s="136" t="s">
        <v>165</v>
      </c>
      <c r="E449" s="137" t="s">
        <v>758</v>
      </c>
      <c r="F449" s="138" t="s">
        <v>759</v>
      </c>
      <c r="G449" s="139" t="s">
        <v>203</v>
      </c>
      <c r="H449" s="140">
        <v>126.298</v>
      </c>
      <c r="I449" s="141"/>
      <c r="J449" s="142">
        <f>ROUND(I449*H449,0)</f>
        <v>0</v>
      </c>
      <c r="K449" s="143"/>
      <c r="L449" s="31"/>
      <c r="M449" s="144" t="s">
        <v>1</v>
      </c>
      <c r="N449" s="145" t="s">
        <v>42</v>
      </c>
      <c r="P449" s="146">
        <f>O449*H449</f>
        <v>0</v>
      </c>
      <c r="Q449" s="146">
        <v>0</v>
      </c>
      <c r="R449" s="146">
        <f>Q449*H449</f>
        <v>0</v>
      </c>
      <c r="S449" s="146">
        <v>0</v>
      </c>
      <c r="T449" s="147">
        <f>S449*H449</f>
        <v>0</v>
      </c>
      <c r="AR449" s="148" t="s">
        <v>169</v>
      </c>
      <c r="AT449" s="148" t="s">
        <v>165</v>
      </c>
      <c r="AU449" s="148" t="s">
        <v>86</v>
      </c>
      <c r="AY449" s="16" t="s">
        <v>163</v>
      </c>
      <c r="BE449" s="149">
        <f>IF(N449="základní",J449,0)</f>
        <v>0</v>
      </c>
      <c r="BF449" s="149">
        <f>IF(N449="snížená",J449,0)</f>
        <v>0</v>
      </c>
      <c r="BG449" s="149">
        <f>IF(N449="zákl. přenesená",J449,0)</f>
        <v>0</v>
      </c>
      <c r="BH449" s="149">
        <f>IF(N449="sníž. přenesená",J449,0)</f>
        <v>0</v>
      </c>
      <c r="BI449" s="149">
        <f>IF(N449="nulová",J449,0)</f>
        <v>0</v>
      </c>
      <c r="BJ449" s="16" t="s">
        <v>8</v>
      </c>
      <c r="BK449" s="149">
        <f>ROUND(I449*H449,0)</f>
        <v>0</v>
      </c>
      <c r="BL449" s="16" t="s">
        <v>169</v>
      </c>
      <c r="BM449" s="148" t="s">
        <v>760</v>
      </c>
    </row>
    <row r="450" spans="2:65" s="11" customFormat="1" ht="25.9" customHeight="1">
      <c r="B450" s="124"/>
      <c r="D450" s="125" t="s">
        <v>76</v>
      </c>
      <c r="E450" s="126" t="s">
        <v>761</v>
      </c>
      <c r="F450" s="126" t="s">
        <v>762</v>
      </c>
      <c r="I450" s="127"/>
      <c r="J450" s="128">
        <f>BK450</f>
        <v>0</v>
      </c>
      <c r="L450" s="124"/>
      <c r="M450" s="129"/>
      <c r="P450" s="130">
        <f>P451+P465+P487+P491+P495+P516+P548+P592+P616+P628+P637+P660+P665</f>
        <v>0</v>
      </c>
      <c r="R450" s="130">
        <f>R451+R465+R487+R491+R495+R516+R548+R592+R616+R628+R637+R660+R665</f>
        <v>23.309566730000004</v>
      </c>
      <c r="T450" s="131">
        <f>T451+T465+T487+T491+T495+T516+T548+T592+T616+T628+T637+T660+T665</f>
        <v>17.984779920000001</v>
      </c>
      <c r="AR450" s="125" t="s">
        <v>86</v>
      </c>
      <c r="AT450" s="132" t="s">
        <v>76</v>
      </c>
      <c r="AU450" s="132" t="s">
        <v>77</v>
      </c>
      <c r="AY450" s="125" t="s">
        <v>163</v>
      </c>
      <c r="BK450" s="133">
        <f>BK451+BK465+BK487+BK491+BK495+BK516+BK548+BK592+BK616+BK628+BK637+BK660+BK665</f>
        <v>0</v>
      </c>
    </row>
    <row r="451" spans="2:65" s="11" customFormat="1" ht="22.9" customHeight="1">
      <c r="B451" s="124"/>
      <c r="D451" s="125" t="s">
        <v>76</v>
      </c>
      <c r="E451" s="134" t="s">
        <v>763</v>
      </c>
      <c r="F451" s="134" t="s">
        <v>764</v>
      </c>
      <c r="I451" s="127"/>
      <c r="J451" s="135">
        <f>BK451</f>
        <v>0</v>
      </c>
      <c r="L451" s="124"/>
      <c r="M451" s="129"/>
      <c r="P451" s="130">
        <f>SUM(P452:P464)</f>
        <v>0</v>
      </c>
      <c r="R451" s="130">
        <f>SUM(R452:R464)</f>
        <v>1.2267821999999999</v>
      </c>
      <c r="T451" s="131">
        <f>SUM(T452:T464)</f>
        <v>0</v>
      </c>
      <c r="AR451" s="125" t="s">
        <v>86</v>
      </c>
      <c r="AT451" s="132" t="s">
        <v>76</v>
      </c>
      <c r="AU451" s="132" t="s">
        <v>8</v>
      </c>
      <c r="AY451" s="125" t="s">
        <v>163</v>
      </c>
      <c r="BK451" s="133">
        <f>SUM(BK452:BK464)</f>
        <v>0</v>
      </c>
    </row>
    <row r="452" spans="2:65" s="1" customFormat="1" ht="24.2" customHeight="1">
      <c r="B452" s="31"/>
      <c r="C452" s="136" t="s">
        <v>765</v>
      </c>
      <c r="D452" s="136" t="s">
        <v>165</v>
      </c>
      <c r="E452" s="137" t="s">
        <v>766</v>
      </c>
      <c r="F452" s="138" t="s">
        <v>767</v>
      </c>
      <c r="G452" s="139" t="s">
        <v>168</v>
      </c>
      <c r="H452" s="140">
        <v>161.38999999999999</v>
      </c>
      <c r="I452" s="141"/>
      <c r="J452" s="142">
        <f>ROUND(I452*H452,0)</f>
        <v>0</v>
      </c>
      <c r="K452" s="143"/>
      <c r="L452" s="31"/>
      <c r="M452" s="144" t="s">
        <v>1</v>
      </c>
      <c r="N452" s="145" t="s">
        <v>42</v>
      </c>
      <c r="P452" s="146">
        <f>O452*H452</f>
        <v>0</v>
      </c>
      <c r="Q452" s="146">
        <v>0</v>
      </c>
      <c r="R452" s="146">
        <f>Q452*H452</f>
        <v>0</v>
      </c>
      <c r="S452" s="146">
        <v>0</v>
      </c>
      <c r="T452" s="147">
        <f>S452*H452</f>
        <v>0</v>
      </c>
      <c r="AR452" s="148" t="s">
        <v>251</v>
      </c>
      <c r="AT452" s="148" t="s">
        <v>165</v>
      </c>
      <c r="AU452" s="148" t="s">
        <v>86</v>
      </c>
      <c r="AY452" s="16" t="s">
        <v>163</v>
      </c>
      <c r="BE452" s="149">
        <f>IF(N452="základní",J452,0)</f>
        <v>0</v>
      </c>
      <c r="BF452" s="149">
        <f>IF(N452="snížená",J452,0)</f>
        <v>0</v>
      </c>
      <c r="BG452" s="149">
        <f>IF(N452="zákl. přenesená",J452,0)</f>
        <v>0</v>
      </c>
      <c r="BH452" s="149">
        <f>IF(N452="sníž. přenesená",J452,0)</f>
        <v>0</v>
      </c>
      <c r="BI452" s="149">
        <f>IF(N452="nulová",J452,0)</f>
        <v>0</v>
      </c>
      <c r="BJ452" s="16" t="s">
        <v>8</v>
      </c>
      <c r="BK452" s="149">
        <f>ROUND(I452*H452,0)</f>
        <v>0</v>
      </c>
      <c r="BL452" s="16" t="s">
        <v>251</v>
      </c>
      <c r="BM452" s="148" t="s">
        <v>768</v>
      </c>
    </row>
    <row r="453" spans="2:65" s="12" customFormat="1">
      <c r="B453" s="150"/>
      <c r="D453" s="151" t="s">
        <v>171</v>
      </c>
      <c r="E453" s="152" t="s">
        <v>1</v>
      </c>
      <c r="F453" s="153" t="s">
        <v>769</v>
      </c>
      <c r="H453" s="154">
        <v>161.38999999999999</v>
      </c>
      <c r="I453" s="155"/>
      <c r="L453" s="150"/>
      <c r="M453" s="156"/>
      <c r="T453" s="157"/>
      <c r="AT453" s="152" t="s">
        <v>171</v>
      </c>
      <c r="AU453" s="152" t="s">
        <v>86</v>
      </c>
      <c r="AV453" s="12" t="s">
        <v>86</v>
      </c>
      <c r="AW453" s="12" t="s">
        <v>32</v>
      </c>
      <c r="AX453" s="12" t="s">
        <v>77</v>
      </c>
      <c r="AY453" s="152" t="s">
        <v>163</v>
      </c>
    </row>
    <row r="454" spans="2:65" s="1" customFormat="1" ht="16.5" customHeight="1">
      <c r="B454" s="31"/>
      <c r="C454" s="158" t="s">
        <v>770</v>
      </c>
      <c r="D454" s="158" t="s">
        <v>269</v>
      </c>
      <c r="E454" s="159" t="s">
        <v>771</v>
      </c>
      <c r="F454" s="160" t="s">
        <v>772</v>
      </c>
      <c r="G454" s="161" t="s">
        <v>203</v>
      </c>
      <c r="H454" s="162">
        <v>5.5E-2</v>
      </c>
      <c r="I454" s="163"/>
      <c r="J454" s="164">
        <f>ROUND(I454*H454,0)</f>
        <v>0</v>
      </c>
      <c r="K454" s="165"/>
      <c r="L454" s="166"/>
      <c r="M454" s="167" t="s">
        <v>1</v>
      </c>
      <c r="N454" s="168" t="s">
        <v>42</v>
      </c>
      <c r="P454" s="146">
        <f>O454*H454</f>
        <v>0</v>
      </c>
      <c r="Q454" s="146">
        <v>1</v>
      </c>
      <c r="R454" s="146">
        <f>Q454*H454</f>
        <v>5.5E-2</v>
      </c>
      <c r="S454" s="146">
        <v>0</v>
      </c>
      <c r="T454" s="147">
        <f>S454*H454</f>
        <v>0</v>
      </c>
      <c r="AR454" s="148" t="s">
        <v>339</v>
      </c>
      <c r="AT454" s="148" t="s">
        <v>269</v>
      </c>
      <c r="AU454" s="148" t="s">
        <v>86</v>
      </c>
      <c r="AY454" s="16" t="s">
        <v>163</v>
      </c>
      <c r="BE454" s="149">
        <f>IF(N454="základní",J454,0)</f>
        <v>0</v>
      </c>
      <c r="BF454" s="149">
        <f>IF(N454="snížená",J454,0)</f>
        <v>0</v>
      </c>
      <c r="BG454" s="149">
        <f>IF(N454="zákl. přenesená",J454,0)</f>
        <v>0</v>
      </c>
      <c r="BH454" s="149">
        <f>IF(N454="sníž. přenesená",J454,0)</f>
        <v>0</v>
      </c>
      <c r="BI454" s="149">
        <f>IF(N454="nulová",J454,0)</f>
        <v>0</v>
      </c>
      <c r="BJ454" s="16" t="s">
        <v>8</v>
      </c>
      <c r="BK454" s="149">
        <f>ROUND(I454*H454,0)</f>
        <v>0</v>
      </c>
      <c r="BL454" s="16" t="s">
        <v>251</v>
      </c>
      <c r="BM454" s="148" t="s">
        <v>773</v>
      </c>
    </row>
    <row r="455" spans="2:65" s="12" customFormat="1">
      <c r="B455" s="150"/>
      <c r="D455" s="151" t="s">
        <v>171</v>
      </c>
      <c r="E455" s="152" t="s">
        <v>1</v>
      </c>
      <c r="F455" s="153" t="s">
        <v>774</v>
      </c>
      <c r="H455" s="154">
        <v>161.38999999999999</v>
      </c>
      <c r="I455" s="155"/>
      <c r="L455" s="150"/>
      <c r="M455" s="156"/>
      <c r="T455" s="157"/>
      <c r="AT455" s="152" t="s">
        <v>171</v>
      </c>
      <c r="AU455" s="152" t="s">
        <v>86</v>
      </c>
      <c r="AV455" s="12" t="s">
        <v>86</v>
      </c>
      <c r="AW455" s="12" t="s">
        <v>32</v>
      </c>
      <c r="AX455" s="12" t="s">
        <v>8</v>
      </c>
      <c r="AY455" s="152" t="s">
        <v>163</v>
      </c>
    </row>
    <row r="456" spans="2:65" s="12" customFormat="1">
      <c r="B456" s="150"/>
      <c r="D456" s="151" t="s">
        <v>171</v>
      </c>
      <c r="F456" s="153" t="s">
        <v>775</v>
      </c>
      <c r="H456" s="154">
        <v>5.5E-2</v>
      </c>
      <c r="I456" s="155"/>
      <c r="L456" s="150"/>
      <c r="M456" s="156"/>
      <c r="T456" s="157"/>
      <c r="AT456" s="152" t="s">
        <v>171</v>
      </c>
      <c r="AU456" s="152" t="s">
        <v>86</v>
      </c>
      <c r="AV456" s="12" t="s">
        <v>86</v>
      </c>
      <c r="AW456" s="12" t="s">
        <v>4</v>
      </c>
      <c r="AX456" s="12" t="s">
        <v>8</v>
      </c>
      <c r="AY456" s="152" t="s">
        <v>163</v>
      </c>
    </row>
    <row r="457" spans="2:65" s="1" customFormat="1" ht="24.2" customHeight="1">
      <c r="B457" s="31"/>
      <c r="C457" s="136" t="s">
        <v>776</v>
      </c>
      <c r="D457" s="136" t="s">
        <v>165</v>
      </c>
      <c r="E457" s="137" t="s">
        <v>777</v>
      </c>
      <c r="F457" s="138" t="s">
        <v>778</v>
      </c>
      <c r="G457" s="139" t="s">
        <v>168</v>
      </c>
      <c r="H457" s="140">
        <v>161.38999999999999</v>
      </c>
      <c r="I457" s="141"/>
      <c r="J457" s="142">
        <f>ROUND(I457*H457,0)</f>
        <v>0</v>
      </c>
      <c r="K457" s="143"/>
      <c r="L457" s="31"/>
      <c r="M457" s="144" t="s">
        <v>1</v>
      </c>
      <c r="N457" s="145" t="s">
        <v>42</v>
      </c>
      <c r="P457" s="146">
        <f>O457*H457</f>
        <v>0</v>
      </c>
      <c r="Q457" s="146">
        <v>4.0000000000000002E-4</v>
      </c>
      <c r="R457" s="146">
        <f>Q457*H457</f>
        <v>6.4556000000000002E-2</v>
      </c>
      <c r="S457" s="146">
        <v>0</v>
      </c>
      <c r="T457" s="147">
        <f>S457*H457</f>
        <v>0</v>
      </c>
      <c r="AR457" s="148" t="s">
        <v>251</v>
      </c>
      <c r="AT457" s="148" t="s">
        <v>165</v>
      </c>
      <c r="AU457" s="148" t="s">
        <v>86</v>
      </c>
      <c r="AY457" s="16" t="s">
        <v>163</v>
      </c>
      <c r="BE457" s="149">
        <f>IF(N457="základní",J457,0)</f>
        <v>0</v>
      </c>
      <c r="BF457" s="149">
        <f>IF(N457="snížená",J457,0)</f>
        <v>0</v>
      </c>
      <c r="BG457" s="149">
        <f>IF(N457="zákl. přenesená",J457,0)</f>
        <v>0</v>
      </c>
      <c r="BH457" s="149">
        <f>IF(N457="sníž. přenesená",J457,0)</f>
        <v>0</v>
      </c>
      <c r="BI457" s="149">
        <f>IF(N457="nulová",J457,0)</f>
        <v>0</v>
      </c>
      <c r="BJ457" s="16" t="s">
        <v>8</v>
      </c>
      <c r="BK457" s="149">
        <f>ROUND(I457*H457,0)</f>
        <v>0</v>
      </c>
      <c r="BL457" s="16" t="s">
        <v>251</v>
      </c>
      <c r="BM457" s="148" t="s">
        <v>779</v>
      </c>
    </row>
    <row r="458" spans="2:65" s="12" customFormat="1">
      <c r="B458" s="150"/>
      <c r="D458" s="151" t="s">
        <v>171</v>
      </c>
      <c r="E458" s="152" t="s">
        <v>1</v>
      </c>
      <c r="F458" s="153" t="s">
        <v>769</v>
      </c>
      <c r="H458" s="154">
        <v>161.38999999999999</v>
      </c>
      <c r="I458" s="155"/>
      <c r="L458" s="150"/>
      <c r="M458" s="156"/>
      <c r="T458" s="157"/>
      <c r="AT458" s="152" t="s">
        <v>171</v>
      </c>
      <c r="AU458" s="152" t="s">
        <v>86</v>
      </c>
      <c r="AV458" s="12" t="s">
        <v>86</v>
      </c>
      <c r="AW458" s="12" t="s">
        <v>32</v>
      </c>
      <c r="AX458" s="12" t="s">
        <v>77</v>
      </c>
      <c r="AY458" s="152" t="s">
        <v>163</v>
      </c>
    </row>
    <row r="459" spans="2:65" s="1" customFormat="1" ht="49.15" customHeight="1">
      <c r="B459" s="31"/>
      <c r="C459" s="158" t="s">
        <v>780</v>
      </c>
      <c r="D459" s="158" t="s">
        <v>269</v>
      </c>
      <c r="E459" s="159" t="s">
        <v>781</v>
      </c>
      <c r="F459" s="160" t="s">
        <v>782</v>
      </c>
      <c r="G459" s="161" t="s">
        <v>168</v>
      </c>
      <c r="H459" s="162">
        <v>197.05699999999999</v>
      </c>
      <c r="I459" s="163"/>
      <c r="J459" s="164">
        <f>ROUND(I459*H459,0)</f>
        <v>0</v>
      </c>
      <c r="K459" s="165"/>
      <c r="L459" s="166"/>
      <c r="M459" s="167" t="s">
        <v>1</v>
      </c>
      <c r="N459" s="168" t="s">
        <v>42</v>
      </c>
      <c r="P459" s="146">
        <f>O459*H459</f>
        <v>0</v>
      </c>
      <c r="Q459" s="146">
        <v>5.4000000000000003E-3</v>
      </c>
      <c r="R459" s="146">
        <f>Q459*H459</f>
        <v>1.0641077999999999</v>
      </c>
      <c r="S459" s="146">
        <v>0</v>
      </c>
      <c r="T459" s="147">
        <f>S459*H459</f>
        <v>0</v>
      </c>
      <c r="AR459" s="148" t="s">
        <v>339</v>
      </c>
      <c r="AT459" s="148" t="s">
        <v>269</v>
      </c>
      <c r="AU459" s="148" t="s">
        <v>86</v>
      </c>
      <c r="AY459" s="16" t="s">
        <v>163</v>
      </c>
      <c r="BE459" s="149">
        <f>IF(N459="základní",J459,0)</f>
        <v>0</v>
      </c>
      <c r="BF459" s="149">
        <f>IF(N459="snížená",J459,0)</f>
        <v>0</v>
      </c>
      <c r="BG459" s="149">
        <f>IF(N459="zákl. přenesená",J459,0)</f>
        <v>0</v>
      </c>
      <c r="BH459" s="149">
        <f>IF(N459="sníž. přenesená",J459,0)</f>
        <v>0</v>
      </c>
      <c r="BI459" s="149">
        <f>IF(N459="nulová",J459,0)</f>
        <v>0</v>
      </c>
      <c r="BJ459" s="16" t="s">
        <v>8</v>
      </c>
      <c r="BK459" s="149">
        <f>ROUND(I459*H459,0)</f>
        <v>0</v>
      </c>
      <c r="BL459" s="16" t="s">
        <v>251</v>
      </c>
      <c r="BM459" s="148" t="s">
        <v>783</v>
      </c>
    </row>
    <row r="460" spans="2:65" s="12" customFormat="1">
      <c r="B460" s="150"/>
      <c r="D460" s="151" t="s">
        <v>171</v>
      </c>
      <c r="E460" s="152" t="s">
        <v>1</v>
      </c>
      <c r="F460" s="153" t="s">
        <v>774</v>
      </c>
      <c r="H460" s="154">
        <v>161.38999999999999</v>
      </c>
      <c r="I460" s="155"/>
      <c r="L460" s="150"/>
      <c r="M460" s="156"/>
      <c r="T460" s="157"/>
      <c r="AT460" s="152" t="s">
        <v>171</v>
      </c>
      <c r="AU460" s="152" t="s">
        <v>86</v>
      </c>
      <c r="AV460" s="12" t="s">
        <v>86</v>
      </c>
      <c r="AW460" s="12" t="s">
        <v>32</v>
      </c>
      <c r="AX460" s="12" t="s">
        <v>8</v>
      </c>
      <c r="AY460" s="152" t="s">
        <v>163</v>
      </c>
    </row>
    <row r="461" spans="2:65" s="12" customFormat="1">
      <c r="B461" s="150"/>
      <c r="D461" s="151" t="s">
        <v>171</v>
      </c>
      <c r="F461" s="153" t="s">
        <v>784</v>
      </c>
      <c r="H461" s="154">
        <v>197.05699999999999</v>
      </c>
      <c r="I461" s="155"/>
      <c r="L461" s="150"/>
      <c r="M461" s="156"/>
      <c r="T461" s="157"/>
      <c r="AT461" s="152" t="s">
        <v>171</v>
      </c>
      <c r="AU461" s="152" t="s">
        <v>86</v>
      </c>
      <c r="AV461" s="12" t="s">
        <v>86</v>
      </c>
      <c r="AW461" s="12" t="s">
        <v>4</v>
      </c>
      <c r="AX461" s="12" t="s">
        <v>8</v>
      </c>
      <c r="AY461" s="152" t="s">
        <v>163</v>
      </c>
    </row>
    <row r="462" spans="2:65" s="1" customFormat="1" ht="24.2" customHeight="1">
      <c r="B462" s="31"/>
      <c r="C462" s="136" t="s">
        <v>785</v>
      </c>
      <c r="D462" s="136" t="s">
        <v>165</v>
      </c>
      <c r="E462" s="137" t="s">
        <v>786</v>
      </c>
      <c r="F462" s="138" t="s">
        <v>787</v>
      </c>
      <c r="G462" s="139" t="s">
        <v>168</v>
      </c>
      <c r="H462" s="140">
        <v>107.79600000000001</v>
      </c>
      <c r="I462" s="141"/>
      <c r="J462" s="142">
        <f>ROUND(I462*H462,0)</f>
        <v>0</v>
      </c>
      <c r="K462" s="143"/>
      <c r="L462" s="31"/>
      <c r="M462" s="144" t="s">
        <v>1</v>
      </c>
      <c r="N462" s="145" t="s">
        <v>42</v>
      </c>
      <c r="P462" s="146">
        <f>O462*H462</f>
        <v>0</v>
      </c>
      <c r="Q462" s="146">
        <v>4.0000000000000002E-4</v>
      </c>
      <c r="R462" s="146">
        <f>Q462*H462</f>
        <v>4.3118400000000008E-2</v>
      </c>
      <c r="S462" s="146">
        <v>0</v>
      </c>
      <c r="T462" s="147">
        <f>S462*H462</f>
        <v>0</v>
      </c>
      <c r="AR462" s="148" t="s">
        <v>251</v>
      </c>
      <c r="AT462" s="148" t="s">
        <v>165</v>
      </c>
      <c r="AU462" s="148" t="s">
        <v>86</v>
      </c>
      <c r="AY462" s="16" t="s">
        <v>163</v>
      </c>
      <c r="BE462" s="149">
        <f>IF(N462="základní",J462,0)</f>
        <v>0</v>
      </c>
      <c r="BF462" s="149">
        <f>IF(N462="snížená",J462,0)</f>
        <v>0</v>
      </c>
      <c r="BG462" s="149">
        <f>IF(N462="zákl. přenesená",J462,0)</f>
        <v>0</v>
      </c>
      <c r="BH462" s="149">
        <f>IF(N462="sníž. přenesená",J462,0)</f>
        <v>0</v>
      </c>
      <c r="BI462" s="149">
        <f>IF(N462="nulová",J462,0)</f>
        <v>0</v>
      </c>
      <c r="BJ462" s="16" t="s">
        <v>8</v>
      </c>
      <c r="BK462" s="149">
        <f>ROUND(I462*H462,0)</f>
        <v>0</v>
      </c>
      <c r="BL462" s="16" t="s">
        <v>251</v>
      </c>
      <c r="BM462" s="148" t="s">
        <v>788</v>
      </c>
    </row>
    <row r="463" spans="2:65" s="12" customFormat="1">
      <c r="B463" s="150"/>
      <c r="D463" s="151" t="s">
        <v>171</v>
      </c>
      <c r="E463" s="152" t="s">
        <v>1</v>
      </c>
      <c r="F463" s="153" t="s">
        <v>789</v>
      </c>
      <c r="H463" s="154">
        <v>107.79600000000001</v>
      </c>
      <c r="I463" s="155"/>
      <c r="L463" s="150"/>
      <c r="M463" s="156"/>
      <c r="T463" s="157"/>
      <c r="AT463" s="152" t="s">
        <v>171</v>
      </c>
      <c r="AU463" s="152" t="s">
        <v>86</v>
      </c>
      <c r="AV463" s="12" t="s">
        <v>86</v>
      </c>
      <c r="AW463" s="12" t="s">
        <v>32</v>
      </c>
      <c r="AX463" s="12" t="s">
        <v>77</v>
      </c>
      <c r="AY463" s="152" t="s">
        <v>163</v>
      </c>
    </row>
    <row r="464" spans="2:65" s="1" customFormat="1" ht="33" customHeight="1">
      <c r="B464" s="31"/>
      <c r="C464" s="136" t="s">
        <v>790</v>
      </c>
      <c r="D464" s="136" t="s">
        <v>165</v>
      </c>
      <c r="E464" s="137" t="s">
        <v>791</v>
      </c>
      <c r="F464" s="138" t="s">
        <v>792</v>
      </c>
      <c r="G464" s="139" t="s">
        <v>203</v>
      </c>
      <c r="H464" s="140">
        <v>1.2270000000000001</v>
      </c>
      <c r="I464" s="141"/>
      <c r="J464" s="142">
        <f>ROUND(I464*H464,0)</f>
        <v>0</v>
      </c>
      <c r="K464" s="143"/>
      <c r="L464" s="31"/>
      <c r="M464" s="144" t="s">
        <v>1</v>
      </c>
      <c r="N464" s="145" t="s">
        <v>42</v>
      </c>
      <c r="P464" s="146">
        <f>O464*H464</f>
        <v>0</v>
      </c>
      <c r="Q464" s="146">
        <v>0</v>
      </c>
      <c r="R464" s="146">
        <f>Q464*H464</f>
        <v>0</v>
      </c>
      <c r="S464" s="146">
        <v>0</v>
      </c>
      <c r="T464" s="147">
        <f>S464*H464</f>
        <v>0</v>
      </c>
      <c r="AR464" s="148" t="s">
        <v>251</v>
      </c>
      <c r="AT464" s="148" t="s">
        <v>165</v>
      </c>
      <c r="AU464" s="148" t="s">
        <v>86</v>
      </c>
      <c r="AY464" s="16" t="s">
        <v>163</v>
      </c>
      <c r="BE464" s="149">
        <f>IF(N464="základní",J464,0)</f>
        <v>0</v>
      </c>
      <c r="BF464" s="149">
        <f>IF(N464="snížená",J464,0)</f>
        <v>0</v>
      </c>
      <c r="BG464" s="149">
        <f>IF(N464="zákl. přenesená",J464,0)</f>
        <v>0</v>
      </c>
      <c r="BH464" s="149">
        <f>IF(N464="sníž. přenesená",J464,0)</f>
        <v>0</v>
      </c>
      <c r="BI464" s="149">
        <f>IF(N464="nulová",J464,0)</f>
        <v>0</v>
      </c>
      <c r="BJ464" s="16" t="s">
        <v>8</v>
      </c>
      <c r="BK464" s="149">
        <f>ROUND(I464*H464,0)</f>
        <v>0</v>
      </c>
      <c r="BL464" s="16" t="s">
        <v>251</v>
      </c>
      <c r="BM464" s="148" t="s">
        <v>793</v>
      </c>
    </row>
    <row r="465" spans="2:65" s="11" customFormat="1" ht="22.9" customHeight="1">
      <c r="B465" s="124"/>
      <c r="D465" s="125" t="s">
        <v>76</v>
      </c>
      <c r="E465" s="134" t="s">
        <v>794</v>
      </c>
      <c r="F465" s="134" t="s">
        <v>795</v>
      </c>
      <c r="I465" s="127"/>
      <c r="J465" s="135">
        <f>BK465</f>
        <v>0</v>
      </c>
      <c r="L465" s="124"/>
      <c r="M465" s="129"/>
      <c r="P465" s="130">
        <f>SUM(P466:P486)</f>
        <v>0</v>
      </c>
      <c r="R465" s="130">
        <f>SUM(R466:R486)</f>
        <v>6.0291005999999996</v>
      </c>
      <c r="T465" s="131">
        <f>SUM(T466:T486)</f>
        <v>14.553000000000001</v>
      </c>
      <c r="AR465" s="125" t="s">
        <v>86</v>
      </c>
      <c r="AT465" s="132" t="s">
        <v>76</v>
      </c>
      <c r="AU465" s="132" t="s">
        <v>8</v>
      </c>
      <c r="AY465" s="125" t="s">
        <v>163</v>
      </c>
      <c r="BK465" s="133">
        <f>SUM(BK466:BK486)</f>
        <v>0</v>
      </c>
    </row>
    <row r="466" spans="2:65" s="1" customFormat="1" ht="24.2" customHeight="1">
      <c r="B466" s="31"/>
      <c r="C466" s="136" t="s">
        <v>796</v>
      </c>
      <c r="D466" s="136" t="s">
        <v>165</v>
      </c>
      <c r="E466" s="137" t="s">
        <v>797</v>
      </c>
      <c r="F466" s="138" t="s">
        <v>798</v>
      </c>
      <c r="G466" s="139" t="s">
        <v>168</v>
      </c>
      <c r="H466" s="140">
        <v>970.2</v>
      </c>
      <c r="I466" s="141"/>
      <c r="J466" s="142">
        <f>ROUND(I466*H466,0)</f>
        <v>0</v>
      </c>
      <c r="K466" s="143"/>
      <c r="L466" s="31"/>
      <c r="M466" s="144" t="s">
        <v>1</v>
      </c>
      <c r="N466" s="145" t="s">
        <v>42</v>
      </c>
      <c r="P466" s="146">
        <f>O466*H466</f>
        <v>0</v>
      </c>
      <c r="Q466" s="146">
        <v>0</v>
      </c>
      <c r="R466" s="146">
        <f>Q466*H466</f>
        <v>0</v>
      </c>
      <c r="S466" s="146">
        <v>1.4999999999999999E-2</v>
      </c>
      <c r="T466" s="147">
        <f>S466*H466</f>
        <v>14.553000000000001</v>
      </c>
      <c r="AR466" s="148" t="s">
        <v>251</v>
      </c>
      <c r="AT466" s="148" t="s">
        <v>165</v>
      </c>
      <c r="AU466" s="148" t="s">
        <v>86</v>
      </c>
      <c r="AY466" s="16" t="s">
        <v>163</v>
      </c>
      <c r="BE466" s="149">
        <f>IF(N466="základní",J466,0)</f>
        <v>0</v>
      </c>
      <c r="BF466" s="149">
        <f>IF(N466="snížená",J466,0)</f>
        <v>0</v>
      </c>
      <c r="BG466" s="149">
        <f>IF(N466="zákl. přenesená",J466,0)</f>
        <v>0</v>
      </c>
      <c r="BH466" s="149">
        <f>IF(N466="sníž. přenesená",J466,0)</f>
        <v>0</v>
      </c>
      <c r="BI466" s="149">
        <f>IF(N466="nulová",J466,0)</f>
        <v>0</v>
      </c>
      <c r="BJ466" s="16" t="s">
        <v>8</v>
      </c>
      <c r="BK466" s="149">
        <f>ROUND(I466*H466,0)</f>
        <v>0</v>
      </c>
      <c r="BL466" s="16" t="s">
        <v>251</v>
      </c>
      <c r="BM466" s="148" t="s">
        <v>799</v>
      </c>
    </row>
    <row r="467" spans="2:65" s="12" customFormat="1">
      <c r="B467" s="150"/>
      <c r="D467" s="151" t="s">
        <v>171</v>
      </c>
      <c r="E467" s="152" t="s">
        <v>1</v>
      </c>
      <c r="F467" s="153" t="s">
        <v>607</v>
      </c>
      <c r="H467" s="154">
        <v>970.2</v>
      </c>
      <c r="I467" s="155"/>
      <c r="L467" s="150"/>
      <c r="M467" s="156"/>
      <c r="T467" s="157"/>
      <c r="AT467" s="152" t="s">
        <v>171</v>
      </c>
      <c r="AU467" s="152" t="s">
        <v>86</v>
      </c>
      <c r="AV467" s="12" t="s">
        <v>86</v>
      </c>
      <c r="AW467" s="12" t="s">
        <v>32</v>
      </c>
      <c r="AX467" s="12" t="s">
        <v>77</v>
      </c>
      <c r="AY467" s="152" t="s">
        <v>163</v>
      </c>
    </row>
    <row r="468" spans="2:65" s="1" customFormat="1" ht="24.2" customHeight="1">
      <c r="B468" s="31"/>
      <c r="C468" s="136" t="s">
        <v>800</v>
      </c>
      <c r="D468" s="136" t="s">
        <v>165</v>
      </c>
      <c r="E468" s="137" t="s">
        <v>801</v>
      </c>
      <c r="F468" s="138" t="s">
        <v>802</v>
      </c>
      <c r="G468" s="139" t="s">
        <v>168</v>
      </c>
      <c r="H468" s="140">
        <v>1940.4</v>
      </c>
      <c r="I468" s="141"/>
      <c r="J468" s="142">
        <f>ROUND(I468*H468,0)</f>
        <v>0</v>
      </c>
      <c r="K468" s="143"/>
      <c r="L468" s="31"/>
      <c r="M468" s="144" t="s">
        <v>1</v>
      </c>
      <c r="N468" s="145" t="s">
        <v>42</v>
      </c>
      <c r="P468" s="146">
        <f>O468*H468</f>
        <v>0</v>
      </c>
      <c r="Q468" s="146">
        <v>0</v>
      </c>
      <c r="R468" s="146">
        <f>Q468*H468</f>
        <v>0</v>
      </c>
      <c r="S468" s="146">
        <v>0</v>
      </c>
      <c r="T468" s="147">
        <f>S468*H468</f>
        <v>0</v>
      </c>
      <c r="AR468" s="148" t="s">
        <v>251</v>
      </c>
      <c r="AT468" s="148" t="s">
        <v>165</v>
      </c>
      <c r="AU468" s="148" t="s">
        <v>86</v>
      </c>
      <c r="AY468" s="16" t="s">
        <v>163</v>
      </c>
      <c r="BE468" s="149">
        <f>IF(N468="základní",J468,0)</f>
        <v>0</v>
      </c>
      <c r="BF468" s="149">
        <f>IF(N468="snížená",J468,0)</f>
        <v>0</v>
      </c>
      <c r="BG468" s="149">
        <f>IF(N468="zákl. přenesená",J468,0)</f>
        <v>0</v>
      </c>
      <c r="BH468" s="149">
        <f>IF(N468="sníž. přenesená",J468,0)</f>
        <v>0</v>
      </c>
      <c r="BI468" s="149">
        <f>IF(N468="nulová",J468,0)</f>
        <v>0</v>
      </c>
      <c r="BJ468" s="16" t="s">
        <v>8</v>
      </c>
      <c r="BK468" s="149">
        <f>ROUND(I468*H468,0)</f>
        <v>0</v>
      </c>
      <c r="BL468" s="16" t="s">
        <v>251</v>
      </c>
      <c r="BM468" s="148" t="s">
        <v>803</v>
      </c>
    </row>
    <row r="469" spans="2:65" s="12" customFormat="1">
      <c r="B469" s="150"/>
      <c r="D469" s="151" t="s">
        <v>171</v>
      </c>
      <c r="E469" s="152" t="s">
        <v>1</v>
      </c>
      <c r="F469" s="153" t="s">
        <v>804</v>
      </c>
      <c r="H469" s="154">
        <v>1940.4</v>
      </c>
      <c r="I469" s="155"/>
      <c r="L469" s="150"/>
      <c r="M469" s="156"/>
      <c r="T469" s="157"/>
      <c r="AT469" s="152" t="s">
        <v>171</v>
      </c>
      <c r="AU469" s="152" t="s">
        <v>86</v>
      </c>
      <c r="AV469" s="12" t="s">
        <v>86</v>
      </c>
      <c r="AW469" s="12" t="s">
        <v>32</v>
      </c>
      <c r="AX469" s="12" t="s">
        <v>77</v>
      </c>
      <c r="AY469" s="152" t="s">
        <v>163</v>
      </c>
    </row>
    <row r="470" spans="2:65" s="1" customFormat="1" ht="24.2" customHeight="1">
      <c r="B470" s="31"/>
      <c r="C470" s="158" t="s">
        <v>805</v>
      </c>
      <c r="D470" s="158" t="s">
        <v>269</v>
      </c>
      <c r="E470" s="159" t="s">
        <v>806</v>
      </c>
      <c r="F470" s="160" t="s">
        <v>807</v>
      </c>
      <c r="G470" s="161" t="s">
        <v>168</v>
      </c>
      <c r="H470" s="162">
        <v>1018.71</v>
      </c>
      <c r="I470" s="163"/>
      <c r="J470" s="164">
        <f>ROUND(I470*H470,0)</f>
        <v>0</v>
      </c>
      <c r="K470" s="165"/>
      <c r="L470" s="166"/>
      <c r="M470" s="167" t="s">
        <v>1</v>
      </c>
      <c r="N470" s="168" t="s">
        <v>42</v>
      </c>
      <c r="P470" s="146">
        <f>O470*H470</f>
        <v>0</v>
      </c>
      <c r="Q470" s="146">
        <v>2.6199999999999999E-3</v>
      </c>
      <c r="R470" s="146">
        <f>Q470*H470</f>
        <v>2.6690201999999998</v>
      </c>
      <c r="S470" s="146">
        <v>0</v>
      </c>
      <c r="T470" s="147">
        <f>S470*H470</f>
        <v>0</v>
      </c>
      <c r="AR470" s="148" t="s">
        <v>339</v>
      </c>
      <c r="AT470" s="148" t="s">
        <v>269</v>
      </c>
      <c r="AU470" s="148" t="s">
        <v>86</v>
      </c>
      <c r="AY470" s="16" t="s">
        <v>163</v>
      </c>
      <c r="BE470" s="149">
        <f>IF(N470="základní",J470,0)</f>
        <v>0</v>
      </c>
      <c r="BF470" s="149">
        <f>IF(N470="snížená",J470,0)</f>
        <v>0</v>
      </c>
      <c r="BG470" s="149">
        <f>IF(N470="zákl. přenesená",J470,0)</f>
        <v>0</v>
      </c>
      <c r="BH470" s="149">
        <f>IF(N470="sníž. přenesená",J470,0)</f>
        <v>0</v>
      </c>
      <c r="BI470" s="149">
        <f>IF(N470="nulová",J470,0)</f>
        <v>0</v>
      </c>
      <c r="BJ470" s="16" t="s">
        <v>8</v>
      </c>
      <c r="BK470" s="149">
        <f>ROUND(I470*H470,0)</f>
        <v>0</v>
      </c>
      <c r="BL470" s="16" t="s">
        <v>251</v>
      </c>
      <c r="BM470" s="148" t="s">
        <v>808</v>
      </c>
    </row>
    <row r="471" spans="2:65" s="12" customFormat="1">
      <c r="B471" s="150"/>
      <c r="D471" s="151" t="s">
        <v>171</v>
      </c>
      <c r="E471" s="152" t="s">
        <v>1</v>
      </c>
      <c r="F471" s="153" t="s">
        <v>607</v>
      </c>
      <c r="H471" s="154">
        <v>970.2</v>
      </c>
      <c r="I471" s="155"/>
      <c r="L471" s="150"/>
      <c r="M471" s="156"/>
      <c r="T471" s="157"/>
      <c r="AT471" s="152" t="s">
        <v>171</v>
      </c>
      <c r="AU471" s="152" t="s">
        <v>86</v>
      </c>
      <c r="AV471" s="12" t="s">
        <v>86</v>
      </c>
      <c r="AW471" s="12" t="s">
        <v>32</v>
      </c>
      <c r="AX471" s="12" t="s">
        <v>8</v>
      </c>
      <c r="AY471" s="152" t="s">
        <v>163</v>
      </c>
    </row>
    <row r="472" spans="2:65" s="12" customFormat="1">
      <c r="B472" s="150"/>
      <c r="D472" s="151" t="s">
        <v>171</v>
      </c>
      <c r="F472" s="153" t="s">
        <v>809</v>
      </c>
      <c r="H472" s="154">
        <v>1018.71</v>
      </c>
      <c r="I472" s="155"/>
      <c r="L472" s="150"/>
      <c r="M472" s="156"/>
      <c r="T472" s="157"/>
      <c r="AT472" s="152" t="s">
        <v>171</v>
      </c>
      <c r="AU472" s="152" t="s">
        <v>86</v>
      </c>
      <c r="AV472" s="12" t="s">
        <v>86</v>
      </c>
      <c r="AW472" s="12" t="s">
        <v>4</v>
      </c>
      <c r="AX472" s="12" t="s">
        <v>8</v>
      </c>
      <c r="AY472" s="152" t="s">
        <v>163</v>
      </c>
    </row>
    <row r="473" spans="2:65" s="1" customFormat="1" ht="24.2" customHeight="1">
      <c r="B473" s="31"/>
      <c r="C473" s="158" t="s">
        <v>810</v>
      </c>
      <c r="D473" s="158" t="s">
        <v>269</v>
      </c>
      <c r="E473" s="159" t="s">
        <v>811</v>
      </c>
      <c r="F473" s="160" t="s">
        <v>812</v>
      </c>
      <c r="G473" s="161" t="s">
        <v>168</v>
      </c>
      <c r="H473" s="162">
        <v>1018.71</v>
      </c>
      <c r="I473" s="163"/>
      <c r="J473" s="164">
        <f>ROUND(I473*H473,0)</f>
        <v>0</v>
      </c>
      <c r="K473" s="165"/>
      <c r="L473" s="166"/>
      <c r="M473" s="167" t="s">
        <v>1</v>
      </c>
      <c r="N473" s="168" t="s">
        <v>42</v>
      </c>
      <c r="P473" s="146">
        <f>O473*H473</f>
        <v>0</v>
      </c>
      <c r="Q473" s="146">
        <v>2.7200000000000002E-3</v>
      </c>
      <c r="R473" s="146">
        <f>Q473*H473</f>
        <v>2.7708912000000003</v>
      </c>
      <c r="S473" s="146">
        <v>0</v>
      </c>
      <c r="T473" s="147">
        <f>S473*H473</f>
        <v>0</v>
      </c>
      <c r="AR473" s="148" t="s">
        <v>339</v>
      </c>
      <c r="AT473" s="148" t="s">
        <v>269</v>
      </c>
      <c r="AU473" s="148" t="s">
        <v>86</v>
      </c>
      <c r="AY473" s="16" t="s">
        <v>163</v>
      </c>
      <c r="BE473" s="149">
        <f>IF(N473="základní",J473,0)</f>
        <v>0</v>
      </c>
      <c r="BF473" s="149">
        <f>IF(N473="snížená",J473,0)</f>
        <v>0</v>
      </c>
      <c r="BG473" s="149">
        <f>IF(N473="zákl. přenesená",J473,0)</f>
        <v>0</v>
      </c>
      <c r="BH473" s="149">
        <f>IF(N473="sníž. přenesená",J473,0)</f>
        <v>0</v>
      </c>
      <c r="BI473" s="149">
        <f>IF(N473="nulová",J473,0)</f>
        <v>0</v>
      </c>
      <c r="BJ473" s="16" t="s">
        <v>8</v>
      </c>
      <c r="BK473" s="149">
        <f>ROUND(I473*H473,0)</f>
        <v>0</v>
      </c>
      <c r="BL473" s="16" t="s">
        <v>251</v>
      </c>
      <c r="BM473" s="148" t="s">
        <v>813</v>
      </c>
    </row>
    <row r="474" spans="2:65" s="12" customFormat="1">
      <c r="B474" s="150"/>
      <c r="D474" s="151" t="s">
        <v>171</v>
      </c>
      <c r="E474" s="152" t="s">
        <v>1</v>
      </c>
      <c r="F474" s="153" t="s">
        <v>607</v>
      </c>
      <c r="H474" s="154">
        <v>970.2</v>
      </c>
      <c r="I474" s="155"/>
      <c r="L474" s="150"/>
      <c r="M474" s="156"/>
      <c r="T474" s="157"/>
      <c r="AT474" s="152" t="s">
        <v>171</v>
      </c>
      <c r="AU474" s="152" t="s">
        <v>86</v>
      </c>
      <c r="AV474" s="12" t="s">
        <v>86</v>
      </c>
      <c r="AW474" s="12" t="s">
        <v>32</v>
      </c>
      <c r="AX474" s="12" t="s">
        <v>8</v>
      </c>
      <c r="AY474" s="152" t="s">
        <v>163</v>
      </c>
    </row>
    <row r="475" spans="2:65" s="12" customFormat="1">
      <c r="B475" s="150"/>
      <c r="D475" s="151" t="s">
        <v>171</v>
      </c>
      <c r="F475" s="153" t="s">
        <v>809</v>
      </c>
      <c r="H475" s="154">
        <v>1018.71</v>
      </c>
      <c r="I475" s="155"/>
      <c r="L475" s="150"/>
      <c r="M475" s="156"/>
      <c r="T475" s="157"/>
      <c r="AT475" s="152" t="s">
        <v>171</v>
      </c>
      <c r="AU475" s="152" t="s">
        <v>86</v>
      </c>
      <c r="AV475" s="12" t="s">
        <v>86</v>
      </c>
      <c r="AW475" s="12" t="s">
        <v>4</v>
      </c>
      <c r="AX475" s="12" t="s">
        <v>8</v>
      </c>
      <c r="AY475" s="152" t="s">
        <v>163</v>
      </c>
    </row>
    <row r="476" spans="2:65" s="1" customFormat="1" ht="37.9" customHeight="1">
      <c r="B476" s="31"/>
      <c r="C476" s="136" t="s">
        <v>814</v>
      </c>
      <c r="D476" s="136" t="s">
        <v>165</v>
      </c>
      <c r="E476" s="137" t="s">
        <v>815</v>
      </c>
      <c r="F476" s="138" t="s">
        <v>816</v>
      </c>
      <c r="G476" s="139" t="s">
        <v>168</v>
      </c>
      <c r="H476" s="140">
        <v>107.01600000000001</v>
      </c>
      <c r="I476" s="141"/>
      <c r="J476" s="142">
        <f>ROUND(I476*H476,0)</f>
        <v>0</v>
      </c>
      <c r="K476" s="143"/>
      <c r="L476" s="31"/>
      <c r="M476" s="144" t="s">
        <v>1</v>
      </c>
      <c r="N476" s="145" t="s">
        <v>42</v>
      </c>
      <c r="P476" s="146">
        <f>O476*H476</f>
        <v>0</v>
      </c>
      <c r="Q476" s="146">
        <v>5.0000000000000002E-5</v>
      </c>
      <c r="R476" s="146">
        <f>Q476*H476</f>
        <v>5.3508000000000002E-3</v>
      </c>
      <c r="S476" s="146">
        <v>0</v>
      </c>
      <c r="T476" s="147">
        <f>S476*H476</f>
        <v>0</v>
      </c>
      <c r="AR476" s="148" t="s">
        <v>251</v>
      </c>
      <c r="AT476" s="148" t="s">
        <v>165</v>
      </c>
      <c r="AU476" s="148" t="s">
        <v>86</v>
      </c>
      <c r="AY476" s="16" t="s">
        <v>163</v>
      </c>
      <c r="BE476" s="149">
        <f>IF(N476="základní",J476,0)</f>
        <v>0</v>
      </c>
      <c r="BF476" s="149">
        <f>IF(N476="snížená",J476,0)</f>
        <v>0</v>
      </c>
      <c r="BG476" s="149">
        <f>IF(N476="zákl. přenesená",J476,0)</f>
        <v>0</v>
      </c>
      <c r="BH476" s="149">
        <f>IF(N476="sníž. přenesená",J476,0)</f>
        <v>0</v>
      </c>
      <c r="BI476" s="149">
        <f>IF(N476="nulová",J476,0)</f>
        <v>0</v>
      </c>
      <c r="BJ476" s="16" t="s">
        <v>8</v>
      </c>
      <c r="BK476" s="149">
        <f>ROUND(I476*H476,0)</f>
        <v>0</v>
      </c>
      <c r="BL476" s="16" t="s">
        <v>251</v>
      </c>
      <c r="BM476" s="148" t="s">
        <v>817</v>
      </c>
    </row>
    <row r="477" spans="2:65" s="12" customFormat="1">
      <c r="B477" s="150"/>
      <c r="D477" s="151" t="s">
        <v>171</v>
      </c>
      <c r="E477" s="152" t="s">
        <v>1</v>
      </c>
      <c r="F477" s="153" t="s">
        <v>347</v>
      </c>
      <c r="H477" s="154">
        <v>107.01600000000001</v>
      </c>
      <c r="I477" s="155"/>
      <c r="L477" s="150"/>
      <c r="M477" s="156"/>
      <c r="T477" s="157"/>
      <c r="AT477" s="152" t="s">
        <v>171</v>
      </c>
      <c r="AU477" s="152" t="s">
        <v>86</v>
      </c>
      <c r="AV477" s="12" t="s">
        <v>86</v>
      </c>
      <c r="AW477" s="12" t="s">
        <v>32</v>
      </c>
      <c r="AX477" s="12" t="s">
        <v>77</v>
      </c>
      <c r="AY477" s="152" t="s">
        <v>163</v>
      </c>
    </row>
    <row r="478" spans="2:65" s="1" customFormat="1" ht="24.2" customHeight="1">
      <c r="B478" s="31"/>
      <c r="C478" s="158" t="s">
        <v>818</v>
      </c>
      <c r="D478" s="158" t="s">
        <v>269</v>
      </c>
      <c r="E478" s="159" t="s">
        <v>376</v>
      </c>
      <c r="F478" s="160" t="s">
        <v>377</v>
      </c>
      <c r="G478" s="161" t="s">
        <v>168</v>
      </c>
      <c r="H478" s="162">
        <v>112.367</v>
      </c>
      <c r="I478" s="163"/>
      <c r="J478" s="164">
        <f>ROUND(I478*H478,0)</f>
        <v>0</v>
      </c>
      <c r="K478" s="165"/>
      <c r="L478" s="166"/>
      <c r="M478" s="167" t="s">
        <v>1</v>
      </c>
      <c r="N478" s="168" t="s">
        <v>42</v>
      </c>
      <c r="P478" s="146">
        <f>O478*H478</f>
        <v>0</v>
      </c>
      <c r="Q478" s="146">
        <v>3.5999999999999999E-3</v>
      </c>
      <c r="R478" s="146">
        <f>Q478*H478</f>
        <v>0.40452120000000003</v>
      </c>
      <c r="S478" s="146">
        <v>0</v>
      </c>
      <c r="T478" s="147">
        <f>S478*H478</f>
        <v>0</v>
      </c>
      <c r="AR478" s="148" t="s">
        <v>339</v>
      </c>
      <c r="AT478" s="148" t="s">
        <v>269</v>
      </c>
      <c r="AU478" s="148" t="s">
        <v>86</v>
      </c>
      <c r="AY478" s="16" t="s">
        <v>163</v>
      </c>
      <c r="BE478" s="149">
        <f>IF(N478="základní",J478,0)</f>
        <v>0</v>
      </c>
      <c r="BF478" s="149">
        <f>IF(N478="snížená",J478,0)</f>
        <v>0</v>
      </c>
      <c r="BG478" s="149">
        <f>IF(N478="zákl. přenesená",J478,0)</f>
        <v>0</v>
      </c>
      <c r="BH478" s="149">
        <f>IF(N478="sníž. přenesená",J478,0)</f>
        <v>0</v>
      </c>
      <c r="BI478" s="149">
        <f>IF(N478="nulová",J478,0)</f>
        <v>0</v>
      </c>
      <c r="BJ478" s="16" t="s">
        <v>8</v>
      </c>
      <c r="BK478" s="149">
        <f>ROUND(I478*H478,0)</f>
        <v>0</v>
      </c>
      <c r="BL478" s="16" t="s">
        <v>251</v>
      </c>
      <c r="BM478" s="148" t="s">
        <v>819</v>
      </c>
    </row>
    <row r="479" spans="2:65" s="12" customFormat="1">
      <c r="B479" s="150"/>
      <c r="D479" s="151" t="s">
        <v>171</v>
      </c>
      <c r="E479" s="152" t="s">
        <v>1</v>
      </c>
      <c r="F479" s="153" t="s">
        <v>820</v>
      </c>
      <c r="H479" s="154">
        <v>107.01600000000001</v>
      </c>
      <c r="I479" s="155"/>
      <c r="L479" s="150"/>
      <c r="M479" s="156"/>
      <c r="T479" s="157"/>
      <c r="AT479" s="152" t="s">
        <v>171</v>
      </c>
      <c r="AU479" s="152" t="s">
        <v>86</v>
      </c>
      <c r="AV479" s="12" t="s">
        <v>86</v>
      </c>
      <c r="AW479" s="12" t="s">
        <v>32</v>
      </c>
      <c r="AX479" s="12" t="s">
        <v>8</v>
      </c>
      <c r="AY479" s="152" t="s">
        <v>163</v>
      </c>
    </row>
    <row r="480" spans="2:65" s="12" customFormat="1">
      <c r="B480" s="150"/>
      <c r="D480" s="151" t="s">
        <v>171</v>
      </c>
      <c r="F480" s="153" t="s">
        <v>821</v>
      </c>
      <c r="H480" s="154">
        <v>112.367</v>
      </c>
      <c r="I480" s="155"/>
      <c r="L480" s="150"/>
      <c r="M480" s="156"/>
      <c r="T480" s="157"/>
      <c r="AT480" s="152" t="s">
        <v>171</v>
      </c>
      <c r="AU480" s="152" t="s">
        <v>86</v>
      </c>
      <c r="AV480" s="12" t="s">
        <v>86</v>
      </c>
      <c r="AW480" s="12" t="s">
        <v>4</v>
      </c>
      <c r="AX480" s="12" t="s">
        <v>8</v>
      </c>
      <c r="AY480" s="152" t="s">
        <v>163</v>
      </c>
    </row>
    <row r="481" spans="2:65" s="1" customFormat="1" ht="24.2" customHeight="1">
      <c r="B481" s="31"/>
      <c r="C481" s="136" t="s">
        <v>822</v>
      </c>
      <c r="D481" s="136" t="s">
        <v>165</v>
      </c>
      <c r="E481" s="137" t="s">
        <v>823</v>
      </c>
      <c r="F481" s="138" t="s">
        <v>824</v>
      </c>
      <c r="G481" s="139" t="s">
        <v>168</v>
      </c>
      <c r="H481" s="140">
        <v>970.2</v>
      </c>
      <c r="I481" s="141"/>
      <c r="J481" s="142">
        <f>ROUND(I481*H481,0)</f>
        <v>0</v>
      </c>
      <c r="K481" s="143"/>
      <c r="L481" s="31"/>
      <c r="M481" s="144" t="s">
        <v>1</v>
      </c>
      <c r="N481" s="145" t="s">
        <v>42</v>
      </c>
      <c r="P481" s="146">
        <f>O481*H481</f>
        <v>0</v>
      </c>
      <c r="Q481" s="146">
        <v>1.0000000000000001E-5</v>
      </c>
      <c r="R481" s="146">
        <f>Q481*H481</f>
        <v>9.7020000000000006E-3</v>
      </c>
      <c r="S481" s="146">
        <v>0</v>
      </c>
      <c r="T481" s="147">
        <f>S481*H481</f>
        <v>0</v>
      </c>
      <c r="AR481" s="148" t="s">
        <v>251</v>
      </c>
      <c r="AT481" s="148" t="s">
        <v>165</v>
      </c>
      <c r="AU481" s="148" t="s">
        <v>86</v>
      </c>
      <c r="AY481" s="16" t="s">
        <v>163</v>
      </c>
      <c r="BE481" s="149">
        <f>IF(N481="základní",J481,0)</f>
        <v>0</v>
      </c>
      <c r="BF481" s="149">
        <f>IF(N481="snížená",J481,0)</f>
        <v>0</v>
      </c>
      <c r="BG481" s="149">
        <f>IF(N481="zákl. přenesená",J481,0)</f>
        <v>0</v>
      </c>
      <c r="BH481" s="149">
        <f>IF(N481="sníž. přenesená",J481,0)</f>
        <v>0</v>
      </c>
      <c r="BI481" s="149">
        <f>IF(N481="nulová",J481,0)</f>
        <v>0</v>
      </c>
      <c r="BJ481" s="16" t="s">
        <v>8</v>
      </c>
      <c r="BK481" s="149">
        <f>ROUND(I481*H481,0)</f>
        <v>0</v>
      </c>
      <c r="BL481" s="16" t="s">
        <v>251</v>
      </c>
      <c r="BM481" s="148" t="s">
        <v>825</v>
      </c>
    </row>
    <row r="482" spans="2:65" s="12" customFormat="1">
      <c r="B482" s="150"/>
      <c r="D482" s="151" t="s">
        <v>171</v>
      </c>
      <c r="E482" s="152" t="s">
        <v>1</v>
      </c>
      <c r="F482" s="153" t="s">
        <v>607</v>
      </c>
      <c r="H482" s="154">
        <v>970.2</v>
      </c>
      <c r="I482" s="155"/>
      <c r="L482" s="150"/>
      <c r="M482" s="156"/>
      <c r="T482" s="157"/>
      <c r="AT482" s="152" t="s">
        <v>171</v>
      </c>
      <c r="AU482" s="152" t="s">
        <v>86</v>
      </c>
      <c r="AV482" s="12" t="s">
        <v>86</v>
      </c>
      <c r="AW482" s="12" t="s">
        <v>32</v>
      </c>
      <c r="AX482" s="12" t="s">
        <v>77</v>
      </c>
      <c r="AY482" s="152" t="s">
        <v>163</v>
      </c>
    </row>
    <row r="483" spans="2:65" s="1" customFormat="1" ht="37.9" customHeight="1">
      <c r="B483" s="31"/>
      <c r="C483" s="158" t="s">
        <v>826</v>
      </c>
      <c r="D483" s="158" t="s">
        <v>269</v>
      </c>
      <c r="E483" s="159" t="s">
        <v>827</v>
      </c>
      <c r="F483" s="160" t="s">
        <v>828</v>
      </c>
      <c r="G483" s="161" t="s">
        <v>168</v>
      </c>
      <c r="H483" s="162">
        <v>1130.768</v>
      </c>
      <c r="I483" s="163"/>
      <c r="J483" s="164">
        <f>ROUND(I483*H483,0)</f>
        <v>0</v>
      </c>
      <c r="K483" s="165"/>
      <c r="L483" s="166"/>
      <c r="M483" s="167" t="s">
        <v>1</v>
      </c>
      <c r="N483" s="168" t="s">
        <v>42</v>
      </c>
      <c r="P483" s="146">
        <f>O483*H483</f>
        <v>0</v>
      </c>
      <c r="Q483" s="146">
        <v>1.4999999999999999E-4</v>
      </c>
      <c r="R483" s="146">
        <f>Q483*H483</f>
        <v>0.16961519999999999</v>
      </c>
      <c r="S483" s="146">
        <v>0</v>
      </c>
      <c r="T483" s="147">
        <f>S483*H483</f>
        <v>0</v>
      </c>
      <c r="AR483" s="148" t="s">
        <v>339</v>
      </c>
      <c r="AT483" s="148" t="s">
        <v>269</v>
      </c>
      <c r="AU483" s="148" t="s">
        <v>86</v>
      </c>
      <c r="AY483" s="16" t="s">
        <v>163</v>
      </c>
      <c r="BE483" s="149">
        <f>IF(N483="základní",J483,0)</f>
        <v>0</v>
      </c>
      <c r="BF483" s="149">
        <f>IF(N483="snížená",J483,0)</f>
        <v>0</v>
      </c>
      <c r="BG483" s="149">
        <f>IF(N483="zákl. přenesená",J483,0)</f>
        <v>0</v>
      </c>
      <c r="BH483" s="149">
        <f>IF(N483="sníž. přenesená",J483,0)</f>
        <v>0</v>
      </c>
      <c r="BI483" s="149">
        <f>IF(N483="nulová",J483,0)</f>
        <v>0</v>
      </c>
      <c r="BJ483" s="16" t="s">
        <v>8</v>
      </c>
      <c r="BK483" s="149">
        <f>ROUND(I483*H483,0)</f>
        <v>0</v>
      </c>
      <c r="BL483" s="16" t="s">
        <v>251</v>
      </c>
      <c r="BM483" s="148" t="s">
        <v>829</v>
      </c>
    </row>
    <row r="484" spans="2:65" s="12" customFormat="1">
      <c r="B484" s="150"/>
      <c r="D484" s="151" t="s">
        <v>171</v>
      </c>
      <c r="E484" s="152" t="s">
        <v>1</v>
      </c>
      <c r="F484" s="153" t="s">
        <v>830</v>
      </c>
      <c r="H484" s="154">
        <v>970.2</v>
      </c>
      <c r="I484" s="155"/>
      <c r="L484" s="150"/>
      <c r="M484" s="156"/>
      <c r="T484" s="157"/>
      <c r="AT484" s="152" t="s">
        <v>171</v>
      </c>
      <c r="AU484" s="152" t="s">
        <v>86</v>
      </c>
      <c r="AV484" s="12" t="s">
        <v>86</v>
      </c>
      <c r="AW484" s="12" t="s">
        <v>32</v>
      </c>
      <c r="AX484" s="12" t="s">
        <v>8</v>
      </c>
      <c r="AY484" s="152" t="s">
        <v>163</v>
      </c>
    </row>
    <row r="485" spans="2:65" s="12" customFormat="1">
      <c r="B485" s="150"/>
      <c r="D485" s="151" t="s">
        <v>171</v>
      </c>
      <c r="F485" s="153" t="s">
        <v>831</v>
      </c>
      <c r="H485" s="154">
        <v>1130.768</v>
      </c>
      <c r="I485" s="155"/>
      <c r="L485" s="150"/>
      <c r="M485" s="156"/>
      <c r="T485" s="157"/>
      <c r="AT485" s="152" t="s">
        <v>171</v>
      </c>
      <c r="AU485" s="152" t="s">
        <v>86</v>
      </c>
      <c r="AV485" s="12" t="s">
        <v>86</v>
      </c>
      <c r="AW485" s="12" t="s">
        <v>4</v>
      </c>
      <c r="AX485" s="12" t="s">
        <v>8</v>
      </c>
      <c r="AY485" s="152" t="s">
        <v>163</v>
      </c>
    </row>
    <row r="486" spans="2:65" s="1" customFormat="1" ht="24.2" customHeight="1">
      <c r="B486" s="31"/>
      <c r="C486" s="136" t="s">
        <v>832</v>
      </c>
      <c r="D486" s="136" t="s">
        <v>165</v>
      </c>
      <c r="E486" s="137" t="s">
        <v>833</v>
      </c>
      <c r="F486" s="138" t="s">
        <v>834</v>
      </c>
      <c r="G486" s="139" t="s">
        <v>203</v>
      </c>
      <c r="H486" s="140">
        <v>6.0289999999999999</v>
      </c>
      <c r="I486" s="141"/>
      <c r="J486" s="142">
        <f>ROUND(I486*H486,0)</f>
        <v>0</v>
      </c>
      <c r="K486" s="143"/>
      <c r="L486" s="31"/>
      <c r="M486" s="144" t="s">
        <v>1</v>
      </c>
      <c r="N486" s="145" t="s">
        <v>42</v>
      </c>
      <c r="P486" s="146">
        <f>O486*H486</f>
        <v>0</v>
      </c>
      <c r="Q486" s="146">
        <v>0</v>
      </c>
      <c r="R486" s="146">
        <f>Q486*H486</f>
        <v>0</v>
      </c>
      <c r="S486" s="146">
        <v>0</v>
      </c>
      <c r="T486" s="147">
        <f>S486*H486</f>
        <v>0</v>
      </c>
      <c r="AR486" s="148" t="s">
        <v>251</v>
      </c>
      <c r="AT486" s="148" t="s">
        <v>165</v>
      </c>
      <c r="AU486" s="148" t="s">
        <v>86</v>
      </c>
      <c r="AY486" s="16" t="s">
        <v>163</v>
      </c>
      <c r="BE486" s="149">
        <f>IF(N486="základní",J486,0)</f>
        <v>0</v>
      </c>
      <c r="BF486" s="149">
        <f>IF(N486="snížená",J486,0)</f>
        <v>0</v>
      </c>
      <c r="BG486" s="149">
        <f>IF(N486="zákl. přenesená",J486,0)</f>
        <v>0</v>
      </c>
      <c r="BH486" s="149">
        <f>IF(N486="sníž. přenesená",J486,0)</f>
        <v>0</v>
      </c>
      <c r="BI486" s="149">
        <f>IF(N486="nulová",J486,0)</f>
        <v>0</v>
      </c>
      <c r="BJ486" s="16" t="s">
        <v>8</v>
      </c>
      <c r="BK486" s="149">
        <f>ROUND(I486*H486,0)</f>
        <v>0</v>
      </c>
      <c r="BL486" s="16" t="s">
        <v>251</v>
      </c>
      <c r="BM486" s="148" t="s">
        <v>835</v>
      </c>
    </row>
    <row r="487" spans="2:65" s="11" customFormat="1" ht="22.9" customHeight="1">
      <c r="B487" s="124"/>
      <c r="D487" s="125" t="s">
        <v>76</v>
      </c>
      <c r="E487" s="134" t="s">
        <v>836</v>
      </c>
      <c r="F487" s="134" t="s">
        <v>837</v>
      </c>
      <c r="I487" s="127"/>
      <c r="J487" s="135">
        <f>BK487</f>
        <v>0</v>
      </c>
      <c r="L487" s="124"/>
      <c r="M487" s="129"/>
      <c r="P487" s="130">
        <f>SUM(P488:P490)</f>
        <v>0</v>
      </c>
      <c r="R487" s="130">
        <f>SUM(R488:R490)</f>
        <v>1.0200000000000001E-2</v>
      </c>
      <c r="T487" s="131">
        <f>SUM(T488:T490)</f>
        <v>0.21129999999999999</v>
      </c>
      <c r="AR487" s="125" t="s">
        <v>86</v>
      </c>
      <c r="AT487" s="132" t="s">
        <v>76</v>
      </c>
      <c r="AU487" s="132" t="s">
        <v>8</v>
      </c>
      <c r="AY487" s="125" t="s">
        <v>163</v>
      </c>
      <c r="BK487" s="133">
        <f>SUM(BK488:BK490)</f>
        <v>0</v>
      </c>
    </row>
    <row r="488" spans="2:65" s="1" customFormat="1" ht="16.5" customHeight="1">
      <c r="B488" s="31"/>
      <c r="C488" s="136" t="s">
        <v>838</v>
      </c>
      <c r="D488" s="136" t="s">
        <v>165</v>
      </c>
      <c r="E488" s="137" t="s">
        <v>839</v>
      </c>
      <c r="F488" s="138" t="s">
        <v>840</v>
      </c>
      <c r="G488" s="139" t="s">
        <v>226</v>
      </c>
      <c r="H488" s="140">
        <v>10</v>
      </c>
      <c r="I488" s="141"/>
      <c r="J488" s="142">
        <f>ROUND(I488*H488,0)</f>
        <v>0</v>
      </c>
      <c r="K488" s="143"/>
      <c r="L488" s="31"/>
      <c r="M488" s="144" t="s">
        <v>1</v>
      </c>
      <c r="N488" s="145" t="s">
        <v>42</v>
      </c>
      <c r="P488" s="146">
        <f>O488*H488</f>
        <v>0</v>
      </c>
      <c r="Q488" s="146">
        <v>0</v>
      </c>
      <c r="R488" s="146">
        <f>Q488*H488</f>
        <v>0</v>
      </c>
      <c r="S488" s="146">
        <v>2.1129999999999999E-2</v>
      </c>
      <c r="T488" s="147">
        <f>S488*H488</f>
        <v>0.21129999999999999</v>
      </c>
      <c r="AR488" s="148" t="s">
        <v>251</v>
      </c>
      <c r="AT488" s="148" t="s">
        <v>165</v>
      </c>
      <c r="AU488" s="148" t="s">
        <v>86</v>
      </c>
      <c r="AY488" s="16" t="s">
        <v>163</v>
      </c>
      <c r="BE488" s="149">
        <f>IF(N488="základní",J488,0)</f>
        <v>0</v>
      </c>
      <c r="BF488" s="149">
        <f>IF(N488="snížená",J488,0)</f>
        <v>0</v>
      </c>
      <c r="BG488" s="149">
        <f>IF(N488="zákl. přenesená",J488,0)</f>
        <v>0</v>
      </c>
      <c r="BH488" s="149">
        <f>IF(N488="sníž. přenesená",J488,0)</f>
        <v>0</v>
      </c>
      <c r="BI488" s="149">
        <f>IF(N488="nulová",J488,0)</f>
        <v>0</v>
      </c>
      <c r="BJ488" s="16" t="s">
        <v>8</v>
      </c>
      <c r="BK488" s="149">
        <f>ROUND(I488*H488,0)</f>
        <v>0</v>
      </c>
      <c r="BL488" s="16" t="s">
        <v>251</v>
      </c>
      <c r="BM488" s="148" t="s">
        <v>841</v>
      </c>
    </row>
    <row r="489" spans="2:65" s="1" customFormat="1" ht="24.2" customHeight="1">
      <c r="B489" s="31"/>
      <c r="C489" s="136" t="s">
        <v>842</v>
      </c>
      <c r="D489" s="136" t="s">
        <v>165</v>
      </c>
      <c r="E489" s="137" t="s">
        <v>843</v>
      </c>
      <c r="F489" s="138" t="s">
        <v>844</v>
      </c>
      <c r="G489" s="139" t="s">
        <v>226</v>
      </c>
      <c r="H489" s="140">
        <v>10</v>
      </c>
      <c r="I489" s="141"/>
      <c r="J489" s="142">
        <f>ROUND(I489*H489,0)</f>
        <v>0</v>
      </c>
      <c r="K489" s="143"/>
      <c r="L489" s="31"/>
      <c r="M489" s="144" t="s">
        <v>1</v>
      </c>
      <c r="N489" s="145" t="s">
        <v>42</v>
      </c>
      <c r="P489" s="146">
        <f>O489*H489</f>
        <v>0</v>
      </c>
      <c r="Q489" s="146">
        <v>1.0200000000000001E-3</v>
      </c>
      <c r="R489" s="146">
        <f>Q489*H489</f>
        <v>1.0200000000000001E-2</v>
      </c>
      <c r="S489" s="146">
        <v>0</v>
      </c>
      <c r="T489" s="147">
        <f>S489*H489</f>
        <v>0</v>
      </c>
      <c r="AR489" s="148" t="s">
        <v>251</v>
      </c>
      <c r="AT489" s="148" t="s">
        <v>165</v>
      </c>
      <c r="AU489" s="148" t="s">
        <v>86</v>
      </c>
      <c r="AY489" s="16" t="s">
        <v>163</v>
      </c>
      <c r="BE489" s="149">
        <f>IF(N489="základní",J489,0)</f>
        <v>0</v>
      </c>
      <c r="BF489" s="149">
        <f>IF(N489="snížená",J489,0)</f>
        <v>0</v>
      </c>
      <c r="BG489" s="149">
        <f>IF(N489="zákl. přenesená",J489,0)</f>
        <v>0</v>
      </c>
      <c r="BH489" s="149">
        <f>IF(N489="sníž. přenesená",J489,0)</f>
        <v>0</v>
      </c>
      <c r="BI489" s="149">
        <f>IF(N489="nulová",J489,0)</f>
        <v>0</v>
      </c>
      <c r="BJ489" s="16" t="s">
        <v>8</v>
      </c>
      <c r="BK489" s="149">
        <f>ROUND(I489*H489,0)</f>
        <v>0</v>
      </c>
      <c r="BL489" s="16" t="s">
        <v>251</v>
      </c>
      <c r="BM489" s="148" t="s">
        <v>845</v>
      </c>
    </row>
    <row r="490" spans="2:65" s="1" customFormat="1" ht="24.2" customHeight="1">
      <c r="B490" s="31"/>
      <c r="C490" s="136" t="s">
        <v>846</v>
      </c>
      <c r="D490" s="136" t="s">
        <v>165</v>
      </c>
      <c r="E490" s="137" t="s">
        <v>847</v>
      </c>
      <c r="F490" s="138" t="s">
        <v>848</v>
      </c>
      <c r="G490" s="139" t="s">
        <v>849</v>
      </c>
      <c r="H490" s="175"/>
      <c r="I490" s="141"/>
      <c r="J490" s="142">
        <f>ROUND(I490*H490,0)</f>
        <v>0</v>
      </c>
      <c r="K490" s="143"/>
      <c r="L490" s="31"/>
      <c r="M490" s="144" t="s">
        <v>1</v>
      </c>
      <c r="N490" s="145" t="s">
        <v>42</v>
      </c>
      <c r="P490" s="146">
        <f>O490*H490</f>
        <v>0</v>
      </c>
      <c r="Q490" s="146">
        <v>0</v>
      </c>
      <c r="R490" s="146">
        <f>Q490*H490</f>
        <v>0</v>
      </c>
      <c r="S490" s="146">
        <v>0</v>
      </c>
      <c r="T490" s="147">
        <f>S490*H490</f>
        <v>0</v>
      </c>
      <c r="AR490" s="148" t="s">
        <v>251</v>
      </c>
      <c r="AT490" s="148" t="s">
        <v>165</v>
      </c>
      <c r="AU490" s="148" t="s">
        <v>86</v>
      </c>
      <c r="AY490" s="16" t="s">
        <v>163</v>
      </c>
      <c r="BE490" s="149">
        <f>IF(N490="základní",J490,0)</f>
        <v>0</v>
      </c>
      <c r="BF490" s="149">
        <f>IF(N490="snížená",J490,0)</f>
        <v>0</v>
      </c>
      <c r="BG490" s="149">
        <f>IF(N490="zákl. přenesená",J490,0)</f>
        <v>0</v>
      </c>
      <c r="BH490" s="149">
        <f>IF(N490="sníž. přenesená",J490,0)</f>
        <v>0</v>
      </c>
      <c r="BI490" s="149">
        <f>IF(N490="nulová",J490,0)</f>
        <v>0</v>
      </c>
      <c r="BJ490" s="16" t="s">
        <v>8</v>
      </c>
      <c r="BK490" s="149">
        <f>ROUND(I490*H490,0)</f>
        <v>0</v>
      </c>
      <c r="BL490" s="16" t="s">
        <v>251</v>
      </c>
      <c r="BM490" s="148" t="s">
        <v>850</v>
      </c>
    </row>
    <row r="491" spans="2:65" s="11" customFormat="1" ht="22.9" customHeight="1">
      <c r="B491" s="124"/>
      <c r="D491" s="125" t="s">
        <v>76</v>
      </c>
      <c r="E491" s="134" t="s">
        <v>851</v>
      </c>
      <c r="F491" s="134" t="s">
        <v>852</v>
      </c>
      <c r="I491" s="127"/>
      <c r="J491" s="135">
        <f>BK491</f>
        <v>0</v>
      </c>
      <c r="L491" s="124"/>
      <c r="M491" s="129"/>
      <c r="P491" s="130">
        <f>SUM(P492:P494)</f>
        <v>0</v>
      </c>
      <c r="R491" s="130">
        <f>SUM(R492:R494)</f>
        <v>1.8000000000000001E-4</v>
      </c>
      <c r="T491" s="131">
        <f>SUM(T492:T494)</f>
        <v>6.8999999999999997E-4</v>
      </c>
      <c r="AR491" s="125" t="s">
        <v>86</v>
      </c>
      <c r="AT491" s="132" t="s">
        <v>76</v>
      </c>
      <c r="AU491" s="132" t="s">
        <v>8</v>
      </c>
      <c r="AY491" s="125" t="s">
        <v>163</v>
      </c>
      <c r="BK491" s="133">
        <f>SUM(BK492:BK494)</f>
        <v>0</v>
      </c>
    </row>
    <row r="492" spans="2:65" s="1" customFormat="1" ht="24.2" customHeight="1">
      <c r="B492" s="31"/>
      <c r="C492" s="136" t="s">
        <v>853</v>
      </c>
      <c r="D492" s="136" t="s">
        <v>165</v>
      </c>
      <c r="E492" s="137" t="s">
        <v>854</v>
      </c>
      <c r="F492" s="138" t="s">
        <v>855</v>
      </c>
      <c r="G492" s="139" t="s">
        <v>226</v>
      </c>
      <c r="H492" s="140">
        <v>1</v>
      </c>
      <c r="I492" s="141"/>
      <c r="J492" s="142">
        <f>ROUND(I492*H492,0)</f>
        <v>0</v>
      </c>
      <c r="K492" s="143"/>
      <c r="L492" s="31"/>
      <c r="M492" s="144" t="s">
        <v>1</v>
      </c>
      <c r="N492" s="145" t="s">
        <v>42</v>
      </c>
      <c r="P492" s="146">
        <f>O492*H492</f>
        <v>0</v>
      </c>
      <c r="Q492" s="146">
        <v>0</v>
      </c>
      <c r="R492" s="146">
        <f>Q492*H492</f>
        <v>0</v>
      </c>
      <c r="S492" s="146">
        <v>6.8999999999999997E-4</v>
      </c>
      <c r="T492" s="147">
        <f>S492*H492</f>
        <v>6.8999999999999997E-4</v>
      </c>
      <c r="AR492" s="148" t="s">
        <v>251</v>
      </c>
      <c r="AT492" s="148" t="s">
        <v>165</v>
      </c>
      <c r="AU492" s="148" t="s">
        <v>86</v>
      </c>
      <c r="AY492" s="16" t="s">
        <v>163</v>
      </c>
      <c r="BE492" s="149">
        <f>IF(N492="základní",J492,0)</f>
        <v>0</v>
      </c>
      <c r="BF492" s="149">
        <f>IF(N492="snížená",J492,0)</f>
        <v>0</v>
      </c>
      <c r="BG492" s="149">
        <f>IF(N492="zákl. přenesená",J492,0)</f>
        <v>0</v>
      </c>
      <c r="BH492" s="149">
        <f>IF(N492="sníž. přenesená",J492,0)</f>
        <v>0</v>
      </c>
      <c r="BI492" s="149">
        <f>IF(N492="nulová",J492,0)</f>
        <v>0</v>
      </c>
      <c r="BJ492" s="16" t="s">
        <v>8</v>
      </c>
      <c r="BK492" s="149">
        <f>ROUND(I492*H492,0)</f>
        <v>0</v>
      </c>
      <c r="BL492" s="16" t="s">
        <v>251</v>
      </c>
      <c r="BM492" s="148" t="s">
        <v>856</v>
      </c>
    </row>
    <row r="493" spans="2:65" s="1" customFormat="1" ht="24.2" customHeight="1">
      <c r="B493" s="31"/>
      <c r="C493" s="136" t="s">
        <v>857</v>
      </c>
      <c r="D493" s="136" t="s">
        <v>165</v>
      </c>
      <c r="E493" s="137" t="s">
        <v>858</v>
      </c>
      <c r="F493" s="138" t="s">
        <v>859</v>
      </c>
      <c r="G493" s="139" t="s">
        <v>226</v>
      </c>
      <c r="H493" s="140">
        <v>1</v>
      </c>
      <c r="I493" s="141"/>
      <c r="J493" s="142">
        <f>ROUND(I493*H493,0)</f>
        <v>0</v>
      </c>
      <c r="K493" s="143"/>
      <c r="L493" s="31"/>
      <c r="M493" s="144" t="s">
        <v>1</v>
      </c>
      <c r="N493" s="145" t="s">
        <v>42</v>
      </c>
      <c r="P493" s="146">
        <f>O493*H493</f>
        <v>0</v>
      </c>
      <c r="Q493" s="146">
        <v>1.8000000000000001E-4</v>
      </c>
      <c r="R493" s="146">
        <f>Q493*H493</f>
        <v>1.8000000000000001E-4</v>
      </c>
      <c r="S493" s="146">
        <v>0</v>
      </c>
      <c r="T493" s="147">
        <f>S493*H493</f>
        <v>0</v>
      </c>
      <c r="AR493" s="148" t="s">
        <v>251</v>
      </c>
      <c r="AT493" s="148" t="s">
        <v>165</v>
      </c>
      <c r="AU493" s="148" t="s">
        <v>86</v>
      </c>
      <c r="AY493" s="16" t="s">
        <v>163</v>
      </c>
      <c r="BE493" s="149">
        <f>IF(N493="základní",J493,0)</f>
        <v>0</v>
      </c>
      <c r="BF493" s="149">
        <f>IF(N493="snížená",J493,0)</f>
        <v>0</v>
      </c>
      <c r="BG493" s="149">
        <f>IF(N493="zákl. přenesená",J493,0)</f>
        <v>0</v>
      </c>
      <c r="BH493" s="149">
        <f>IF(N493="sníž. přenesená",J493,0)</f>
        <v>0</v>
      </c>
      <c r="BI493" s="149">
        <f>IF(N493="nulová",J493,0)</f>
        <v>0</v>
      </c>
      <c r="BJ493" s="16" t="s">
        <v>8</v>
      </c>
      <c r="BK493" s="149">
        <f>ROUND(I493*H493,0)</f>
        <v>0</v>
      </c>
      <c r="BL493" s="16" t="s">
        <v>251</v>
      </c>
      <c r="BM493" s="148" t="s">
        <v>860</v>
      </c>
    </row>
    <row r="494" spans="2:65" s="1" customFormat="1" ht="24.2" customHeight="1">
      <c r="B494" s="31"/>
      <c r="C494" s="136" t="s">
        <v>861</v>
      </c>
      <c r="D494" s="136" t="s">
        <v>165</v>
      </c>
      <c r="E494" s="137" t="s">
        <v>862</v>
      </c>
      <c r="F494" s="138" t="s">
        <v>863</v>
      </c>
      <c r="G494" s="139" t="s">
        <v>203</v>
      </c>
      <c r="H494" s="140">
        <v>1E-3</v>
      </c>
      <c r="I494" s="141"/>
      <c r="J494" s="142">
        <f>ROUND(I494*H494,0)</f>
        <v>0</v>
      </c>
      <c r="K494" s="143"/>
      <c r="L494" s="31"/>
      <c r="M494" s="144" t="s">
        <v>1</v>
      </c>
      <c r="N494" s="145" t="s">
        <v>42</v>
      </c>
      <c r="P494" s="146">
        <f>O494*H494</f>
        <v>0</v>
      </c>
      <c r="Q494" s="146">
        <v>0</v>
      </c>
      <c r="R494" s="146">
        <f>Q494*H494</f>
        <v>0</v>
      </c>
      <c r="S494" s="146">
        <v>0</v>
      </c>
      <c r="T494" s="147">
        <f>S494*H494</f>
        <v>0</v>
      </c>
      <c r="AR494" s="148" t="s">
        <v>251</v>
      </c>
      <c r="AT494" s="148" t="s">
        <v>165</v>
      </c>
      <c r="AU494" s="148" t="s">
        <v>86</v>
      </c>
      <c r="AY494" s="16" t="s">
        <v>163</v>
      </c>
      <c r="BE494" s="149">
        <f>IF(N494="základní",J494,0)</f>
        <v>0</v>
      </c>
      <c r="BF494" s="149">
        <f>IF(N494="snížená",J494,0)</f>
        <v>0</v>
      </c>
      <c r="BG494" s="149">
        <f>IF(N494="zákl. přenesená",J494,0)</f>
        <v>0</v>
      </c>
      <c r="BH494" s="149">
        <f>IF(N494="sníž. přenesená",J494,0)</f>
        <v>0</v>
      </c>
      <c r="BI494" s="149">
        <f>IF(N494="nulová",J494,0)</f>
        <v>0</v>
      </c>
      <c r="BJ494" s="16" t="s">
        <v>8</v>
      </c>
      <c r="BK494" s="149">
        <f>ROUND(I494*H494,0)</f>
        <v>0</v>
      </c>
      <c r="BL494" s="16" t="s">
        <v>251</v>
      </c>
      <c r="BM494" s="148" t="s">
        <v>864</v>
      </c>
    </row>
    <row r="495" spans="2:65" s="11" customFormat="1" ht="22.9" customHeight="1">
      <c r="B495" s="124"/>
      <c r="D495" s="125" t="s">
        <v>76</v>
      </c>
      <c r="E495" s="134" t="s">
        <v>865</v>
      </c>
      <c r="F495" s="134" t="s">
        <v>866</v>
      </c>
      <c r="I495" s="127"/>
      <c r="J495" s="135">
        <f>BK495</f>
        <v>0</v>
      </c>
      <c r="L495" s="124"/>
      <c r="M495" s="129"/>
      <c r="P495" s="130">
        <f>SUM(P496:P515)</f>
        <v>0</v>
      </c>
      <c r="R495" s="130">
        <f>SUM(R496:R515)</f>
        <v>0.56006434999999999</v>
      </c>
      <c r="T495" s="131">
        <f>SUM(T496:T515)</f>
        <v>0.40560600000000002</v>
      </c>
      <c r="AR495" s="125" t="s">
        <v>86</v>
      </c>
      <c r="AT495" s="132" t="s">
        <v>76</v>
      </c>
      <c r="AU495" s="132" t="s">
        <v>8</v>
      </c>
      <c r="AY495" s="125" t="s">
        <v>163</v>
      </c>
      <c r="BK495" s="133">
        <f>SUM(BK496:BK515)</f>
        <v>0</v>
      </c>
    </row>
    <row r="496" spans="2:65" s="1" customFormat="1" ht="33" customHeight="1">
      <c r="B496" s="31"/>
      <c r="C496" s="136" t="s">
        <v>867</v>
      </c>
      <c r="D496" s="136" t="s">
        <v>165</v>
      </c>
      <c r="E496" s="137" t="s">
        <v>868</v>
      </c>
      <c r="F496" s="138" t="s">
        <v>869</v>
      </c>
      <c r="G496" s="139" t="s">
        <v>182</v>
      </c>
      <c r="H496" s="140">
        <v>0.20100000000000001</v>
      </c>
      <c r="I496" s="141"/>
      <c r="J496" s="142">
        <f>ROUND(I496*H496,0)</f>
        <v>0</v>
      </c>
      <c r="K496" s="143"/>
      <c r="L496" s="31"/>
      <c r="M496" s="144" t="s">
        <v>1</v>
      </c>
      <c r="N496" s="145" t="s">
        <v>42</v>
      </c>
      <c r="P496" s="146">
        <f>O496*H496</f>
        <v>0</v>
      </c>
      <c r="Q496" s="146">
        <v>1.89E-3</v>
      </c>
      <c r="R496" s="146">
        <f>Q496*H496</f>
        <v>3.7989000000000002E-4</v>
      </c>
      <c r="S496" s="146">
        <v>0</v>
      </c>
      <c r="T496" s="147">
        <f>S496*H496</f>
        <v>0</v>
      </c>
      <c r="AR496" s="148" t="s">
        <v>251</v>
      </c>
      <c r="AT496" s="148" t="s">
        <v>165</v>
      </c>
      <c r="AU496" s="148" t="s">
        <v>86</v>
      </c>
      <c r="AY496" s="16" t="s">
        <v>163</v>
      </c>
      <c r="BE496" s="149">
        <f>IF(N496="základní",J496,0)</f>
        <v>0</v>
      </c>
      <c r="BF496" s="149">
        <f>IF(N496="snížená",J496,0)</f>
        <v>0</v>
      </c>
      <c r="BG496" s="149">
        <f>IF(N496="zákl. přenesená",J496,0)</f>
        <v>0</v>
      </c>
      <c r="BH496" s="149">
        <f>IF(N496="sníž. přenesená",J496,0)</f>
        <v>0</v>
      </c>
      <c r="BI496" s="149">
        <f>IF(N496="nulová",J496,0)</f>
        <v>0</v>
      </c>
      <c r="BJ496" s="16" t="s">
        <v>8</v>
      </c>
      <c r="BK496" s="149">
        <f>ROUND(I496*H496,0)</f>
        <v>0</v>
      </c>
      <c r="BL496" s="16" t="s">
        <v>251</v>
      </c>
      <c r="BM496" s="148" t="s">
        <v>870</v>
      </c>
    </row>
    <row r="497" spans="2:65" s="12" customFormat="1">
      <c r="B497" s="150"/>
      <c r="D497" s="151" t="s">
        <v>171</v>
      </c>
      <c r="E497" s="152" t="s">
        <v>1</v>
      </c>
      <c r="F497" s="153" t="s">
        <v>871</v>
      </c>
      <c r="H497" s="154">
        <v>0.20100000000000001</v>
      </c>
      <c r="I497" s="155"/>
      <c r="L497" s="150"/>
      <c r="M497" s="156"/>
      <c r="T497" s="157"/>
      <c r="AT497" s="152" t="s">
        <v>171</v>
      </c>
      <c r="AU497" s="152" t="s">
        <v>86</v>
      </c>
      <c r="AV497" s="12" t="s">
        <v>86</v>
      </c>
      <c r="AW497" s="12" t="s">
        <v>32</v>
      </c>
      <c r="AX497" s="12" t="s">
        <v>77</v>
      </c>
      <c r="AY497" s="152" t="s">
        <v>163</v>
      </c>
    </row>
    <row r="498" spans="2:65" s="1" customFormat="1" ht="21.75" customHeight="1">
      <c r="B498" s="31"/>
      <c r="C498" s="136" t="s">
        <v>872</v>
      </c>
      <c r="D498" s="136" t="s">
        <v>165</v>
      </c>
      <c r="E498" s="137" t="s">
        <v>873</v>
      </c>
      <c r="F498" s="138" t="s">
        <v>874</v>
      </c>
      <c r="G498" s="139" t="s">
        <v>168</v>
      </c>
      <c r="H498" s="140">
        <v>25.922000000000001</v>
      </c>
      <c r="I498" s="141"/>
      <c r="J498" s="142">
        <f>ROUND(I498*H498,0)</f>
        <v>0</v>
      </c>
      <c r="K498" s="143"/>
      <c r="L498" s="31"/>
      <c r="M498" s="144" t="s">
        <v>1</v>
      </c>
      <c r="N498" s="145" t="s">
        <v>42</v>
      </c>
      <c r="P498" s="146">
        <f>O498*H498</f>
        <v>0</v>
      </c>
      <c r="Q498" s="146">
        <v>0</v>
      </c>
      <c r="R498" s="146">
        <f>Q498*H498</f>
        <v>0</v>
      </c>
      <c r="S498" s="146">
        <v>0</v>
      </c>
      <c r="T498" s="147">
        <f>S498*H498</f>
        <v>0</v>
      </c>
      <c r="AR498" s="148" t="s">
        <v>251</v>
      </c>
      <c r="AT498" s="148" t="s">
        <v>165</v>
      </c>
      <c r="AU498" s="148" t="s">
        <v>86</v>
      </c>
      <c r="AY498" s="16" t="s">
        <v>163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6" t="s">
        <v>8</v>
      </c>
      <c r="BK498" s="149">
        <f>ROUND(I498*H498,0)</f>
        <v>0</v>
      </c>
      <c r="BL498" s="16" t="s">
        <v>251</v>
      </c>
      <c r="BM498" s="148" t="s">
        <v>875</v>
      </c>
    </row>
    <row r="499" spans="2:65" s="12" customFormat="1">
      <c r="B499" s="150"/>
      <c r="D499" s="151" t="s">
        <v>171</v>
      </c>
      <c r="E499" s="152" t="s">
        <v>1</v>
      </c>
      <c r="F499" s="153" t="s">
        <v>876</v>
      </c>
      <c r="H499" s="154">
        <v>25.922000000000001</v>
      </c>
      <c r="I499" s="155"/>
      <c r="L499" s="150"/>
      <c r="M499" s="156"/>
      <c r="T499" s="157"/>
      <c r="AT499" s="152" t="s">
        <v>171</v>
      </c>
      <c r="AU499" s="152" t="s">
        <v>86</v>
      </c>
      <c r="AV499" s="12" t="s">
        <v>86</v>
      </c>
      <c r="AW499" s="12" t="s">
        <v>32</v>
      </c>
      <c r="AX499" s="12" t="s">
        <v>77</v>
      </c>
      <c r="AY499" s="152" t="s">
        <v>163</v>
      </c>
    </row>
    <row r="500" spans="2:65" s="1" customFormat="1" ht="24.2" customHeight="1">
      <c r="B500" s="31"/>
      <c r="C500" s="158" t="s">
        <v>877</v>
      </c>
      <c r="D500" s="158" t="s">
        <v>269</v>
      </c>
      <c r="E500" s="159" t="s">
        <v>878</v>
      </c>
      <c r="F500" s="160" t="s">
        <v>879</v>
      </c>
      <c r="G500" s="161" t="s">
        <v>168</v>
      </c>
      <c r="H500" s="162">
        <v>28.513999999999999</v>
      </c>
      <c r="I500" s="163"/>
      <c r="J500" s="164">
        <f>ROUND(I500*H500,0)</f>
        <v>0</v>
      </c>
      <c r="K500" s="165"/>
      <c r="L500" s="166"/>
      <c r="M500" s="167" t="s">
        <v>1</v>
      </c>
      <c r="N500" s="168" t="s">
        <v>42</v>
      </c>
      <c r="P500" s="146">
        <f>O500*H500</f>
        <v>0</v>
      </c>
      <c r="Q500" s="146">
        <v>9.3100000000000006E-3</v>
      </c>
      <c r="R500" s="146">
        <f>Q500*H500</f>
        <v>0.26546533999999999</v>
      </c>
      <c r="S500" s="146">
        <v>0</v>
      </c>
      <c r="T500" s="147">
        <f>S500*H500</f>
        <v>0</v>
      </c>
      <c r="AR500" s="148" t="s">
        <v>339</v>
      </c>
      <c r="AT500" s="148" t="s">
        <v>269</v>
      </c>
      <c r="AU500" s="148" t="s">
        <v>86</v>
      </c>
      <c r="AY500" s="16" t="s">
        <v>163</v>
      </c>
      <c r="BE500" s="149">
        <f>IF(N500="základní",J500,0)</f>
        <v>0</v>
      </c>
      <c r="BF500" s="149">
        <f>IF(N500="snížená",J500,0)</f>
        <v>0</v>
      </c>
      <c r="BG500" s="149">
        <f>IF(N500="zákl. přenesená",J500,0)</f>
        <v>0</v>
      </c>
      <c r="BH500" s="149">
        <f>IF(N500="sníž. přenesená",J500,0)</f>
        <v>0</v>
      </c>
      <c r="BI500" s="149">
        <f>IF(N500="nulová",J500,0)</f>
        <v>0</v>
      </c>
      <c r="BJ500" s="16" t="s">
        <v>8</v>
      </c>
      <c r="BK500" s="149">
        <f>ROUND(I500*H500,0)</f>
        <v>0</v>
      </c>
      <c r="BL500" s="16" t="s">
        <v>251</v>
      </c>
      <c r="BM500" s="148" t="s">
        <v>880</v>
      </c>
    </row>
    <row r="501" spans="2:65" s="12" customFormat="1">
      <c r="B501" s="150"/>
      <c r="D501" s="151" t="s">
        <v>171</v>
      </c>
      <c r="E501" s="152" t="s">
        <v>1</v>
      </c>
      <c r="F501" s="153" t="s">
        <v>881</v>
      </c>
      <c r="H501" s="154">
        <v>25.922000000000001</v>
      </c>
      <c r="I501" s="155"/>
      <c r="L501" s="150"/>
      <c r="M501" s="156"/>
      <c r="T501" s="157"/>
      <c r="AT501" s="152" t="s">
        <v>171</v>
      </c>
      <c r="AU501" s="152" t="s">
        <v>86</v>
      </c>
      <c r="AV501" s="12" t="s">
        <v>86</v>
      </c>
      <c r="AW501" s="12" t="s">
        <v>32</v>
      </c>
      <c r="AX501" s="12" t="s">
        <v>8</v>
      </c>
      <c r="AY501" s="152" t="s">
        <v>163</v>
      </c>
    </row>
    <row r="502" spans="2:65" s="12" customFormat="1">
      <c r="B502" s="150"/>
      <c r="D502" s="151" t="s">
        <v>171</v>
      </c>
      <c r="F502" s="153" t="s">
        <v>882</v>
      </c>
      <c r="H502" s="154">
        <v>28.513999999999999</v>
      </c>
      <c r="I502" s="155"/>
      <c r="L502" s="150"/>
      <c r="M502" s="156"/>
      <c r="T502" s="157"/>
      <c r="AT502" s="152" t="s">
        <v>171</v>
      </c>
      <c r="AU502" s="152" t="s">
        <v>86</v>
      </c>
      <c r="AV502" s="12" t="s">
        <v>86</v>
      </c>
      <c r="AW502" s="12" t="s">
        <v>4</v>
      </c>
      <c r="AX502" s="12" t="s">
        <v>8</v>
      </c>
      <c r="AY502" s="152" t="s">
        <v>163</v>
      </c>
    </row>
    <row r="503" spans="2:65" s="1" customFormat="1" ht="24.2" customHeight="1">
      <c r="B503" s="31"/>
      <c r="C503" s="136" t="s">
        <v>883</v>
      </c>
      <c r="D503" s="136" t="s">
        <v>165</v>
      </c>
      <c r="E503" s="137" t="s">
        <v>884</v>
      </c>
      <c r="F503" s="138" t="s">
        <v>885</v>
      </c>
      <c r="G503" s="139" t="s">
        <v>168</v>
      </c>
      <c r="H503" s="140">
        <v>8.0399999999999991</v>
      </c>
      <c r="I503" s="141"/>
      <c r="J503" s="142">
        <f>ROUND(I503*H503,0)</f>
        <v>0</v>
      </c>
      <c r="K503" s="143"/>
      <c r="L503" s="31"/>
      <c r="M503" s="144" t="s">
        <v>1</v>
      </c>
      <c r="N503" s="145" t="s">
        <v>42</v>
      </c>
      <c r="P503" s="146">
        <f>O503*H503</f>
        <v>0</v>
      </c>
      <c r="Q503" s="146">
        <v>0</v>
      </c>
      <c r="R503" s="146">
        <f>Q503*H503</f>
        <v>0</v>
      </c>
      <c r="S503" s="146">
        <v>0</v>
      </c>
      <c r="T503" s="147">
        <f>S503*H503</f>
        <v>0</v>
      </c>
      <c r="AR503" s="148" t="s">
        <v>251</v>
      </c>
      <c r="AT503" s="148" t="s">
        <v>165</v>
      </c>
      <c r="AU503" s="148" t="s">
        <v>86</v>
      </c>
      <c r="AY503" s="16" t="s">
        <v>163</v>
      </c>
      <c r="BE503" s="149">
        <f>IF(N503="základní",J503,0)</f>
        <v>0</v>
      </c>
      <c r="BF503" s="149">
        <f>IF(N503="snížená",J503,0)</f>
        <v>0</v>
      </c>
      <c r="BG503" s="149">
        <f>IF(N503="zákl. přenesená",J503,0)</f>
        <v>0</v>
      </c>
      <c r="BH503" s="149">
        <f>IF(N503="sníž. přenesená",J503,0)</f>
        <v>0</v>
      </c>
      <c r="BI503" s="149">
        <f>IF(N503="nulová",J503,0)</f>
        <v>0</v>
      </c>
      <c r="BJ503" s="16" t="s">
        <v>8</v>
      </c>
      <c r="BK503" s="149">
        <f>ROUND(I503*H503,0)</f>
        <v>0</v>
      </c>
      <c r="BL503" s="16" t="s">
        <v>251</v>
      </c>
      <c r="BM503" s="148" t="s">
        <v>886</v>
      </c>
    </row>
    <row r="504" spans="2:65" s="12" customFormat="1">
      <c r="B504" s="150"/>
      <c r="D504" s="151" t="s">
        <v>171</v>
      </c>
      <c r="E504" s="152" t="s">
        <v>1</v>
      </c>
      <c r="F504" s="153" t="s">
        <v>887</v>
      </c>
      <c r="H504" s="154">
        <v>8.0399999999999991</v>
      </c>
      <c r="I504" s="155"/>
      <c r="L504" s="150"/>
      <c r="M504" s="156"/>
      <c r="T504" s="157"/>
      <c r="AT504" s="152" t="s">
        <v>171</v>
      </c>
      <c r="AU504" s="152" t="s">
        <v>86</v>
      </c>
      <c r="AV504" s="12" t="s">
        <v>86</v>
      </c>
      <c r="AW504" s="12" t="s">
        <v>32</v>
      </c>
      <c r="AX504" s="12" t="s">
        <v>77</v>
      </c>
      <c r="AY504" s="152" t="s">
        <v>163</v>
      </c>
    </row>
    <row r="505" spans="2:65" s="1" customFormat="1" ht="21.75" customHeight="1">
      <c r="B505" s="31"/>
      <c r="C505" s="158" t="s">
        <v>888</v>
      </c>
      <c r="D505" s="158" t="s">
        <v>269</v>
      </c>
      <c r="E505" s="159" t="s">
        <v>889</v>
      </c>
      <c r="F505" s="160" t="s">
        <v>890</v>
      </c>
      <c r="G505" s="161" t="s">
        <v>168</v>
      </c>
      <c r="H505" s="162">
        <v>8.8439999999999994</v>
      </c>
      <c r="I505" s="163"/>
      <c r="J505" s="164">
        <f>ROUND(I505*H505,0)</f>
        <v>0</v>
      </c>
      <c r="K505" s="165"/>
      <c r="L505" s="166"/>
      <c r="M505" s="167" t="s">
        <v>1</v>
      </c>
      <c r="N505" s="168" t="s">
        <v>42</v>
      </c>
      <c r="P505" s="146">
        <f>O505*H505</f>
        <v>0</v>
      </c>
      <c r="Q505" s="146">
        <v>1.2800000000000001E-2</v>
      </c>
      <c r="R505" s="146">
        <f>Q505*H505</f>
        <v>0.1132032</v>
      </c>
      <c r="S505" s="146">
        <v>0</v>
      </c>
      <c r="T505" s="147">
        <f>S505*H505</f>
        <v>0</v>
      </c>
      <c r="AR505" s="148" t="s">
        <v>339</v>
      </c>
      <c r="AT505" s="148" t="s">
        <v>269</v>
      </c>
      <c r="AU505" s="148" t="s">
        <v>86</v>
      </c>
      <c r="AY505" s="16" t="s">
        <v>163</v>
      </c>
      <c r="BE505" s="149">
        <f>IF(N505="základní",J505,0)</f>
        <v>0</v>
      </c>
      <c r="BF505" s="149">
        <f>IF(N505="snížená",J505,0)</f>
        <v>0</v>
      </c>
      <c r="BG505" s="149">
        <f>IF(N505="zákl. přenesená",J505,0)</f>
        <v>0</v>
      </c>
      <c r="BH505" s="149">
        <f>IF(N505="sníž. přenesená",J505,0)</f>
        <v>0</v>
      </c>
      <c r="BI505" s="149">
        <f>IF(N505="nulová",J505,0)</f>
        <v>0</v>
      </c>
      <c r="BJ505" s="16" t="s">
        <v>8</v>
      </c>
      <c r="BK505" s="149">
        <f>ROUND(I505*H505,0)</f>
        <v>0</v>
      </c>
      <c r="BL505" s="16" t="s">
        <v>251</v>
      </c>
      <c r="BM505" s="148" t="s">
        <v>891</v>
      </c>
    </row>
    <row r="506" spans="2:65" s="12" customFormat="1">
      <c r="B506" s="150"/>
      <c r="D506" s="151" t="s">
        <v>171</v>
      </c>
      <c r="E506" s="152" t="s">
        <v>1</v>
      </c>
      <c r="F506" s="153" t="s">
        <v>892</v>
      </c>
      <c r="H506" s="154">
        <v>8.0399999999999991</v>
      </c>
      <c r="I506" s="155"/>
      <c r="L506" s="150"/>
      <c r="M506" s="156"/>
      <c r="T506" s="157"/>
      <c r="AT506" s="152" t="s">
        <v>171</v>
      </c>
      <c r="AU506" s="152" t="s">
        <v>86</v>
      </c>
      <c r="AV506" s="12" t="s">
        <v>86</v>
      </c>
      <c r="AW506" s="12" t="s">
        <v>32</v>
      </c>
      <c r="AX506" s="12" t="s">
        <v>8</v>
      </c>
      <c r="AY506" s="152" t="s">
        <v>163</v>
      </c>
    </row>
    <row r="507" spans="2:65" s="12" customFormat="1">
      <c r="B507" s="150"/>
      <c r="D507" s="151" t="s">
        <v>171</v>
      </c>
      <c r="F507" s="153" t="s">
        <v>893</v>
      </c>
      <c r="H507" s="154">
        <v>8.8439999999999994</v>
      </c>
      <c r="I507" s="155"/>
      <c r="L507" s="150"/>
      <c r="M507" s="156"/>
      <c r="T507" s="157"/>
      <c r="AT507" s="152" t="s">
        <v>171</v>
      </c>
      <c r="AU507" s="152" t="s">
        <v>86</v>
      </c>
      <c r="AV507" s="12" t="s">
        <v>86</v>
      </c>
      <c r="AW507" s="12" t="s">
        <v>4</v>
      </c>
      <c r="AX507" s="12" t="s">
        <v>8</v>
      </c>
      <c r="AY507" s="152" t="s">
        <v>163</v>
      </c>
    </row>
    <row r="508" spans="2:65" s="1" customFormat="1" ht="21.75" customHeight="1">
      <c r="B508" s="31"/>
      <c r="C508" s="136" t="s">
        <v>894</v>
      </c>
      <c r="D508" s="136" t="s">
        <v>165</v>
      </c>
      <c r="E508" s="137" t="s">
        <v>895</v>
      </c>
      <c r="F508" s="138" t="s">
        <v>896</v>
      </c>
      <c r="G508" s="139" t="s">
        <v>168</v>
      </c>
      <c r="H508" s="140">
        <v>25.922000000000001</v>
      </c>
      <c r="I508" s="141"/>
      <c r="J508" s="142">
        <f>ROUND(I508*H508,0)</f>
        <v>0</v>
      </c>
      <c r="K508" s="143"/>
      <c r="L508" s="31"/>
      <c r="M508" s="144" t="s">
        <v>1</v>
      </c>
      <c r="N508" s="145" t="s">
        <v>42</v>
      </c>
      <c r="P508" s="146">
        <f>O508*H508</f>
        <v>0</v>
      </c>
      <c r="Q508" s="146">
        <v>0</v>
      </c>
      <c r="R508" s="146">
        <f>Q508*H508</f>
        <v>0</v>
      </c>
      <c r="S508" s="146">
        <v>1.4999999999999999E-2</v>
      </c>
      <c r="T508" s="147">
        <f>S508*H508</f>
        <v>0.38883000000000001</v>
      </c>
      <c r="AR508" s="148" t="s">
        <v>251</v>
      </c>
      <c r="AT508" s="148" t="s">
        <v>165</v>
      </c>
      <c r="AU508" s="148" t="s">
        <v>86</v>
      </c>
      <c r="AY508" s="16" t="s">
        <v>163</v>
      </c>
      <c r="BE508" s="149">
        <f>IF(N508="základní",J508,0)</f>
        <v>0</v>
      </c>
      <c r="BF508" s="149">
        <f>IF(N508="snížená",J508,0)</f>
        <v>0</v>
      </c>
      <c r="BG508" s="149">
        <f>IF(N508="zákl. přenesená",J508,0)</f>
        <v>0</v>
      </c>
      <c r="BH508" s="149">
        <f>IF(N508="sníž. přenesená",J508,0)</f>
        <v>0</v>
      </c>
      <c r="BI508" s="149">
        <f>IF(N508="nulová",J508,0)</f>
        <v>0</v>
      </c>
      <c r="BJ508" s="16" t="s">
        <v>8</v>
      </c>
      <c r="BK508" s="149">
        <f>ROUND(I508*H508,0)</f>
        <v>0</v>
      </c>
      <c r="BL508" s="16" t="s">
        <v>251</v>
      </c>
      <c r="BM508" s="148" t="s">
        <v>897</v>
      </c>
    </row>
    <row r="509" spans="2:65" s="12" customFormat="1">
      <c r="B509" s="150"/>
      <c r="D509" s="151" t="s">
        <v>171</v>
      </c>
      <c r="E509" s="152" t="s">
        <v>1</v>
      </c>
      <c r="F509" s="153" t="s">
        <v>876</v>
      </c>
      <c r="H509" s="154">
        <v>25.922000000000001</v>
      </c>
      <c r="I509" s="155"/>
      <c r="L509" s="150"/>
      <c r="M509" s="156"/>
      <c r="T509" s="157"/>
      <c r="AT509" s="152" t="s">
        <v>171</v>
      </c>
      <c r="AU509" s="152" t="s">
        <v>86</v>
      </c>
      <c r="AV509" s="12" t="s">
        <v>86</v>
      </c>
      <c r="AW509" s="12" t="s">
        <v>32</v>
      </c>
      <c r="AX509" s="12" t="s">
        <v>77</v>
      </c>
      <c r="AY509" s="152" t="s">
        <v>163</v>
      </c>
    </row>
    <row r="510" spans="2:65" s="1" customFormat="1" ht="24.2" customHeight="1">
      <c r="B510" s="31"/>
      <c r="C510" s="136" t="s">
        <v>898</v>
      </c>
      <c r="D510" s="136" t="s">
        <v>165</v>
      </c>
      <c r="E510" s="137" t="s">
        <v>899</v>
      </c>
      <c r="F510" s="138" t="s">
        <v>900</v>
      </c>
      <c r="G510" s="139" t="s">
        <v>168</v>
      </c>
      <c r="H510" s="140">
        <v>8.0399999999999991</v>
      </c>
      <c r="I510" s="141"/>
      <c r="J510" s="142">
        <f>ROUND(I510*H510,0)</f>
        <v>0</v>
      </c>
      <c r="K510" s="143"/>
      <c r="L510" s="31"/>
      <c r="M510" s="144" t="s">
        <v>1</v>
      </c>
      <c r="N510" s="145" t="s">
        <v>42</v>
      </c>
      <c r="P510" s="146">
        <f>O510*H510</f>
        <v>0</v>
      </c>
      <c r="Q510" s="146">
        <v>1.9460000000000002E-2</v>
      </c>
      <c r="R510" s="146">
        <f>Q510*H510</f>
        <v>0.1564584</v>
      </c>
      <c r="S510" s="146">
        <v>0</v>
      </c>
      <c r="T510" s="147">
        <f>S510*H510</f>
        <v>0</v>
      </c>
      <c r="AR510" s="148" t="s">
        <v>251</v>
      </c>
      <c r="AT510" s="148" t="s">
        <v>165</v>
      </c>
      <c r="AU510" s="148" t="s">
        <v>86</v>
      </c>
      <c r="AY510" s="16" t="s">
        <v>163</v>
      </c>
      <c r="BE510" s="149">
        <f>IF(N510="základní",J510,0)</f>
        <v>0</v>
      </c>
      <c r="BF510" s="149">
        <f>IF(N510="snížená",J510,0)</f>
        <v>0</v>
      </c>
      <c r="BG510" s="149">
        <f>IF(N510="zákl. přenesená",J510,0)</f>
        <v>0</v>
      </c>
      <c r="BH510" s="149">
        <f>IF(N510="sníž. přenesená",J510,0)</f>
        <v>0</v>
      </c>
      <c r="BI510" s="149">
        <f>IF(N510="nulová",J510,0)</f>
        <v>0</v>
      </c>
      <c r="BJ510" s="16" t="s">
        <v>8</v>
      </c>
      <c r="BK510" s="149">
        <f>ROUND(I510*H510,0)</f>
        <v>0</v>
      </c>
      <c r="BL510" s="16" t="s">
        <v>251</v>
      </c>
      <c r="BM510" s="148" t="s">
        <v>901</v>
      </c>
    </row>
    <row r="511" spans="2:65" s="12" customFormat="1">
      <c r="B511" s="150"/>
      <c r="D511" s="151" t="s">
        <v>171</v>
      </c>
      <c r="E511" s="152" t="s">
        <v>1</v>
      </c>
      <c r="F511" s="153" t="s">
        <v>887</v>
      </c>
      <c r="H511" s="154">
        <v>8.0399999999999991</v>
      </c>
      <c r="I511" s="155"/>
      <c r="L511" s="150"/>
      <c r="M511" s="156"/>
      <c r="T511" s="157"/>
      <c r="AT511" s="152" t="s">
        <v>171</v>
      </c>
      <c r="AU511" s="152" t="s">
        <v>86</v>
      </c>
      <c r="AV511" s="12" t="s">
        <v>86</v>
      </c>
      <c r="AW511" s="12" t="s">
        <v>32</v>
      </c>
      <c r="AX511" s="12" t="s">
        <v>77</v>
      </c>
      <c r="AY511" s="152" t="s">
        <v>163</v>
      </c>
    </row>
    <row r="512" spans="2:65" s="1" customFormat="1" ht="16.5" customHeight="1">
      <c r="B512" s="31"/>
      <c r="C512" s="136" t="s">
        <v>902</v>
      </c>
      <c r="D512" s="136" t="s">
        <v>165</v>
      </c>
      <c r="E512" s="137" t="s">
        <v>903</v>
      </c>
      <c r="F512" s="138" t="s">
        <v>904</v>
      </c>
      <c r="G512" s="139" t="s">
        <v>219</v>
      </c>
      <c r="H512" s="140">
        <v>1.2</v>
      </c>
      <c r="I512" s="141"/>
      <c r="J512" s="142">
        <f>ROUND(I512*H512,0)</f>
        <v>0</v>
      </c>
      <c r="K512" s="143"/>
      <c r="L512" s="31"/>
      <c r="M512" s="144" t="s">
        <v>1</v>
      </c>
      <c r="N512" s="145" t="s">
        <v>42</v>
      </c>
      <c r="P512" s="146">
        <f>O512*H512</f>
        <v>0</v>
      </c>
      <c r="Q512" s="146">
        <v>1.3270000000000001E-2</v>
      </c>
      <c r="R512" s="146">
        <f>Q512*H512</f>
        <v>1.5924000000000001E-2</v>
      </c>
      <c r="S512" s="146">
        <v>1.3979999999999999E-2</v>
      </c>
      <c r="T512" s="147">
        <f>S512*H512</f>
        <v>1.6775999999999999E-2</v>
      </c>
      <c r="AR512" s="148" t="s">
        <v>251</v>
      </c>
      <c r="AT512" s="148" t="s">
        <v>165</v>
      </c>
      <c r="AU512" s="148" t="s">
        <v>86</v>
      </c>
      <c r="AY512" s="16" t="s">
        <v>163</v>
      </c>
      <c r="BE512" s="149">
        <f>IF(N512="základní",J512,0)</f>
        <v>0</v>
      </c>
      <c r="BF512" s="149">
        <f>IF(N512="snížená",J512,0)</f>
        <v>0</v>
      </c>
      <c r="BG512" s="149">
        <f>IF(N512="zákl. přenesená",J512,0)</f>
        <v>0</v>
      </c>
      <c r="BH512" s="149">
        <f>IF(N512="sníž. přenesená",J512,0)</f>
        <v>0</v>
      </c>
      <c r="BI512" s="149">
        <f>IF(N512="nulová",J512,0)</f>
        <v>0</v>
      </c>
      <c r="BJ512" s="16" t="s">
        <v>8</v>
      </c>
      <c r="BK512" s="149">
        <f>ROUND(I512*H512,0)</f>
        <v>0</v>
      </c>
      <c r="BL512" s="16" t="s">
        <v>251</v>
      </c>
      <c r="BM512" s="148" t="s">
        <v>905</v>
      </c>
    </row>
    <row r="513" spans="2:65" s="1" customFormat="1" ht="24.2" customHeight="1">
      <c r="B513" s="31"/>
      <c r="C513" s="136" t="s">
        <v>906</v>
      </c>
      <c r="D513" s="136" t="s">
        <v>165</v>
      </c>
      <c r="E513" s="137" t="s">
        <v>907</v>
      </c>
      <c r="F513" s="138" t="s">
        <v>908</v>
      </c>
      <c r="G513" s="139" t="s">
        <v>182</v>
      </c>
      <c r="H513" s="140">
        <v>0.378</v>
      </c>
      <c r="I513" s="141"/>
      <c r="J513" s="142">
        <f>ROUND(I513*H513,0)</f>
        <v>0</v>
      </c>
      <c r="K513" s="143"/>
      <c r="L513" s="31"/>
      <c r="M513" s="144" t="s">
        <v>1</v>
      </c>
      <c r="N513" s="145" t="s">
        <v>42</v>
      </c>
      <c r="P513" s="146">
        <f>O513*H513</f>
        <v>0</v>
      </c>
      <c r="Q513" s="146">
        <v>2.2839999999999999E-2</v>
      </c>
      <c r="R513" s="146">
        <f>Q513*H513</f>
        <v>8.6335200000000004E-3</v>
      </c>
      <c r="S513" s="146">
        <v>0</v>
      </c>
      <c r="T513" s="147">
        <f>S513*H513</f>
        <v>0</v>
      </c>
      <c r="AR513" s="148" t="s">
        <v>251</v>
      </c>
      <c r="AT513" s="148" t="s">
        <v>165</v>
      </c>
      <c r="AU513" s="148" t="s">
        <v>86</v>
      </c>
      <c r="AY513" s="16" t="s">
        <v>163</v>
      </c>
      <c r="BE513" s="149">
        <f>IF(N513="základní",J513,0)</f>
        <v>0</v>
      </c>
      <c r="BF513" s="149">
        <f>IF(N513="snížená",J513,0)</f>
        <v>0</v>
      </c>
      <c r="BG513" s="149">
        <f>IF(N513="zákl. přenesená",J513,0)</f>
        <v>0</v>
      </c>
      <c r="BH513" s="149">
        <f>IF(N513="sníž. přenesená",J513,0)</f>
        <v>0</v>
      </c>
      <c r="BI513" s="149">
        <f>IF(N513="nulová",J513,0)</f>
        <v>0</v>
      </c>
      <c r="BJ513" s="16" t="s">
        <v>8</v>
      </c>
      <c r="BK513" s="149">
        <f>ROUND(I513*H513,0)</f>
        <v>0</v>
      </c>
      <c r="BL513" s="16" t="s">
        <v>251</v>
      </c>
      <c r="BM513" s="148" t="s">
        <v>909</v>
      </c>
    </row>
    <row r="514" spans="2:65" s="12" customFormat="1">
      <c r="B514" s="150"/>
      <c r="D514" s="151" t="s">
        <v>171</v>
      </c>
      <c r="E514" s="152" t="s">
        <v>1</v>
      </c>
      <c r="F514" s="153" t="s">
        <v>910</v>
      </c>
      <c r="H514" s="154">
        <v>0.378</v>
      </c>
      <c r="I514" s="155"/>
      <c r="L514" s="150"/>
      <c r="M514" s="156"/>
      <c r="T514" s="157"/>
      <c r="AT514" s="152" t="s">
        <v>171</v>
      </c>
      <c r="AU514" s="152" t="s">
        <v>86</v>
      </c>
      <c r="AV514" s="12" t="s">
        <v>86</v>
      </c>
      <c r="AW514" s="12" t="s">
        <v>32</v>
      </c>
      <c r="AX514" s="12" t="s">
        <v>77</v>
      </c>
      <c r="AY514" s="152" t="s">
        <v>163</v>
      </c>
    </row>
    <row r="515" spans="2:65" s="1" customFormat="1" ht="24.2" customHeight="1">
      <c r="B515" s="31"/>
      <c r="C515" s="136" t="s">
        <v>911</v>
      </c>
      <c r="D515" s="136" t="s">
        <v>165</v>
      </c>
      <c r="E515" s="137" t="s">
        <v>912</v>
      </c>
      <c r="F515" s="138" t="s">
        <v>913</v>
      </c>
      <c r="G515" s="139" t="s">
        <v>203</v>
      </c>
      <c r="H515" s="140">
        <v>0.56000000000000005</v>
      </c>
      <c r="I515" s="141"/>
      <c r="J515" s="142">
        <f>ROUND(I515*H515,0)</f>
        <v>0</v>
      </c>
      <c r="K515" s="143"/>
      <c r="L515" s="31"/>
      <c r="M515" s="144" t="s">
        <v>1</v>
      </c>
      <c r="N515" s="145" t="s">
        <v>42</v>
      </c>
      <c r="P515" s="146">
        <f>O515*H515</f>
        <v>0</v>
      </c>
      <c r="Q515" s="146">
        <v>0</v>
      </c>
      <c r="R515" s="146">
        <f>Q515*H515</f>
        <v>0</v>
      </c>
      <c r="S515" s="146">
        <v>0</v>
      </c>
      <c r="T515" s="147">
        <f>S515*H515</f>
        <v>0</v>
      </c>
      <c r="AR515" s="148" t="s">
        <v>251</v>
      </c>
      <c r="AT515" s="148" t="s">
        <v>165</v>
      </c>
      <c r="AU515" s="148" t="s">
        <v>86</v>
      </c>
      <c r="AY515" s="16" t="s">
        <v>163</v>
      </c>
      <c r="BE515" s="149">
        <f>IF(N515="základní",J515,0)</f>
        <v>0</v>
      </c>
      <c r="BF515" s="149">
        <f>IF(N515="snížená",J515,0)</f>
        <v>0</v>
      </c>
      <c r="BG515" s="149">
        <f>IF(N515="zákl. přenesená",J515,0)</f>
        <v>0</v>
      </c>
      <c r="BH515" s="149">
        <f>IF(N515="sníž. přenesená",J515,0)</f>
        <v>0</v>
      </c>
      <c r="BI515" s="149">
        <f>IF(N515="nulová",J515,0)</f>
        <v>0</v>
      </c>
      <c r="BJ515" s="16" t="s">
        <v>8</v>
      </c>
      <c r="BK515" s="149">
        <f>ROUND(I515*H515,0)</f>
        <v>0</v>
      </c>
      <c r="BL515" s="16" t="s">
        <v>251</v>
      </c>
      <c r="BM515" s="148" t="s">
        <v>914</v>
      </c>
    </row>
    <row r="516" spans="2:65" s="11" customFormat="1" ht="22.9" customHeight="1">
      <c r="B516" s="124"/>
      <c r="D516" s="125" t="s">
        <v>76</v>
      </c>
      <c r="E516" s="134" t="s">
        <v>915</v>
      </c>
      <c r="F516" s="134" t="s">
        <v>916</v>
      </c>
      <c r="I516" s="127"/>
      <c r="J516" s="135">
        <f>BK516</f>
        <v>0</v>
      </c>
      <c r="L516" s="124"/>
      <c r="M516" s="129"/>
      <c r="P516" s="130">
        <f>SUM(P517:P547)</f>
        <v>0</v>
      </c>
      <c r="R516" s="130">
        <f>SUM(R517:R547)</f>
        <v>0.80657731999999993</v>
      </c>
      <c r="T516" s="131">
        <f>SUM(T517:T547)</f>
        <v>1.08005792</v>
      </c>
      <c r="AR516" s="125" t="s">
        <v>86</v>
      </c>
      <c r="AT516" s="132" t="s">
        <v>76</v>
      </c>
      <c r="AU516" s="132" t="s">
        <v>8</v>
      </c>
      <c r="AY516" s="125" t="s">
        <v>163</v>
      </c>
      <c r="BK516" s="133">
        <f>SUM(BK517:BK547)</f>
        <v>0</v>
      </c>
    </row>
    <row r="517" spans="2:65" s="1" customFormat="1" ht="16.5" customHeight="1">
      <c r="B517" s="31"/>
      <c r="C517" s="136" t="s">
        <v>917</v>
      </c>
      <c r="D517" s="136" t="s">
        <v>165</v>
      </c>
      <c r="E517" s="137" t="s">
        <v>918</v>
      </c>
      <c r="F517" s="138" t="s">
        <v>919</v>
      </c>
      <c r="G517" s="139" t="s">
        <v>168</v>
      </c>
      <c r="H517" s="140">
        <v>9.2080000000000002</v>
      </c>
      <c r="I517" s="141"/>
      <c r="J517" s="142">
        <f>ROUND(I517*H517,0)</f>
        <v>0</v>
      </c>
      <c r="K517" s="143"/>
      <c r="L517" s="31"/>
      <c r="M517" s="144" t="s">
        <v>1</v>
      </c>
      <c r="N517" s="145" t="s">
        <v>42</v>
      </c>
      <c r="P517" s="146">
        <f>O517*H517</f>
        <v>0</v>
      </c>
      <c r="Q517" s="146">
        <v>0</v>
      </c>
      <c r="R517" s="146">
        <f>Q517*H517</f>
        <v>0</v>
      </c>
      <c r="S517" s="146">
        <v>5.94E-3</v>
      </c>
      <c r="T517" s="147">
        <f>S517*H517</f>
        <v>5.4695519999999997E-2</v>
      </c>
      <c r="AR517" s="148" t="s">
        <v>251</v>
      </c>
      <c r="AT517" s="148" t="s">
        <v>165</v>
      </c>
      <c r="AU517" s="148" t="s">
        <v>86</v>
      </c>
      <c r="AY517" s="16" t="s">
        <v>163</v>
      </c>
      <c r="BE517" s="149">
        <f>IF(N517="základní",J517,0)</f>
        <v>0</v>
      </c>
      <c r="BF517" s="149">
        <f>IF(N517="snížená",J517,0)</f>
        <v>0</v>
      </c>
      <c r="BG517" s="149">
        <f>IF(N517="zákl. přenesená",J517,0)</f>
        <v>0</v>
      </c>
      <c r="BH517" s="149">
        <f>IF(N517="sníž. přenesená",J517,0)</f>
        <v>0</v>
      </c>
      <c r="BI517" s="149">
        <f>IF(N517="nulová",J517,0)</f>
        <v>0</v>
      </c>
      <c r="BJ517" s="16" t="s">
        <v>8</v>
      </c>
      <c r="BK517" s="149">
        <f>ROUND(I517*H517,0)</f>
        <v>0</v>
      </c>
      <c r="BL517" s="16" t="s">
        <v>251</v>
      </c>
      <c r="BM517" s="148" t="s">
        <v>920</v>
      </c>
    </row>
    <row r="518" spans="2:65" s="1" customFormat="1" ht="16.5" customHeight="1">
      <c r="B518" s="31"/>
      <c r="C518" s="136" t="s">
        <v>921</v>
      </c>
      <c r="D518" s="136" t="s">
        <v>165</v>
      </c>
      <c r="E518" s="137" t="s">
        <v>922</v>
      </c>
      <c r="F518" s="138" t="s">
        <v>923</v>
      </c>
      <c r="G518" s="139" t="s">
        <v>219</v>
      </c>
      <c r="H518" s="140">
        <v>154.72</v>
      </c>
      <c r="I518" s="141"/>
      <c r="J518" s="142">
        <f>ROUND(I518*H518,0)</f>
        <v>0</v>
      </c>
      <c r="K518" s="143"/>
      <c r="L518" s="31"/>
      <c r="M518" s="144" t="s">
        <v>1</v>
      </c>
      <c r="N518" s="145" t="s">
        <v>42</v>
      </c>
      <c r="P518" s="146">
        <f>O518*H518</f>
        <v>0</v>
      </c>
      <c r="Q518" s="146">
        <v>0</v>
      </c>
      <c r="R518" s="146">
        <f>Q518*H518</f>
        <v>0</v>
      </c>
      <c r="S518" s="146">
        <v>1.67E-3</v>
      </c>
      <c r="T518" s="147">
        <f>S518*H518</f>
        <v>0.25838240000000001</v>
      </c>
      <c r="AR518" s="148" t="s">
        <v>251</v>
      </c>
      <c r="AT518" s="148" t="s">
        <v>165</v>
      </c>
      <c r="AU518" s="148" t="s">
        <v>86</v>
      </c>
      <c r="AY518" s="16" t="s">
        <v>163</v>
      </c>
      <c r="BE518" s="149">
        <f>IF(N518="základní",J518,0)</f>
        <v>0</v>
      </c>
      <c r="BF518" s="149">
        <f>IF(N518="snížená",J518,0)</f>
        <v>0</v>
      </c>
      <c r="BG518" s="149">
        <f>IF(N518="zákl. přenesená",J518,0)</f>
        <v>0</v>
      </c>
      <c r="BH518" s="149">
        <f>IF(N518="sníž. přenesená",J518,0)</f>
        <v>0</v>
      </c>
      <c r="BI518" s="149">
        <f>IF(N518="nulová",J518,0)</f>
        <v>0</v>
      </c>
      <c r="BJ518" s="16" t="s">
        <v>8</v>
      </c>
      <c r="BK518" s="149">
        <f>ROUND(I518*H518,0)</f>
        <v>0</v>
      </c>
      <c r="BL518" s="16" t="s">
        <v>251</v>
      </c>
      <c r="BM518" s="148" t="s">
        <v>924</v>
      </c>
    </row>
    <row r="519" spans="2:65" s="1" customFormat="1" ht="16.5" customHeight="1">
      <c r="B519" s="31"/>
      <c r="C519" s="136" t="s">
        <v>925</v>
      </c>
      <c r="D519" s="136" t="s">
        <v>165</v>
      </c>
      <c r="E519" s="137" t="s">
        <v>926</v>
      </c>
      <c r="F519" s="138" t="s">
        <v>927</v>
      </c>
      <c r="G519" s="139" t="s">
        <v>219</v>
      </c>
      <c r="H519" s="140">
        <v>175.58</v>
      </c>
      <c r="I519" s="141"/>
      <c r="J519" s="142">
        <f>ROUND(I519*H519,0)</f>
        <v>0</v>
      </c>
      <c r="K519" s="143"/>
      <c r="L519" s="31"/>
      <c r="M519" s="144" t="s">
        <v>1</v>
      </c>
      <c r="N519" s="145" t="s">
        <v>42</v>
      </c>
      <c r="P519" s="146">
        <f>O519*H519</f>
        <v>0</v>
      </c>
      <c r="Q519" s="146">
        <v>0</v>
      </c>
      <c r="R519" s="146">
        <f>Q519*H519</f>
        <v>0</v>
      </c>
      <c r="S519" s="146">
        <v>2.5999999999999999E-3</v>
      </c>
      <c r="T519" s="147">
        <f>S519*H519</f>
        <v>0.45650800000000002</v>
      </c>
      <c r="AR519" s="148" t="s">
        <v>251</v>
      </c>
      <c r="AT519" s="148" t="s">
        <v>165</v>
      </c>
      <c r="AU519" s="148" t="s">
        <v>86</v>
      </c>
      <c r="AY519" s="16" t="s">
        <v>163</v>
      </c>
      <c r="BE519" s="149">
        <f>IF(N519="základní",J519,0)</f>
        <v>0</v>
      </c>
      <c r="BF519" s="149">
        <f>IF(N519="snížená",J519,0)</f>
        <v>0</v>
      </c>
      <c r="BG519" s="149">
        <f>IF(N519="zákl. přenesená",J519,0)</f>
        <v>0</v>
      </c>
      <c r="BH519" s="149">
        <f>IF(N519="sníž. přenesená",J519,0)</f>
        <v>0</v>
      </c>
      <c r="BI519" s="149">
        <f>IF(N519="nulová",J519,0)</f>
        <v>0</v>
      </c>
      <c r="BJ519" s="16" t="s">
        <v>8</v>
      </c>
      <c r="BK519" s="149">
        <f>ROUND(I519*H519,0)</f>
        <v>0</v>
      </c>
      <c r="BL519" s="16" t="s">
        <v>251</v>
      </c>
      <c r="BM519" s="148" t="s">
        <v>928</v>
      </c>
    </row>
    <row r="520" spans="2:65" s="12" customFormat="1">
      <c r="B520" s="150"/>
      <c r="D520" s="151" t="s">
        <v>171</v>
      </c>
      <c r="E520" s="152" t="s">
        <v>1</v>
      </c>
      <c r="F520" s="153" t="s">
        <v>929</v>
      </c>
      <c r="H520" s="154">
        <v>175.58</v>
      </c>
      <c r="I520" s="155"/>
      <c r="L520" s="150"/>
      <c r="M520" s="156"/>
      <c r="T520" s="157"/>
      <c r="AT520" s="152" t="s">
        <v>171</v>
      </c>
      <c r="AU520" s="152" t="s">
        <v>86</v>
      </c>
      <c r="AV520" s="12" t="s">
        <v>86</v>
      </c>
      <c r="AW520" s="12" t="s">
        <v>32</v>
      </c>
      <c r="AX520" s="12" t="s">
        <v>77</v>
      </c>
      <c r="AY520" s="152" t="s">
        <v>163</v>
      </c>
    </row>
    <row r="521" spans="2:65" s="1" customFormat="1" ht="16.5" customHeight="1">
      <c r="B521" s="31"/>
      <c r="C521" s="136" t="s">
        <v>930</v>
      </c>
      <c r="D521" s="136" t="s">
        <v>165</v>
      </c>
      <c r="E521" s="137" t="s">
        <v>931</v>
      </c>
      <c r="F521" s="138" t="s">
        <v>932</v>
      </c>
      <c r="G521" s="139" t="s">
        <v>219</v>
      </c>
      <c r="H521" s="140">
        <v>78.8</v>
      </c>
      <c r="I521" s="141"/>
      <c r="J521" s="142">
        <f>ROUND(I521*H521,0)</f>
        <v>0</v>
      </c>
      <c r="K521" s="143"/>
      <c r="L521" s="31"/>
      <c r="M521" s="144" t="s">
        <v>1</v>
      </c>
      <c r="N521" s="145" t="s">
        <v>42</v>
      </c>
      <c r="P521" s="146">
        <f>O521*H521</f>
        <v>0</v>
      </c>
      <c r="Q521" s="146">
        <v>0</v>
      </c>
      <c r="R521" s="146">
        <f>Q521*H521</f>
        <v>0</v>
      </c>
      <c r="S521" s="146">
        <v>3.9399999999999999E-3</v>
      </c>
      <c r="T521" s="147">
        <f>S521*H521</f>
        <v>0.31047199999999997</v>
      </c>
      <c r="AR521" s="148" t="s">
        <v>251</v>
      </c>
      <c r="AT521" s="148" t="s">
        <v>165</v>
      </c>
      <c r="AU521" s="148" t="s">
        <v>86</v>
      </c>
      <c r="AY521" s="16" t="s">
        <v>163</v>
      </c>
      <c r="BE521" s="149">
        <f>IF(N521="základní",J521,0)</f>
        <v>0</v>
      </c>
      <c r="BF521" s="149">
        <f>IF(N521="snížená",J521,0)</f>
        <v>0</v>
      </c>
      <c r="BG521" s="149">
        <f>IF(N521="zákl. přenesená",J521,0)</f>
        <v>0</v>
      </c>
      <c r="BH521" s="149">
        <f>IF(N521="sníž. přenesená",J521,0)</f>
        <v>0</v>
      </c>
      <c r="BI521" s="149">
        <f>IF(N521="nulová",J521,0)</f>
        <v>0</v>
      </c>
      <c r="BJ521" s="16" t="s">
        <v>8</v>
      </c>
      <c r="BK521" s="149">
        <f>ROUND(I521*H521,0)</f>
        <v>0</v>
      </c>
      <c r="BL521" s="16" t="s">
        <v>251</v>
      </c>
      <c r="BM521" s="148" t="s">
        <v>933</v>
      </c>
    </row>
    <row r="522" spans="2:65" s="12" customFormat="1">
      <c r="B522" s="150"/>
      <c r="D522" s="151" t="s">
        <v>171</v>
      </c>
      <c r="E522" s="152" t="s">
        <v>1</v>
      </c>
      <c r="F522" s="153" t="s">
        <v>934</v>
      </c>
      <c r="H522" s="154">
        <v>78.8</v>
      </c>
      <c r="I522" s="155"/>
      <c r="L522" s="150"/>
      <c r="M522" s="156"/>
      <c r="T522" s="157"/>
      <c r="AT522" s="152" t="s">
        <v>171</v>
      </c>
      <c r="AU522" s="152" t="s">
        <v>86</v>
      </c>
      <c r="AV522" s="12" t="s">
        <v>86</v>
      </c>
      <c r="AW522" s="12" t="s">
        <v>32</v>
      </c>
      <c r="AX522" s="12" t="s">
        <v>77</v>
      </c>
      <c r="AY522" s="152" t="s">
        <v>163</v>
      </c>
    </row>
    <row r="523" spans="2:65" s="1" customFormat="1" ht="24.2" customHeight="1">
      <c r="B523" s="31"/>
      <c r="C523" s="136" t="s">
        <v>935</v>
      </c>
      <c r="D523" s="136" t="s">
        <v>165</v>
      </c>
      <c r="E523" s="137" t="s">
        <v>936</v>
      </c>
      <c r="F523" s="138" t="s">
        <v>937</v>
      </c>
      <c r="G523" s="139" t="s">
        <v>168</v>
      </c>
      <c r="H523" s="140">
        <v>12.24</v>
      </c>
      <c r="I523" s="141"/>
      <c r="J523" s="142">
        <f>ROUND(I523*H523,0)</f>
        <v>0</v>
      </c>
      <c r="K523" s="143"/>
      <c r="L523" s="31"/>
      <c r="M523" s="144" t="s">
        <v>1</v>
      </c>
      <c r="N523" s="145" t="s">
        <v>42</v>
      </c>
      <c r="P523" s="146">
        <f>O523*H523</f>
        <v>0</v>
      </c>
      <c r="Q523" s="146">
        <v>6.4099999999999999E-3</v>
      </c>
      <c r="R523" s="146">
        <f>Q523*H523</f>
        <v>7.8458399999999998E-2</v>
      </c>
      <c r="S523" s="146">
        <v>0</v>
      </c>
      <c r="T523" s="147">
        <f>S523*H523</f>
        <v>0</v>
      </c>
      <c r="AR523" s="148" t="s">
        <v>251</v>
      </c>
      <c r="AT523" s="148" t="s">
        <v>165</v>
      </c>
      <c r="AU523" s="148" t="s">
        <v>86</v>
      </c>
      <c r="AY523" s="16" t="s">
        <v>163</v>
      </c>
      <c r="BE523" s="149">
        <f>IF(N523="základní",J523,0)</f>
        <v>0</v>
      </c>
      <c r="BF523" s="149">
        <f>IF(N523="snížená",J523,0)</f>
        <v>0</v>
      </c>
      <c r="BG523" s="149">
        <f>IF(N523="zákl. přenesená",J523,0)</f>
        <v>0</v>
      </c>
      <c r="BH523" s="149">
        <f>IF(N523="sníž. přenesená",J523,0)</f>
        <v>0</v>
      </c>
      <c r="BI523" s="149">
        <f>IF(N523="nulová",J523,0)</f>
        <v>0</v>
      </c>
      <c r="BJ523" s="16" t="s">
        <v>8</v>
      </c>
      <c r="BK523" s="149">
        <f>ROUND(I523*H523,0)</f>
        <v>0</v>
      </c>
      <c r="BL523" s="16" t="s">
        <v>251</v>
      </c>
      <c r="BM523" s="148" t="s">
        <v>938</v>
      </c>
    </row>
    <row r="524" spans="2:65" s="12" customFormat="1">
      <c r="B524" s="150"/>
      <c r="D524" s="151" t="s">
        <v>171</v>
      </c>
      <c r="E524" s="152" t="s">
        <v>1</v>
      </c>
      <c r="F524" s="153" t="s">
        <v>939</v>
      </c>
      <c r="H524" s="154">
        <v>12.24</v>
      </c>
      <c r="I524" s="155"/>
      <c r="L524" s="150"/>
      <c r="M524" s="156"/>
      <c r="T524" s="157"/>
      <c r="AT524" s="152" t="s">
        <v>171</v>
      </c>
      <c r="AU524" s="152" t="s">
        <v>86</v>
      </c>
      <c r="AV524" s="12" t="s">
        <v>86</v>
      </c>
      <c r="AW524" s="12" t="s">
        <v>32</v>
      </c>
      <c r="AX524" s="12" t="s">
        <v>77</v>
      </c>
      <c r="AY524" s="152" t="s">
        <v>163</v>
      </c>
    </row>
    <row r="525" spans="2:65" s="1" customFormat="1" ht="24.2" customHeight="1">
      <c r="B525" s="31"/>
      <c r="C525" s="136" t="s">
        <v>940</v>
      </c>
      <c r="D525" s="136" t="s">
        <v>165</v>
      </c>
      <c r="E525" s="137" t="s">
        <v>941</v>
      </c>
      <c r="F525" s="138" t="s">
        <v>942</v>
      </c>
      <c r="G525" s="139" t="s">
        <v>168</v>
      </c>
      <c r="H525" s="140">
        <v>9.2080000000000002</v>
      </c>
      <c r="I525" s="141"/>
      <c r="J525" s="142">
        <f>ROUND(I525*H525,0)</f>
        <v>0</v>
      </c>
      <c r="K525" s="143"/>
      <c r="L525" s="31"/>
      <c r="M525" s="144" t="s">
        <v>1</v>
      </c>
      <c r="N525" s="145" t="s">
        <v>42</v>
      </c>
      <c r="P525" s="146">
        <f>O525*H525</f>
        <v>0</v>
      </c>
      <c r="Q525" s="146">
        <v>6.8900000000000003E-3</v>
      </c>
      <c r="R525" s="146">
        <f>Q525*H525</f>
        <v>6.3443120000000006E-2</v>
      </c>
      <c r="S525" s="146">
        <v>0</v>
      </c>
      <c r="T525" s="147">
        <f>S525*H525</f>
        <v>0</v>
      </c>
      <c r="AR525" s="148" t="s">
        <v>251</v>
      </c>
      <c r="AT525" s="148" t="s">
        <v>165</v>
      </c>
      <c r="AU525" s="148" t="s">
        <v>86</v>
      </c>
      <c r="AY525" s="16" t="s">
        <v>163</v>
      </c>
      <c r="BE525" s="149">
        <f>IF(N525="základní",J525,0)</f>
        <v>0</v>
      </c>
      <c r="BF525" s="149">
        <f>IF(N525="snížená",J525,0)</f>
        <v>0</v>
      </c>
      <c r="BG525" s="149">
        <f>IF(N525="zákl. přenesená",J525,0)</f>
        <v>0</v>
      </c>
      <c r="BH525" s="149">
        <f>IF(N525="sníž. přenesená",J525,0)</f>
        <v>0</v>
      </c>
      <c r="BI525" s="149">
        <f>IF(N525="nulová",J525,0)</f>
        <v>0</v>
      </c>
      <c r="BJ525" s="16" t="s">
        <v>8</v>
      </c>
      <c r="BK525" s="149">
        <f>ROUND(I525*H525,0)</f>
        <v>0</v>
      </c>
      <c r="BL525" s="16" t="s">
        <v>251</v>
      </c>
      <c r="BM525" s="148" t="s">
        <v>943</v>
      </c>
    </row>
    <row r="526" spans="2:65" s="12" customFormat="1">
      <c r="B526" s="150"/>
      <c r="D526" s="151" t="s">
        <v>171</v>
      </c>
      <c r="E526" s="152" t="s">
        <v>1</v>
      </c>
      <c r="F526" s="153" t="s">
        <v>944</v>
      </c>
      <c r="H526" s="154">
        <v>9.2080000000000002</v>
      </c>
      <c r="I526" s="155"/>
      <c r="L526" s="150"/>
      <c r="M526" s="156"/>
      <c r="T526" s="157"/>
      <c r="AT526" s="152" t="s">
        <v>171</v>
      </c>
      <c r="AU526" s="152" t="s">
        <v>86</v>
      </c>
      <c r="AV526" s="12" t="s">
        <v>86</v>
      </c>
      <c r="AW526" s="12" t="s">
        <v>32</v>
      </c>
      <c r="AX526" s="12" t="s">
        <v>77</v>
      </c>
      <c r="AY526" s="152" t="s">
        <v>163</v>
      </c>
    </row>
    <row r="527" spans="2:65" s="1" customFormat="1" ht="21.75" customHeight="1">
      <c r="B527" s="31"/>
      <c r="C527" s="136" t="s">
        <v>945</v>
      </c>
      <c r="D527" s="136" t="s">
        <v>165</v>
      </c>
      <c r="E527" s="137" t="s">
        <v>946</v>
      </c>
      <c r="F527" s="138" t="s">
        <v>947</v>
      </c>
      <c r="G527" s="139" t="s">
        <v>219</v>
      </c>
      <c r="H527" s="140">
        <v>154.72</v>
      </c>
      <c r="I527" s="141"/>
      <c r="J527" s="142">
        <f>ROUND(I527*H527,0)</f>
        <v>0</v>
      </c>
      <c r="K527" s="143"/>
      <c r="L527" s="31"/>
      <c r="M527" s="144" t="s">
        <v>1</v>
      </c>
      <c r="N527" s="145" t="s">
        <v>42</v>
      </c>
      <c r="P527" s="146">
        <f>O527*H527</f>
        <v>0</v>
      </c>
      <c r="Q527" s="146">
        <v>6.9999999999999994E-5</v>
      </c>
      <c r="R527" s="146">
        <f>Q527*H527</f>
        <v>1.0830399999999999E-2</v>
      </c>
      <c r="S527" s="146">
        <v>0</v>
      </c>
      <c r="T527" s="147">
        <f>S527*H527</f>
        <v>0</v>
      </c>
      <c r="AR527" s="148" t="s">
        <v>251</v>
      </c>
      <c r="AT527" s="148" t="s">
        <v>165</v>
      </c>
      <c r="AU527" s="148" t="s">
        <v>86</v>
      </c>
      <c r="AY527" s="16" t="s">
        <v>163</v>
      </c>
      <c r="BE527" s="149">
        <f>IF(N527="základní",J527,0)</f>
        <v>0</v>
      </c>
      <c r="BF527" s="149">
        <f>IF(N527="snížená",J527,0)</f>
        <v>0</v>
      </c>
      <c r="BG527" s="149">
        <f>IF(N527="zákl. přenesená",J527,0)</f>
        <v>0</v>
      </c>
      <c r="BH527" s="149">
        <f>IF(N527="sníž. přenesená",J527,0)</f>
        <v>0</v>
      </c>
      <c r="BI527" s="149">
        <f>IF(N527="nulová",J527,0)</f>
        <v>0</v>
      </c>
      <c r="BJ527" s="16" t="s">
        <v>8</v>
      </c>
      <c r="BK527" s="149">
        <f>ROUND(I527*H527,0)</f>
        <v>0</v>
      </c>
      <c r="BL527" s="16" t="s">
        <v>251</v>
      </c>
      <c r="BM527" s="148" t="s">
        <v>948</v>
      </c>
    </row>
    <row r="528" spans="2:65" s="12" customFormat="1" ht="22.5">
      <c r="B528" s="150"/>
      <c r="D528" s="151" t="s">
        <v>171</v>
      </c>
      <c r="E528" s="152" t="s">
        <v>1</v>
      </c>
      <c r="F528" s="153" t="s">
        <v>949</v>
      </c>
      <c r="H528" s="154">
        <v>154.72</v>
      </c>
      <c r="I528" s="155"/>
      <c r="L528" s="150"/>
      <c r="M528" s="156"/>
      <c r="T528" s="157"/>
      <c r="AT528" s="152" t="s">
        <v>171</v>
      </c>
      <c r="AU528" s="152" t="s">
        <v>86</v>
      </c>
      <c r="AV528" s="12" t="s">
        <v>86</v>
      </c>
      <c r="AW528" s="12" t="s">
        <v>32</v>
      </c>
      <c r="AX528" s="12" t="s">
        <v>77</v>
      </c>
      <c r="AY528" s="152" t="s">
        <v>163</v>
      </c>
    </row>
    <row r="529" spans="2:65" s="1" customFormat="1" ht="24.2" customHeight="1">
      <c r="B529" s="31"/>
      <c r="C529" s="158" t="s">
        <v>950</v>
      </c>
      <c r="D529" s="158" t="s">
        <v>269</v>
      </c>
      <c r="E529" s="159" t="s">
        <v>951</v>
      </c>
      <c r="F529" s="160" t="s">
        <v>952</v>
      </c>
      <c r="G529" s="161" t="s">
        <v>219</v>
      </c>
      <c r="H529" s="162">
        <v>154.72</v>
      </c>
      <c r="I529" s="163"/>
      <c r="J529" s="164">
        <f>ROUND(I529*H529,0)</f>
        <v>0</v>
      </c>
      <c r="K529" s="165"/>
      <c r="L529" s="166"/>
      <c r="M529" s="167" t="s">
        <v>1</v>
      </c>
      <c r="N529" s="168" t="s">
        <v>42</v>
      </c>
      <c r="P529" s="146">
        <f>O529*H529</f>
        <v>0</v>
      </c>
      <c r="Q529" s="146">
        <v>0</v>
      </c>
      <c r="R529" s="146">
        <f>Q529*H529</f>
        <v>0</v>
      </c>
      <c r="S529" s="146">
        <v>0</v>
      </c>
      <c r="T529" s="147">
        <f>S529*H529</f>
        <v>0</v>
      </c>
      <c r="AR529" s="148" t="s">
        <v>339</v>
      </c>
      <c r="AT529" s="148" t="s">
        <v>269</v>
      </c>
      <c r="AU529" s="148" t="s">
        <v>86</v>
      </c>
      <c r="AY529" s="16" t="s">
        <v>163</v>
      </c>
      <c r="BE529" s="149">
        <f>IF(N529="základní",J529,0)</f>
        <v>0</v>
      </c>
      <c r="BF529" s="149">
        <f>IF(N529="snížená",J529,0)</f>
        <v>0</v>
      </c>
      <c r="BG529" s="149">
        <f>IF(N529="zákl. přenesená",J529,0)</f>
        <v>0</v>
      </c>
      <c r="BH529" s="149">
        <f>IF(N529="sníž. přenesená",J529,0)</f>
        <v>0</v>
      </c>
      <c r="BI529" s="149">
        <f>IF(N529="nulová",J529,0)</f>
        <v>0</v>
      </c>
      <c r="BJ529" s="16" t="s">
        <v>8</v>
      </c>
      <c r="BK529" s="149">
        <f>ROUND(I529*H529,0)</f>
        <v>0</v>
      </c>
      <c r="BL529" s="16" t="s">
        <v>251</v>
      </c>
      <c r="BM529" s="148" t="s">
        <v>953</v>
      </c>
    </row>
    <row r="530" spans="2:65" s="1" customFormat="1" ht="16.5" customHeight="1">
      <c r="B530" s="31"/>
      <c r="C530" s="158" t="s">
        <v>954</v>
      </c>
      <c r="D530" s="158" t="s">
        <v>269</v>
      </c>
      <c r="E530" s="159" t="s">
        <v>955</v>
      </c>
      <c r="F530" s="160" t="s">
        <v>956</v>
      </c>
      <c r="G530" s="161" t="s">
        <v>957</v>
      </c>
      <c r="H530" s="162">
        <v>88</v>
      </c>
      <c r="I530" s="163"/>
      <c r="J530" s="164">
        <f>ROUND(I530*H530,0)</f>
        <v>0</v>
      </c>
      <c r="K530" s="165"/>
      <c r="L530" s="166"/>
      <c r="M530" s="167" t="s">
        <v>1</v>
      </c>
      <c r="N530" s="168" t="s">
        <v>42</v>
      </c>
      <c r="P530" s="146">
        <f>O530*H530</f>
        <v>0</v>
      </c>
      <c r="Q530" s="146">
        <v>0</v>
      </c>
      <c r="R530" s="146">
        <f>Q530*H530</f>
        <v>0</v>
      </c>
      <c r="S530" s="146">
        <v>0</v>
      </c>
      <c r="T530" s="147">
        <f>S530*H530</f>
        <v>0</v>
      </c>
      <c r="AR530" s="148" t="s">
        <v>339</v>
      </c>
      <c r="AT530" s="148" t="s">
        <v>269</v>
      </c>
      <c r="AU530" s="148" t="s">
        <v>86</v>
      </c>
      <c r="AY530" s="16" t="s">
        <v>163</v>
      </c>
      <c r="BE530" s="149">
        <f>IF(N530="základní",J530,0)</f>
        <v>0</v>
      </c>
      <c r="BF530" s="149">
        <f>IF(N530="snížená",J530,0)</f>
        <v>0</v>
      </c>
      <c r="BG530" s="149">
        <f>IF(N530="zákl. přenesená",J530,0)</f>
        <v>0</v>
      </c>
      <c r="BH530" s="149">
        <f>IF(N530="sníž. přenesená",J530,0)</f>
        <v>0</v>
      </c>
      <c r="BI530" s="149">
        <f>IF(N530="nulová",J530,0)</f>
        <v>0</v>
      </c>
      <c r="BJ530" s="16" t="s">
        <v>8</v>
      </c>
      <c r="BK530" s="149">
        <f>ROUND(I530*H530,0)</f>
        <v>0</v>
      </c>
      <c r="BL530" s="16" t="s">
        <v>251</v>
      </c>
      <c r="BM530" s="148" t="s">
        <v>958</v>
      </c>
    </row>
    <row r="531" spans="2:65" s="12" customFormat="1">
      <c r="B531" s="150"/>
      <c r="D531" s="151" t="s">
        <v>171</v>
      </c>
      <c r="E531" s="152" t="s">
        <v>1</v>
      </c>
      <c r="F531" s="153" t="s">
        <v>959</v>
      </c>
      <c r="H531" s="154">
        <v>88</v>
      </c>
      <c r="I531" s="155"/>
      <c r="L531" s="150"/>
      <c r="M531" s="156"/>
      <c r="T531" s="157"/>
      <c r="AT531" s="152" t="s">
        <v>171</v>
      </c>
      <c r="AU531" s="152" t="s">
        <v>86</v>
      </c>
      <c r="AV531" s="12" t="s">
        <v>86</v>
      </c>
      <c r="AW531" s="12" t="s">
        <v>32</v>
      </c>
      <c r="AX531" s="12" t="s">
        <v>77</v>
      </c>
      <c r="AY531" s="152" t="s">
        <v>163</v>
      </c>
    </row>
    <row r="532" spans="2:65" s="1" customFormat="1" ht="24.2" customHeight="1">
      <c r="B532" s="31"/>
      <c r="C532" s="136" t="s">
        <v>960</v>
      </c>
      <c r="D532" s="136" t="s">
        <v>165</v>
      </c>
      <c r="E532" s="137" t="s">
        <v>961</v>
      </c>
      <c r="F532" s="138" t="s">
        <v>962</v>
      </c>
      <c r="G532" s="139" t="s">
        <v>219</v>
      </c>
      <c r="H532" s="140">
        <v>40.200000000000003</v>
      </c>
      <c r="I532" s="141"/>
      <c r="J532" s="142">
        <f>ROUND(I532*H532,0)</f>
        <v>0</v>
      </c>
      <c r="K532" s="143"/>
      <c r="L532" s="31"/>
      <c r="M532" s="144" t="s">
        <v>1</v>
      </c>
      <c r="N532" s="145" t="s">
        <v>42</v>
      </c>
      <c r="P532" s="146">
        <f>O532*H532</f>
        <v>0</v>
      </c>
      <c r="Q532" s="146">
        <v>2.1800000000000001E-3</v>
      </c>
      <c r="R532" s="146">
        <f>Q532*H532</f>
        <v>8.7636000000000006E-2</v>
      </c>
      <c r="S532" s="146">
        <v>0</v>
      </c>
      <c r="T532" s="147">
        <f>S532*H532</f>
        <v>0</v>
      </c>
      <c r="AR532" s="148" t="s">
        <v>251</v>
      </c>
      <c r="AT532" s="148" t="s">
        <v>165</v>
      </c>
      <c r="AU532" s="148" t="s">
        <v>86</v>
      </c>
      <c r="AY532" s="16" t="s">
        <v>163</v>
      </c>
      <c r="BE532" s="149">
        <f>IF(N532="základní",J532,0)</f>
        <v>0</v>
      </c>
      <c r="BF532" s="149">
        <f>IF(N532="snížená",J532,0)</f>
        <v>0</v>
      </c>
      <c r="BG532" s="149">
        <f>IF(N532="zákl. přenesená",J532,0)</f>
        <v>0</v>
      </c>
      <c r="BH532" s="149">
        <f>IF(N532="sníž. přenesená",J532,0)</f>
        <v>0</v>
      </c>
      <c r="BI532" s="149">
        <f>IF(N532="nulová",J532,0)</f>
        <v>0</v>
      </c>
      <c r="BJ532" s="16" t="s">
        <v>8</v>
      </c>
      <c r="BK532" s="149">
        <f>ROUND(I532*H532,0)</f>
        <v>0</v>
      </c>
      <c r="BL532" s="16" t="s">
        <v>251</v>
      </c>
      <c r="BM532" s="148" t="s">
        <v>963</v>
      </c>
    </row>
    <row r="533" spans="2:65" s="12" customFormat="1">
      <c r="B533" s="150"/>
      <c r="D533" s="151" t="s">
        <v>171</v>
      </c>
      <c r="E533" s="152" t="s">
        <v>1</v>
      </c>
      <c r="F533" s="153" t="s">
        <v>964</v>
      </c>
      <c r="H533" s="154">
        <v>40.200000000000003</v>
      </c>
      <c r="I533" s="155"/>
      <c r="L533" s="150"/>
      <c r="M533" s="156"/>
      <c r="T533" s="157"/>
      <c r="AT533" s="152" t="s">
        <v>171</v>
      </c>
      <c r="AU533" s="152" t="s">
        <v>86</v>
      </c>
      <c r="AV533" s="12" t="s">
        <v>86</v>
      </c>
      <c r="AW533" s="12" t="s">
        <v>32</v>
      </c>
      <c r="AX533" s="12" t="s">
        <v>77</v>
      </c>
      <c r="AY533" s="152" t="s">
        <v>163</v>
      </c>
    </row>
    <row r="534" spans="2:65" s="1" customFormat="1" ht="24.2" customHeight="1">
      <c r="B534" s="31"/>
      <c r="C534" s="136" t="s">
        <v>965</v>
      </c>
      <c r="D534" s="136" t="s">
        <v>165</v>
      </c>
      <c r="E534" s="137" t="s">
        <v>966</v>
      </c>
      <c r="F534" s="138" t="s">
        <v>967</v>
      </c>
      <c r="G534" s="139" t="s">
        <v>219</v>
      </c>
      <c r="H534" s="140">
        <v>19.18</v>
      </c>
      <c r="I534" s="141"/>
      <c r="J534" s="142">
        <f>ROUND(I534*H534,0)</f>
        <v>0</v>
      </c>
      <c r="K534" s="143"/>
      <c r="L534" s="31"/>
      <c r="M534" s="144" t="s">
        <v>1</v>
      </c>
      <c r="N534" s="145" t="s">
        <v>42</v>
      </c>
      <c r="P534" s="146">
        <f>O534*H534</f>
        <v>0</v>
      </c>
      <c r="Q534" s="146">
        <v>2.33E-3</v>
      </c>
      <c r="R534" s="146">
        <f>Q534*H534</f>
        <v>4.4689399999999997E-2</v>
      </c>
      <c r="S534" s="146">
        <v>0</v>
      </c>
      <c r="T534" s="147">
        <f>S534*H534</f>
        <v>0</v>
      </c>
      <c r="AR534" s="148" t="s">
        <v>251</v>
      </c>
      <c r="AT534" s="148" t="s">
        <v>165</v>
      </c>
      <c r="AU534" s="148" t="s">
        <v>86</v>
      </c>
      <c r="AY534" s="16" t="s">
        <v>163</v>
      </c>
      <c r="BE534" s="149">
        <f>IF(N534="základní",J534,0)</f>
        <v>0</v>
      </c>
      <c r="BF534" s="149">
        <f>IF(N534="snížená",J534,0)</f>
        <v>0</v>
      </c>
      <c r="BG534" s="149">
        <f>IF(N534="zákl. přenesená",J534,0)</f>
        <v>0</v>
      </c>
      <c r="BH534" s="149">
        <f>IF(N534="sníž. přenesená",J534,0)</f>
        <v>0</v>
      </c>
      <c r="BI534" s="149">
        <f>IF(N534="nulová",J534,0)</f>
        <v>0</v>
      </c>
      <c r="BJ534" s="16" t="s">
        <v>8</v>
      </c>
      <c r="BK534" s="149">
        <f>ROUND(I534*H534,0)</f>
        <v>0</v>
      </c>
      <c r="BL534" s="16" t="s">
        <v>251</v>
      </c>
      <c r="BM534" s="148" t="s">
        <v>968</v>
      </c>
    </row>
    <row r="535" spans="2:65" s="12" customFormat="1">
      <c r="B535" s="150"/>
      <c r="D535" s="151" t="s">
        <v>171</v>
      </c>
      <c r="E535" s="152" t="s">
        <v>1</v>
      </c>
      <c r="F535" s="153" t="s">
        <v>969</v>
      </c>
      <c r="H535" s="154">
        <v>19.18</v>
      </c>
      <c r="I535" s="155"/>
      <c r="L535" s="150"/>
      <c r="M535" s="156"/>
      <c r="T535" s="157"/>
      <c r="AT535" s="152" t="s">
        <v>171</v>
      </c>
      <c r="AU535" s="152" t="s">
        <v>86</v>
      </c>
      <c r="AV535" s="12" t="s">
        <v>86</v>
      </c>
      <c r="AW535" s="12" t="s">
        <v>32</v>
      </c>
      <c r="AX535" s="12" t="s">
        <v>77</v>
      </c>
      <c r="AY535" s="152" t="s">
        <v>163</v>
      </c>
    </row>
    <row r="536" spans="2:65" s="1" customFormat="1" ht="24.2" customHeight="1">
      <c r="B536" s="31"/>
      <c r="C536" s="136" t="s">
        <v>970</v>
      </c>
      <c r="D536" s="136" t="s">
        <v>165</v>
      </c>
      <c r="E536" s="137" t="s">
        <v>971</v>
      </c>
      <c r="F536" s="138" t="s">
        <v>972</v>
      </c>
      <c r="G536" s="139" t="s">
        <v>219</v>
      </c>
      <c r="H536" s="140">
        <v>156.4</v>
      </c>
      <c r="I536" s="141"/>
      <c r="J536" s="142">
        <f>ROUND(I536*H536,0)</f>
        <v>0</v>
      </c>
      <c r="K536" s="143"/>
      <c r="L536" s="31"/>
      <c r="M536" s="144" t="s">
        <v>1</v>
      </c>
      <c r="N536" s="145" t="s">
        <v>42</v>
      </c>
      <c r="P536" s="146">
        <f>O536*H536</f>
        <v>0</v>
      </c>
      <c r="Q536" s="146">
        <v>2.7399999999999998E-3</v>
      </c>
      <c r="R536" s="146">
        <f>Q536*H536</f>
        <v>0.42853599999999997</v>
      </c>
      <c r="S536" s="146">
        <v>0</v>
      </c>
      <c r="T536" s="147">
        <f>S536*H536</f>
        <v>0</v>
      </c>
      <c r="AR536" s="148" t="s">
        <v>251</v>
      </c>
      <c r="AT536" s="148" t="s">
        <v>165</v>
      </c>
      <c r="AU536" s="148" t="s">
        <v>86</v>
      </c>
      <c r="AY536" s="16" t="s">
        <v>163</v>
      </c>
      <c r="BE536" s="149">
        <f>IF(N536="základní",J536,0)</f>
        <v>0</v>
      </c>
      <c r="BF536" s="149">
        <f>IF(N536="snížená",J536,0)</f>
        <v>0</v>
      </c>
      <c r="BG536" s="149">
        <f>IF(N536="zákl. přenesená",J536,0)</f>
        <v>0</v>
      </c>
      <c r="BH536" s="149">
        <f>IF(N536="sníž. přenesená",J536,0)</f>
        <v>0</v>
      </c>
      <c r="BI536" s="149">
        <f>IF(N536="nulová",J536,0)</f>
        <v>0</v>
      </c>
      <c r="BJ536" s="16" t="s">
        <v>8</v>
      </c>
      <c r="BK536" s="149">
        <f>ROUND(I536*H536,0)</f>
        <v>0</v>
      </c>
      <c r="BL536" s="16" t="s">
        <v>251</v>
      </c>
      <c r="BM536" s="148" t="s">
        <v>973</v>
      </c>
    </row>
    <row r="537" spans="2:65" s="12" customFormat="1">
      <c r="B537" s="150"/>
      <c r="D537" s="151" t="s">
        <v>171</v>
      </c>
      <c r="E537" s="152" t="s">
        <v>1</v>
      </c>
      <c r="F537" s="153" t="s">
        <v>974</v>
      </c>
      <c r="H537" s="154">
        <v>156.4</v>
      </c>
      <c r="I537" s="155"/>
      <c r="L537" s="150"/>
      <c r="M537" s="156"/>
      <c r="T537" s="157"/>
      <c r="AT537" s="152" t="s">
        <v>171</v>
      </c>
      <c r="AU537" s="152" t="s">
        <v>86</v>
      </c>
      <c r="AV537" s="12" t="s">
        <v>86</v>
      </c>
      <c r="AW537" s="12" t="s">
        <v>32</v>
      </c>
      <c r="AX537" s="12" t="s">
        <v>77</v>
      </c>
      <c r="AY537" s="152" t="s">
        <v>163</v>
      </c>
    </row>
    <row r="538" spans="2:65" s="1" customFormat="1" ht="24.2" customHeight="1">
      <c r="B538" s="31"/>
      <c r="C538" s="136" t="s">
        <v>975</v>
      </c>
      <c r="D538" s="136" t="s">
        <v>165</v>
      </c>
      <c r="E538" s="137" t="s">
        <v>976</v>
      </c>
      <c r="F538" s="138" t="s">
        <v>977</v>
      </c>
      <c r="G538" s="139" t="s">
        <v>226</v>
      </c>
      <c r="H538" s="140">
        <v>4</v>
      </c>
      <c r="I538" s="141"/>
      <c r="J538" s="142">
        <f>ROUND(I538*H538,0)</f>
        <v>0</v>
      </c>
      <c r="K538" s="143"/>
      <c r="L538" s="31"/>
      <c r="M538" s="144" t="s">
        <v>1</v>
      </c>
      <c r="N538" s="145" t="s">
        <v>42</v>
      </c>
      <c r="P538" s="146">
        <f>O538*H538</f>
        <v>0</v>
      </c>
      <c r="Q538" s="146">
        <v>7.3999999999999999E-4</v>
      </c>
      <c r="R538" s="146">
        <f>Q538*H538</f>
        <v>2.96E-3</v>
      </c>
      <c r="S538" s="146">
        <v>0</v>
      </c>
      <c r="T538" s="147">
        <f>S538*H538</f>
        <v>0</v>
      </c>
      <c r="AR538" s="148" t="s">
        <v>251</v>
      </c>
      <c r="AT538" s="148" t="s">
        <v>165</v>
      </c>
      <c r="AU538" s="148" t="s">
        <v>86</v>
      </c>
      <c r="AY538" s="16" t="s">
        <v>163</v>
      </c>
      <c r="BE538" s="149">
        <f>IF(N538="základní",J538,0)</f>
        <v>0</v>
      </c>
      <c r="BF538" s="149">
        <f>IF(N538="snížená",J538,0)</f>
        <v>0</v>
      </c>
      <c r="BG538" s="149">
        <f>IF(N538="zákl. přenesená",J538,0)</f>
        <v>0</v>
      </c>
      <c r="BH538" s="149">
        <f>IF(N538="sníž. přenesená",J538,0)</f>
        <v>0</v>
      </c>
      <c r="BI538" s="149">
        <f>IF(N538="nulová",J538,0)</f>
        <v>0</v>
      </c>
      <c r="BJ538" s="16" t="s">
        <v>8</v>
      </c>
      <c r="BK538" s="149">
        <f>ROUND(I538*H538,0)</f>
        <v>0</v>
      </c>
      <c r="BL538" s="16" t="s">
        <v>251</v>
      </c>
      <c r="BM538" s="148" t="s">
        <v>978</v>
      </c>
    </row>
    <row r="539" spans="2:65" s="1" customFormat="1" ht="24.2" customHeight="1">
      <c r="B539" s="31"/>
      <c r="C539" s="136" t="s">
        <v>979</v>
      </c>
      <c r="D539" s="136" t="s">
        <v>165</v>
      </c>
      <c r="E539" s="137" t="s">
        <v>980</v>
      </c>
      <c r="F539" s="138" t="s">
        <v>981</v>
      </c>
      <c r="G539" s="139" t="s">
        <v>226</v>
      </c>
      <c r="H539" s="140">
        <v>2</v>
      </c>
      <c r="I539" s="141"/>
      <c r="J539" s="142">
        <f>ROUND(I539*H539,0)</f>
        <v>0</v>
      </c>
      <c r="K539" s="143"/>
      <c r="L539" s="31"/>
      <c r="M539" s="144" t="s">
        <v>1</v>
      </c>
      <c r="N539" s="145" t="s">
        <v>42</v>
      </c>
      <c r="P539" s="146">
        <f>O539*H539</f>
        <v>0</v>
      </c>
      <c r="Q539" s="146">
        <v>3.1E-4</v>
      </c>
      <c r="R539" s="146">
        <f>Q539*H539</f>
        <v>6.2E-4</v>
      </c>
      <c r="S539" s="146">
        <v>0</v>
      </c>
      <c r="T539" s="147">
        <f>S539*H539</f>
        <v>0</v>
      </c>
      <c r="AR539" s="148" t="s">
        <v>251</v>
      </c>
      <c r="AT539" s="148" t="s">
        <v>165</v>
      </c>
      <c r="AU539" s="148" t="s">
        <v>86</v>
      </c>
      <c r="AY539" s="16" t="s">
        <v>163</v>
      </c>
      <c r="BE539" s="149">
        <f>IF(N539="základní",J539,0)</f>
        <v>0</v>
      </c>
      <c r="BF539" s="149">
        <f>IF(N539="snížená",J539,0)</f>
        <v>0</v>
      </c>
      <c r="BG539" s="149">
        <f>IF(N539="zákl. přenesená",J539,0)</f>
        <v>0</v>
      </c>
      <c r="BH539" s="149">
        <f>IF(N539="sníž. přenesená",J539,0)</f>
        <v>0</v>
      </c>
      <c r="BI539" s="149">
        <f>IF(N539="nulová",J539,0)</f>
        <v>0</v>
      </c>
      <c r="BJ539" s="16" t="s">
        <v>8</v>
      </c>
      <c r="BK539" s="149">
        <f>ROUND(I539*H539,0)</f>
        <v>0</v>
      </c>
      <c r="BL539" s="16" t="s">
        <v>251</v>
      </c>
      <c r="BM539" s="148" t="s">
        <v>982</v>
      </c>
    </row>
    <row r="540" spans="2:65" s="1" customFormat="1" ht="24.2" customHeight="1">
      <c r="B540" s="31"/>
      <c r="C540" s="136" t="s">
        <v>983</v>
      </c>
      <c r="D540" s="136" t="s">
        <v>165</v>
      </c>
      <c r="E540" s="137" t="s">
        <v>984</v>
      </c>
      <c r="F540" s="138" t="s">
        <v>985</v>
      </c>
      <c r="G540" s="139" t="s">
        <v>226</v>
      </c>
      <c r="H540" s="140">
        <v>10</v>
      </c>
      <c r="I540" s="141"/>
      <c r="J540" s="142">
        <f>ROUND(I540*H540,0)</f>
        <v>0</v>
      </c>
      <c r="K540" s="143"/>
      <c r="L540" s="31"/>
      <c r="M540" s="144" t="s">
        <v>1</v>
      </c>
      <c r="N540" s="145" t="s">
        <v>42</v>
      </c>
      <c r="P540" s="146">
        <f>O540*H540</f>
        <v>0</v>
      </c>
      <c r="Q540" s="146">
        <v>2.9999999999999997E-4</v>
      </c>
      <c r="R540" s="146">
        <f>Q540*H540</f>
        <v>2.9999999999999996E-3</v>
      </c>
      <c r="S540" s="146">
        <v>0</v>
      </c>
      <c r="T540" s="147">
        <f>S540*H540</f>
        <v>0</v>
      </c>
      <c r="AR540" s="148" t="s">
        <v>251</v>
      </c>
      <c r="AT540" s="148" t="s">
        <v>165</v>
      </c>
      <c r="AU540" s="148" t="s">
        <v>86</v>
      </c>
      <c r="AY540" s="16" t="s">
        <v>163</v>
      </c>
      <c r="BE540" s="149">
        <f>IF(N540="základní",J540,0)</f>
        <v>0</v>
      </c>
      <c r="BF540" s="149">
        <f>IF(N540="snížená",J540,0)</f>
        <v>0</v>
      </c>
      <c r="BG540" s="149">
        <f>IF(N540="zákl. přenesená",J540,0)</f>
        <v>0</v>
      </c>
      <c r="BH540" s="149">
        <f>IF(N540="sníž. přenesená",J540,0)</f>
        <v>0</v>
      </c>
      <c r="BI540" s="149">
        <f>IF(N540="nulová",J540,0)</f>
        <v>0</v>
      </c>
      <c r="BJ540" s="16" t="s">
        <v>8</v>
      </c>
      <c r="BK540" s="149">
        <f>ROUND(I540*H540,0)</f>
        <v>0</v>
      </c>
      <c r="BL540" s="16" t="s">
        <v>251</v>
      </c>
      <c r="BM540" s="148" t="s">
        <v>986</v>
      </c>
    </row>
    <row r="541" spans="2:65" s="1" customFormat="1" ht="24.2" customHeight="1">
      <c r="B541" s="31"/>
      <c r="C541" s="136" t="s">
        <v>987</v>
      </c>
      <c r="D541" s="136" t="s">
        <v>165</v>
      </c>
      <c r="E541" s="137" t="s">
        <v>988</v>
      </c>
      <c r="F541" s="138" t="s">
        <v>989</v>
      </c>
      <c r="G541" s="139" t="s">
        <v>219</v>
      </c>
      <c r="H541" s="140">
        <v>7.6</v>
      </c>
      <c r="I541" s="141"/>
      <c r="J541" s="142">
        <f>ROUND(I541*H541,0)</f>
        <v>0</v>
      </c>
      <c r="K541" s="143"/>
      <c r="L541" s="31"/>
      <c r="M541" s="144" t="s">
        <v>1</v>
      </c>
      <c r="N541" s="145" t="s">
        <v>42</v>
      </c>
      <c r="P541" s="146">
        <f>O541*H541</f>
        <v>0</v>
      </c>
      <c r="Q541" s="146">
        <v>9.7000000000000005E-4</v>
      </c>
      <c r="R541" s="146">
        <f>Q541*H541</f>
        <v>7.3720000000000001E-3</v>
      </c>
      <c r="S541" s="146">
        <v>0</v>
      </c>
      <c r="T541" s="147">
        <f>S541*H541</f>
        <v>0</v>
      </c>
      <c r="AR541" s="148" t="s">
        <v>251</v>
      </c>
      <c r="AT541" s="148" t="s">
        <v>165</v>
      </c>
      <c r="AU541" s="148" t="s">
        <v>86</v>
      </c>
      <c r="AY541" s="16" t="s">
        <v>163</v>
      </c>
      <c r="BE541" s="149">
        <f>IF(N541="základní",J541,0)</f>
        <v>0</v>
      </c>
      <c r="BF541" s="149">
        <f>IF(N541="snížená",J541,0)</f>
        <v>0</v>
      </c>
      <c r="BG541" s="149">
        <f>IF(N541="zákl. přenesená",J541,0)</f>
        <v>0</v>
      </c>
      <c r="BH541" s="149">
        <f>IF(N541="sníž. přenesená",J541,0)</f>
        <v>0</v>
      </c>
      <c r="BI541" s="149">
        <f>IF(N541="nulová",J541,0)</f>
        <v>0</v>
      </c>
      <c r="BJ541" s="16" t="s">
        <v>8</v>
      </c>
      <c r="BK541" s="149">
        <f>ROUND(I541*H541,0)</f>
        <v>0</v>
      </c>
      <c r="BL541" s="16" t="s">
        <v>251</v>
      </c>
      <c r="BM541" s="148" t="s">
        <v>990</v>
      </c>
    </row>
    <row r="542" spans="2:65" s="12" customFormat="1">
      <c r="B542" s="150"/>
      <c r="D542" s="151" t="s">
        <v>171</v>
      </c>
      <c r="E542" s="152" t="s">
        <v>1</v>
      </c>
      <c r="F542" s="153" t="s">
        <v>991</v>
      </c>
      <c r="H542" s="154">
        <v>7.6</v>
      </c>
      <c r="I542" s="155"/>
      <c r="L542" s="150"/>
      <c r="M542" s="156"/>
      <c r="T542" s="157"/>
      <c r="AT542" s="152" t="s">
        <v>171</v>
      </c>
      <c r="AU542" s="152" t="s">
        <v>86</v>
      </c>
      <c r="AV542" s="12" t="s">
        <v>86</v>
      </c>
      <c r="AW542" s="12" t="s">
        <v>32</v>
      </c>
      <c r="AX542" s="12" t="s">
        <v>77</v>
      </c>
      <c r="AY542" s="152" t="s">
        <v>163</v>
      </c>
    </row>
    <row r="543" spans="2:65" s="1" customFormat="1" ht="24.2" customHeight="1">
      <c r="B543" s="31"/>
      <c r="C543" s="136" t="s">
        <v>992</v>
      </c>
      <c r="D543" s="136" t="s">
        <v>165</v>
      </c>
      <c r="E543" s="137" t="s">
        <v>993</v>
      </c>
      <c r="F543" s="138" t="s">
        <v>994</v>
      </c>
      <c r="G543" s="139" t="s">
        <v>219</v>
      </c>
      <c r="H543" s="140">
        <v>71.2</v>
      </c>
      <c r="I543" s="141"/>
      <c r="J543" s="142">
        <f>ROUND(I543*H543,0)</f>
        <v>0</v>
      </c>
      <c r="K543" s="143"/>
      <c r="L543" s="31"/>
      <c r="M543" s="144" t="s">
        <v>1</v>
      </c>
      <c r="N543" s="145" t="s">
        <v>42</v>
      </c>
      <c r="P543" s="146">
        <f>O543*H543</f>
        <v>0</v>
      </c>
      <c r="Q543" s="146">
        <v>1.1100000000000001E-3</v>
      </c>
      <c r="R543" s="146">
        <f>Q543*H543</f>
        <v>7.9032000000000005E-2</v>
      </c>
      <c r="S543" s="146">
        <v>0</v>
      </c>
      <c r="T543" s="147">
        <f>S543*H543</f>
        <v>0</v>
      </c>
      <c r="AR543" s="148" t="s">
        <v>251</v>
      </c>
      <c r="AT543" s="148" t="s">
        <v>165</v>
      </c>
      <c r="AU543" s="148" t="s">
        <v>86</v>
      </c>
      <c r="AY543" s="16" t="s">
        <v>163</v>
      </c>
      <c r="BE543" s="149">
        <f>IF(N543="základní",J543,0)</f>
        <v>0</v>
      </c>
      <c r="BF543" s="149">
        <f>IF(N543="snížená",J543,0)</f>
        <v>0</v>
      </c>
      <c r="BG543" s="149">
        <f>IF(N543="zákl. přenesená",J543,0)</f>
        <v>0</v>
      </c>
      <c r="BH543" s="149">
        <f>IF(N543="sníž. přenesená",J543,0)</f>
        <v>0</v>
      </c>
      <c r="BI543" s="149">
        <f>IF(N543="nulová",J543,0)</f>
        <v>0</v>
      </c>
      <c r="BJ543" s="16" t="s">
        <v>8</v>
      </c>
      <c r="BK543" s="149">
        <f>ROUND(I543*H543,0)</f>
        <v>0</v>
      </c>
      <c r="BL543" s="16" t="s">
        <v>251</v>
      </c>
      <c r="BM543" s="148" t="s">
        <v>995</v>
      </c>
    </row>
    <row r="544" spans="2:65" s="12" customFormat="1">
      <c r="B544" s="150"/>
      <c r="D544" s="151" t="s">
        <v>171</v>
      </c>
      <c r="E544" s="152" t="s">
        <v>1</v>
      </c>
      <c r="F544" s="153" t="s">
        <v>996</v>
      </c>
      <c r="H544" s="154">
        <v>71.2</v>
      </c>
      <c r="I544" s="155"/>
      <c r="L544" s="150"/>
      <c r="M544" s="156"/>
      <c r="T544" s="157"/>
      <c r="AT544" s="152" t="s">
        <v>171</v>
      </c>
      <c r="AU544" s="152" t="s">
        <v>86</v>
      </c>
      <c r="AV544" s="12" t="s">
        <v>86</v>
      </c>
      <c r="AW544" s="12" t="s">
        <v>32</v>
      </c>
      <c r="AX544" s="12" t="s">
        <v>77</v>
      </c>
      <c r="AY544" s="152" t="s">
        <v>163</v>
      </c>
    </row>
    <row r="545" spans="2:65" s="1" customFormat="1" ht="24.2" customHeight="1">
      <c r="B545" s="31"/>
      <c r="C545" s="136" t="s">
        <v>997</v>
      </c>
      <c r="D545" s="136" t="s">
        <v>165</v>
      </c>
      <c r="E545" s="137" t="s">
        <v>998</v>
      </c>
      <c r="F545" s="138" t="s">
        <v>999</v>
      </c>
      <c r="G545" s="139" t="s">
        <v>168</v>
      </c>
      <c r="H545" s="140">
        <v>1043.8599999999999</v>
      </c>
      <c r="I545" s="141"/>
      <c r="J545" s="142">
        <f>ROUND(I545*H545,0)</f>
        <v>0</v>
      </c>
      <c r="K545" s="143"/>
      <c r="L545" s="31"/>
      <c r="M545" s="144" t="s">
        <v>1</v>
      </c>
      <c r="N545" s="145" t="s">
        <v>42</v>
      </c>
      <c r="P545" s="146">
        <f>O545*H545</f>
        <v>0</v>
      </c>
      <c r="Q545" s="146">
        <v>0</v>
      </c>
      <c r="R545" s="146">
        <f>Q545*H545</f>
        <v>0</v>
      </c>
      <c r="S545" s="146">
        <v>0</v>
      </c>
      <c r="T545" s="147">
        <f>S545*H545</f>
        <v>0</v>
      </c>
      <c r="AR545" s="148" t="s">
        <v>251</v>
      </c>
      <c r="AT545" s="148" t="s">
        <v>165</v>
      </c>
      <c r="AU545" s="148" t="s">
        <v>86</v>
      </c>
      <c r="AY545" s="16" t="s">
        <v>163</v>
      </c>
      <c r="BE545" s="149">
        <f>IF(N545="základní",J545,0)</f>
        <v>0</v>
      </c>
      <c r="BF545" s="149">
        <f>IF(N545="snížená",J545,0)</f>
        <v>0</v>
      </c>
      <c r="BG545" s="149">
        <f>IF(N545="zákl. přenesená",J545,0)</f>
        <v>0</v>
      </c>
      <c r="BH545" s="149">
        <f>IF(N545="sníž. přenesená",J545,0)</f>
        <v>0</v>
      </c>
      <c r="BI545" s="149">
        <f>IF(N545="nulová",J545,0)</f>
        <v>0</v>
      </c>
      <c r="BJ545" s="16" t="s">
        <v>8</v>
      </c>
      <c r="BK545" s="149">
        <f>ROUND(I545*H545,0)</f>
        <v>0</v>
      </c>
      <c r="BL545" s="16" t="s">
        <v>251</v>
      </c>
      <c r="BM545" s="148" t="s">
        <v>1000</v>
      </c>
    </row>
    <row r="546" spans="2:65" s="12" customFormat="1">
      <c r="B546" s="150"/>
      <c r="D546" s="151" t="s">
        <v>171</v>
      </c>
      <c r="E546" s="152" t="s">
        <v>1</v>
      </c>
      <c r="F546" s="153" t="s">
        <v>1001</v>
      </c>
      <c r="H546" s="154">
        <v>1043.8599999999999</v>
      </c>
      <c r="I546" s="155"/>
      <c r="L546" s="150"/>
      <c r="M546" s="156"/>
      <c r="T546" s="157"/>
      <c r="AT546" s="152" t="s">
        <v>171</v>
      </c>
      <c r="AU546" s="152" t="s">
        <v>86</v>
      </c>
      <c r="AV546" s="12" t="s">
        <v>86</v>
      </c>
      <c r="AW546" s="12" t="s">
        <v>32</v>
      </c>
      <c r="AX546" s="12" t="s">
        <v>77</v>
      </c>
      <c r="AY546" s="152" t="s">
        <v>163</v>
      </c>
    </row>
    <row r="547" spans="2:65" s="1" customFormat="1" ht="24.2" customHeight="1">
      <c r="B547" s="31"/>
      <c r="C547" s="136" t="s">
        <v>1002</v>
      </c>
      <c r="D547" s="136" t="s">
        <v>165</v>
      </c>
      <c r="E547" s="137" t="s">
        <v>1003</v>
      </c>
      <c r="F547" s="138" t="s">
        <v>1004</v>
      </c>
      <c r="G547" s="139" t="s">
        <v>203</v>
      </c>
      <c r="H547" s="140">
        <v>0.80700000000000005</v>
      </c>
      <c r="I547" s="141"/>
      <c r="J547" s="142">
        <f>ROUND(I547*H547,0)</f>
        <v>0</v>
      </c>
      <c r="K547" s="143"/>
      <c r="L547" s="31"/>
      <c r="M547" s="144" t="s">
        <v>1</v>
      </c>
      <c r="N547" s="145" t="s">
        <v>42</v>
      </c>
      <c r="P547" s="146">
        <f>O547*H547</f>
        <v>0</v>
      </c>
      <c r="Q547" s="146">
        <v>0</v>
      </c>
      <c r="R547" s="146">
        <f>Q547*H547</f>
        <v>0</v>
      </c>
      <c r="S547" s="146">
        <v>0</v>
      </c>
      <c r="T547" s="147">
        <f>S547*H547</f>
        <v>0</v>
      </c>
      <c r="AR547" s="148" t="s">
        <v>251</v>
      </c>
      <c r="AT547" s="148" t="s">
        <v>165</v>
      </c>
      <c r="AU547" s="148" t="s">
        <v>86</v>
      </c>
      <c r="AY547" s="16" t="s">
        <v>163</v>
      </c>
      <c r="BE547" s="149">
        <f>IF(N547="základní",J547,0)</f>
        <v>0</v>
      </c>
      <c r="BF547" s="149">
        <f>IF(N547="snížená",J547,0)</f>
        <v>0</v>
      </c>
      <c r="BG547" s="149">
        <f>IF(N547="zákl. přenesená",J547,0)</f>
        <v>0</v>
      </c>
      <c r="BH547" s="149">
        <f>IF(N547="sníž. přenesená",J547,0)</f>
        <v>0</v>
      </c>
      <c r="BI547" s="149">
        <f>IF(N547="nulová",J547,0)</f>
        <v>0</v>
      </c>
      <c r="BJ547" s="16" t="s">
        <v>8</v>
      </c>
      <c r="BK547" s="149">
        <f>ROUND(I547*H547,0)</f>
        <v>0</v>
      </c>
      <c r="BL547" s="16" t="s">
        <v>251</v>
      </c>
      <c r="BM547" s="148" t="s">
        <v>1005</v>
      </c>
    </row>
    <row r="548" spans="2:65" s="11" customFormat="1" ht="22.9" customHeight="1">
      <c r="B548" s="124"/>
      <c r="D548" s="125" t="s">
        <v>76</v>
      </c>
      <c r="E548" s="134" t="s">
        <v>1006</v>
      </c>
      <c r="F548" s="134" t="s">
        <v>1007</v>
      </c>
      <c r="I548" s="127"/>
      <c r="J548" s="135">
        <f>BK548</f>
        <v>0</v>
      </c>
      <c r="L548" s="124"/>
      <c r="M548" s="129"/>
      <c r="P548" s="130">
        <f>SUM(P549:P591)</f>
        <v>0</v>
      </c>
      <c r="R548" s="130">
        <f>SUM(R549:R591)</f>
        <v>11.370121140000002</v>
      </c>
      <c r="T548" s="131">
        <f>SUM(T549:T591)</f>
        <v>0.29064000000000001</v>
      </c>
      <c r="AR548" s="125" t="s">
        <v>86</v>
      </c>
      <c r="AT548" s="132" t="s">
        <v>76</v>
      </c>
      <c r="AU548" s="132" t="s">
        <v>8</v>
      </c>
      <c r="AY548" s="125" t="s">
        <v>163</v>
      </c>
      <c r="BK548" s="133">
        <f>SUM(BK549:BK591)</f>
        <v>0</v>
      </c>
    </row>
    <row r="549" spans="2:65" s="1" customFormat="1" ht="24.2" customHeight="1">
      <c r="B549" s="31"/>
      <c r="C549" s="136" t="s">
        <v>1008</v>
      </c>
      <c r="D549" s="136" t="s">
        <v>165</v>
      </c>
      <c r="E549" s="137" t="s">
        <v>1009</v>
      </c>
      <c r="F549" s="138" t="s">
        <v>1010</v>
      </c>
      <c r="G549" s="139" t="s">
        <v>168</v>
      </c>
      <c r="H549" s="140">
        <v>260.834</v>
      </c>
      <c r="I549" s="141"/>
      <c r="J549" s="142">
        <f>ROUND(I549*H549,0)</f>
        <v>0</v>
      </c>
      <c r="K549" s="143"/>
      <c r="L549" s="31"/>
      <c r="M549" s="144" t="s">
        <v>1</v>
      </c>
      <c r="N549" s="145" t="s">
        <v>42</v>
      </c>
      <c r="P549" s="146">
        <f>O549*H549</f>
        <v>0</v>
      </c>
      <c r="Q549" s="146">
        <v>2.5000000000000001E-4</v>
      </c>
      <c r="R549" s="146">
        <f>Q549*H549</f>
        <v>6.5208500000000003E-2</v>
      </c>
      <c r="S549" s="146">
        <v>0</v>
      </c>
      <c r="T549" s="147">
        <f>S549*H549</f>
        <v>0</v>
      </c>
      <c r="AR549" s="148" t="s">
        <v>251</v>
      </c>
      <c r="AT549" s="148" t="s">
        <v>165</v>
      </c>
      <c r="AU549" s="148" t="s">
        <v>86</v>
      </c>
      <c r="AY549" s="16" t="s">
        <v>163</v>
      </c>
      <c r="BE549" s="149">
        <f>IF(N549="základní",J549,0)</f>
        <v>0</v>
      </c>
      <c r="BF549" s="149">
        <f>IF(N549="snížená",J549,0)</f>
        <v>0</v>
      </c>
      <c r="BG549" s="149">
        <f>IF(N549="zákl. přenesená",J549,0)</f>
        <v>0</v>
      </c>
      <c r="BH549" s="149">
        <f>IF(N549="sníž. přenesená",J549,0)</f>
        <v>0</v>
      </c>
      <c r="BI549" s="149">
        <f>IF(N549="nulová",J549,0)</f>
        <v>0</v>
      </c>
      <c r="BJ549" s="16" t="s">
        <v>8</v>
      </c>
      <c r="BK549" s="149">
        <f>ROUND(I549*H549,0)</f>
        <v>0</v>
      </c>
      <c r="BL549" s="16" t="s">
        <v>251</v>
      </c>
      <c r="BM549" s="148" t="s">
        <v>1011</v>
      </c>
    </row>
    <row r="550" spans="2:65" s="12" customFormat="1">
      <c r="B550" s="150"/>
      <c r="D550" s="151" t="s">
        <v>171</v>
      </c>
      <c r="E550" s="152" t="s">
        <v>1</v>
      </c>
      <c r="F550" s="153" t="s">
        <v>1012</v>
      </c>
      <c r="H550" s="154">
        <v>172.602</v>
      </c>
      <c r="I550" s="155"/>
      <c r="L550" s="150"/>
      <c r="M550" s="156"/>
      <c r="T550" s="157"/>
      <c r="AT550" s="152" t="s">
        <v>171</v>
      </c>
      <c r="AU550" s="152" t="s">
        <v>86</v>
      </c>
      <c r="AV550" s="12" t="s">
        <v>86</v>
      </c>
      <c r="AW550" s="12" t="s">
        <v>32</v>
      </c>
      <c r="AX550" s="12" t="s">
        <v>77</v>
      </c>
      <c r="AY550" s="152" t="s">
        <v>163</v>
      </c>
    </row>
    <row r="551" spans="2:65" s="12" customFormat="1">
      <c r="B551" s="150"/>
      <c r="D551" s="151" t="s">
        <v>171</v>
      </c>
      <c r="E551" s="152" t="s">
        <v>1</v>
      </c>
      <c r="F551" s="153" t="s">
        <v>1013</v>
      </c>
      <c r="H551" s="154">
        <v>16.898</v>
      </c>
      <c r="I551" s="155"/>
      <c r="L551" s="150"/>
      <c r="M551" s="156"/>
      <c r="T551" s="157"/>
      <c r="AT551" s="152" t="s">
        <v>171</v>
      </c>
      <c r="AU551" s="152" t="s">
        <v>86</v>
      </c>
      <c r="AV551" s="12" t="s">
        <v>86</v>
      </c>
      <c r="AW551" s="12" t="s">
        <v>32</v>
      </c>
      <c r="AX551" s="12" t="s">
        <v>77</v>
      </c>
      <c r="AY551" s="152" t="s">
        <v>163</v>
      </c>
    </row>
    <row r="552" spans="2:65" s="12" customFormat="1">
      <c r="B552" s="150"/>
      <c r="D552" s="151" t="s">
        <v>171</v>
      </c>
      <c r="E552" s="152" t="s">
        <v>1</v>
      </c>
      <c r="F552" s="153" t="s">
        <v>1014</v>
      </c>
      <c r="H552" s="154">
        <v>64.44</v>
      </c>
      <c r="I552" s="155"/>
      <c r="L552" s="150"/>
      <c r="M552" s="156"/>
      <c r="T552" s="157"/>
      <c r="AT552" s="152" t="s">
        <v>171</v>
      </c>
      <c r="AU552" s="152" t="s">
        <v>86</v>
      </c>
      <c r="AV552" s="12" t="s">
        <v>86</v>
      </c>
      <c r="AW552" s="12" t="s">
        <v>32</v>
      </c>
      <c r="AX552" s="12" t="s">
        <v>77</v>
      </c>
      <c r="AY552" s="152" t="s">
        <v>163</v>
      </c>
    </row>
    <row r="553" spans="2:65" s="12" customFormat="1">
      <c r="B553" s="150"/>
      <c r="D553" s="151" t="s">
        <v>171</v>
      </c>
      <c r="E553" s="152" t="s">
        <v>1</v>
      </c>
      <c r="F553" s="153" t="s">
        <v>1015</v>
      </c>
      <c r="H553" s="154">
        <v>2.88</v>
      </c>
      <c r="I553" s="155"/>
      <c r="L553" s="150"/>
      <c r="M553" s="156"/>
      <c r="T553" s="157"/>
      <c r="AT553" s="152" t="s">
        <v>171</v>
      </c>
      <c r="AU553" s="152" t="s">
        <v>86</v>
      </c>
      <c r="AV553" s="12" t="s">
        <v>86</v>
      </c>
      <c r="AW553" s="12" t="s">
        <v>32</v>
      </c>
      <c r="AX553" s="12" t="s">
        <v>77</v>
      </c>
      <c r="AY553" s="152" t="s">
        <v>163</v>
      </c>
    </row>
    <row r="554" spans="2:65" s="12" customFormat="1">
      <c r="B554" s="150"/>
      <c r="D554" s="151" t="s">
        <v>171</v>
      </c>
      <c r="E554" s="152" t="s">
        <v>1</v>
      </c>
      <c r="F554" s="153" t="s">
        <v>1016</v>
      </c>
      <c r="H554" s="154">
        <v>4.0140000000000002</v>
      </c>
      <c r="I554" s="155"/>
      <c r="L554" s="150"/>
      <c r="M554" s="156"/>
      <c r="T554" s="157"/>
      <c r="AT554" s="152" t="s">
        <v>171</v>
      </c>
      <c r="AU554" s="152" t="s">
        <v>86</v>
      </c>
      <c r="AV554" s="12" t="s">
        <v>86</v>
      </c>
      <c r="AW554" s="12" t="s">
        <v>32</v>
      </c>
      <c r="AX554" s="12" t="s">
        <v>77</v>
      </c>
      <c r="AY554" s="152" t="s">
        <v>163</v>
      </c>
    </row>
    <row r="555" spans="2:65" s="1" customFormat="1" ht="24.2" customHeight="1">
      <c r="B555" s="31"/>
      <c r="C555" s="158" t="s">
        <v>1017</v>
      </c>
      <c r="D555" s="158" t="s">
        <v>269</v>
      </c>
      <c r="E555" s="159" t="s">
        <v>1018</v>
      </c>
      <c r="F555" s="160" t="s">
        <v>1019</v>
      </c>
      <c r="G555" s="161" t="s">
        <v>168</v>
      </c>
      <c r="H555" s="162">
        <v>260.834</v>
      </c>
      <c r="I555" s="163"/>
      <c r="J555" s="164">
        <f>ROUND(I555*H555,0)</f>
        <v>0</v>
      </c>
      <c r="K555" s="165"/>
      <c r="L555" s="166"/>
      <c r="M555" s="167" t="s">
        <v>1</v>
      </c>
      <c r="N555" s="168" t="s">
        <v>42</v>
      </c>
      <c r="P555" s="146">
        <f>O555*H555</f>
        <v>0</v>
      </c>
      <c r="Q555" s="146">
        <v>3.6420000000000001E-2</v>
      </c>
      <c r="R555" s="146">
        <f>Q555*H555</f>
        <v>9.4995742800000009</v>
      </c>
      <c r="S555" s="146">
        <v>0</v>
      </c>
      <c r="T555" s="147">
        <f>S555*H555</f>
        <v>0</v>
      </c>
      <c r="AR555" s="148" t="s">
        <v>339</v>
      </c>
      <c r="AT555" s="148" t="s">
        <v>269</v>
      </c>
      <c r="AU555" s="148" t="s">
        <v>86</v>
      </c>
      <c r="AY555" s="16" t="s">
        <v>163</v>
      </c>
      <c r="BE555" s="149">
        <f>IF(N555="základní",J555,0)</f>
        <v>0</v>
      </c>
      <c r="BF555" s="149">
        <f>IF(N555="snížená",J555,0)</f>
        <v>0</v>
      </c>
      <c r="BG555" s="149">
        <f>IF(N555="zákl. přenesená",J555,0)</f>
        <v>0</v>
      </c>
      <c r="BH555" s="149">
        <f>IF(N555="sníž. přenesená",J555,0)</f>
        <v>0</v>
      </c>
      <c r="BI555" s="149">
        <f>IF(N555="nulová",J555,0)</f>
        <v>0</v>
      </c>
      <c r="BJ555" s="16" t="s">
        <v>8</v>
      </c>
      <c r="BK555" s="149">
        <f>ROUND(I555*H555,0)</f>
        <v>0</v>
      </c>
      <c r="BL555" s="16" t="s">
        <v>251</v>
      </c>
      <c r="BM555" s="148" t="s">
        <v>1020</v>
      </c>
    </row>
    <row r="556" spans="2:65" s="1" customFormat="1" ht="24.2" customHeight="1">
      <c r="B556" s="31"/>
      <c r="C556" s="136" t="s">
        <v>1021</v>
      </c>
      <c r="D556" s="136" t="s">
        <v>165</v>
      </c>
      <c r="E556" s="137" t="s">
        <v>1022</v>
      </c>
      <c r="F556" s="138" t="s">
        <v>1023</v>
      </c>
      <c r="G556" s="139" t="s">
        <v>168</v>
      </c>
      <c r="H556" s="140">
        <v>12.47</v>
      </c>
      <c r="I556" s="141"/>
      <c r="J556" s="142">
        <f>ROUND(I556*H556,0)</f>
        <v>0</v>
      </c>
      <c r="K556" s="143"/>
      <c r="L556" s="31"/>
      <c r="M556" s="144" t="s">
        <v>1</v>
      </c>
      <c r="N556" s="145" t="s">
        <v>42</v>
      </c>
      <c r="P556" s="146">
        <f>O556*H556</f>
        <v>0</v>
      </c>
      <c r="Q556" s="146">
        <v>2.5000000000000001E-4</v>
      </c>
      <c r="R556" s="146">
        <f>Q556*H556</f>
        <v>3.1175E-3</v>
      </c>
      <c r="S556" s="146">
        <v>0</v>
      </c>
      <c r="T556" s="147">
        <f>S556*H556</f>
        <v>0</v>
      </c>
      <c r="AR556" s="148" t="s">
        <v>251</v>
      </c>
      <c r="AT556" s="148" t="s">
        <v>165</v>
      </c>
      <c r="AU556" s="148" t="s">
        <v>86</v>
      </c>
      <c r="AY556" s="16" t="s">
        <v>163</v>
      </c>
      <c r="BE556" s="149">
        <f>IF(N556="základní",J556,0)</f>
        <v>0</v>
      </c>
      <c r="BF556" s="149">
        <f>IF(N556="snížená",J556,0)</f>
        <v>0</v>
      </c>
      <c r="BG556" s="149">
        <f>IF(N556="zákl. přenesená",J556,0)</f>
        <v>0</v>
      </c>
      <c r="BH556" s="149">
        <f>IF(N556="sníž. přenesená",J556,0)</f>
        <v>0</v>
      </c>
      <c r="BI556" s="149">
        <f>IF(N556="nulová",J556,0)</f>
        <v>0</v>
      </c>
      <c r="BJ556" s="16" t="s">
        <v>8</v>
      </c>
      <c r="BK556" s="149">
        <f>ROUND(I556*H556,0)</f>
        <v>0</v>
      </c>
      <c r="BL556" s="16" t="s">
        <v>251</v>
      </c>
      <c r="BM556" s="148" t="s">
        <v>1024</v>
      </c>
    </row>
    <row r="557" spans="2:65" s="12" customFormat="1">
      <c r="B557" s="150"/>
      <c r="D557" s="151" t="s">
        <v>171</v>
      </c>
      <c r="E557" s="152" t="s">
        <v>1</v>
      </c>
      <c r="F557" s="153" t="s">
        <v>1025</v>
      </c>
      <c r="H557" s="154">
        <v>12.47</v>
      </c>
      <c r="I557" s="155"/>
      <c r="L557" s="150"/>
      <c r="M557" s="156"/>
      <c r="T557" s="157"/>
      <c r="AT557" s="152" t="s">
        <v>171</v>
      </c>
      <c r="AU557" s="152" t="s">
        <v>86</v>
      </c>
      <c r="AV557" s="12" t="s">
        <v>86</v>
      </c>
      <c r="AW557" s="12" t="s">
        <v>32</v>
      </c>
      <c r="AX557" s="12" t="s">
        <v>77</v>
      </c>
      <c r="AY557" s="152" t="s">
        <v>163</v>
      </c>
    </row>
    <row r="558" spans="2:65" s="1" customFormat="1" ht="24.2" customHeight="1">
      <c r="B558" s="31"/>
      <c r="C558" s="158" t="s">
        <v>1026</v>
      </c>
      <c r="D558" s="158" t="s">
        <v>269</v>
      </c>
      <c r="E558" s="159" t="s">
        <v>1027</v>
      </c>
      <c r="F558" s="160" t="s">
        <v>1028</v>
      </c>
      <c r="G558" s="161" t="s">
        <v>168</v>
      </c>
      <c r="H558" s="162">
        <v>12.47</v>
      </c>
      <c r="I558" s="163"/>
      <c r="J558" s="164">
        <f>ROUND(I558*H558,0)</f>
        <v>0</v>
      </c>
      <c r="K558" s="165"/>
      <c r="L558" s="166"/>
      <c r="M558" s="167" t="s">
        <v>1</v>
      </c>
      <c r="N558" s="168" t="s">
        <v>42</v>
      </c>
      <c r="P558" s="146">
        <f>O558*H558</f>
        <v>0</v>
      </c>
      <c r="Q558" s="146">
        <v>3.6110000000000003E-2</v>
      </c>
      <c r="R558" s="146">
        <f>Q558*H558</f>
        <v>0.45029170000000007</v>
      </c>
      <c r="S558" s="146">
        <v>0</v>
      </c>
      <c r="T558" s="147">
        <f>S558*H558</f>
        <v>0</v>
      </c>
      <c r="AR558" s="148" t="s">
        <v>339</v>
      </c>
      <c r="AT558" s="148" t="s">
        <v>269</v>
      </c>
      <c r="AU558" s="148" t="s">
        <v>86</v>
      </c>
      <c r="AY558" s="16" t="s">
        <v>163</v>
      </c>
      <c r="BE558" s="149">
        <f>IF(N558="základní",J558,0)</f>
        <v>0</v>
      </c>
      <c r="BF558" s="149">
        <f>IF(N558="snížená",J558,0)</f>
        <v>0</v>
      </c>
      <c r="BG558" s="149">
        <f>IF(N558="zákl. přenesená",J558,0)</f>
        <v>0</v>
      </c>
      <c r="BH558" s="149">
        <f>IF(N558="sníž. přenesená",J558,0)</f>
        <v>0</v>
      </c>
      <c r="BI558" s="149">
        <f>IF(N558="nulová",J558,0)</f>
        <v>0</v>
      </c>
      <c r="BJ558" s="16" t="s">
        <v>8</v>
      </c>
      <c r="BK558" s="149">
        <f>ROUND(I558*H558,0)</f>
        <v>0</v>
      </c>
      <c r="BL558" s="16" t="s">
        <v>251</v>
      </c>
      <c r="BM558" s="148" t="s">
        <v>1029</v>
      </c>
    </row>
    <row r="559" spans="2:65" s="1" customFormat="1" ht="24.2" customHeight="1">
      <c r="B559" s="31"/>
      <c r="C559" s="136" t="s">
        <v>1030</v>
      </c>
      <c r="D559" s="136" t="s">
        <v>165</v>
      </c>
      <c r="E559" s="137" t="s">
        <v>1031</v>
      </c>
      <c r="F559" s="138" t="s">
        <v>1032</v>
      </c>
      <c r="G559" s="139" t="s">
        <v>226</v>
      </c>
      <c r="H559" s="140">
        <v>7</v>
      </c>
      <c r="I559" s="141"/>
      <c r="J559" s="142">
        <f>ROUND(I559*H559,0)</f>
        <v>0</v>
      </c>
      <c r="K559" s="143"/>
      <c r="L559" s="31"/>
      <c r="M559" s="144" t="s">
        <v>1</v>
      </c>
      <c r="N559" s="145" t="s">
        <v>42</v>
      </c>
      <c r="P559" s="146">
        <f>O559*H559</f>
        <v>0</v>
      </c>
      <c r="Q559" s="146">
        <v>2.5999999999999998E-4</v>
      </c>
      <c r="R559" s="146">
        <f>Q559*H559</f>
        <v>1.8199999999999998E-3</v>
      </c>
      <c r="S559" s="146">
        <v>0</v>
      </c>
      <c r="T559" s="147">
        <f>S559*H559</f>
        <v>0</v>
      </c>
      <c r="AR559" s="148" t="s">
        <v>251</v>
      </c>
      <c r="AT559" s="148" t="s">
        <v>165</v>
      </c>
      <c r="AU559" s="148" t="s">
        <v>86</v>
      </c>
      <c r="AY559" s="16" t="s">
        <v>163</v>
      </c>
      <c r="BE559" s="149">
        <f>IF(N559="základní",J559,0)</f>
        <v>0</v>
      </c>
      <c r="BF559" s="149">
        <f>IF(N559="snížená",J559,0)</f>
        <v>0</v>
      </c>
      <c r="BG559" s="149">
        <f>IF(N559="zákl. přenesená",J559,0)</f>
        <v>0</v>
      </c>
      <c r="BH559" s="149">
        <f>IF(N559="sníž. přenesená",J559,0)</f>
        <v>0</v>
      </c>
      <c r="BI559" s="149">
        <f>IF(N559="nulová",J559,0)</f>
        <v>0</v>
      </c>
      <c r="BJ559" s="16" t="s">
        <v>8</v>
      </c>
      <c r="BK559" s="149">
        <f>ROUND(I559*H559,0)</f>
        <v>0</v>
      </c>
      <c r="BL559" s="16" t="s">
        <v>251</v>
      </c>
      <c r="BM559" s="148" t="s">
        <v>1033</v>
      </c>
    </row>
    <row r="560" spans="2:65" s="12" customFormat="1">
      <c r="B560" s="150"/>
      <c r="D560" s="151" t="s">
        <v>171</v>
      </c>
      <c r="E560" s="152" t="s">
        <v>1</v>
      </c>
      <c r="F560" s="153" t="s">
        <v>1034</v>
      </c>
      <c r="H560" s="154">
        <v>2</v>
      </c>
      <c r="I560" s="155"/>
      <c r="L560" s="150"/>
      <c r="M560" s="156"/>
      <c r="T560" s="157"/>
      <c r="AT560" s="152" t="s">
        <v>171</v>
      </c>
      <c r="AU560" s="152" t="s">
        <v>86</v>
      </c>
      <c r="AV560" s="12" t="s">
        <v>86</v>
      </c>
      <c r="AW560" s="12" t="s">
        <v>32</v>
      </c>
      <c r="AX560" s="12" t="s">
        <v>77</v>
      </c>
      <c r="AY560" s="152" t="s">
        <v>163</v>
      </c>
    </row>
    <row r="561" spans="2:65" s="12" customFormat="1">
      <c r="B561" s="150"/>
      <c r="D561" s="151" t="s">
        <v>171</v>
      </c>
      <c r="E561" s="152" t="s">
        <v>1</v>
      </c>
      <c r="F561" s="153" t="s">
        <v>1035</v>
      </c>
      <c r="H561" s="154">
        <v>5</v>
      </c>
      <c r="I561" s="155"/>
      <c r="L561" s="150"/>
      <c r="M561" s="156"/>
      <c r="T561" s="157"/>
      <c r="AT561" s="152" t="s">
        <v>171</v>
      </c>
      <c r="AU561" s="152" t="s">
        <v>86</v>
      </c>
      <c r="AV561" s="12" t="s">
        <v>86</v>
      </c>
      <c r="AW561" s="12" t="s">
        <v>32</v>
      </c>
      <c r="AX561" s="12" t="s">
        <v>77</v>
      </c>
      <c r="AY561" s="152" t="s">
        <v>163</v>
      </c>
    </row>
    <row r="562" spans="2:65" s="1" customFormat="1" ht="21.75" customHeight="1">
      <c r="B562" s="31"/>
      <c r="C562" s="158" t="s">
        <v>1036</v>
      </c>
      <c r="D562" s="158" t="s">
        <v>269</v>
      </c>
      <c r="E562" s="159" t="s">
        <v>1037</v>
      </c>
      <c r="F562" s="160" t="s">
        <v>1038</v>
      </c>
      <c r="G562" s="161" t="s">
        <v>168</v>
      </c>
      <c r="H562" s="162">
        <v>4.1470000000000002</v>
      </c>
      <c r="I562" s="163"/>
      <c r="J562" s="164">
        <f>ROUND(I562*H562,0)</f>
        <v>0</v>
      </c>
      <c r="K562" s="165"/>
      <c r="L562" s="166"/>
      <c r="M562" s="167" t="s">
        <v>1</v>
      </c>
      <c r="N562" s="168" t="s">
        <v>42</v>
      </c>
      <c r="P562" s="146">
        <f>O562*H562</f>
        <v>0</v>
      </c>
      <c r="Q562" s="146">
        <v>4.0280000000000003E-2</v>
      </c>
      <c r="R562" s="146">
        <f>Q562*H562</f>
        <v>0.16704116000000002</v>
      </c>
      <c r="S562" s="146">
        <v>0</v>
      </c>
      <c r="T562" s="147">
        <f>S562*H562</f>
        <v>0</v>
      </c>
      <c r="AR562" s="148" t="s">
        <v>339</v>
      </c>
      <c r="AT562" s="148" t="s">
        <v>269</v>
      </c>
      <c r="AU562" s="148" t="s">
        <v>86</v>
      </c>
      <c r="AY562" s="16" t="s">
        <v>163</v>
      </c>
      <c r="BE562" s="149">
        <f>IF(N562="základní",J562,0)</f>
        <v>0</v>
      </c>
      <c r="BF562" s="149">
        <f>IF(N562="snížená",J562,0)</f>
        <v>0</v>
      </c>
      <c r="BG562" s="149">
        <f>IF(N562="zákl. přenesená",J562,0)</f>
        <v>0</v>
      </c>
      <c r="BH562" s="149">
        <f>IF(N562="sníž. přenesená",J562,0)</f>
        <v>0</v>
      </c>
      <c r="BI562" s="149">
        <f>IF(N562="nulová",J562,0)</f>
        <v>0</v>
      </c>
      <c r="BJ562" s="16" t="s">
        <v>8</v>
      </c>
      <c r="BK562" s="149">
        <f>ROUND(I562*H562,0)</f>
        <v>0</v>
      </c>
      <c r="BL562" s="16" t="s">
        <v>251</v>
      </c>
      <c r="BM562" s="148" t="s">
        <v>1039</v>
      </c>
    </row>
    <row r="563" spans="2:65" s="12" customFormat="1">
      <c r="B563" s="150"/>
      <c r="D563" s="151" t="s">
        <v>171</v>
      </c>
      <c r="E563" s="152" t="s">
        <v>1</v>
      </c>
      <c r="F563" s="153" t="s">
        <v>1040</v>
      </c>
      <c r="H563" s="154">
        <v>4.1470000000000002</v>
      </c>
      <c r="I563" s="155"/>
      <c r="L563" s="150"/>
      <c r="M563" s="156"/>
      <c r="T563" s="157"/>
      <c r="AT563" s="152" t="s">
        <v>171</v>
      </c>
      <c r="AU563" s="152" t="s">
        <v>86</v>
      </c>
      <c r="AV563" s="12" t="s">
        <v>86</v>
      </c>
      <c r="AW563" s="12" t="s">
        <v>32</v>
      </c>
      <c r="AX563" s="12" t="s">
        <v>8</v>
      </c>
      <c r="AY563" s="152" t="s">
        <v>163</v>
      </c>
    </row>
    <row r="564" spans="2:65" s="1" customFormat="1" ht="21.75" customHeight="1">
      <c r="B564" s="31"/>
      <c r="C564" s="136" t="s">
        <v>1041</v>
      </c>
      <c r="D564" s="136" t="s">
        <v>165</v>
      </c>
      <c r="E564" s="137" t="s">
        <v>1042</v>
      </c>
      <c r="F564" s="138" t="s">
        <v>1043</v>
      </c>
      <c r="G564" s="139" t="s">
        <v>219</v>
      </c>
      <c r="H564" s="140">
        <v>309.44</v>
      </c>
      <c r="I564" s="141"/>
      <c r="J564" s="142">
        <f>ROUND(I564*H564,0)</f>
        <v>0</v>
      </c>
      <c r="K564" s="143"/>
      <c r="L564" s="31"/>
      <c r="M564" s="144" t="s">
        <v>1</v>
      </c>
      <c r="N564" s="145" t="s">
        <v>42</v>
      </c>
      <c r="P564" s="146">
        <f>O564*H564</f>
        <v>0</v>
      </c>
      <c r="Q564" s="146">
        <v>5.0000000000000002E-5</v>
      </c>
      <c r="R564" s="146">
        <f>Q564*H564</f>
        <v>1.5472000000000001E-2</v>
      </c>
      <c r="S564" s="146">
        <v>0</v>
      </c>
      <c r="T564" s="147">
        <f>S564*H564</f>
        <v>0</v>
      </c>
      <c r="AR564" s="148" t="s">
        <v>251</v>
      </c>
      <c r="AT564" s="148" t="s">
        <v>165</v>
      </c>
      <c r="AU564" s="148" t="s">
        <v>86</v>
      </c>
      <c r="AY564" s="16" t="s">
        <v>163</v>
      </c>
      <c r="BE564" s="149">
        <f>IF(N564="základní",J564,0)</f>
        <v>0</v>
      </c>
      <c r="BF564" s="149">
        <f>IF(N564="snížená",J564,0)</f>
        <v>0</v>
      </c>
      <c r="BG564" s="149">
        <f>IF(N564="zákl. přenesená",J564,0)</f>
        <v>0</v>
      </c>
      <c r="BH564" s="149">
        <f>IF(N564="sníž. přenesená",J564,0)</f>
        <v>0</v>
      </c>
      <c r="BI564" s="149">
        <f>IF(N564="nulová",J564,0)</f>
        <v>0</v>
      </c>
      <c r="BJ564" s="16" t="s">
        <v>8</v>
      </c>
      <c r="BK564" s="149">
        <f>ROUND(I564*H564,0)</f>
        <v>0</v>
      </c>
      <c r="BL564" s="16" t="s">
        <v>251</v>
      </c>
      <c r="BM564" s="148" t="s">
        <v>1044</v>
      </c>
    </row>
    <row r="565" spans="2:65" s="12" customFormat="1" ht="33.75">
      <c r="B565" s="150"/>
      <c r="D565" s="151" t="s">
        <v>171</v>
      </c>
      <c r="E565" s="152" t="s">
        <v>1</v>
      </c>
      <c r="F565" s="153" t="s">
        <v>1045</v>
      </c>
      <c r="H565" s="154">
        <v>309.44</v>
      </c>
      <c r="I565" s="155"/>
      <c r="L565" s="150"/>
      <c r="M565" s="156"/>
      <c r="T565" s="157"/>
      <c r="AT565" s="152" t="s">
        <v>171</v>
      </c>
      <c r="AU565" s="152" t="s">
        <v>86</v>
      </c>
      <c r="AV565" s="12" t="s">
        <v>86</v>
      </c>
      <c r="AW565" s="12" t="s">
        <v>32</v>
      </c>
      <c r="AX565" s="12" t="s">
        <v>77</v>
      </c>
      <c r="AY565" s="152" t="s">
        <v>163</v>
      </c>
    </row>
    <row r="566" spans="2:65" s="1" customFormat="1" ht="24.2" customHeight="1">
      <c r="B566" s="31"/>
      <c r="C566" s="136" t="s">
        <v>1046</v>
      </c>
      <c r="D566" s="136" t="s">
        <v>165</v>
      </c>
      <c r="E566" s="137" t="s">
        <v>1047</v>
      </c>
      <c r="F566" s="138" t="s">
        <v>1048</v>
      </c>
      <c r="G566" s="139" t="s">
        <v>219</v>
      </c>
      <c r="H566" s="140">
        <v>928.28</v>
      </c>
      <c r="I566" s="141"/>
      <c r="J566" s="142">
        <f>ROUND(I566*H566,0)</f>
        <v>0</v>
      </c>
      <c r="K566" s="143"/>
      <c r="L566" s="31"/>
      <c r="M566" s="144" t="s">
        <v>1</v>
      </c>
      <c r="N566" s="145" t="s">
        <v>42</v>
      </c>
      <c r="P566" s="146">
        <f>O566*H566</f>
        <v>0</v>
      </c>
      <c r="Q566" s="146">
        <v>3.0000000000000001E-5</v>
      </c>
      <c r="R566" s="146">
        <f>Q566*H566</f>
        <v>2.7848399999999999E-2</v>
      </c>
      <c r="S566" s="146">
        <v>0</v>
      </c>
      <c r="T566" s="147">
        <f>S566*H566</f>
        <v>0</v>
      </c>
      <c r="AR566" s="148" t="s">
        <v>251</v>
      </c>
      <c r="AT566" s="148" t="s">
        <v>165</v>
      </c>
      <c r="AU566" s="148" t="s">
        <v>86</v>
      </c>
      <c r="AY566" s="16" t="s">
        <v>163</v>
      </c>
      <c r="BE566" s="149">
        <f>IF(N566="základní",J566,0)</f>
        <v>0</v>
      </c>
      <c r="BF566" s="149">
        <f>IF(N566="snížená",J566,0)</f>
        <v>0</v>
      </c>
      <c r="BG566" s="149">
        <f>IF(N566="zákl. přenesená",J566,0)</f>
        <v>0</v>
      </c>
      <c r="BH566" s="149">
        <f>IF(N566="sníž. přenesená",J566,0)</f>
        <v>0</v>
      </c>
      <c r="BI566" s="149">
        <f>IF(N566="nulová",J566,0)</f>
        <v>0</v>
      </c>
      <c r="BJ566" s="16" t="s">
        <v>8</v>
      </c>
      <c r="BK566" s="149">
        <f>ROUND(I566*H566,0)</f>
        <v>0</v>
      </c>
      <c r="BL566" s="16" t="s">
        <v>251</v>
      </c>
      <c r="BM566" s="148" t="s">
        <v>1049</v>
      </c>
    </row>
    <row r="567" spans="2:65" s="12" customFormat="1" ht="22.5">
      <c r="B567" s="150"/>
      <c r="D567" s="151" t="s">
        <v>171</v>
      </c>
      <c r="E567" s="152" t="s">
        <v>1</v>
      </c>
      <c r="F567" s="153" t="s">
        <v>1050</v>
      </c>
      <c r="H567" s="154">
        <v>928.28</v>
      </c>
      <c r="I567" s="155"/>
      <c r="L567" s="150"/>
      <c r="M567" s="156"/>
      <c r="T567" s="157"/>
      <c r="AT567" s="152" t="s">
        <v>171</v>
      </c>
      <c r="AU567" s="152" t="s">
        <v>86</v>
      </c>
      <c r="AV567" s="12" t="s">
        <v>86</v>
      </c>
      <c r="AW567" s="12" t="s">
        <v>32</v>
      </c>
      <c r="AX567" s="12" t="s">
        <v>77</v>
      </c>
      <c r="AY567" s="152" t="s">
        <v>163</v>
      </c>
    </row>
    <row r="568" spans="2:65" s="1" customFormat="1" ht="24.2" customHeight="1">
      <c r="B568" s="31"/>
      <c r="C568" s="158" t="s">
        <v>1051</v>
      </c>
      <c r="D568" s="158" t="s">
        <v>269</v>
      </c>
      <c r="E568" s="159" t="s">
        <v>1052</v>
      </c>
      <c r="F568" s="160" t="s">
        <v>1053</v>
      </c>
      <c r="G568" s="161" t="s">
        <v>219</v>
      </c>
      <c r="H568" s="162">
        <v>680.74599999999998</v>
      </c>
      <c r="I568" s="163"/>
      <c r="J568" s="164">
        <f>ROUND(I568*H568,0)</f>
        <v>0</v>
      </c>
      <c r="K568" s="165"/>
      <c r="L568" s="166"/>
      <c r="M568" s="167" t="s">
        <v>1</v>
      </c>
      <c r="N568" s="168" t="s">
        <v>42</v>
      </c>
      <c r="P568" s="146">
        <f>O568*H568</f>
        <v>0</v>
      </c>
      <c r="Q568" s="146">
        <v>5.0000000000000002E-5</v>
      </c>
      <c r="R568" s="146">
        <f>Q568*H568</f>
        <v>3.40373E-2</v>
      </c>
      <c r="S568" s="146">
        <v>0</v>
      </c>
      <c r="T568" s="147">
        <f>S568*H568</f>
        <v>0</v>
      </c>
      <c r="AR568" s="148" t="s">
        <v>339</v>
      </c>
      <c r="AT568" s="148" t="s">
        <v>269</v>
      </c>
      <c r="AU568" s="148" t="s">
        <v>86</v>
      </c>
      <c r="AY568" s="16" t="s">
        <v>163</v>
      </c>
      <c r="BE568" s="149">
        <f>IF(N568="základní",J568,0)</f>
        <v>0</v>
      </c>
      <c r="BF568" s="149">
        <f>IF(N568="snížená",J568,0)</f>
        <v>0</v>
      </c>
      <c r="BG568" s="149">
        <f>IF(N568="zákl. přenesená",J568,0)</f>
        <v>0</v>
      </c>
      <c r="BH568" s="149">
        <f>IF(N568="sníž. přenesená",J568,0)</f>
        <v>0</v>
      </c>
      <c r="BI568" s="149">
        <f>IF(N568="nulová",J568,0)</f>
        <v>0</v>
      </c>
      <c r="BJ568" s="16" t="s">
        <v>8</v>
      </c>
      <c r="BK568" s="149">
        <f>ROUND(I568*H568,0)</f>
        <v>0</v>
      </c>
      <c r="BL568" s="16" t="s">
        <v>251</v>
      </c>
      <c r="BM568" s="148" t="s">
        <v>1054</v>
      </c>
    </row>
    <row r="569" spans="2:65" s="12" customFormat="1" ht="33.75">
      <c r="B569" s="150"/>
      <c r="D569" s="151" t="s">
        <v>171</v>
      </c>
      <c r="E569" s="152" t="s">
        <v>1</v>
      </c>
      <c r="F569" s="153" t="s">
        <v>1055</v>
      </c>
      <c r="H569" s="154">
        <v>154.72</v>
      </c>
      <c r="I569" s="155"/>
      <c r="L569" s="150"/>
      <c r="M569" s="156"/>
      <c r="T569" s="157"/>
      <c r="AT569" s="152" t="s">
        <v>171</v>
      </c>
      <c r="AU569" s="152" t="s">
        <v>86</v>
      </c>
      <c r="AV569" s="12" t="s">
        <v>86</v>
      </c>
      <c r="AW569" s="12" t="s">
        <v>32</v>
      </c>
      <c r="AX569" s="12" t="s">
        <v>77</v>
      </c>
      <c r="AY569" s="152" t="s">
        <v>163</v>
      </c>
    </row>
    <row r="570" spans="2:65" s="12" customFormat="1" ht="33.75">
      <c r="B570" s="150"/>
      <c r="D570" s="151" t="s">
        <v>171</v>
      </c>
      <c r="E570" s="152" t="s">
        <v>1</v>
      </c>
      <c r="F570" s="153" t="s">
        <v>1056</v>
      </c>
      <c r="H570" s="154">
        <v>464.14</v>
      </c>
      <c r="I570" s="155"/>
      <c r="L570" s="150"/>
      <c r="M570" s="156"/>
      <c r="T570" s="157"/>
      <c r="AT570" s="152" t="s">
        <v>171</v>
      </c>
      <c r="AU570" s="152" t="s">
        <v>86</v>
      </c>
      <c r="AV570" s="12" t="s">
        <v>86</v>
      </c>
      <c r="AW570" s="12" t="s">
        <v>32</v>
      </c>
      <c r="AX570" s="12" t="s">
        <v>77</v>
      </c>
      <c r="AY570" s="152" t="s">
        <v>163</v>
      </c>
    </row>
    <row r="571" spans="2:65" s="12" customFormat="1">
      <c r="B571" s="150"/>
      <c r="D571" s="151" t="s">
        <v>171</v>
      </c>
      <c r="F571" s="153" t="s">
        <v>1057</v>
      </c>
      <c r="H571" s="154">
        <v>680.74599999999998</v>
      </c>
      <c r="I571" s="155"/>
      <c r="L571" s="150"/>
      <c r="M571" s="156"/>
      <c r="T571" s="157"/>
      <c r="AT571" s="152" t="s">
        <v>171</v>
      </c>
      <c r="AU571" s="152" t="s">
        <v>86</v>
      </c>
      <c r="AV571" s="12" t="s">
        <v>86</v>
      </c>
      <c r="AW571" s="12" t="s">
        <v>4</v>
      </c>
      <c r="AX571" s="12" t="s">
        <v>8</v>
      </c>
      <c r="AY571" s="152" t="s">
        <v>163</v>
      </c>
    </row>
    <row r="572" spans="2:65" s="1" customFormat="1" ht="24.2" customHeight="1">
      <c r="B572" s="31"/>
      <c r="C572" s="158" t="s">
        <v>1058</v>
      </c>
      <c r="D572" s="158" t="s">
        <v>269</v>
      </c>
      <c r="E572" s="159" t="s">
        <v>1059</v>
      </c>
      <c r="F572" s="160" t="s">
        <v>1060</v>
      </c>
      <c r="G572" s="161" t="s">
        <v>219</v>
      </c>
      <c r="H572" s="162">
        <v>680.74599999999998</v>
      </c>
      <c r="I572" s="163"/>
      <c r="J572" s="164">
        <f>ROUND(I572*H572,0)</f>
        <v>0</v>
      </c>
      <c r="K572" s="165"/>
      <c r="L572" s="166"/>
      <c r="M572" s="167" t="s">
        <v>1</v>
      </c>
      <c r="N572" s="168" t="s">
        <v>42</v>
      </c>
      <c r="P572" s="146">
        <f>O572*H572</f>
        <v>0</v>
      </c>
      <c r="Q572" s="146">
        <v>5.0000000000000002E-5</v>
      </c>
      <c r="R572" s="146">
        <f>Q572*H572</f>
        <v>3.40373E-2</v>
      </c>
      <c r="S572" s="146">
        <v>0</v>
      </c>
      <c r="T572" s="147">
        <f>S572*H572</f>
        <v>0</v>
      </c>
      <c r="AR572" s="148" t="s">
        <v>339</v>
      </c>
      <c r="AT572" s="148" t="s">
        <v>269</v>
      </c>
      <c r="AU572" s="148" t="s">
        <v>86</v>
      </c>
      <c r="AY572" s="16" t="s">
        <v>163</v>
      </c>
      <c r="BE572" s="149">
        <f>IF(N572="základní",J572,0)</f>
        <v>0</v>
      </c>
      <c r="BF572" s="149">
        <f>IF(N572="snížená",J572,0)</f>
        <v>0</v>
      </c>
      <c r="BG572" s="149">
        <f>IF(N572="zákl. přenesená",J572,0)</f>
        <v>0</v>
      </c>
      <c r="BH572" s="149">
        <f>IF(N572="sníž. přenesená",J572,0)</f>
        <v>0</v>
      </c>
      <c r="BI572" s="149">
        <f>IF(N572="nulová",J572,0)</f>
        <v>0</v>
      </c>
      <c r="BJ572" s="16" t="s">
        <v>8</v>
      </c>
      <c r="BK572" s="149">
        <f>ROUND(I572*H572,0)</f>
        <v>0</v>
      </c>
      <c r="BL572" s="16" t="s">
        <v>251</v>
      </c>
      <c r="BM572" s="148" t="s">
        <v>1061</v>
      </c>
    </row>
    <row r="573" spans="2:65" s="12" customFormat="1" ht="33.75">
      <c r="B573" s="150"/>
      <c r="D573" s="151" t="s">
        <v>171</v>
      </c>
      <c r="E573" s="152" t="s">
        <v>1</v>
      </c>
      <c r="F573" s="153" t="s">
        <v>1055</v>
      </c>
      <c r="H573" s="154">
        <v>154.72</v>
      </c>
      <c r="I573" s="155"/>
      <c r="L573" s="150"/>
      <c r="M573" s="156"/>
      <c r="T573" s="157"/>
      <c r="AT573" s="152" t="s">
        <v>171</v>
      </c>
      <c r="AU573" s="152" t="s">
        <v>86</v>
      </c>
      <c r="AV573" s="12" t="s">
        <v>86</v>
      </c>
      <c r="AW573" s="12" t="s">
        <v>32</v>
      </c>
      <c r="AX573" s="12" t="s">
        <v>77</v>
      </c>
      <c r="AY573" s="152" t="s">
        <v>163</v>
      </c>
    </row>
    <row r="574" spans="2:65" s="12" customFormat="1" ht="33.75">
      <c r="B574" s="150"/>
      <c r="D574" s="151" t="s">
        <v>171</v>
      </c>
      <c r="E574" s="152" t="s">
        <v>1</v>
      </c>
      <c r="F574" s="153" t="s">
        <v>1056</v>
      </c>
      <c r="H574" s="154">
        <v>464.14</v>
      </c>
      <c r="I574" s="155"/>
      <c r="L574" s="150"/>
      <c r="M574" s="156"/>
      <c r="T574" s="157"/>
      <c r="AT574" s="152" t="s">
        <v>171</v>
      </c>
      <c r="AU574" s="152" t="s">
        <v>86</v>
      </c>
      <c r="AV574" s="12" t="s">
        <v>86</v>
      </c>
      <c r="AW574" s="12" t="s">
        <v>32</v>
      </c>
      <c r="AX574" s="12" t="s">
        <v>77</v>
      </c>
      <c r="AY574" s="152" t="s">
        <v>163</v>
      </c>
    </row>
    <row r="575" spans="2:65" s="12" customFormat="1">
      <c r="B575" s="150"/>
      <c r="D575" s="151" t="s">
        <v>171</v>
      </c>
      <c r="F575" s="153" t="s">
        <v>1057</v>
      </c>
      <c r="H575" s="154">
        <v>680.74599999999998</v>
      </c>
      <c r="I575" s="155"/>
      <c r="L575" s="150"/>
      <c r="M575" s="156"/>
      <c r="T575" s="157"/>
      <c r="AT575" s="152" t="s">
        <v>171</v>
      </c>
      <c r="AU575" s="152" t="s">
        <v>86</v>
      </c>
      <c r="AV575" s="12" t="s">
        <v>86</v>
      </c>
      <c r="AW575" s="12" t="s">
        <v>4</v>
      </c>
      <c r="AX575" s="12" t="s">
        <v>8</v>
      </c>
      <c r="AY575" s="152" t="s">
        <v>163</v>
      </c>
    </row>
    <row r="576" spans="2:65" s="1" customFormat="1" ht="24.2" customHeight="1">
      <c r="B576" s="31"/>
      <c r="C576" s="136" t="s">
        <v>1062</v>
      </c>
      <c r="D576" s="136" t="s">
        <v>165</v>
      </c>
      <c r="E576" s="137" t="s">
        <v>1063</v>
      </c>
      <c r="F576" s="138" t="s">
        <v>1064</v>
      </c>
      <c r="G576" s="139" t="s">
        <v>219</v>
      </c>
      <c r="H576" s="140">
        <v>145.32</v>
      </c>
      <c r="I576" s="141"/>
      <c r="J576" s="142">
        <f>ROUND(I576*H576,0)</f>
        <v>0</v>
      </c>
      <c r="K576" s="143"/>
      <c r="L576" s="31"/>
      <c r="M576" s="144" t="s">
        <v>1</v>
      </c>
      <c r="N576" s="145" t="s">
        <v>42</v>
      </c>
      <c r="P576" s="146">
        <f>O576*H576</f>
        <v>0</v>
      </c>
      <c r="Q576" s="146">
        <v>0</v>
      </c>
      <c r="R576" s="146">
        <f>Q576*H576</f>
        <v>0</v>
      </c>
      <c r="S576" s="146">
        <v>2E-3</v>
      </c>
      <c r="T576" s="147">
        <f>S576*H576</f>
        <v>0.29064000000000001</v>
      </c>
      <c r="AR576" s="148" t="s">
        <v>251</v>
      </c>
      <c r="AT576" s="148" t="s">
        <v>165</v>
      </c>
      <c r="AU576" s="148" t="s">
        <v>86</v>
      </c>
      <c r="AY576" s="16" t="s">
        <v>163</v>
      </c>
      <c r="BE576" s="149">
        <f>IF(N576="základní",J576,0)</f>
        <v>0</v>
      </c>
      <c r="BF576" s="149">
        <f>IF(N576="snížená",J576,0)</f>
        <v>0</v>
      </c>
      <c r="BG576" s="149">
        <f>IF(N576="zákl. přenesená",J576,0)</f>
        <v>0</v>
      </c>
      <c r="BH576" s="149">
        <f>IF(N576="sníž. přenesená",J576,0)</f>
        <v>0</v>
      </c>
      <c r="BI576" s="149">
        <f>IF(N576="nulová",J576,0)</f>
        <v>0</v>
      </c>
      <c r="BJ576" s="16" t="s">
        <v>8</v>
      </c>
      <c r="BK576" s="149">
        <f>ROUND(I576*H576,0)</f>
        <v>0</v>
      </c>
      <c r="BL576" s="16" t="s">
        <v>251</v>
      </c>
      <c r="BM576" s="148" t="s">
        <v>1065</v>
      </c>
    </row>
    <row r="577" spans="2:65" s="12" customFormat="1">
      <c r="B577" s="150"/>
      <c r="D577" s="151" t="s">
        <v>171</v>
      </c>
      <c r="E577" s="152" t="s">
        <v>1</v>
      </c>
      <c r="F577" s="153" t="s">
        <v>1066</v>
      </c>
      <c r="H577" s="154">
        <v>145.32</v>
      </c>
      <c r="I577" s="155"/>
      <c r="L577" s="150"/>
      <c r="M577" s="156"/>
      <c r="T577" s="157"/>
      <c r="AT577" s="152" t="s">
        <v>171</v>
      </c>
      <c r="AU577" s="152" t="s">
        <v>86</v>
      </c>
      <c r="AV577" s="12" t="s">
        <v>86</v>
      </c>
      <c r="AW577" s="12" t="s">
        <v>32</v>
      </c>
      <c r="AX577" s="12" t="s">
        <v>77</v>
      </c>
      <c r="AY577" s="152" t="s">
        <v>163</v>
      </c>
    </row>
    <row r="578" spans="2:65" s="1" customFormat="1" ht="24.2" customHeight="1">
      <c r="B578" s="31"/>
      <c r="C578" s="136" t="s">
        <v>1067</v>
      </c>
      <c r="D578" s="136" t="s">
        <v>165</v>
      </c>
      <c r="E578" s="137" t="s">
        <v>1068</v>
      </c>
      <c r="F578" s="138" t="s">
        <v>1069</v>
      </c>
      <c r="G578" s="139" t="s">
        <v>219</v>
      </c>
      <c r="H578" s="140">
        <v>148.22</v>
      </c>
      <c r="I578" s="141"/>
      <c r="J578" s="142">
        <f>ROUND(I578*H578,0)</f>
        <v>0</v>
      </c>
      <c r="K578" s="143"/>
      <c r="L578" s="31"/>
      <c r="M578" s="144" t="s">
        <v>1</v>
      </c>
      <c r="N578" s="145" t="s">
        <v>42</v>
      </c>
      <c r="P578" s="146">
        <f>O578*H578</f>
        <v>0</v>
      </c>
      <c r="Q578" s="146">
        <v>0</v>
      </c>
      <c r="R578" s="146">
        <f>Q578*H578</f>
        <v>0</v>
      </c>
      <c r="S578" s="146">
        <v>0</v>
      </c>
      <c r="T578" s="147">
        <f>S578*H578</f>
        <v>0</v>
      </c>
      <c r="AR578" s="148" t="s">
        <v>251</v>
      </c>
      <c r="AT578" s="148" t="s">
        <v>165</v>
      </c>
      <c r="AU578" s="148" t="s">
        <v>86</v>
      </c>
      <c r="AY578" s="16" t="s">
        <v>163</v>
      </c>
      <c r="BE578" s="149">
        <f>IF(N578="základní",J578,0)</f>
        <v>0</v>
      </c>
      <c r="BF578" s="149">
        <f>IF(N578="snížená",J578,0)</f>
        <v>0</v>
      </c>
      <c r="BG578" s="149">
        <f>IF(N578="zákl. přenesená",J578,0)</f>
        <v>0</v>
      </c>
      <c r="BH578" s="149">
        <f>IF(N578="sníž. přenesená",J578,0)</f>
        <v>0</v>
      </c>
      <c r="BI578" s="149">
        <f>IF(N578="nulová",J578,0)</f>
        <v>0</v>
      </c>
      <c r="BJ578" s="16" t="s">
        <v>8</v>
      </c>
      <c r="BK578" s="149">
        <f>ROUND(I578*H578,0)</f>
        <v>0</v>
      </c>
      <c r="BL578" s="16" t="s">
        <v>251</v>
      </c>
      <c r="BM578" s="148" t="s">
        <v>1070</v>
      </c>
    </row>
    <row r="579" spans="2:65" s="12" customFormat="1">
      <c r="B579" s="150"/>
      <c r="D579" s="151" t="s">
        <v>171</v>
      </c>
      <c r="E579" s="152" t="s">
        <v>1</v>
      </c>
      <c r="F579" s="153" t="s">
        <v>1071</v>
      </c>
      <c r="H579" s="154">
        <v>148.22</v>
      </c>
      <c r="I579" s="155"/>
      <c r="L579" s="150"/>
      <c r="M579" s="156"/>
      <c r="T579" s="157"/>
      <c r="AT579" s="152" t="s">
        <v>171</v>
      </c>
      <c r="AU579" s="152" t="s">
        <v>86</v>
      </c>
      <c r="AV579" s="12" t="s">
        <v>86</v>
      </c>
      <c r="AW579" s="12" t="s">
        <v>32</v>
      </c>
      <c r="AX579" s="12" t="s">
        <v>77</v>
      </c>
      <c r="AY579" s="152" t="s">
        <v>163</v>
      </c>
    </row>
    <row r="580" spans="2:65" s="1" customFormat="1" ht="24.2" customHeight="1">
      <c r="B580" s="31"/>
      <c r="C580" s="158" t="s">
        <v>1072</v>
      </c>
      <c r="D580" s="158" t="s">
        <v>269</v>
      </c>
      <c r="E580" s="159" t="s">
        <v>1073</v>
      </c>
      <c r="F580" s="160" t="s">
        <v>1074</v>
      </c>
      <c r="G580" s="161" t="s">
        <v>219</v>
      </c>
      <c r="H580" s="162">
        <v>79.100999999999999</v>
      </c>
      <c r="I580" s="163"/>
      <c r="J580" s="164">
        <f>ROUND(I580*H580,0)</f>
        <v>0</v>
      </c>
      <c r="K580" s="165"/>
      <c r="L580" s="166"/>
      <c r="M580" s="167" t="s">
        <v>1</v>
      </c>
      <c r="N580" s="168" t="s">
        <v>42</v>
      </c>
      <c r="P580" s="146">
        <f>O580*H580</f>
        <v>0</v>
      </c>
      <c r="Q580" s="146">
        <v>6.0000000000000001E-3</v>
      </c>
      <c r="R580" s="146">
        <f>Q580*H580</f>
        <v>0.47460600000000003</v>
      </c>
      <c r="S580" s="146">
        <v>0</v>
      </c>
      <c r="T580" s="147">
        <f>S580*H580</f>
        <v>0</v>
      </c>
      <c r="AR580" s="148" t="s">
        <v>339</v>
      </c>
      <c r="AT580" s="148" t="s">
        <v>269</v>
      </c>
      <c r="AU580" s="148" t="s">
        <v>86</v>
      </c>
      <c r="AY580" s="16" t="s">
        <v>163</v>
      </c>
      <c r="BE580" s="149">
        <f>IF(N580="základní",J580,0)</f>
        <v>0</v>
      </c>
      <c r="BF580" s="149">
        <f>IF(N580="snížená",J580,0)</f>
        <v>0</v>
      </c>
      <c r="BG580" s="149">
        <f>IF(N580="zákl. přenesená",J580,0)</f>
        <v>0</v>
      </c>
      <c r="BH580" s="149">
        <f>IF(N580="sníž. přenesená",J580,0)</f>
        <v>0</v>
      </c>
      <c r="BI580" s="149">
        <f>IF(N580="nulová",J580,0)</f>
        <v>0</v>
      </c>
      <c r="BJ580" s="16" t="s">
        <v>8</v>
      </c>
      <c r="BK580" s="149">
        <f>ROUND(I580*H580,0)</f>
        <v>0</v>
      </c>
      <c r="BL580" s="16" t="s">
        <v>251</v>
      </c>
      <c r="BM580" s="148" t="s">
        <v>1075</v>
      </c>
    </row>
    <row r="581" spans="2:65" s="12" customFormat="1">
      <c r="B581" s="150"/>
      <c r="D581" s="151" t="s">
        <v>171</v>
      </c>
      <c r="E581" s="152" t="s">
        <v>1</v>
      </c>
      <c r="F581" s="153" t="s">
        <v>1076</v>
      </c>
      <c r="H581" s="154">
        <v>71.91</v>
      </c>
      <c r="I581" s="155"/>
      <c r="L581" s="150"/>
      <c r="M581" s="156"/>
      <c r="T581" s="157"/>
      <c r="AT581" s="152" t="s">
        <v>171</v>
      </c>
      <c r="AU581" s="152" t="s">
        <v>86</v>
      </c>
      <c r="AV581" s="12" t="s">
        <v>86</v>
      </c>
      <c r="AW581" s="12" t="s">
        <v>32</v>
      </c>
      <c r="AX581" s="12" t="s">
        <v>8</v>
      </c>
      <c r="AY581" s="152" t="s">
        <v>163</v>
      </c>
    </row>
    <row r="582" spans="2:65" s="12" customFormat="1">
      <c r="B582" s="150"/>
      <c r="D582" s="151" t="s">
        <v>171</v>
      </c>
      <c r="F582" s="153" t="s">
        <v>1077</v>
      </c>
      <c r="H582" s="154">
        <v>79.100999999999999</v>
      </c>
      <c r="I582" s="155"/>
      <c r="L582" s="150"/>
      <c r="M582" s="156"/>
      <c r="T582" s="157"/>
      <c r="AT582" s="152" t="s">
        <v>171</v>
      </c>
      <c r="AU582" s="152" t="s">
        <v>86</v>
      </c>
      <c r="AV582" s="12" t="s">
        <v>86</v>
      </c>
      <c r="AW582" s="12" t="s">
        <v>4</v>
      </c>
      <c r="AX582" s="12" t="s">
        <v>8</v>
      </c>
      <c r="AY582" s="152" t="s">
        <v>163</v>
      </c>
    </row>
    <row r="583" spans="2:65" s="1" customFormat="1" ht="24.2" customHeight="1">
      <c r="B583" s="31"/>
      <c r="C583" s="158" t="s">
        <v>1078</v>
      </c>
      <c r="D583" s="158" t="s">
        <v>269</v>
      </c>
      <c r="E583" s="159" t="s">
        <v>1079</v>
      </c>
      <c r="F583" s="160" t="s">
        <v>1080</v>
      </c>
      <c r="G583" s="161" t="s">
        <v>219</v>
      </c>
      <c r="H583" s="162">
        <v>62.545999999999999</v>
      </c>
      <c r="I583" s="163"/>
      <c r="J583" s="164">
        <f>ROUND(I583*H583,0)</f>
        <v>0</v>
      </c>
      <c r="K583" s="165"/>
      <c r="L583" s="166"/>
      <c r="M583" s="167" t="s">
        <v>1</v>
      </c>
      <c r="N583" s="168" t="s">
        <v>42</v>
      </c>
      <c r="P583" s="146">
        <f>O583*H583</f>
        <v>0</v>
      </c>
      <c r="Q583" s="146">
        <v>7.0000000000000001E-3</v>
      </c>
      <c r="R583" s="146">
        <f>Q583*H583</f>
        <v>0.43782199999999999</v>
      </c>
      <c r="S583" s="146">
        <v>0</v>
      </c>
      <c r="T583" s="147">
        <f>S583*H583</f>
        <v>0</v>
      </c>
      <c r="AR583" s="148" t="s">
        <v>339</v>
      </c>
      <c r="AT583" s="148" t="s">
        <v>269</v>
      </c>
      <c r="AU583" s="148" t="s">
        <v>86</v>
      </c>
      <c r="AY583" s="16" t="s">
        <v>163</v>
      </c>
      <c r="BE583" s="149">
        <f>IF(N583="základní",J583,0)</f>
        <v>0</v>
      </c>
      <c r="BF583" s="149">
        <f>IF(N583="snížená",J583,0)</f>
        <v>0</v>
      </c>
      <c r="BG583" s="149">
        <f>IF(N583="zákl. přenesená",J583,0)</f>
        <v>0</v>
      </c>
      <c r="BH583" s="149">
        <f>IF(N583="sníž. přenesená",J583,0)</f>
        <v>0</v>
      </c>
      <c r="BI583" s="149">
        <f>IF(N583="nulová",J583,0)</f>
        <v>0</v>
      </c>
      <c r="BJ583" s="16" t="s">
        <v>8</v>
      </c>
      <c r="BK583" s="149">
        <f>ROUND(I583*H583,0)</f>
        <v>0</v>
      </c>
      <c r="BL583" s="16" t="s">
        <v>251</v>
      </c>
      <c r="BM583" s="148" t="s">
        <v>1081</v>
      </c>
    </row>
    <row r="584" spans="2:65" s="12" customFormat="1">
      <c r="B584" s="150"/>
      <c r="D584" s="151" t="s">
        <v>171</v>
      </c>
      <c r="E584" s="152" t="s">
        <v>1</v>
      </c>
      <c r="F584" s="153" t="s">
        <v>1082</v>
      </c>
      <c r="H584" s="154">
        <v>56.86</v>
      </c>
      <c r="I584" s="155"/>
      <c r="L584" s="150"/>
      <c r="M584" s="156"/>
      <c r="T584" s="157"/>
      <c r="AT584" s="152" t="s">
        <v>171</v>
      </c>
      <c r="AU584" s="152" t="s">
        <v>86</v>
      </c>
      <c r="AV584" s="12" t="s">
        <v>86</v>
      </c>
      <c r="AW584" s="12" t="s">
        <v>32</v>
      </c>
      <c r="AX584" s="12" t="s">
        <v>77</v>
      </c>
      <c r="AY584" s="152" t="s">
        <v>163</v>
      </c>
    </row>
    <row r="585" spans="2:65" s="12" customFormat="1">
      <c r="B585" s="150"/>
      <c r="D585" s="151" t="s">
        <v>171</v>
      </c>
      <c r="F585" s="153" t="s">
        <v>1083</v>
      </c>
      <c r="H585" s="154">
        <v>62.545999999999999</v>
      </c>
      <c r="I585" s="155"/>
      <c r="L585" s="150"/>
      <c r="M585" s="156"/>
      <c r="T585" s="157"/>
      <c r="AT585" s="152" t="s">
        <v>171</v>
      </c>
      <c r="AU585" s="152" t="s">
        <v>86</v>
      </c>
      <c r="AV585" s="12" t="s">
        <v>86</v>
      </c>
      <c r="AW585" s="12" t="s">
        <v>4</v>
      </c>
      <c r="AX585" s="12" t="s">
        <v>8</v>
      </c>
      <c r="AY585" s="152" t="s">
        <v>163</v>
      </c>
    </row>
    <row r="586" spans="2:65" s="1" customFormat="1" ht="24.2" customHeight="1">
      <c r="B586" s="31"/>
      <c r="C586" s="158" t="s">
        <v>1084</v>
      </c>
      <c r="D586" s="158" t="s">
        <v>269</v>
      </c>
      <c r="E586" s="159" t="s">
        <v>1085</v>
      </c>
      <c r="F586" s="160" t="s">
        <v>1086</v>
      </c>
      <c r="G586" s="161" t="s">
        <v>219</v>
      </c>
      <c r="H586" s="162">
        <v>21.395</v>
      </c>
      <c r="I586" s="163"/>
      <c r="J586" s="164">
        <f>ROUND(I586*H586,0)</f>
        <v>0</v>
      </c>
      <c r="K586" s="165"/>
      <c r="L586" s="166"/>
      <c r="M586" s="167" t="s">
        <v>1</v>
      </c>
      <c r="N586" s="168" t="s">
        <v>42</v>
      </c>
      <c r="P586" s="146">
        <f>O586*H586</f>
        <v>0</v>
      </c>
      <c r="Q586" s="146">
        <v>7.0000000000000001E-3</v>
      </c>
      <c r="R586" s="146">
        <f>Q586*H586</f>
        <v>0.14976500000000001</v>
      </c>
      <c r="S586" s="146">
        <v>0</v>
      </c>
      <c r="T586" s="147">
        <f>S586*H586</f>
        <v>0</v>
      </c>
      <c r="AR586" s="148" t="s">
        <v>339</v>
      </c>
      <c r="AT586" s="148" t="s">
        <v>269</v>
      </c>
      <c r="AU586" s="148" t="s">
        <v>86</v>
      </c>
      <c r="AY586" s="16" t="s">
        <v>163</v>
      </c>
      <c r="BE586" s="149">
        <f>IF(N586="základní",J586,0)</f>
        <v>0</v>
      </c>
      <c r="BF586" s="149">
        <f>IF(N586="snížená",J586,0)</f>
        <v>0</v>
      </c>
      <c r="BG586" s="149">
        <f>IF(N586="zákl. přenesená",J586,0)</f>
        <v>0</v>
      </c>
      <c r="BH586" s="149">
        <f>IF(N586="sníž. přenesená",J586,0)</f>
        <v>0</v>
      </c>
      <c r="BI586" s="149">
        <f>IF(N586="nulová",J586,0)</f>
        <v>0</v>
      </c>
      <c r="BJ586" s="16" t="s">
        <v>8</v>
      </c>
      <c r="BK586" s="149">
        <f>ROUND(I586*H586,0)</f>
        <v>0</v>
      </c>
      <c r="BL586" s="16" t="s">
        <v>251</v>
      </c>
      <c r="BM586" s="148" t="s">
        <v>1087</v>
      </c>
    </row>
    <row r="587" spans="2:65" s="12" customFormat="1">
      <c r="B587" s="150"/>
      <c r="D587" s="151" t="s">
        <v>171</v>
      </c>
      <c r="E587" s="152" t="s">
        <v>1</v>
      </c>
      <c r="F587" s="153" t="s">
        <v>1088</v>
      </c>
      <c r="H587" s="154">
        <v>19.45</v>
      </c>
      <c r="I587" s="155"/>
      <c r="L587" s="150"/>
      <c r="M587" s="156"/>
      <c r="T587" s="157"/>
      <c r="AT587" s="152" t="s">
        <v>171</v>
      </c>
      <c r="AU587" s="152" t="s">
        <v>86</v>
      </c>
      <c r="AV587" s="12" t="s">
        <v>86</v>
      </c>
      <c r="AW587" s="12" t="s">
        <v>32</v>
      </c>
      <c r="AX587" s="12" t="s">
        <v>77</v>
      </c>
      <c r="AY587" s="152" t="s">
        <v>163</v>
      </c>
    </row>
    <row r="588" spans="2:65" s="12" customFormat="1">
      <c r="B588" s="150"/>
      <c r="D588" s="151" t="s">
        <v>171</v>
      </c>
      <c r="F588" s="153" t="s">
        <v>1089</v>
      </c>
      <c r="H588" s="154">
        <v>21.395</v>
      </c>
      <c r="I588" s="155"/>
      <c r="L588" s="150"/>
      <c r="M588" s="156"/>
      <c r="T588" s="157"/>
      <c r="AT588" s="152" t="s">
        <v>171</v>
      </c>
      <c r="AU588" s="152" t="s">
        <v>86</v>
      </c>
      <c r="AV588" s="12" t="s">
        <v>86</v>
      </c>
      <c r="AW588" s="12" t="s">
        <v>4</v>
      </c>
      <c r="AX588" s="12" t="s">
        <v>8</v>
      </c>
      <c r="AY588" s="152" t="s">
        <v>163</v>
      </c>
    </row>
    <row r="589" spans="2:65" s="1" customFormat="1" ht="24.2" customHeight="1">
      <c r="B589" s="31"/>
      <c r="C589" s="158" t="s">
        <v>1090</v>
      </c>
      <c r="D589" s="158" t="s">
        <v>269</v>
      </c>
      <c r="E589" s="159" t="s">
        <v>1091</v>
      </c>
      <c r="F589" s="160" t="s">
        <v>1092</v>
      </c>
      <c r="G589" s="161" t="s">
        <v>226</v>
      </c>
      <c r="H589" s="162">
        <v>158</v>
      </c>
      <c r="I589" s="163"/>
      <c r="J589" s="164">
        <f>ROUND(I589*H589,0)</f>
        <v>0</v>
      </c>
      <c r="K589" s="165"/>
      <c r="L589" s="166"/>
      <c r="M589" s="167" t="s">
        <v>1</v>
      </c>
      <c r="N589" s="168" t="s">
        <v>42</v>
      </c>
      <c r="P589" s="146">
        <f>O589*H589</f>
        <v>0</v>
      </c>
      <c r="Q589" s="146">
        <v>6.0000000000000002E-5</v>
      </c>
      <c r="R589" s="146">
        <f>Q589*H589</f>
        <v>9.4800000000000006E-3</v>
      </c>
      <c r="S589" s="146">
        <v>0</v>
      </c>
      <c r="T589" s="147">
        <f>S589*H589</f>
        <v>0</v>
      </c>
      <c r="AR589" s="148" t="s">
        <v>339</v>
      </c>
      <c r="AT589" s="148" t="s">
        <v>269</v>
      </c>
      <c r="AU589" s="148" t="s">
        <v>86</v>
      </c>
      <c r="AY589" s="16" t="s">
        <v>163</v>
      </c>
      <c r="BE589" s="149">
        <f>IF(N589="základní",J589,0)</f>
        <v>0</v>
      </c>
      <c r="BF589" s="149">
        <f>IF(N589="snížená",J589,0)</f>
        <v>0</v>
      </c>
      <c r="BG589" s="149">
        <f>IF(N589="zákl. přenesená",J589,0)</f>
        <v>0</v>
      </c>
      <c r="BH589" s="149">
        <f>IF(N589="sníž. přenesená",J589,0)</f>
        <v>0</v>
      </c>
      <c r="BI589" s="149">
        <f>IF(N589="nulová",J589,0)</f>
        <v>0</v>
      </c>
      <c r="BJ589" s="16" t="s">
        <v>8</v>
      </c>
      <c r="BK589" s="149">
        <f>ROUND(I589*H589,0)</f>
        <v>0</v>
      </c>
      <c r="BL589" s="16" t="s">
        <v>251</v>
      </c>
      <c r="BM589" s="148" t="s">
        <v>1093</v>
      </c>
    </row>
    <row r="590" spans="2:65" s="12" customFormat="1">
      <c r="B590" s="150"/>
      <c r="D590" s="151" t="s">
        <v>171</v>
      </c>
      <c r="E590" s="152" t="s">
        <v>1</v>
      </c>
      <c r="F590" s="153" t="s">
        <v>1094</v>
      </c>
      <c r="H590" s="154">
        <v>158</v>
      </c>
      <c r="I590" s="155"/>
      <c r="L590" s="150"/>
      <c r="M590" s="156"/>
      <c r="T590" s="157"/>
      <c r="AT590" s="152" t="s">
        <v>171</v>
      </c>
      <c r="AU590" s="152" t="s">
        <v>86</v>
      </c>
      <c r="AV590" s="12" t="s">
        <v>86</v>
      </c>
      <c r="AW590" s="12" t="s">
        <v>32</v>
      </c>
      <c r="AX590" s="12" t="s">
        <v>8</v>
      </c>
      <c r="AY590" s="152" t="s">
        <v>163</v>
      </c>
    </row>
    <row r="591" spans="2:65" s="1" customFormat="1" ht="24.2" customHeight="1">
      <c r="B591" s="31"/>
      <c r="C591" s="136" t="s">
        <v>1095</v>
      </c>
      <c r="D591" s="136" t="s">
        <v>165</v>
      </c>
      <c r="E591" s="137" t="s">
        <v>1096</v>
      </c>
      <c r="F591" s="138" t="s">
        <v>1097</v>
      </c>
      <c r="G591" s="139" t="s">
        <v>203</v>
      </c>
      <c r="H591" s="140">
        <v>11.37</v>
      </c>
      <c r="I591" s="141"/>
      <c r="J591" s="142">
        <f>ROUND(I591*H591,0)</f>
        <v>0</v>
      </c>
      <c r="K591" s="143"/>
      <c r="L591" s="31"/>
      <c r="M591" s="144" t="s">
        <v>1</v>
      </c>
      <c r="N591" s="145" t="s">
        <v>42</v>
      </c>
      <c r="P591" s="146">
        <f>O591*H591</f>
        <v>0</v>
      </c>
      <c r="Q591" s="146">
        <v>0</v>
      </c>
      <c r="R591" s="146">
        <f>Q591*H591</f>
        <v>0</v>
      </c>
      <c r="S591" s="146">
        <v>0</v>
      </c>
      <c r="T591" s="147">
        <f>S591*H591</f>
        <v>0</v>
      </c>
      <c r="AR591" s="148" t="s">
        <v>251</v>
      </c>
      <c r="AT591" s="148" t="s">
        <v>165</v>
      </c>
      <c r="AU591" s="148" t="s">
        <v>86</v>
      </c>
      <c r="AY591" s="16" t="s">
        <v>163</v>
      </c>
      <c r="BE591" s="149">
        <f>IF(N591="základní",J591,0)</f>
        <v>0</v>
      </c>
      <c r="BF591" s="149">
        <f>IF(N591="snížená",J591,0)</f>
        <v>0</v>
      </c>
      <c r="BG591" s="149">
        <f>IF(N591="zákl. přenesená",J591,0)</f>
        <v>0</v>
      </c>
      <c r="BH591" s="149">
        <f>IF(N591="sníž. přenesená",J591,0)</f>
        <v>0</v>
      </c>
      <c r="BI591" s="149">
        <f>IF(N591="nulová",J591,0)</f>
        <v>0</v>
      </c>
      <c r="BJ591" s="16" t="s">
        <v>8</v>
      </c>
      <c r="BK591" s="149">
        <f>ROUND(I591*H591,0)</f>
        <v>0</v>
      </c>
      <c r="BL591" s="16" t="s">
        <v>251</v>
      </c>
      <c r="BM591" s="148" t="s">
        <v>1098</v>
      </c>
    </row>
    <row r="592" spans="2:65" s="11" customFormat="1" ht="22.9" customHeight="1">
      <c r="B592" s="124"/>
      <c r="D592" s="125" t="s">
        <v>76</v>
      </c>
      <c r="E592" s="134" t="s">
        <v>1099</v>
      </c>
      <c r="F592" s="134" t="s">
        <v>1100</v>
      </c>
      <c r="I592" s="127"/>
      <c r="J592" s="135">
        <f>BK592</f>
        <v>0</v>
      </c>
      <c r="L592" s="124"/>
      <c r="M592" s="129"/>
      <c r="P592" s="130">
        <f>SUM(P593:P615)</f>
        <v>0</v>
      </c>
      <c r="R592" s="130">
        <f>SUM(R593:R615)</f>
        <v>2.1699721199999997</v>
      </c>
      <c r="T592" s="131">
        <f>SUM(T593:T615)</f>
        <v>1.4040000000000001</v>
      </c>
      <c r="AR592" s="125" t="s">
        <v>86</v>
      </c>
      <c r="AT592" s="132" t="s">
        <v>76</v>
      </c>
      <c r="AU592" s="132" t="s">
        <v>8</v>
      </c>
      <c r="AY592" s="125" t="s">
        <v>163</v>
      </c>
      <c r="BK592" s="133">
        <f>SUM(BK593:BK615)</f>
        <v>0</v>
      </c>
    </row>
    <row r="593" spans="2:65" s="1" customFormat="1" ht="24.2" customHeight="1">
      <c r="B593" s="31"/>
      <c r="C593" s="136" t="s">
        <v>1101</v>
      </c>
      <c r="D593" s="136" t="s">
        <v>165</v>
      </c>
      <c r="E593" s="137" t="s">
        <v>1102</v>
      </c>
      <c r="F593" s="138" t="s">
        <v>1103</v>
      </c>
      <c r="G593" s="139" t="s">
        <v>219</v>
      </c>
      <c r="H593" s="140">
        <v>57.08</v>
      </c>
      <c r="I593" s="141"/>
      <c r="J593" s="142">
        <f>ROUND(I593*H593,0)</f>
        <v>0</v>
      </c>
      <c r="K593" s="143"/>
      <c r="L593" s="31"/>
      <c r="M593" s="144" t="s">
        <v>1</v>
      </c>
      <c r="N593" s="145" t="s">
        <v>42</v>
      </c>
      <c r="P593" s="146">
        <f>O593*H593</f>
        <v>0</v>
      </c>
      <c r="Q593" s="146">
        <v>6.0000000000000002E-5</v>
      </c>
      <c r="R593" s="146">
        <f>Q593*H593</f>
        <v>3.4248E-3</v>
      </c>
      <c r="S593" s="146">
        <v>0</v>
      </c>
      <c r="T593" s="147">
        <f>S593*H593</f>
        <v>0</v>
      </c>
      <c r="AR593" s="148" t="s">
        <v>251</v>
      </c>
      <c r="AT593" s="148" t="s">
        <v>165</v>
      </c>
      <c r="AU593" s="148" t="s">
        <v>86</v>
      </c>
      <c r="AY593" s="16" t="s">
        <v>163</v>
      </c>
      <c r="BE593" s="149">
        <f>IF(N593="základní",J593,0)</f>
        <v>0</v>
      </c>
      <c r="BF593" s="149">
        <f>IF(N593="snížená",J593,0)</f>
        <v>0</v>
      </c>
      <c r="BG593" s="149">
        <f>IF(N593="zákl. přenesená",J593,0)</f>
        <v>0</v>
      </c>
      <c r="BH593" s="149">
        <f>IF(N593="sníž. přenesená",J593,0)</f>
        <v>0</v>
      </c>
      <c r="BI593" s="149">
        <f>IF(N593="nulová",J593,0)</f>
        <v>0</v>
      </c>
      <c r="BJ593" s="16" t="s">
        <v>8</v>
      </c>
      <c r="BK593" s="149">
        <f>ROUND(I593*H593,0)</f>
        <v>0</v>
      </c>
      <c r="BL593" s="16" t="s">
        <v>251</v>
      </c>
      <c r="BM593" s="148" t="s">
        <v>1104</v>
      </c>
    </row>
    <row r="594" spans="2:65" s="12" customFormat="1">
      <c r="B594" s="150"/>
      <c r="D594" s="151" t="s">
        <v>171</v>
      </c>
      <c r="E594" s="152" t="s">
        <v>1</v>
      </c>
      <c r="F594" s="153" t="s">
        <v>1105</v>
      </c>
      <c r="H594" s="154">
        <v>57.08</v>
      </c>
      <c r="I594" s="155"/>
      <c r="L594" s="150"/>
      <c r="M594" s="156"/>
      <c r="T594" s="157"/>
      <c r="AT594" s="152" t="s">
        <v>171</v>
      </c>
      <c r="AU594" s="152" t="s">
        <v>86</v>
      </c>
      <c r="AV594" s="12" t="s">
        <v>86</v>
      </c>
      <c r="AW594" s="12" t="s">
        <v>32</v>
      </c>
      <c r="AX594" s="12" t="s">
        <v>77</v>
      </c>
      <c r="AY594" s="152" t="s">
        <v>163</v>
      </c>
    </row>
    <row r="595" spans="2:65" s="1" customFormat="1" ht="24.2" customHeight="1">
      <c r="B595" s="31"/>
      <c r="C595" s="136" t="s">
        <v>1106</v>
      </c>
      <c r="D595" s="136" t="s">
        <v>165</v>
      </c>
      <c r="E595" s="137" t="s">
        <v>1107</v>
      </c>
      <c r="F595" s="138" t="s">
        <v>1108</v>
      </c>
      <c r="G595" s="139" t="s">
        <v>219</v>
      </c>
      <c r="H595" s="140">
        <v>57.08</v>
      </c>
      <c r="I595" s="141"/>
      <c r="J595" s="142">
        <f>ROUND(I595*H595,0)</f>
        <v>0</v>
      </c>
      <c r="K595" s="143"/>
      <c r="L595" s="31"/>
      <c r="M595" s="144" t="s">
        <v>1</v>
      </c>
      <c r="N595" s="145" t="s">
        <v>42</v>
      </c>
      <c r="P595" s="146">
        <f>O595*H595</f>
        <v>0</v>
      </c>
      <c r="Q595" s="146">
        <v>6.9999999999999994E-5</v>
      </c>
      <c r="R595" s="146">
        <f>Q595*H595</f>
        <v>3.9955999999999993E-3</v>
      </c>
      <c r="S595" s="146">
        <v>0</v>
      </c>
      <c r="T595" s="147">
        <f>S595*H595</f>
        <v>0</v>
      </c>
      <c r="AR595" s="148" t="s">
        <v>251</v>
      </c>
      <c r="AT595" s="148" t="s">
        <v>165</v>
      </c>
      <c r="AU595" s="148" t="s">
        <v>86</v>
      </c>
      <c r="AY595" s="16" t="s">
        <v>163</v>
      </c>
      <c r="BE595" s="149">
        <f>IF(N595="základní",J595,0)</f>
        <v>0</v>
      </c>
      <c r="BF595" s="149">
        <f>IF(N595="snížená",J595,0)</f>
        <v>0</v>
      </c>
      <c r="BG595" s="149">
        <f>IF(N595="zákl. přenesená",J595,0)</f>
        <v>0</v>
      </c>
      <c r="BH595" s="149">
        <f>IF(N595="sníž. přenesená",J595,0)</f>
        <v>0</v>
      </c>
      <c r="BI595" s="149">
        <f>IF(N595="nulová",J595,0)</f>
        <v>0</v>
      </c>
      <c r="BJ595" s="16" t="s">
        <v>8</v>
      </c>
      <c r="BK595" s="149">
        <f>ROUND(I595*H595,0)</f>
        <v>0</v>
      </c>
      <c r="BL595" s="16" t="s">
        <v>251</v>
      </c>
      <c r="BM595" s="148" t="s">
        <v>1109</v>
      </c>
    </row>
    <row r="596" spans="2:65" s="12" customFormat="1">
      <c r="B596" s="150"/>
      <c r="D596" s="151" t="s">
        <v>171</v>
      </c>
      <c r="E596" s="152" t="s">
        <v>1</v>
      </c>
      <c r="F596" s="153" t="s">
        <v>1105</v>
      </c>
      <c r="H596" s="154">
        <v>57.08</v>
      </c>
      <c r="I596" s="155"/>
      <c r="L596" s="150"/>
      <c r="M596" s="156"/>
      <c r="T596" s="157"/>
      <c r="AT596" s="152" t="s">
        <v>171</v>
      </c>
      <c r="AU596" s="152" t="s">
        <v>86</v>
      </c>
      <c r="AV596" s="12" t="s">
        <v>86</v>
      </c>
      <c r="AW596" s="12" t="s">
        <v>32</v>
      </c>
      <c r="AX596" s="12" t="s">
        <v>77</v>
      </c>
      <c r="AY596" s="152" t="s">
        <v>163</v>
      </c>
    </row>
    <row r="597" spans="2:65" s="1" customFormat="1" ht="24.2" customHeight="1">
      <c r="B597" s="31"/>
      <c r="C597" s="136" t="s">
        <v>1110</v>
      </c>
      <c r="D597" s="136" t="s">
        <v>165</v>
      </c>
      <c r="E597" s="137" t="s">
        <v>1111</v>
      </c>
      <c r="F597" s="138" t="s">
        <v>1112</v>
      </c>
      <c r="G597" s="139" t="s">
        <v>226</v>
      </c>
      <c r="H597" s="140">
        <v>2</v>
      </c>
      <c r="I597" s="141"/>
      <c r="J597" s="142">
        <f>ROUND(I597*H597,0)</f>
        <v>0</v>
      </c>
      <c r="K597" s="143"/>
      <c r="L597" s="31"/>
      <c r="M597" s="144" t="s">
        <v>1</v>
      </c>
      <c r="N597" s="145" t="s">
        <v>42</v>
      </c>
      <c r="P597" s="146">
        <f>O597*H597</f>
        <v>0</v>
      </c>
      <c r="Q597" s="146">
        <v>0</v>
      </c>
      <c r="R597" s="146">
        <f>Q597*H597</f>
        <v>0</v>
      </c>
      <c r="S597" s="146">
        <v>0</v>
      </c>
      <c r="T597" s="147">
        <f>S597*H597</f>
        <v>0</v>
      </c>
      <c r="AR597" s="148" t="s">
        <v>251</v>
      </c>
      <c r="AT597" s="148" t="s">
        <v>165</v>
      </c>
      <c r="AU597" s="148" t="s">
        <v>86</v>
      </c>
      <c r="AY597" s="16" t="s">
        <v>163</v>
      </c>
      <c r="BE597" s="149">
        <f>IF(N597="základní",J597,0)</f>
        <v>0</v>
      </c>
      <c r="BF597" s="149">
        <f>IF(N597="snížená",J597,0)</f>
        <v>0</v>
      </c>
      <c r="BG597" s="149">
        <f>IF(N597="zákl. přenesená",J597,0)</f>
        <v>0</v>
      </c>
      <c r="BH597" s="149">
        <f>IF(N597="sníž. přenesená",J597,0)</f>
        <v>0</v>
      </c>
      <c r="BI597" s="149">
        <f>IF(N597="nulová",J597,0)</f>
        <v>0</v>
      </c>
      <c r="BJ597" s="16" t="s">
        <v>8</v>
      </c>
      <c r="BK597" s="149">
        <f>ROUND(I597*H597,0)</f>
        <v>0</v>
      </c>
      <c r="BL597" s="16" t="s">
        <v>251</v>
      </c>
      <c r="BM597" s="148" t="s">
        <v>1113</v>
      </c>
    </row>
    <row r="598" spans="2:65" s="12" customFormat="1">
      <c r="B598" s="150"/>
      <c r="D598" s="151" t="s">
        <v>171</v>
      </c>
      <c r="E598" s="152" t="s">
        <v>1</v>
      </c>
      <c r="F598" s="153" t="s">
        <v>1114</v>
      </c>
      <c r="H598" s="154">
        <v>2</v>
      </c>
      <c r="I598" s="155"/>
      <c r="L598" s="150"/>
      <c r="M598" s="156"/>
      <c r="T598" s="157"/>
      <c r="AT598" s="152" t="s">
        <v>171</v>
      </c>
      <c r="AU598" s="152" t="s">
        <v>86</v>
      </c>
      <c r="AV598" s="12" t="s">
        <v>86</v>
      </c>
      <c r="AW598" s="12" t="s">
        <v>32</v>
      </c>
      <c r="AX598" s="12" t="s">
        <v>77</v>
      </c>
      <c r="AY598" s="152" t="s">
        <v>163</v>
      </c>
    </row>
    <row r="599" spans="2:65" s="1" customFormat="1" ht="24.2" customHeight="1">
      <c r="B599" s="31"/>
      <c r="C599" s="158" t="s">
        <v>1115</v>
      </c>
      <c r="D599" s="158" t="s">
        <v>269</v>
      </c>
      <c r="E599" s="159" t="s">
        <v>1116</v>
      </c>
      <c r="F599" s="160" t="s">
        <v>1117</v>
      </c>
      <c r="G599" s="161" t="s">
        <v>168</v>
      </c>
      <c r="H599" s="162">
        <v>7.8760000000000003</v>
      </c>
      <c r="I599" s="163"/>
      <c r="J599" s="164">
        <f>ROUND(I599*H599,0)</f>
        <v>0</v>
      </c>
      <c r="K599" s="165"/>
      <c r="L599" s="166"/>
      <c r="M599" s="167" t="s">
        <v>1</v>
      </c>
      <c r="N599" s="168" t="s">
        <v>42</v>
      </c>
      <c r="P599" s="146">
        <f>O599*H599</f>
        <v>0</v>
      </c>
      <c r="Q599" s="146">
        <v>3.227E-2</v>
      </c>
      <c r="R599" s="146">
        <f>Q599*H599</f>
        <v>0.25415852</v>
      </c>
      <c r="S599" s="146">
        <v>0</v>
      </c>
      <c r="T599" s="147">
        <f>S599*H599</f>
        <v>0</v>
      </c>
      <c r="AR599" s="148" t="s">
        <v>339</v>
      </c>
      <c r="AT599" s="148" t="s">
        <v>269</v>
      </c>
      <c r="AU599" s="148" t="s">
        <v>86</v>
      </c>
      <c r="AY599" s="16" t="s">
        <v>163</v>
      </c>
      <c r="BE599" s="149">
        <f>IF(N599="základní",J599,0)</f>
        <v>0</v>
      </c>
      <c r="BF599" s="149">
        <f>IF(N599="snížená",J599,0)</f>
        <v>0</v>
      </c>
      <c r="BG599" s="149">
        <f>IF(N599="zákl. přenesená",J599,0)</f>
        <v>0</v>
      </c>
      <c r="BH599" s="149">
        <f>IF(N599="sníž. přenesená",J599,0)</f>
        <v>0</v>
      </c>
      <c r="BI599" s="149">
        <f>IF(N599="nulová",J599,0)</f>
        <v>0</v>
      </c>
      <c r="BJ599" s="16" t="s">
        <v>8</v>
      </c>
      <c r="BK599" s="149">
        <f>ROUND(I599*H599,0)</f>
        <v>0</v>
      </c>
      <c r="BL599" s="16" t="s">
        <v>251</v>
      </c>
      <c r="BM599" s="148" t="s">
        <v>1118</v>
      </c>
    </row>
    <row r="600" spans="2:65" s="12" customFormat="1">
      <c r="B600" s="150"/>
      <c r="D600" s="151" t="s">
        <v>171</v>
      </c>
      <c r="E600" s="152" t="s">
        <v>1</v>
      </c>
      <c r="F600" s="153" t="s">
        <v>1119</v>
      </c>
      <c r="H600" s="154">
        <v>7.8760000000000003</v>
      </c>
      <c r="I600" s="155"/>
      <c r="L600" s="150"/>
      <c r="M600" s="156"/>
      <c r="T600" s="157"/>
      <c r="AT600" s="152" t="s">
        <v>171</v>
      </c>
      <c r="AU600" s="152" t="s">
        <v>86</v>
      </c>
      <c r="AV600" s="12" t="s">
        <v>86</v>
      </c>
      <c r="AW600" s="12" t="s">
        <v>32</v>
      </c>
      <c r="AX600" s="12" t="s">
        <v>8</v>
      </c>
      <c r="AY600" s="152" t="s">
        <v>163</v>
      </c>
    </row>
    <row r="601" spans="2:65" s="1" customFormat="1" ht="24.2" customHeight="1">
      <c r="B601" s="31"/>
      <c r="C601" s="158" t="s">
        <v>1120</v>
      </c>
      <c r="D601" s="158" t="s">
        <v>269</v>
      </c>
      <c r="E601" s="159" t="s">
        <v>1121</v>
      </c>
      <c r="F601" s="160" t="s">
        <v>1122</v>
      </c>
      <c r="G601" s="161" t="s">
        <v>168</v>
      </c>
      <c r="H601" s="162">
        <v>2.8639999999999999</v>
      </c>
      <c r="I601" s="163"/>
      <c r="J601" s="164">
        <f>ROUND(I601*H601,0)</f>
        <v>0</v>
      </c>
      <c r="K601" s="165"/>
      <c r="L601" s="166"/>
      <c r="M601" s="167" t="s">
        <v>1</v>
      </c>
      <c r="N601" s="168" t="s">
        <v>42</v>
      </c>
      <c r="P601" s="146">
        <f>O601*H601</f>
        <v>0</v>
      </c>
      <c r="Q601" s="146">
        <v>2.7799999999999998E-2</v>
      </c>
      <c r="R601" s="146">
        <f>Q601*H601</f>
        <v>7.9619199999999987E-2</v>
      </c>
      <c r="S601" s="146">
        <v>0</v>
      </c>
      <c r="T601" s="147">
        <f>S601*H601</f>
        <v>0</v>
      </c>
      <c r="AR601" s="148" t="s">
        <v>339</v>
      </c>
      <c r="AT601" s="148" t="s">
        <v>269</v>
      </c>
      <c r="AU601" s="148" t="s">
        <v>86</v>
      </c>
      <c r="AY601" s="16" t="s">
        <v>163</v>
      </c>
      <c r="BE601" s="149">
        <f>IF(N601="základní",J601,0)</f>
        <v>0</v>
      </c>
      <c r="BF601" s="149">
        <f>IF(N601="snížená",J601,0)</f>
        <v>0</v>
      </c>
      <c r="BG601" s="149">
        <f>IF(N601="zákl. přenesená",J601,0)</f>
        <v>0</v>
      </c>
      <c r="BH601" s="149">
        <f>IF(N601="sníž. přenesená",J601,0)</f>
        <v>0</v>
      </c>
      <c r="BI601" s="149">
        <f>IF(N601="nulová",J601,0)</f>
        <v>0</v>
      </c>
      <c r="BJ601" s="16" t="s">
        <v>8</v>
      </c>
      <c r="BK601" s="149">
        <f>ROUND(I601*H601,0)</f>
        <v>0</v>
      </c>
      <c r="BL601" s="16" t="s">
        <v>251</v>
      </c>
      <c r="BM601" s="148" t="s">
        <v>1123</v>
      </c>
    </row>
    <row r="602" spans="2:65" s="12" customFormat="1">
      <c r="B602" s="150"/>
      <c r="D602" s="151" t="s">
        <v>171</v>
      </c>
      <c r="E602" s="152" t="s">
        <v>1</v>
      </c>
      <c r="F602" s="153" t="s">
        <v>1124</v>
      </c>
      <c r="H602" s="154">
        <v>2.8639999999999999</v>
      </c>
      <c r="I602" s="155"/>
      <c r="L602" s="150"/>
      <c r="M602" s="156"/>
      <c r="T602" s="157"/>
      <c r="AT602" s="152" t="s">
        <v>171</v>
      </c>
      <c r="AU602" s="152" t="s">
        <v>86</v>
      </c>
      <c r="AV602" s="12" t="s">
        <v>86</v>
      </c>
      <c r="AW602" s="12" t="s">
        <v>32</v>
      </c>
      <c r="AX602" s="12" t="s">
        <v>77</v>
      </c>
      <c r="AY602" s="152" t="s">
        <v>163</v>
      </c>
    </row>
    <row r="603" spans="2:65" s="1" customFormat="1" ht="24.2" customHeight="1">
      <c r="B603" s="31"/>
      <c r="C603" s="136" t="s">
        <v>1125</v>
      </c>
      <c r="D603" s="136" t="s">
        <v>165</v>
      </c>
      <c r="E603" s="137" t="s">
        <v>1126</v>
      </c>
      <c r="F603" s="138" t="s">
        <v>1127</v>
      </c>
      <c r="G603" s="139" t="s">
        <v>226</v>
      </c>
      <c r="H603" s="140">
        <v>5</v>
      </c>
      <c r="I603" s="141"/>
      <c r="J603" s="142">
        <f>ROUND(I603*H603,0)</f>
        <v>0</v>
      </c>
      <c r="K603" s="143"/>
      <c r="L603" s="31"/>
      <c r="M603" s="144" t="s">
        <v>1</v>
      </c>
      <c r="N603" s="145" t="s">
        <v>42</v>
      </c>
      <c r="P603" s="146">
        <f>O603*H603</f>
        <v>0</v>
      </c>
      <c r="Q603" s="146">
        <v>5.9000000000000003E-4</v>
      </c>
      <c r="R603" s="146">
        <f>Q603*H603</f>
        <v>2.9500000000000004E-3</v>
      </c>
      <c r="S603" s="146">
        <v>0</v>
      </c>
      <c r="T603" s="147">
        <f>S603*H603</f>
        <v>0</v>
      </c>
      <c r="AR603" s="148" t="s">
        <v>251</v>
      </c>
      <c r="AT603" s="148" t="s">
        <v>165</v>
      </c>
      <c r="AU603" s="148" t="s">
        <v>86</v>
      </c>
      <c r="AY603" s="16" t="s">
        <v>163</v>
      </c>
      <c r="BE603" s="149">
        <f>IF(N603="základní",J603,0)</f>
        <v>0</v>
      </c>
      <c r="BF603" s="149">
        <f>IF(N603="snížená",J603,0)</f>
        <v>0</v>
      </c>
      <c r="BG603" s="149">
        <f>IF(N603="zákl. přenesená",J603,0)</f>
        <v>0</v>
      </c>
      <c r="BH603" s="149">
        <f>IF(N603="sníž. přenesená",J603,0)</f>
        <v>0</v>
      </c>
      <c r="BI603" s="149">
        <f>IF(N603="nulová",J603,0)</f>
        <v>0</v>
      </c>
      <c r="BJ603" s="16" t="s">
        <v>8</v>
      </c>
      <c r="BK603" s="149">
        <f>ROUND(I603*H603,0)</f>
        <v>0</v>
      </c>
      <c r="BL603" s="16" t="s">
        <v>251</v>
      </c>
      <c r="BM603" s="148" t="s">
        <v>1128</v>
      </c>
    </row>
    <row r="604" spans="2:65" s="12" customFormat="1">
      <c r="B604" s="150"/>
      <c r="D604" s="151" t="s">
        <v>171</v>
      </c>
      <c r="E604" s="152" t="s">
        <v>1</v>
      </c>
      <c r="F604" s="153" t="s">
        <v>522</v>
      </c>
      <c r="H604" s="154">
        <v>4</v>
      </c>
      <c r="I604" s="155"/>
      <c r="L604" s="150"/>
      <c r="M604" s="156"/>
      <c r="T604" s="157"/>
      <c r="AT604" s="152" t="s">
        <v>171</v>
      </c>
      <c r="AU604" s="152" t="s">
        <v>86</v>
      </c>
      <c r="AV604" s="12" t="s">
        <v>86</v>
      </c>
      <c r="AW604" s="12" t="s">
        <v>32</v>
      </c>
      <c r="AX604" s="12" t="s">
        <v>77</v>
      </c>
      <c r="AY604" s="152" t="s">
        <v>163</v>
      </c>
    </row>
    <row r="605" spans="2:65" s="12" customFormat="1">
      <c r="B605" s="150"/>
      <c r="D605" s="151" t="s">
        <v>171</v>
      </c>
      <c r="E605" s="152" t="s">
        <v>1</v>
      </c>
      <c r="F605" s="153" t="s">
        <v>523</v>
      </c>
      <c r="H605" s="154">
        <v>1</v>
      </c>
      <c r="I605" s="155"/>
      <c r="L605" s="150"/>
      <c r="M605" s="156"/>
      <c r="T605" s="157"/>
      <c r="AT605" s="152" t="s">
        <v>171</v>
      </c>
      <c r="AU605" s="152" t="s">
        <v>86</v>
      </c>
      <c r="AV605" s="12" t="s">
        <v>86</v>
      </c>
      <c r="AW605" s="12" t="s">
        <v>32</v>
      </c>
      <c r="AX605" s="12" t="s">
        <v>77</v>
      </c>
      <c r="AY605" s="152" t="s">
        <v>163</v>
      </c>
    </row>
    <row r="606" spans="2:65" s="1" customFormat="1" ht="24.2" customHeight="1">
      <c r="B606" s="31"/>
      <c r="C606" s="158" t="s">
        <v>1129</v>
      </c>
      <c r="D606" s="158" t="s">
        <v>269</v>
      </c>
      <c r="E606" s="159" t="s">
        <v>1130</v>
      </c>
      <c r="F606" s="160" t="s">
        <v>1131</v>
      </c>
      <c r="G606" s="161" t="s">
        <v>168</v>
      </c>
      <c r="H606" s="162">
        <v>34.32</v>
      </c>
      <c r="I606" s="163"/>
      <c r="J606" s="164">
        <f>ROUND(I606*H606,0)</f>
        <v>0</v>
      </c>
      <c r="K606" s="165"/>
      <c r="L606" s="166"/>
      <c r="M606" s="167" t="s">
        <v>1</v>
      </c>
      <c r="N606" s="168" t="s">
        <v>42</v>
      </c>
      <c r="P606" s="146">
        <f>O606*H606</f>
        <v>0</v>
      </c>
      <c r="Q606" s="146">
        <v>5.3199999999999997E-2</v>
      </c>
      <c r="R606" s="146">
        <f>Q606*H606</f>
        <v>1.8258239999999999</v>
      </c>
      <c r="S606" s="146">
        <v>0</v>
      </c>
      <c r="T606" s="147">
        <f>S606*H606</f>
        <v>0</v>
      </c>
      <c r="AR606" s="148" t="s">
        <v>339</v>
      </c>
      <c r="AT606" s="148" t="s">
        <v>269</v>
      </c>
      <c r="AU606" s="148" t="s">
        <v>86</v>
      </c>
      <c r="AY606" s="16" t="s">
        <v>163</v>
      </c>
      <c r="BE606" s="149">
        <f>IF(N606="základní",J606,0)</f>
        <v>0</v>
      </c>
      <c r="BF606" s="149">
        <f>IF(N606="snížená",J606,0)</f>
        <v>0</v>
      </c>
      <c r="BG606" s="149">
        <f>IF(N606="zákl. přenesená",J606,0)</f>
        <v>0</v>
      </c>
      <c r="BH606" s="149">
        <f>IF(N606="sníž. přenesená",J606,0)</f>
        <v>0</v>
      </c>
      <c r="BI606" s="149">
        <f>IF(N606="nulová",J606,0)</f>
        <v>0</v>
      </c>
      <c r="BJ606" s="16" t="s">
        <v>8</v>
      </c>
      <c r="BK606" s="149">
        <f>ROUND(I606*H606,0)</f>
        <v>0</v>
      </c>
      <c r="BL606" s="16" t="s">
        <v>251</v>
      </c>
      <c r="BM606" s="148" t="s">
        <v>1132</v>
      </c>
    </row>
    <row r="607" spans="2:65" s="12" customFormat="1">
      <c r="B607" s="150"/>
      <c r="D607" s="151" t="s">
        <v>171</v>
      </c>
      <c r="E607" s="152" t="s">
        <v>1</v>
      </c>
      <c r="F607" s="153" t="s">
        <v>677</v>
      </c>
      <c r="H607" s="154">
        <v>34.32</v>
      </c>
      <c r="I607" s="155"/>
      <c r="L607" s="150"/>
      <c r="M607" s="156"/>
      <c r="T607" s="157"/>
      <c r="AT607" s="152" t="s">
        <v>171</v>
      </c>
      <c r="AU607" s="152" t="s">
        <v>86</v>
      </c>
      <c r="AV607" s="12" t="s">
        <v>86</v>
      </c>
      <c r="AW607" s="12" t="s">
        <v>32</v>
      </c>
      <c r="AX607" s="12" t="s">
        <v>8</v>
      </c>
      <c r="AY607" s="152" t="s">
        <v>163</v>
      </c>
    </row>
    <row r="608" spans="2:65" s="1" customFormat="1" ht="16.5" customHeight="1">
      <c r="B608" s="31"/>
      <c r="C608" s="136" t="s">
        <v>1133</v>
      </c>
      <c r="D608" s="136" t="s">
        <v>165</v>
      </c>
      <c r="E608" s="137" t="s">
        <v>1134</v>
      </c>
      <c r="F608" s="138" t="s">
        <v>1135</v>
      </c>
      <c r="G608" s="139" t="s">
        <v>168</v>
      </c>
      <c r="H608" s="140">
        <v>70.2</v>
      </c>
      <c r="I608" s="141"/>
      <c r="J608" s="142">
        <f>ROUND(I608*H608,0)</f>
        <v>0</v>
      </c>
      <c r="K608" s="143"/>
      <c r="L608" s="31"/>
      <c r="M608" s="144" t="s">
        <v>1</v>
      </c>
      <c r="N608" s="145" t="s">
        <v>42</v>
      </c>
      <c r="P608" s="146">
        <f>O608*H608</f>
        <v>0</v>
      </c>
      <c r="Q608" s="146">
        <v>0</v>
      </c>
      <c r="R608" s="146">
        <f>Q608*H608</f>
        <v>0</v>
      </c>
      <c r="S608" s="146">
        <v>0.02</v>
      </c>
      <c r="T608" s="147">
        <f>S608*H608</f>
        <v>1.4040000000000001</v>
      </c>
      <c r="AR608" s="148" t="s">
        <v>251</v>
      </c>
      <c r="AT608" s="148" t="s">
        <v>165</v>
      </c>
      <c r="AU608" s="148" t="s">
        <v>86</v>
      </c>
      <c r="AY608" s="16" t="s">
        <v>163</v>
      </c>
      <c r="BE608" s="149">
        <f>IF(N608="základní",J608,0)</f>
        <v>0</v>
      </c>
      <c r="BF608" s="149">
        <f>IF(N608="snížená",J608,0)</f>
        <v>0</v>
      </c>
      <c r="BG608" s="149">
        <f>IF(N608="zákl. přenesená",J608,0)</f>
        <v>0</v>
      </c>
      <c r="BH608" s="149">
        <f>IF(N608="sníž. přenesená",J608,0)</f>
        <v>0</v>
      </c>
      <c r="BI608" s="149">
        <f>IF(N608="nulová",J608,0)</f>
        <v>0</v>
      </c>
      <c r="BJ608" s="16" t="s">
        <v>8</v>
      </c>
      <c r="BK608" s="149">
        <f>ROUND(I608*H608,0)</f>
        <v>0</v>
      </c>
      <c r="BL608" s="16" t="s">
        <v>251</v>
      </c>
      <c r="BM608" s="148" t="s">
        <v>1136</v>
      </c>
    </row>
    <row r="609" spans="2:65" s="12" customFormat="1">
      <c r="B609" s="150"/>
      <c r="D609" s="151" t="s">
        <v>171</v>
      </c>
      <c r="E609" s="152" t="s">
        <v>1</v>
      </c>
      <c r="F609" s="153" t="s">
        <v>1137</v>
      </c>
      <c r="H609" s="154">
        <v>70.2</v>
      </c>
      <c r="I609" s="155"/>
      <c r="L609" s="150"/>
      <c r="M609" s="156"/>
      <c r="T609" s="157"/>
      <c r="AT609" s="152" t="s">
        <v>171</v>
      </c>
      <c r="AU609" s="152" t="s">
        <v>86</v>
      </c>
      <c r="AV609" s="12" t="s">
        <v>86</v>
      </c>
      <c r="AW609" s="12" t="s">
        <v>32</v>
      </c>
      <c r="AX609" s="12" t="s">
        <v>77</v>
      </c>
      <c r="AY609" s="152" t="s">
        <v>163</v>
      </c>
    </row>
    <row r="610" spans="2:65" s="1" customFormat="1" ht="24.2" customHeight="1">
      <c r="B610" s="31"/>
      <c r="C610" s="136" t="s">
        <v>1138</v>
      </c>
      <c r="D610" s="136" t="s">
        <v>165</v>
      </c>
      <c r="E610" s="137" t="s">
        <v>1139</v>
      </c>
      <c r="F610" s="138" t="s">
        <v>1140</v>
      </c>
      <c r="G610" s="139" t="s">
        <v>1141</v>
      </c>
      <c r="H610" s="140">
        <v>1</v>
      </c>
      <c r="I610" s="141"/>
      <c r="J610" s="142">
        <f>ROUND(I610*H610,0)</f>
        <v>0</v>
      </c>
      <c r="K610" s="143"/>
      <c r="L610" s="31"/>
      <c r="M610" s="144" t="s">
        <v>1</v>
      </c>
      <c r="N610" s="145" t="s">
        <v>42</v>
      </c>
      <c r="P610" s="146">
        <f>O610*H610</f>
        <v>0</v>
      </c>
      <c r="Q610" s="146">
        <v>0</v>
      </c>
      <c r="R610" s="146">
        <f>Q610*H610</f>
        <v>0</v>
      </c>
      <c r="S610" s="146">
        <v>0</v>
      </c>
      <c r="T610" s="147">
        <f>S610*H610</f>
        <v>0</v>
      </c>
      <c r="AR610" s="148" t="s">
        <v>251</v>
      </c>
      <c r="AT610" s="148" t="s">
        <v>165</v>
      </c>
      <c r="AU610" s="148" t="s">
        <v>86</v>
      </c>
      <c r="AY610" s="16" t="s">
        <v>163</v>
      </c>
      <c r="BE610" s="149">
        <f>IF(N610="základní",J610,0)</f>
        <v>0</v>
      </c>
      <c r="BF610" s="149">
        <f>IF(N610="snížená",J610,0)</f>
        <v>0</v>
      </c>
      <c r="BG610" s="149">
        <f>IF(N610="zákl. přenesená",J610,0)</f>
        <v>0</v>
      </c>
      <c r="BH610" s="149">
        <f>IF(N610="sníž. přenesená",J610,0)</f>
        <v>0</v>
      </c>
      <c r="BI610" s="149">
        <f>IF(N610="nulová",J610,0)</f>
        <v>0</v>
      </c>
      <c r="BJ610" s="16" t="s">
        <v>8</v>
      </c>
      <c r="BK610" s="149">
        <f>ROUND(I610*H610,0)</f>
        <v>0</v>
      </c>
      <c r="BL610" s="16" t="s">
        <v>251</v>
      </c>
      <c r="BM610" s="148" t="s">
        <v>1142</v>
      </c>
    </row>
    <row r="611" spans="2:65" s="12" customFormat="1">
      <c r="B611" s="150"/>
      <c r="D611" s="151" t="s">
        <v>171</v>
      </c>
      <c r="E611" s="152" t="s">
        <v>1</v>
      </c>
      <c r="F611" s="153" t="s">
        <v>237</v>
      </c>
      <c r="H611" s="154">
        <v>1</v>
      </c>
      <c r="I611" s="155"/>
      <c r="L611" s="150"/>
      <c r="M611" s="156"/>
      <c r="T611" s="157"/>
      <c r="AT611" s="152" t="s">
        <v>171</v>
      </c>
      <c r="AU611" s="152" t="s">
        <v>86</v>
      </c>
      <c r="AV611" s="12" t="s">
        <v>86</v>
      </c>
      <c r="AW611" s="12" t="s">
        <v>32</v>
      </c>
      <c r="AX611" s="12" t="s">
        <v>77</v>
      </c>
      <c r="AY611" s="152" t="s">
        <v>163</v>
      </c>
    </row>
    <row r="612" spans="2:65" s="1" customFormat="1" ht="21.75" customHeight="1">
      <c r="B612" s="31"/>
      <c r="C612" s="136" t="s">
        <v>1143</v>
      </c>
      <c r="D612" s="136" t="s">
        <v>165</v>
      </c>
      <c r="E612" s="137" t="s">
        <v>1144</v>
      </c>
      <c r="F612" s="138" t="s">
        <v>1145</v>
      </c>
      <c r="G612" s="139" t="s">
        <v>1141</v>
      </c>
      <c r="H612" s="140">
        <v>1</v>
      </c>
      <c r="I612" s="141"/>
      <c r="J612" s="142">
        <f>ROUND(I612*H612,0)</f>
        <v>0</v>
      </c>
      <c r="K612" s="143"/>
      <c r="L612" s="31"/>
      <c r="M612" s="144" t="s">
        <v>1</v>
      </c>
      <c r="N612" s="145" t="s">
        <v>42</v>
      </c>
      <c r="P612" s="146">
        <f>O612*H612</f>
        <v>0</v>
      </c>
      <c r="Q612" s="146">
        <v>0</v>
      </c>
      <c r="R612" s="146">
        <f>Q612*H612</f>
        <v>0</v>
      </c>
      <c r="S612" s="146">
        <v>0</v>
      </c>
      <c r="T612" s="147">
        <f>S612*H612</f>
        <v>0</v>
      </c>
      <c r="AR612" s="148" t="s">
        <v>251</v>
      </c>
      <c r="AT612" s="148" t="s">
        <v>165</v>
      </c>
      <c r="AU612" s="148" t="s">
        <v>86</v>
      </c>
      <c r="AY612" s="16" t="s">
        <v>163</v>
      </c>
      <c r="BE612" s="149">
        <f>IF(N612="základní",J612,0)</f>
        <v>0</v>
      </c>
      <c r="BF612" s="149">
        <f>IF(N612="snížená",J612,0)</f>
        <v>0</v>
      </c>
      <c r="BG612" s="149">
        <f>IF(N612="zákl. přenesená",J612,0)</f>
        <v>0</v>
      </c>
      <c r="BH612" s="149">
        <f>IF(N612="sníž. přenesená",J612,0)</f>
        <v>0</v>
      </c>
      <c r="BI612" s="149">
        <f>IF(N612="nulová",J612,0)</f>
        <v>0</v>
      </c>
      <c r="BJ612" s="16" t="s">
        <v>8</v>
      </c>
      <c r="BK612" s="149">
        <f>ROUND(I612*H612,0)</f>
        <v>0</v>
      </c>
      <c r="BL612" s="16" t="s">
        <v>251</v>
      </c>
      <c r="BM612" s="148" t="s">
        <v>1146</v>
      </c>
    </row>
    <row r="613" spans="2:65" s="12" customFormat="1">
      <c r="B613" s="150"/>
      <c r="D613" s="151" t="s">
        <v>171</v>
      </c>
      <c r="E613" s="152" t="s">
        <v>1</v>
      </c>
      <c r="F613" s="153" t="s">
        <v>1147</v>
      </c>
      <c r="H613" s="154">
        <v>1</v>
      </c>
      <c r="I613" s="155"/>
      <c r="L613" s="150"/>
      <c r="M613" s="156"/>
      <c r="T613" s="157"/>
      <c r="AT613" s="152" t="s">
        <v>171</v>
      </c>
      <c r="AU613" s="152" t="s">
        <v>86</v>
      </c>
      <c r="AV613" s="12" t="s">
        <v>86</v>
      </c>
      <c r="AW613" s="12" t="s">
        <v>32</v>
      </c>
      <c r="AX613" s="12" t="s">
        <v>77</v>
      </c>
      <c r="AY613" s="152" t="s">
        <v>163</v>
      </c>
    </row>
    <row r="614" spans="2:65" s="1" customFormat="1" ht="33" customHeight="1">
      <c r="B614" s="31"/>
      <c r="C614" s="136" t="s">
        <v>1148</v>
      </c>
      <c r="D614" s="136" t="s">
        <v>165</v>
      </c>
      <c r="E614" s="137" t="s">
        <v>1149</v>
      </c>
      <c r="F614" s="138" t="s">
        <v>1150</v>
      </c>
      <c r="G614" s="139" t="s">
        <v>1141</v>
      </c>
      <c r="H614" s="140">
        <v>3</v>
      </c>
      <c r="I614" s="141"/>
      <c r="J614" s="142">
        <f>ROUND(I614*H614,0)</f>
        <v>0</v>
      </c>
      <c r="K614" s="143"/>
      <c r="L614" s="31"/>
      <c r="M614" s="144" t="s">
        <v>1</v>
      </c>
      <c r="N614" s="145" t="s">
        <v>42</v>
      </c>
      <c r="P614" s="146">
        <f>O614*H614</f>
        <v>0</v>
      </c>
      <c r="Q614" s="146">
        <v>0</v>
      </c>
      <c r="R614" s="146">
        <f>Q614*H614</f>
        <v>0</v>
      </c>
      <c r="S614" s="146">
        <v>0</v>
      </c>
      <c r="T614" s="147">
        <f>S614*H614</f>
        <v>0</v>
      </c>
      <c r="AR614" s="148" t="s">
        <v>251</v>
      </c>
      <c r="AT614" s="148" t="s">
        <v>165</v>
      </c>
      <c r="AU614" s="148" t="s">
        <v>86</v>
      </c>
      <c r="AY614" s="16" t="s">
        <v>163</v>
      </c>
      <c r="BE614" s="149">
        <f>IF(N614="základní",J614,0)</f>
        <v>0</v>
      </c>
      <c r="BF614" s="149">
        <f>IF(N614="snížená",J614,0)</f>
        <v>0</v>
      </c>
      <c r="BG614" s="149">
        <f>IF(N614="zákl. přenesená",J614,0)</f>
        <v>0</v>
      </c>
      <c r="BH614" s="149">
        <f>IF(N614="sníž. přenesená",J614,0)</f>
        <v>0</v>
      </c>
      <c r="BI614" s="149">
        <f>IF(N614="nulová",J614,0)</f>
        <v>0</v>
      </c>
      <c r="BJ614" s="16" t="s">
        <v>8</v>
      </c>
      <c r="BK614" s="149">
        <f>ROUND(I614*H614,0)</f>
        <v>0</v>
      </c>
      <c r="BL614" s="16" t="s">
        <v>251</v>
      </c>
      <c r="BM614" s="148" t="s">
        <v>1151</v>
      </c>
    </row>
    <row r="615" spans="2:65" s="1" customFormat="1" ht="24.2" customHeight="1">
      <c r="B615" s="31"/>
      <c r="C615" s="136" t="s">
        <v>1152</v>
      </c>
      <c r="D615" s="136" t="s">
        <v>165</v>
      </c>
      <c r="E615" s="137" t="s">
        <v>1153</v>
      </c>
      <c r="F615" s="138" t="s">
        <v>1154</v>
      </c>
      <c r="G615" s="139" t="s">
        <v>203</v>
      </c>
      <c r="H615" s="140">
        <v>2.17</v>
      </c>
      <c r="I615" s="141"/>
      <c r="J615" s="142">
        <f>ROUND(I615*H615,0)</f>
        <v>0</v>
      </c>
      <c r="K615" s="143"/>
      <c r="L615" s="31"/>
      <c r="M615" s="144" t="s">
        <v>1</v>
      </c>
      <c r="N615" s="145" t="s">
        <v>42</v>
      </c>
      <c r="P615" s="146">
        <f>O615*H615</f>
        <v>0</v>
      </c>
      <c r="Q615" s="146">
        <v>0</v>
      </c>
      <c r="R615" s="146">
        <f>Q615*H615</f>
        <v>0</v>
      </c>
      <c r="S615" s="146">
        <v>0</v>
      </c>
      <c r="T615" s="147">
        <f>S615*H615</f>
        <v>0</v>
      </c>
      <c r="AR615" s="148" t="s">
        <v>251</v>
      </c>
      <c r="AT615" s="148" t="s">
        <v>165</v>
      </c>
      <c r="AU615" s="148" t="s">
        <v>86</v>
      </c>
      <c r="AY615" s="16" t="s">
        <v>163</v>
      </c>
      <c r="BE615" s="149">
        <f>IF(N615="základní",J615,0)</f>
        <v>0</v>
      </c>
      <c r="BF615" s="149">
        <f>IF(N615="snížená",J615,0)</f>
        <v>0</v>
      </c>
      <c r="BG615" s="149">
        <f>IF(N615="zákl. přenesená",J615,0)</f>
        <v>0</v>
      </c>
      <c r="BH615" s="149">
        <f>IF(N615="sníž. přenesená",J615,0)</f>
        <v>0</v>
      </c>
      <c r="BI615" s="149">
        <f>IF(N615="nulová",J615,0)</f>
        <v>0</v>
      </c>
      <c r="BJ615" s="16" t="s">
        <v>8</v>
      </c>
      <c r="BK615" s="149">
        <f>ROUND(I615*H615,0)</f>
        <v>0</v>
      </c>
      <c r="BL615" s="16" t="s">
        <v>251</v>
      </c>
      <c r="BM615" s="148" t="s">
        <v>1155</v>
      </c>
    </row>
    <row r="616" spans="2:65" s="11" customFormat="1" ht="22.9" customHeight="1">
      <c r="B616" s="124"/>
      <c r="D616" s="125" t="s">
        <v>76</v>
      </c>
      <c r="E616" s="134" t="s">
        <v>1156</v>
      </c>
      <c r="F616" s="134" t="s">
        <v>1157</v>
      </c>
      <c r="I616" s="127"/>
      <c r="J616" s="135">
        <f>BK616</f>
        <v>0</v>
      </c>
      <c r="L616" s="124"/>
      <c r="M616" s="129"/>
      <c r="P616" s="130">
        <f>SUM(P617:P627)</f>
        <v>0</v>
      </c>
      <c r="R616" s="130">
        <f>SUM(R617:R627)</f>
        <v>2.6159999999999996E-2</v>
      </c>
      <c r="T616" s="131">
        <f>SUM(T617:T627)</f>
        <v>1.9499999999999999E-3</v>
      </c>
      <c r="AR616" s="125" t="s">
        <v>86</v>
      </c>
      <c r="AT616" s="132" t="s">
        <v>76</v>
      </c>
      <c r="AU616" s="132" t="s">
        <v>8</v>
      </c>
      <c r="AY616" s="125" t="s">
        <v>163</v>
      </c>
      <c r="BK616" s="133">
        <f>SUM(BK617:BK627)</f>
        <v>0</v>
      </c>
    </row>
    <row r="617" spans="2:65" s="1" customFormat="1" ht="16.5" customHeight="1">
      <c r="B617" s="31"/>
      <c r="C617" s="136" t="s">
        <v>1158</v>
      </c>
      <c r="D617" s="136" t="s">
        <v>165</v>
      </c>
      <c r="E617" s="137" t="s">
        <v>1159</v>
      </c>
      <c r="F617" s="138" t="s">
        <v>1160</v>
      </c>
      <c r="G617" s="139" t="s">
        <v>168</v>
      </c>
      <c r="H617" s="140">
        <v>0.72</v>
      </c>
      <c r="I617" s="141"/>
      <c r="J617" s="142">
        <f>ROUND(I617*H617,0)</f>
        <v>0</v>
      </c>
      <c r="K617" s="143"/>
      <c r="L617" s="31"/>
      <c r="M617" s="144" t="s">
        <v>1</v>
      </c>
      <c r="N617" s="145" t="s">
        <v>42</v>
      </c>
      <c r="P617" s="146">
        <f>O617*H617</f>
        <v>0</v>
      </c>
      <c r="Q617" s="146">
        <v>2.9999999999999997E-4</v>
      </c>
      <c r="R617" s="146">
        <f>Q617*H617</f>
        <v>2.1599999999999996E-4</v>
      </c>
      <c r="S617" s="146">
        <v>0</v>
      </c>
      <c r="T617" s="147">
        <f>S617*H617</f>
        <v>0</v>
      </c>
      <c r="AR617" s="148" t="s">
        <v>251</v>
      </c>
      <c r="AT617" s="148" t="s">
        <v>165</v>
      </c>
      <c r="AU617" s="148" t="s">
        <v>86</v>
      </c>
      <c r="AY617" s="16" t="s">
        <v>163</v>
      </c>
      <c r="BE617" s="149">
        <f>IF(N617="základní",J617,0)</f>
        <v>0</v>
      </c>
      <c r="BF617" s="149">
        <f>IF(N617="snížená",J617,0)</f>
        <v>0</v>
      </c>
      <c r="BG617" s="149">
        <f>IF(N617="zákl. přenesená",J617,0)</f>
        <v>0</v>
      </c>
      <c r="BH617" s="149">
        <f>IF(N617="sníž. přenesená",J617,0)</f>
        <v>0</v>
      </c>
      <c r="BI617" s="149">
        <f>IF(N617="nulová",J617,0)</f>
        <v>0</v>
      </c>
      <c r="BJ617" s="16" t="s">
        <v>8</v>
      </c>
      <c r="BK617" s="149">
        <f>ROUND(I617*H617,0)</f>
        <v>0</v>
      </c>
      <c r="BL617" s="16" t="s">
        <v>251</v>
      </c>
      <c r="BM617" s="148" t="s">
        <v>1161</v>
      </c>
    </row>
    <row r="618" spans="2:65" s="12" customFormat="1">
      <c r="B618" s="150"/>
      <c r="D618" s="151" t="s">
        <v>171</v>
      </c>
      <c r="E618" s="152" t="s">
        <v>1</v>
      </c>
      <c r="F618" s="153" t="s">
        <v>1162</v>
      </c>
      <c r="H618" s="154">
        <v>0.72</v>
      </c>
      <c r="I618" s="155"/>
      <c r="L618" s="150"/>
      <c r="M618" s="156"/>
      <c r="T618" s="157"/>
      <c r="AT618" s="152" t="s">
        <v>171</v>
      </c>
      <c r="AU618" s="152" t="s">
        <v>86</v>
      </c>
      <c r="AV618" s="12" t="s">
        <v>86</v>
      </c>
      <c r="AW618" s="12" t="s">
        <v>32</v>
      </c>
      <c r="AX618" s="12" t="s">
        <v>77</v>
      </c>
      <c r="AY618" s="152" t="s">
        <v>163</v>
      </c>
    </row>
    <row r="619" spans="2:65" s="1" customFormat="1" ht="24.2" customHeight="1">
      <c r="B619" s="31"/>
      <c r="C619" s="136" t="s">
        <v>1163</v>
      </c>
      <c r="D619" s="136" t="s">
        <v>165</v>
      </c>
      <c r="E619" s="137" t="s">
        <v>1164</v>
      </c>
      <c r="F619" s="138" t="s">
        <v>1165</v>
      </c>
      <c r="G619" s="139" t="s">
        <v>219</v>
      </c>
      <c r="H619" s="140">
        <v>0.6</v>
      </c>
      <c r="I619" s="141"/>
      <c r="J619" s="142">
        <f>ROUND(I619*H619,0)</f>
        <v>0</v>
      </c>
      <c r="K619" s="143"/>
      <c r="L619" s="31"/>
      <c r="M619" s="144" t="s">
        <v>1</v>
      </c>
      <c r="N619" s="145" t="s">
        <v>42</v>
      </c>
      <c r="P619" s="146">
        <f>O619*H619</f>
        <v>0</v>
      </c>
      <c r="Q619" s="146">
        <v>0</v>
      </c>
      <c r="R619" s="146">
        <f>Q619*H619</f>
        <v>0</v>
      </c>
      <c r="S619" s="146">
        <v>3.2499999999999999E-3</v>
      </c>
      <c r="T619" s="147">
        <f>S619*H619</f>
        <v>1.9499999999999999E-3</v>
      </c>
      <c r="AR619" s="148" t="s">
        <v>251</v>
      </c>
      <c r="AT619" s="148" t="s">
        <v>165</v>
      </c>
      <c r="AU619" s="148" t="s">
        <v>86</v>
      </c>
      <c r="AY619" s="16" t="s">
        <v>163</v>
      </c>
      <c r="BE619" s="149">
        <f>IF(N619="základní",J619,0)</f>
        <v>0</v>
      </c>
      <c r="BF619" s="149">
        <f>IF(N619="snížená",J619,0)</f>
        <v>0</v>
      </c>
      <c r="BG619" s="149">
        <f>IF(N619="zákl. přenesená",J619,0)</f>
        <v>0</v>
      </c>
      <c r="BH619" s="149">
        <f>IF(N619="sníž. přenesená",J619,0)</f>
        <v>0</v>
      </c>
      <c r="BI619" s="149">
        <f>IF(N619="nulová",J619,0)</f>
        <v>0</v>
      </c>
      <c r="BJ619" s="16" t="s">
        <v>8</v>
      </c>
      <c r="BK619" s="149">
        <f>ROUND(I619*H619,0)</f>
        <v>0</v>
      </c>
      <c r="BL619" s="16" t="s">
        <v>251</v>
      </c>
      <c r="BM619" s="148" t="s">
        <v>1166</v>
      </c>
    </row>
    <row r="620" spans="2:65" s="12" customFormat="1">
      <c r="B620" s="150"/>
      <c r="D620" s="151" t="s">
        <v>171</v>
      </c>
      <c r="E620" s="152" t="s">
        <v>1</v>
      </c>
      <c r="F620" s="153" t="s">
        <v>1167</v>
      </c>
      <c r="H620" s="154">
        <v>0.6</v>
      </c>
      <c r="I620" s="155"/>
      <c r="L620" s="150"/>
      <c r="M620" s="156"/>
      <c r="T620" s="157"/>
      <c r="AT620" s="152" t="s">
        <v>171</v>
      </c>
      <c r="AU620" s="152" t="s">
        <v>86</v>
      </c>
      <c r="AV620" s="12" t="s">
        <v>86</v>
      </c>
      <c r="AW620" s="12" t="s">
        <v>32</v>
      </c>
      <c r="AX620" s="12" t="s">
        <v>77</v>
      </c>
      <c r="AY620" s="152" t="s">
        <v>163</v>
      </c>
    </row>
    <row r="621" spans="2:65" s="1" customFormat="1" ht="33" customHeight="1">
      <c r="B621" s="31"/>
      <c r="C621" s="136" t="s">
        <v>1168</v>
      </c>
      <c r="D621" s="136" t="s">
        <v>165</v>
      </c>
      <c r="E621" s="137" t="s">
        <v>1169</v>
      </c>
      <c r="F621" s="138" t="s">
        <v>1170</v>
      </c>
      <c r="G621" s="139" t="s">
        <v>219</v>
      </c>
      <c r="H621" s="140">
        <v>1.4</v>
      </c>
      <c r="I621" s="141"/>
      <c r="J621" s="142">
        <f>ROUND(I621*H621,0)</f>
        <v>0</v>
      </c>
      <c r="K621" s="143"/>
      <c r="L621" s="31"/>
      <c r="M621" s="144" t="s">
        <v>1</v>
      </c>
      <c r="N621" s="145" t="s">
        <v>42</v>
      </c>
      <c r="P621" s="146">
        <f>O621*H621</f>
        <v>0</v>
      </c>
      <c r="Q621" s="146">
        <v>5.8E-4</v>
      </c>
      <c r="R621" s="146">
        <f>Q621*H621</f>
        <v>8.12E-4</v>
      </c>
      <c r="S621" s="146">
        <v>0</v>
      </c>
      <c r="T621" s="147">
        <f>S621*H621</f>
        <v>0</v>
      </c>
      <c r="AR621" s="148" t="s">
        <v>251</v>
      </c>
      <c r="AT621" s="148" t="s">
        <v>165</v>
      </c>
      <c r="AU621" s="148" t="s">
        <v>86</v>
      </c>
      <c r="AY621" s="16" t="s">
        <v>163</v>
      </c>
      <c r="BE621" s="149">
        <f>IF(N621="základní",J621,0)</f>
        <v>0</v>
      </c>
      <c r="BF621" s="149">
        <f>IF(N621="snížená",J621,0)</f>
        <v>0</v>
      </c>
      <c r="BG621" s="149">
        <f>IF(N621="zákl. přenesená",J621,0)</f>
        <v>0</v>
      </c>
      <c r="BH621" s="149">
        <f>IF(N621="sníž. přenesená",J621,0)</f>
        <v>0</v>
      </c>
      <c r="BI621" s="149">
        <f>IF(N621="nulová",J621,0)</f>
        <v>0</v>
      </c>
      <c r="BJ621" s="16" t="s">
        <v>8</v>
      </c>
      <c r="BK621" s="149">
        <f>ROUND(I621*H621,0)</f>
        <v>0</v>
      </c>
      <c r="BL621" s="16" t="s">
        <v>251</v>
      </c>
      <c r="BM621" s="148" t="s">
        <v>1171</v>
      </c>
    </row>
    <row r="622" spans="2:65" s="12" customFormat="1">
      <c r="B622" s="150"/>
      <c r="D622" s="151" t="s">
        <v>171</v>
      </c>
      <c r="E622" s="152" t="s">
        <v>1</v>
      </c>
      <c r="F622" s="153" t="s">
        <v>1172</v>
      </c>
      <c r="H622" s="154">
        <v>1.4</v>
      </c>
      <c r="I622" s="155"/>
      <c r="L622" s="150"/>
      <c r="M622" s="156"/>
      <c r="T622" s="157"/>
      <c r="AT622" s="152" t="s">
        <v>171</v>
      </c>
      <c r="AU622" s="152" t="s">
        <v>86</v>
      </c>
      <c r="AV622" s="12" t="s">
        <v>86</v>
      </c>
      <c r="AW622" s="12" t="s">
        <v>32</v>
      </c>
      <c r="AX622" s="12" t="s">
        <v>77</v>
      </c>
      <c r="AY622" s="152" t="s">
        <v>163</v>
      </c>
    </row>
    <row r="623" spans="2:65" s="1" customFormat="1" ht="33" customHeight="1">
      <c r="B623" s="31"/>
      <c r="C623" s="136" t="s">
        <v>1173</v>
      </c>
      <c r="D623" s="136" t="s">
        <v>165</v>
      </c>
      <c r="E623" s="137" t="s">
        <v>1174</v>
      </c>
      <c r="F623" s="138" t="s">
        <v>1175</v>
      </c>
      <c r="G623" s="139" t="s">
        <v>168</v>
      </c>
      <c r="H623" s="140">
        <v>0.72</v>
      </c>
      <c r="I623" s="141"/>
      <c r="J623" s="142">
        <f>ROUND(I623*H623,0)</f>
        <v>0</v>
      </c>
      <c r="K623" s="143"/>
      <c r="L623" s="31"/>
      <c r="M623" s="144" t="s">
        <v>1</v>
      </c>
      <c r="N623" s="145" t="s">
        <v>42</v>
      </c>
      <c r="P623" s="146">
        <f>O623*H623</f>
        <v>0</v>
      </c>
      <c r="Q623" s="146">
        <v>6.0000000000000001E-3</v>
      </c>
      <c r="R623" s="146">
        <f>Q623*H623</f>
        <v>4.3200000000000001E-3</v>
      </c>
      <c r="S623" s="146">
        <v>0</v>
      </c>
      <c r="T623" s="147">
        <f>S623*H623</f>
        <v>0</v>
      </c>
      <c r="AR623" s="148" t="s">
        <v>251</v>
      </c>
      <c r="AT623" s="148" t="s">
        <v>165</v>
      </c>
      <c r="AU623" s="148" t="s">
        <v>86</v>
      </c>
      <c r="AY623" s="16" t="s">
        <v>163</v>
      </c>
      <c r="BE623" s="149">
        <f>IF(N623="základní",J623,0)</f>
        <v>0</v>
      </c>
      <c r="BF623" s="149">
        <f>IF(N623="snížená",J623,0)</f>
        <v>0</v>
      </c>
      <c r="BG623" s="149">
        <f>IF(N623="zákl. přenesená",J623,0)</f>
        <v>0</v>
      </c>
      <c r="BH623" s="149">
        <f>IF(N623="sníž. přenesená",J623,0)</f>
        <v>0</v>
      </c>
      <c r="BI623" s="149">
        <f>IF(N623="nulová",J623,0)</f>
        <v>0</v>
      </c>
      <c r="BJ623" s="16" t="s">
        <v>8</v>
      </c>
      <c r="BK623" s="149">
        <f>ROUND(I623*H623,0)</f>
        <v>0</v>
      </c>
      <c r="BL623" s="16" t="s">
        <v>251</v>
      </c>
      <c r="BM623" s="148" t="s">
        <v>1176</v>
      </c>
    </row>
    <row r="624" spans="2:65" s="1" customFormat="1" ht="24.2" customHeight="1">
      <c r="B624" s="31"/>
      <c r="C624" s="158" t="s">
        <v>1177</v>
      </c>
      <c r="D624" s="158" t="s">
        <v>269</v>
      </c>
      <c r="E624" s="159" t="s">
        <v>1178</v>
      </c>
      <c r="F624" s="160" t="s">
        <v>1179</v>
      </c>
      <c r="G624" s="161" t="s">
        <v>168</v>
      </c>
      <c r="H624" s="162">
        <v>0.94599999999999995</v>
      </c>
      <c r="I624" s="163"/>
      <c r="J624" s="164">
        <f>ROUND(I624*H624,0)</f>
        <v>0</v>
      </c>
      <c r="K624" s="165"/>
      <c r="L624" s="166"/>
      <c r="M624" s="167" t="s">
        <v>1</v>
      </c>
      <c r="N624" s="168" t="s">
        <v>42</v>
      </c>
      <c r="P624" s="146">
        <f>O624*H624</f>
        <v>0</v>
      </c>
      <c r="Q624" s="146">
        <v>2.1999999999999999E-2</v>
      </c>
      <c r="R624" s="146">
        <f>Q624*H624</f>
        <v>2.0811999999999997E-2</v>
      </c>
      <c r="S624" s="146">
        <v>0</v>
      </c>
      <c r="T624" s="147">
        <f>S624*H624</f>
        <v>0</v>
      </c>
      <c r="AR624" s="148" t="s">
        <v>339</v>
      </c>
      <c r="AT624" s="148" t="s">
        <v>269</v>
      </c>
      <c r="AU624" s="148" t="s">
        <v>86</v>
      </c>
      <c r="AY624" s="16" t="s">
        <v>163</v>
      </c>
      <c r="BE624" s="149">
        <f>IF(N624="základní",J624,0)</f>
        <v>0</v>
      </c>
      <c r="BF624" s="149">
        <f>IF(N624="snížená",J624,0)</f>
        <v>0</v>
      </c>
      <c r="BG624" s="149">
        <f>IF(N624="zákl. přenesená",J624,0)</f>
        <v>0</v>
      </c>
      <c r="BH624" s="149">
        <f>IF(N624="sníž. přenesená",J624,0)</f>
        <v>0</v>
      </c>
      <c r="BI624" s="149">
        <f>IF(N624="nulová",J624,0)</f>
        <v>0</v>
      </c>
      <c r="BJ624" s="16" t="s">
        <v>8</v>
      </c>
      <c r="BK624" s="149">
        <f>ROUND(I624*H624,0)</f>
        <v>0</v>
      </c>
      <c r="BL624" s="16" t="s">
        <v>251</v>
      </c>
      <c r="BM624" s="148" t="s">
        <v>1180</v>
      </c>
    </row>
    <row r="625" spans="2:65" s="12" customFormat="1">
      <c r="B625" s="150"/>
      <c r="D625" s="151" t="s">
        <v>171</v>
      </c>
      <c r="E625" s="152" t="s">
        <v>1</v>
      </c>
      <c r="F625" s="153" t="s">
        <v>1181</v>
      </c>
      <c r="H625" s="154">
        <v>0.86</v>
      </c>
      <c r="I625" s="155"/>
      <c r="L625" s="150"/>
      <c r="M625" s="156"/>
      <c r="T625" s="157"/>
      <c r="AT625" s="152" t="s">
        <v>171</v>
      </c>
      <c r="AU625" s="152" t="s">
        <v>86</v>
      </c>
      <c r="AV625" s="12" t="s">
        <v>86</v>
      </c>
      <c r="AW625" s="12" t="s">
        <v>32</v>
      </c>
      <c r="AX625" s="12" t="s">
        <v>8</v>
      </c>
      <c r="AY625" s="152" t="s">
        <v>163</v>
      </c>
    </row>
    <row r="626" spans="2:65" s="12" customFormat="1">
      <c r="B626" s="150"/>
      <c r="D626" s="151" t="s">
        <v>171</v>
      </c>
      <c r="F626" s="153" t="s">
        <v>1182</v>
      </c>
      <c r="H626" s="154">
        <v>0.94599999999999995</v>
      </c>
      <c r="I626" s="155"/>
      <c r="L626" s="150"/>
      <c r="M626" s="156"/>
      <c r="T626" s="157"/>
      <c r="AT626" s="152" t="s">
        <v>171</v>
      </c>
      <c r="AU626" s="152" t="s">
        <v>86</v>
      </c>
      <c r="AV626" s="12" t="s">
        <v>86</v>
      </c>
      <c r="AW626" s="12" t="s">
        <v>4</v>
      </c>
      <c r="AX626" s="12" t="s">
        <v>8</v>
      </c>
      <c r="AY626" s="152" t="s">
        <v>163</v>
      </c>
    </row>
    <row r="627" spans="2:65" s="1" customFormat="1" ht="24.2" customHeight="1">
      <c r="B627" s="31"/>
      <c r="C627" s="136" t="s">
        <v>1183</v>
      </c>
      <c r="D627" s="136" t="s">
        <v>165</v>
      </c>
      <c r="E627" s="137" t="s">
        <v>1184</v>
      </c>
      <c r="F627" s="138" t="s">
        <v>1185</v>
      </c>
      <c r="G627" s="139" t="s">
        <v>203</v>
      </c>
      <c r="H627" s="140">
        <v>2.5999999999999999E-2</v>
      </c>
      <c r="I627" s="141"/>
      <c r="J627" s="142">
        <f>ROUND(I627*H627,0)</f>
        <v>0</v>
      </c>
      <c r="K627" s="143"/>
      <c r="L627" s="31"/>
      <c r="M627" s="144" t="s">
        <v>1</v>
      </c>
      <c r="N627" s="145" t="s">
        <v>42</v>
      </c>
      <c r="P627" s="146">
        <f>O627*H627</f>
        <v>0</v>
      </c>
      <c r="Q627" s="146">
        <v>0</v>
      </c>
      <c r="R627" s="146">
        <f>Q627*H627</f>
        <v>0</v>
      </c>
      <c r="S627" s="146">
        <v>0</v>
      </c>
      <c r="T627" s="147">
        <f>S627*H627</f>
        <v>0</v>
      </c>
      <c r="AR627" s="148" t="s">
        <v>251</v>
      </c>
      <c r="AT627" s="148" t="s">
        <v>165</v>
      </c>
      <c r="AU627" s="148" t="s">
        <v>86</v>
      </c>
      <c r="AY627" s="16" t="s">
        <v>163</v>
      </c>
      <c r="BE627" s="149">
        <f>IF(N627="základní",J627,0)</f>
        <v>0</v>
      </c>
      <c r="BF627" s="149">
        <f>IF(N627="snížená",J627,0)</f>
        <v>0</v>
      </c>
      <c r="BG627" s="149">
        <f>IF(N627="zákl. přenesená",J627,0)</f>
        <v>0</v>
      </c>
      <c r="BH627" s="149">
        <f>IF(N627="sníž. přenesená",J627,0)</f>
        <v>0</v>
      </c>
      <c r="BI627" s="149">
        <f>IF(N627="nulová",J627,0)</f>
        <v>0</v>
      </c>
      <c r="BJ627" s="16" t="s">
        <v>8</v>
      </c>
      <c r="BK627" s="149">
        <f>ROUND(I627*H627,0)</f>
        <v>0</v>
      </c>
      <c r="BL627" s="16" t="s">
        <v>251</v>
      </c>
      <c r="BM627" s="148" t="s">
        <v>1186</v>
      </c>
    </row>
    <row r="628" spans="2:65" s="11" customFormat="1" ht="22.9" customHeight="1">
      <c r="B628" s="124"/>
      <c r="D628" s="125" t="s">
        <v>76</v>
      </c>
      <c r="E628" s="134" t="s">
        <v>1187</v>
      </c>
      <c r="F628" s="134" t="s">
        <v>1188</v>
      </c>
      <c r="I628" s="127"/>
      <c r="J628" s="135">
        <f>BK628</f>
        <v>0</v>
      </c>
      <c r="L628" s="124"/>
      <c r="M628" s="129"/>
      <c r="P628" s="130">
        <f>SUM(P629:P636)</f>
        <v>0</v>
      </c>
      <c r="R628" s="130">
        <f>SUM(R629:R636)</f>
        <v>6.4283000000000007E-2</v>
      </c>
      <c r="T628" s="131">
        <f>SUM(T629:T636)</f>
        <v>3.7535999999999993E-2</v>
      </c>
      <c r="AR628" s="125" t="s">
        <v>86</v>
      </c>
      <c r="AT628" s="132" t="s">
        <v>76</v>
      </c>
      <c r="AU628" s="132" t="s">
        <v>8</v>
      </c>
      <c r="AY628" s="125" t="s">
        <v>163</v>
      </c>
      <c r="BK628" s="133">
        <f>SUM(BK629:BK636)</f>
        <v>0</v>
      </c>
    </row>
    <row r="629" spans="2:65" s="1" customFormat="1" ht="24.2" customHeight="1">
      <c r="B629" s="31"/>
      <c r="C629" s="136" t="s">
        <v>1189</v>
      </c>
      <c r="D629" s="136" t="s">
        <v>165</v>
      </c>
      <c r="E629" s="137" t="s">
        <v>1190</v>
      </c>
      <c r="F629" s="138" t="s">
        <v>1191</v>
      </c>
      <c r="G629" s="139" t="s">
        <v>168</v>
      </c>
      <c r="H629" s="140">
        <v>1.38</v>
      </c>
      <c r="I629" s="141"/>
      <c r="J629" s="142">
        <f>ROUND(I629*H629,0)</f>
        <v>0</v>
      </c>
      <c r="K629" s="143"/>
      <c r="L629" s="31"/>
      <c r="M629" s="144" t="s">
        <v>1</v>
      </c>
      <c r="N629" s="145" t="s">
        <v>42</v>
      </c>
      <c r="P629" s="146">
        <f>O629*H629</f>
        <v>0</v>
      </c>
      <c r="Q629" s="146">
        <v>0</v>
      </c>
      <c r="R629" s="146">
        <f>Q629*H629</f>
        <v>0</v>
      </c>
      <c r="S629" s="146">
        <v>2.7199999999999998E-2</v>
      </c>
      <c r="T629" s="147">
        <f>S629*H629</f>
        <v>3.7535999999999993E-2</v>
      </c>
      <c r="AR629" s="148" t="s">
        <v>251</v>
      </c>
      <c r="AT629" s="148" t="s">
        <v>165</v>
      </c>
      <c r="AU629" s="148" t="s">
        <v>86</v>
      </c>
      <c r="AY629" s="16" t="s">
        <v>163</v>
      </c>
      <c r="BE629" s="149">
        <f>IF(N629="základní",J629,0)</f>
        <v>0</v>
      </c>
      <c r="BF629" s="149">
        <f>IF(N629="snížená",J629,0)</f>
        <v>0</v>
      </c>
      <c r="BG629" s="149">
        <f>IF(N629="zákl. přenesená",J629,0)</f>
        <v>0</v>
      </c>
      <c r="BH629" s="149">
        <f>IF(N629="sníž. přenesená",J629,0)</f>
        <v>0</v>
      </c>
      <c r="BI629" s="149">
        <f>IF(N629="nulová",J629,0)</f>
        <v>0</v>
      </c>
      <c r="BJ629" s="16" t="s">
        <v>8</v>
      </c>
      <c r="BK629" s="149">
        <f>ROUND(I629*H629,0)</f>
        <v>0</v>
      </c>
      <c r="BL629" s="16" t="s">
        <v>251</v>
      </c>
      <c r="BM629" s="148" t="s">
        <v>1192</v>
      </c>
    </row>
    <row r="630" spans="2:65" s="12" customFormat="1">
      <c r="B630" s="150"/>
      <c r="D630" s="151" t="s">
        <v>171</v>
      </c>
      <c r="E630" s="152" t="s">
        <v>1</v>
      </c>
      <c r="F630" s="153" t="s">
        <v>1193</v>
      </c>
      <c r="H630" s="154">
        <v>1.38</v>
      </c>
      <c r="I630" s="155"/>
      <c r="L630" s="150"/>
      <c r="M630" s="156"/>
      <c r="T630" s="157"/>
      <c r="AT630" s="152" t="s">
        <v>171</v>
      </c>
      <c r="AU630" s="152" t="s">
        <v>86</v>
      </c>
      <c r="AV630" s="12" t="s">
        <v>86</v>
      </c>
      <c r="AW630" s="12" t="s">
        <v>32</v>
      </c>
      <c r="AX630" s="12" t="s">
        <v>77</v>
      </c>
      <c r="AY630" s="152" t="s">
        <v>163</v>
      </c>
    </row>
    <row r="631" spans="2:65" s="1" customFormat="1" ht="24.2" customHeight="1">
      <c r="B631" s="31"/>
      <c r="C631" s="136" t="s">
        <v>1194</v>
      </c>
      <c r="D631" s="136" t="s">
        <v>165</v>
      </c>
      <c r="E631" s="137" t="s">
        <v>1195</v>
      </c>
      <c r="F631" s="138" t="s">
        <v>1196</v>
      </c>
      <c r="G631" s="139" t="s">
        <v>219</v>
      </c>
      <c r="H631" s="140">
        <v>6.9</v>
      </c>
      <c r="I631" s="141"/>
      <c r="J631" s="142">
        <f>ROUND(I631*H631,0)</f>
        <v>0</v>
      </c>
      <c r="K631" s="143"/>
      <c r="L631" s="31"/>
      <c r="M631" s="144" t="s">
        <v>1</v>
      </c>
      <c r="N631" s="145" t="s">
        <v>42</v>
      </c>
      <c r="P631" s="146">
        <f>O631*H631</f>
        <v>0</v>
      </c>
      <c r="Q631" s="146">
        <v>2E-3</v>
      </c>
      <c r="R631" s="146">
        <f>Q631*H631</f>
        <v>1.3800000000000002E-2</v>
      </c>
      <c r="S631" s="146">
        <v>0</v>
      </c>
      <c r="T631" s="147">
        <f>S631*H631</f>
        <v>0</v>
      </c>
      <c r="AR631" s="148" t="s">
        <v>251</v>
      </c>
      <c r="AT631" s="148" t="s">
        <v>165</v>
      </c>
      <c r="AU631" s="148" t="s">
        <v>86</v>
      </c>
      <c r="AY631" s="16" t="s">
        <v>163</v>
      </c>
      <c r="BE631" s="149">
        <f>IF(N631="základní",J631,0)</f>
        <v>0</v>
      </c>
      <c r="BF631" s="149">
        <f>IF(N631="snížená",J631,0)</f>
        <v>0</v>
      </c>
      <c r="BG631" s="149">
        <f>IF(N631="zákl. přenesená",J631,0)</f>
        <v>0</v>
      </c>
      <c r="BH631" s="149">
        <f>IF(N631="sníž. přenesená",J631,0)</f>
        <v>0</v>
      </c>
      <c r="BI631" s="149">
        <f>IF(N631="nulová",J631,0)</f>
        <v>0</v>
      </c>
      <c r="BJ631" s="16" t="s">
        <v>8</v>
      </c>
      <c r="BK631" s="149">
        <f>ROUND(I631*H631,0)</f>
        <v>0</v>
      </c>
      <c r="BL631" s="16" t="s">
        <v>251</v>
      </c>
      <c r="BM631" s="148" t="s">
        <v>1197</v>
      </c>
    </row>
    <row r="632" spans="2:65" s="12" customFormat="1">
      <c r="B632" s="150"/>
      <c r="D632" s="151" t="s">
        <v>171</v>
      </c>
      <c r="E632" s="152" t="s">
        <v>1</v>
      </c>
      <c r="F632" s="153" t="s">
        <v>1198</v>
      </c>
      <c r="H632" s="154">
        <v>6.9</v>
      </c>
      <c r="I632" s="155"/>
      <c r="L632" s="150"/>
      <c r="M632" s="156"/>
      <c r="T632" s="157"/>
      <c r="AT632" s="152" t="s">
        <v>171</v>
      </c>
      <c r="AU632" s="152" t="s">
        <v>86</v>
      </c>
      <c r="AV632" s="12" t="s">
        <v>86</v>
      </c>
      <c r="AW632" s="12" t="s">
        <v>32</v>
      </c>
      <c r="AX632" s="12" t="s">
        <v>77</v>
      </c>
      <c r="AY632" s="152" t="s">
        <v>163</v>
      </c>
    </row>
    <row r="633" spans="2:65" s="1" customFormat="1" ht="24.2" customHeight="1">
      <c r="B633" s="31"/>
      <c r="C633" s="158" t="s">
        <v>1199</v>
      </c>
      <c r="D633" s="158" t="s">
        <v>269</v>
      </c>
      <c r="E633" s="159" t="s">
        <v>1200</v>
      </c>
      <c r="F633" s="160" t="s">
        <v>1201</v>
      </c>
      <c r="G633" s="161" t="s">
        <v>168</v>
      </c>
      <c r="H633" s="162">
        <v>2.657</v>
      </c>
      <c r="I633" s="163"/>
      <c r="J633" s="164">
        <f>ROUND(I633*H633,0)</f>
        <v>0</v>
      </c>
      <c r="K633" s="165"/>
      <c r="L633" s="166"/>
      <c r="M633" s="167" t="s">
        <v>1</v>
      </c>
      <c r="N633" s="168" t="s">
        <v>42</v>
      </c>
      <c r="P633" s="146">
        <f>O633*H633</f>
        <v>0</v>
      </c>
      <c r="Q633" s="146">
        <v>1.9E-2</v>
      </c>
      <c r="R633" s="146">
        <f>Q633*H633</f>
        <v>5.0483E-2</v>
      </c>
      <c r="S633" s="146">
        <v>0</v>
      </c>
      <c r="T633" s="147">
        <f>S633*H633</f>
        <v>0</v>
      </c>
      <c r="AR633" s="148" t="s">
        <v>339</v>
      </c>
      <c r="AT633" s="148" t="s">
        <v>269</v>
      </c>
      <c r="AU633" s="148" t="s">
        <v>86</v>
      </c>
      <c r="AY633" s="16" t="s">
        <v>163</v>
      </c>
      <c r="BE633" s="149">
        <f>IF(N633="základní",J633,0)</f>
        <v>0</v>
      </c>
      <c r="BF633" s="149">
        <f>IF(N633="snížená",J633,0)</f>
        <v>0</v>
      </c>
      <c r="BG633" s="149">
        <f>IF(N633="zákl. přenesená",J633,0)</f>
        <v>0</v>
      </c>
      <c r="BH633" s="149">
        <f>IF(N633="sníž. přenesená",J633,0)</f>
        <v>0</v>
      </c>
      <c r="BI633" s="149">
        <f>IF(N633="nulová",J633,0)</f>
        <v>0</v>
      </c>
      <c r="BJ633" s="16" t="s">
        <v>8</v>
      </c>
      <c r="BK633" s="149">
        <f>ROUND(I633*H633,0)</f>
        <v>0</v>
      </c>
      <c r="BL633" s="16" t="s">
        <v>251</v>
      </c>
      <c r="BM633" s="148" t="s">
        <v>1202</v>
      </c>
    </row>
    <row r="634" spans="2:65" s="12" customFormat="1">
      <c r="B634" s="150"/>
      <c r="D634" s="151" t="s">
        <v>171</v>
      </c>
      <c r="E634" s="152" t="s">
        <v>1</v>
      </c>
      <c r="F634" s="153" t="s">
        <v>1203</v>
      </c>
      <c r="H634" s="154">
        <v>2.415</v>
      </c>
      <c r="I634" s="155"/>
      <c r="L634" s="150"/>
      <c r="M634" s="156"/>
      <c r="T634" s="157"/>
      <c r="AT634" s="152" t="s">
        <v>171</v>
      </c>
      <c r="AU634" s="152" t="s">
        <v>86</v>
      </c>
      <c r="AV634" s="12" t="s">
        <v>86</v>
      </c>
      <c r="AW634" s="12" t="s">
        <v>32</v>
      </c>
      <c r="AX634" s="12" t="s">
        <v>8</v>
      </c>
      <c r="AY634" s="152" t="s">
        <v>163</v>
      </c>
    </row>
    <row r="635" spans="2:65" s="12" customFormat="1">
      <c r="B635" s="150"/>
      <c r="D635" s="151" t="s">
        <v>171</v>
      </c>
      <c r="F635" s="153" t="s">
        <v>1204</v>
      </c>
      <c r="H635" s="154">
        <v>2.657</v>
      </c>
      <c r="I635" s="155"/>
      <c r="L635" s="150"/>
      <c r="M635" s="156"/>
      <c r="T635" s="157"/>
      <c r="AT635" s="152" t="s">
        <v>171</v>
      </c>
      <c r="AU635" s="152" t="s">
        <v>86</v>
      </c>
      <c r="AV635" s="12" t="s">
        <v>86</v>
      </c>
      <c r="AW635" s="12" t="s">
        <v>4</v>
      </c>
      <c r="AX635" s="12" t="s">
        <v>8</v>
      </c>
      <c r="AY635" s="152" t="s">
        <v>163</v>
      </c>
    </row>
    <row r="636" spans="2:65" s="1" customFormat="1" ht="24.2" customHeight="1">
      <c r="B636" s="31"/>
      <c r="C636" s="136" t="s">
        <v>1205</v>
      </c>
      <c r="D636" s="136" t="s">
        <v>165</v>
      </c>
      <c r="E636" s="137" t="s">
        <v>1206</v>
      </c>
      <c r="F636" s="138" t="s">
        <v>1207</v>
      </c>
      <c r="G636" s="139" t="s">
        <v>203</v>
      </c>
      <c r="H636" s="140">
        <v>6.4000000000000001E-2</v>
      </c>
      <c r="I636" s="141"/>
      <c r="J636" s="142">
        <f>ROUND(I636*H636,0)</f>
        <v>0</v>
      </c>
      <c r="K636" s="143"/>
      <c r="L636" s="31"/>
      <c r="M636" s="144" t="s">
        <v>1</v>
      </c>
      <c r="N636" s="145" t="s">
        <v>42</v>
      </c>
      <c r="P636" s="146">
        <f>O636*H636</f>
        <v>0</v>
      </c>
      <c r="Q636" s="146">
        <v>0</v>
      </c>
      <c r="R636" s="146">
        <f>Q636*H636</f>
        <v>0</v>
      </c>
      <c r="S636" s="146">
        <v>0</v>
      </c>
      <c r="T636" s="147">
        <f>S636*H636</f>
        <v>0</v>
      </c>
      <c r="AR636" s="148" t="s">
        <v>251</v>
      </c>
      <c r="AT636" s="148" t="s">
        <v>165</v>
      </c>
      <c r="AU636" s="148" t="s">
        <v>86</v>
      </c>
      <c r="AY636" s="16" t="s">
        <v>163</v>
      </c>
      <c r="BE636" s="149">
        <f>IF(N636="základní",J636,0)</f>
        <v>0</v>
      </c>
      <c r="BF636" s="149">
        <f>IF(N636="snížená",J636,0)</f>
        <v>0</v>
      </c>
      <c r="BG636" s="149">
        <f>IF(N636="zákl. přenesená",J636,0)</f>
        <v>0</v>
      </c>
      <c r="BH636" s="149">
        <f>IF(N636="sníž. přenesená",J636,0)</f>
        <v>0</v>
      </c>
      <c r="BI636" s="149">
        <f>IF(N636="nulová",J636,0)</f>
        <v>0</v>
      </c>
      <c r="BJ636" s="16" t="s">
        <v>8</v>
      </c>
      <c r="BK636" s="149">
        <f>ROUND(I636*H636,0)</f>
        <v>0</v>
      </c>
      <c r="BL636" s="16" t="s">
        <v>251</v>
      </c>
      <c r="BM636" s="148" t="s">
        <v>1208</v>
      </c>
    </row>
    <row r="637" spans="2:65" s="11" customFormat="1" ht="22.9" customHeight="1">
      <c r="B637" s="124"/>
      <c r="D637" s="125" t="s">
        <v>76</v>
      </c>
      <c r="E637" s="134" t="s">
        <v>1209</v>
      </c>
      <c r="F637" s="134" t="s">
        <v>1210</v>
      </c>
      <c r="I637" s="127"/>
      <c r="J637" s="135">
        <f>BK637</f>
        <v>0</v>
      </c>
      <c r="L637" s="124"/>
      <c r="M637" s="129"/>
      <c r="P637" s="130">
        <f>SUM(P638:P659)</f>
        <v>0</v>
      </c>
      <c r="R637" s="130">
        <f>SUM(R638:R659)</f>
        <v>0.74064649999999999</v>
      </c>
      <c r="T637" s="131">
        <f>SUM(T638:T659)</f>
        <v>0</v>
      </c>
      <c r="AR637" s="125" t="s">
        <v>86</v>
      </c>
      <c r="AT637" s="132" t="s">
        <v>76</v>
      </c>
      <c r="AU637" s="132" t="s">
        <v>8</v>
      </c>
      <c r="AY637" s="125" t="s">
        <v>163</v>
      </c>
      <c r="BK637" s="133">
        <f>SUM(BK638:BK659)</f>
        <v>0</v>
      </c>
    </row>
    <row r="638" spans="2:65" s="1" customFormat="1" ht="24.2" customHeight="1">
      <c r="B638" s="31"/>
      <c r="C638" s="136" t="s">
        <v>1211</v>
      </c>
      <c r="D638" s="136" t="s">
        <v>165</v>
      </c>
      <c r="E638" s="137" t="s">
        <v>1212</v>
      </c>
      <c r="F638" s="138" t="s">
        <v>1213</v>
      </c>
      <c r="G638" s="139" t="s">
        <v>168</v>
      </c>
      <c r="H638" s="140">
        <v>87.245000000000005</v>
      </c>
      <c r="I638" s="141"/>
      <c r="J638" s="142">
        <f>ROUND(I638*H638,0)</f>
        <v>0</v>
      </c>
      <c r="K638" s="143"/>
      <c r="L638" s="31"/>
      <c r="M638" s="144" t="s">
        <v>1</v>
      </c>
      <c r="N638" s="145" t="s">
        <v>42</v>
      </c>
      <c r="P638" s="146">
        <f>O638*H638</f>
        <v>0</v>
      </c>
      <c r="Q638" s="146">
        <v>2.0000000000000002E-5</v>
      </c>
      <c r="R638" s="146">
        <f>Q638*H638</f>
        <v>1.7449000000000002E-3</v>
      </c>
      <c r="S638" s="146">
        <v>0</v>
      </c>
      <c r="T638" s="147">
        <f>S638*H638</f>
        <v>0</v>
      </c>
      <c r="AR638" s="148" t="s">
        <v>251</v>
      </c>
      <c r="AT638" s="148" t="s">
        <v>165</v>
      </c>
      <c r="AU638" s="148" t="s">
        <v>86</v>
      </c>
      <c r="AY638" s="16" t="s">
        <v>163</v>
      </c>
      <c r="BE638" s="149">
        <f>IF(N638="základní",J638,0)</f>
        <v>0</v>
      </c>
      <c r="BF638" s="149">
        <f>IF(N638="snížená",J638,0)</f>
        <v>0</v>
      </c>
      <c r="BG638" s="149">
        <f>IF(N638="zákl. přenesená",J638,0)</f>
        <v>0</v>
      </c>
      <c r="BH638" s="149">
        <f>IF(N638="sníž. přenesená",J638,0)</f>
        <v>0</v>
      </c>
      <c r="BI638" s="149">
        <f>IF(N638="nulová",J638,0)</f>
        <v>0</v>
      </c>
      <c r="BJ638" s="16" t="s">
        <v>8</v>
      </c>
      <c r="BK638" s="149">
        <f>ROUND(I638*H638,0)</f>
        <v>0</v>
      </c>
      <c r="BL638" s="16" t="s">
        <v>251</v>
      </c>
      <c r="BM638" s="148" t="s">
        <v>1214</v>
      </c>
    </row>
    <row r="639" spans="2:65" s="12" customFormat="1">
      <c r="B639" s="150"/>
      <c r="D639" s="151" t="s">
        <v>171</v>
      </c>
      <c r="E639" s="152" t="s">
        <v>1</v>
      </c>
      <c r="F639" s="153" t="s">
        <v>1215</v>
      </c>
      <c r="H639" s="154">
        <v>86.405000000000001</v>
      </c>
      <c r="I639" s="155"/>
      <c r="L639" s="150"/>
      <c r="M639" s="156"/>
      <c r="T639" s="157"/>
      <c r="AT639" s="152" t="s">
        <v>171</v>
      </c>
      <c r="AU639" s="152" t="s">
        <v>86</v>
      </c>
      <c r="AV639" s="12" t="s">
        <v>86</v>
      </c>
      <c r="AW639" s="12" t="s">
        <v>32</v>
      </c>
      <c r="AX639" s="12" t="s">
        <v>77</v>
      </c>
      <c r="AY639" s="152" t="s">
        <v>163</v>
      </c>
    </row>
    <row r="640" spans="2:65" s="12" customFormat="1">
      <c r="B640" s="150"/>
      <c r="D640" s="151" t="s">
        <v>171</v>
      </c>
      <c r="E640" s="152" t="s">
        <v>1</v>
      </c>
      <c r="F640" s="153" t="s">
        <v>1216</v>
      </c>
      <c r="H640" s="154">
        <v>0.84</v>
      </c>
      <c r="I640" s="155"/>
      <c r="L640" s="150"/>
      <c r="M640" s="156"/>
      <c r="T640" s="157"/>
      <c r="AT640" s="152" t="s">
        <v>171</v>
      </c>
      <c r="AU640" s="152" t="s">
        <v>86</v>
      </c>
      <c r="AV640" s="12" t="s">
        <v>86</v>
      </c>
      <c r="AW640" s="12" t="s">
        <v>32</v>
      </c>
      <c r="AX640" s="12" t="s">
        <v>77</v>
      </c>
      <c r="AY640" s="152" t="s">
        <v>163</v>
      </c>
    </row>
    <row r="641" spans="2:65" s="1" customFormat="1" ht="24.2" customHeight="1">
      <c r="B641" s="31"/>
      <c r="C641" s="136" t="s">
        <v>1217</v>
      </c>
      <c r="D641" s="136" t="s">
        <v>165</v>
      </c>
      <c r="E641" s="137" t="s">
        <v>1218</v>
      </c>
      <c r="F641" s="138" t="s">
        <v>1219</v>
      </c>
      <c r="G641" s="139" t="s">
        <v>168</v>
      </c>
      <c r="H641" s="140">
        <v>174.49</v>
      </c>
      <c r="I641" s="141"/>
      <c r="J641" s="142">
        <f>ROUND(I641*H641,0)</f>
        <v>0</v>
      </c>
      <c r="K641" s="143"/>
      <c r="L641" s="31"/>
      <c r="M641" s="144" t="s">
        <v>1</v>
      </c>
      <c r="N641" s="145" t="s">
        <v>42</v>
      </c>
      <c r="P641" s="146">
        <f>O641*H641</f>
        <v>0</v>
      </c>
      <c r="Q641" s="146">
        <v>1.2E-4</v>
      </c>
      <c r="R641" s="146">
        <f>Q641*H641</f>
        <v>2.09388E-2</v>
      </c>
      <c r="S641" s="146">
        <v>0</v>
      </c>
      <c r="T641" s="147">
        <f>S641*H641</f>
        <v>0</v>
      </c>
      <c r="AR641" s="148" t="s">
        <v>251</v>
      </c>
      <c r="AT641" s="148" t="s">
        <v>165</v>
      </c>
      <c r="AU641" s="148" t="s">
        <v>86</v>
      </c>
      <c r="AY641" s="16" t="s">
        <v>163</v>
      </c>
      <c r="BE641" s="149">
        <f>IF(N641="základní",J641,0)</f>
        <v>0</v>
      </c>
      <c r="BF641" s="149">
        <f>IF(N641="snížená",J641,0)</f>
        <v>0</v>
      </c>
      <c r="BG641" s="149">
        <f>IF(N641="zákl. přenesená",J641,0)</f>
        <v>0</v>
      </c>
      <c r="BH641" s="149">
        <f>IF(N641="sníž. přenesená",J641,0)</f>
        <v>0</v>
      </c>
      <c r="BI641" s="149">
        <f>IF(N641="nulová",J641,0)</f>
        <v>0</v>
      </c>
      <c r="BJ641" s="16" t="s">
        <v>8</v>
      </c>
      <c r="BK641" s="149">
        <f>ROUND(I641*H641,0)</f>
        <v>0</v>
      </c>
      <c r="BL641" s="16" t="s">
        <v>251</v>
      </c>
      <c r="BM641" s="148" t="s">
        <v>1220</v>
      </c>
    </row>
    <row r="642" spans="2:65" s="12" customFormat="1">
      <c r="B642" s="150"/>
      <c r="D642" s="151" t="s">
        <v>171</v>
      </c>
      <c r="E642" s="152" t="s">
        <v>1</v>
      </c>
      <c r="F642" s="153" t="s">
        <v>1221</v>
      </c>
      <c r="H642" s="154">
        <v>172.81</v>
      </c>
      <c r="I642" s="155"/>
      <c r="L642" s="150"/>
      <c r="M642" s="156"/>
      <c r="T642" s="157"/>
      <c r="AT642" s="152" t="s">
        <v>171</v>
      </c>
      <c r="AU642" s="152" t="s">
        <v>86</v>
      </c>
      <c r="AV642" s="12" t="s">
        <v>86</v>
      </c>
      <c r="AW642" s="12" t="s">
        <v>32</v>
      </c>
      <c r="AX642" s="12" t="s">
        <v>77</v>
      </c>
      <c r="AY642" s="152" t="s">
        <v>163</v>
      </c>
    </row>
    <row r="643" spans="2:65" s="12" customFormat="1">
      <c r="B643" s="150"/>
      <c r="D643" s="151" t="s">
        <v>171</v>
      </c>
      <c r="E643" s="152" t="s">
        <v>1</v>
      </c>
      <c r="F643" s="153" t="s">
        <v>1222</v>
      </c>
      <c r="H643" s="154">
        <v>1.68</v>
      </c>
      <c r="I643" s="155"/>
      <c r="L643" s="150"/>
      <c r="M643" s="156"/>
      <c r="T643" s="157"/>
      <c r="AT643" s="152" t="s">
        <v>171</v>
      </c>
      <c r="AU643" s="152" t="s">
        <v>86</v>
      </c>
      <c r="AV643" s="12" t="s">
        <v>86</v>
      </c>
      <c r="AW643" s="12" t="s">
        <v>32</v>
      </c>
      <c r="AX643" s="12" t="s">
        <v>77</v>
      </c>
      <c r="AY643" s="152" t="s">
        <v>163</v>
      </c>
    </row>
    <row r="644" spans="2:65" s="1" customFormat="1" ht="24.2" customHeight="1">
      <c r="B644" s="31"/>
      <c r="C644" s="136" t="s">
        <v>1223</v>
      </c>
      <c r="D644" s="136" t="s">
        <v>165</v>
      </c>
      <c r="E644" s="137" t="s">
        <v>1224</v>
      </c>
      <c r="F644" s="138" t="s">
        <v>1225</v>
      </c>
      <c r="G644" s="139" t="s">
        <v>168</v>
      </c>
      <c r="H644" s="140">
        <v>966.58</v>
      </c>
      <c r="I644" s="141"/>
      <c r="J644" s="142">
        <f>ROUND(I644*H644,0)</f>
        <v>0</v>
      </c>
      <c r="K644" s="143"/>
      <c r="L644" s="31"/>
      <c r="M644" s="144" t="s">
        <v>1</v>
      </c>
      <c r="N644" s="145" t="s">
        <v>42</v>
      </c>
      <c r="P644" s="146">
        <f>O644*H644</f>
        <v>0</v>
      </c>
      <c r="Q644" s="146">
        <v>4.4999999999999999E-4</v>
      </c>
      <c r="R644" s="146">
        <f>Q644*H644</f>
        <v>0.43496099999999999</v>
      </c>
      <c r="S644" s="146">
        <v>0</v>
      </c>
      <c r="T644" s="147">
        <f>S644*H644</f>
        <v>0</v>
      </c>
      <c r="AR644" s="148" t="s">
        <v>251</v>
      </c>
      <c r="AT644" s="148" t="s">
        <v>165</v>
      </c>
      <c r="AU644" s="148" t="s">
        <v>86</v>
      </c>
      <c r="AY644" s="16" t="s">
        <v>163</v>
      </c>
      <c r="BE644" s="149">
        <f>IF(N644="základní",J644,0)</f>
        <v>0</v>
      </c>
      <c r="BF644" s="149">
        <f>IF(N644="snížená",J644,0)</f>
        <v>0</v>
      </c>
      <c r="BG644" s="149">
        <f>IF(N644="zákl. přenesená",J644,0)</f>
        <v>0</v>
      </c>
      <c r="BH644" s="149">
        <f>IF(N644="sníž. přenesená",J644,0)</f>
        <v>0</v>
      </c>
      <c r="BI644" s="149">
        <f>IF(N644="nulová",J644,0)</f>
        <v>0</v>
      </c>
      <c r="BJ644" s="16" t="s">
        <v>8</v>
      </c>
      <c r="BK644" s="149">
        <f>ROUND(I644*H644,0)</f>
        <v>0</v>
      </c>
      <c r="BL644" s="16" t="s">
        <v>251</v>
      </c>
      <c r="BM644" s="148" t="s">
        <v>1226</v>
      </c>
    </row>
    <row r="645" spans="2:65" s="12" customFormat="1">
      <c r="B645" s="150"/>
      <c r="D645" s="151" t="s">
        <v>171</v>
      </c>
      <c r="E645" s="152" t="s">
        <v>1</v>
      </c>
      <c r="F645" s="153" t="s">
        <v>1227</v>
      </c>
      <c r="H645" s="154">
        <v>966.58</v>
      </c>
      <c r="I645" s="155"/>
      <c r="L645" s="150"/>
      <c r="M645" s="156"/>
      <c r="T645" s="157"/>
      <c r="AT645" s="152" t="s">
        <v>171</v>
      </c>
      <c r="AU645" s="152" t="s">
        <v>86</v>
      </c>
      <c r="AV645" s="12" t="s">
        <v>86</v>
      </c>
      <c r="AW645" s="12" t="s">
        <v>32</v>
      </c>
      <c r="AX645" s="12" t="s">
        <v>77</v>
      </c>
      <c r="AY645" s="152" t="s">
        <v>163</v>
      </c>
    </row>
    <row r="646" spans="2:65" s="1" customFormat="1" ht="24.2" customHeight="1">
      <c r="B646" s="31"/>
      <c r="C646" s="136" t="s">
        <v>1228</v>
      </c>
      <c r="D646" s="136" t="s">
        <v>165</v>
      </c>
      <c r="E646" s="137" t="s">
        <v>1229</v>
      </c>
      <c r="F646" s="138" t="s">
        <v>1230</v>
      </c>
      <c r="G646" s="139" t="s">
        <v>168</v>
      </c>
      <c r="H646" s="140">
        <v>0.84</v>
      </c>
      <c r="I646" s="141"/>
      <c r="J646" s="142">
        <f>ROUND(I646*H646,0)</f>
        <v>0</v>
      </c>
      <c r="K646" s="143"/>
      <c r="L646" s="31"/>
      <c r="M646" s="144" t="s">
        <v>1</v>
      </c>
      <c r="N646" s="145" t="s">
        <v>42</v>
      </c>
      <c r="P646" s="146">
        <f>O646*H646</f>
        <v>0</v>
      </c>
      <c r="Q646" s="146">
        <v>6.0000000000000002E-5</v>
      </c>
      <c r="R646" s="146">
        <f>Q646*H646</f>
        <v>5.0399999999999999E-5</v>
      </c>
      <c r="S646" s="146">
        <v>0</v>
      </c>
      <c r="T646" s="147">
        <f>S646*H646</f>
        <v>0</v>
      </c>
      <c r="AR646" s="148" t="s">
        <v>251</v>
      </c>
      <c r="AT646" s="148" t="s">
        <v>165</v>
      </c>
      <c r="AU646" s="148" t="s">
        <v>86</v>
      </c>
      <c r="AY646" s="16" t="s">
        <v>163</v>
      </c>
      <c r="BE646" s="149">
        <f>IF(N646="základní",J646,0)</f>
        <v>0</v>
      </c>
      <c r="BF646" s="149">
        <f>IF(N646="snížená",J646,0)</f>
        <v>0</v>
      </c>
      <c r="BG646" s="149">
        <f>IF(N646="zákl. přenesená",J646,0)</f>
        <v>0</v>
      </c>
      <c r="BH646" s="149">
        <f>IF(N646="sníž. přenesená",J646,0)</f>
        <v>0</v>
      </c>
      <c r="BI646" s="149">
        <f>IF(N646="nulová",J646,0)</f>
        <v>0</v>
      </c>
      <c r="BJ646" s="16" t="s">
        <v>8</v>
      </c>
      <c r="BK646" s="149">
        <f>ROUND(I646*H646,0)</f>
        <v>0</v>
      </c>
      <c r="BL646" s="16" t="s">
        <v>251</v>
      </c>
      <c r="BM646" s="148" t="s">
        <v>1231</v>
      </c>
    </row>
    <row r="647" spans="2:65" s="12" customFormat="1">
      <c r="B647" s="150"/>
      <c r="D647" s="151" t="s">
        <v>171</v>
      </c>
      <c r="E647" s="152" t="s">
        <v>1</v>
      </c>
      <c r="F647" s="153" t="s">
        <v>1232</v>
      </c>
      <c r="H647" s="154">
        <v>0.84</v>
      </c>
      <c r="I647" s="155"/>
      <c r="L647" s="150"/>
      <c r="M647" s="156"/>
      <c r="T647" s="157"/>
      <c r="AT647" s="152" t="s">
        <v>171</v>
      </c>
      <c r="AU647" s="152" t="s">
        <v>86</v>
      </c>
      <c r="AV647" s="12" t="s">
        <v>86</v>
      </c>
      <c r="AW647" s="12" t="s">
        <v>32</v>
      </c>
      <c r="AX647" s="12" t="s">
        <v>77</v>
      </c>
      <c r="AY647" s="152" t="s">
        <v>163</v>
      </c>
    </row>
    <row r="648" spans="2:65" s="1" customFormat="1" ht="24.2" customHeight="1">
      <c r="B648" s="31"/>
      <c r="C648" s="136" t="s">
        <v>1233</v>
      </c>
      <c r="D648" s="136" t="s">
        <v>165</v>
      </c>
      <c r="E648" s="137" t="s">
        <v>1234</v>
      </c>
      <c r="F648" s="138" t="s">
        <v>1235</v>
      </c>
      <c r="G648" s="139" t="s">
        <v>168</v>
      </c>
      <c r="H648" s="140">
        <v>0.84</v>
      </c>
      <c r="I648" s="141"/>
      <c r="J648" s="142">
        <f>ROUND(I648*H648,0)</f>
        <v>0</v>
      </c>
      <c r="K648" s="143"/>
      <c r="L648" s="31"/>
      <c r="M648" s="144" t="s">
        <v>1</v>
      </c>
      <c r="N648" s="145" t="s">
        <v>42</v>
      </c>
      <c r="P648" s="146">
        <f>O648*H648</f>
        <v>0</v>
      </c>
      <c r="Q648" s="146">
        <v>1.2E-4</v>
      </c>
      <c r="R648" s="146">
        <f>Q648*H648</f>
        <v>1.008E-4</v>
      </c>
      <c r="S648" s="146">
        <v>0</v>
      </c>
      <c r="T648" s="147">
        <f>S648*H648</f>
        <v>0</v>
      </c>
      <c r="AR648" s="148" t="s">
        <v>251</v>
      </c>
      <c r="AT648" s="148" t="s">
        <v>165</v>
      </c>
      <c r="AU648" s="148" t="s">
        <v>86</v>
      </c>
      <c r="AY648" s="16" t="s">
        <v>163</v>
      </c>
      <c r="BE648" s="149">
        <f>IF(N648="základní",J648,0)</f>
        <v>0</v>
      </c>
      <c r="BF648" s="149">
        <f>IF(N648="snížená",J648,0)</f>
        <v>0</v>
      </c>
      <c r="BG648" s="149">
        <f>IF(N648="zákl. přenesená",J648,0)</f>
        <v>0</v>
      </c>
      <c r="BH648" s="149">
        <f>IF(N648="sníž. přenesená",J648,0)</f>
        <v>0</v>
      </c>
      <c r="BI648" s="149">
        <f>IF(N648="nulová",J648,0)</f>
        <v>0</v>
      </c>
      <c r="BJ648" s="16" t="s">
        <v>8</v>
      </c>
      <c r="BK648" s="149">
        <f>ROUND(I648*H648,0)</f>
        <v>0</v>
      </c>
      <c r="BL648" s="16" t="s">
        <v>251</v>
      </c>
      <c r="BM648" s="148" t="s">
        <v>1236</v>
      </c>
    </row>
    <row r="649" spans="2:65" s="12" customFormat="1">
      <c r="B649" s="150"/>
      <c r="D649" s="151" t="s">
        <v>171</v>
      </c>
      <c r="E649" s="152" t="s">
        <v>1</v>
      </c>
      <c r="F649" s="153" t="s">
        <v>1232</v>
      </c>
      <c r="H649" s="154">
        <v>0.84</v>
      </c>
      <c r="I649" s="155"/>
      <c r="L649" s="150"/>
      <c r="M649" s="156"/>
      <c r="T649" s="157"/>
      <c r="AT649" s="152" t="s">
        <v>171</v>
      </c>
      <c r="AU649" s="152" t="s">
        <v>86</v>
      </c>
      <c r="AV649" s="12" t="s">
        <v>86</v>
      </c>
      <c r="AW649" s="12" t="s">
        <v>32</v>
      </c>
      <c r="AX649" s="12" t="s">
        <v>77</v>
      </c>
      <c r="AY649" s="152" t="s">
        <v>163</v>
      </c>
    </row>
    <row r="650" spans="2:65" s="1" customFormat="1" ht="24.2" customHeight="1">
      <c r="B650" s="31"/>
      <c r="C650" s="136" t="s">
        <v>1237</v>
      </c>
      <c r="D650" s="136" t="s">
        <v>165</v>
      </c>
      <c r="E650" s="137" t="s">
        <v>1238</v>
      </c>
      <c r="F650" s="138" t="s">
        <v>1239</v>
      </c>
      <c r="G650" s="139" t="s">
        <v>168</v>
      </c>
      <c r="H650" s="140">
        <v>0.84</v>
      </c>
      <c r="I650" s="141"/>
      <c r="J650" s="142">
        <f>ROUND(I650*H650,0)</f>
        <v>0</v>
      </c>
      <c r="K650" s="143"/>
      <c r="L650" s="31"/>
      <c r="M650" s="144" t="s">
        <v>1</v>
      </c>
      <c r="N650" s="145" t="s">
        <v>42</v>
      </c>
      <c r="P650" s="146">
        <f>O650*H650</f>
        <v>0</v>
      </c>
      <c r="Q650" s="146">
        <v>1.2E-4</v>
      </c>
      <c r="R650" s="146">
        <f>Q650*H650</f>
        <v>1.008E-4</v>
      </c>
      <c r="S650" s="146">
        <v>0</v>
      </c>
      <c r="T650" s="147">
        <f>S650*H650</f>
        <v>0</v>
      </c>
      <c r="AR650" s="148" t="s">
        <v>251</v>
      </c>
      <c r="AT650" s="148" t="s">
        <v>165</v>
      </c>
      <c r="AU650" s="148" t="s">
        <v>86</v>
      </c>
      <c r="AY650" s="16" t="s">
        <v>163</v>
      </c>
      <c r="BE650" s="149">
        <f>IF(N650="základní",J650,0)</f>
        <v>0</v>
      </c>
      <c r="BF650" s="149">
        <f>IF(N650="snížená",J650,0)</f>
        <v>0</v>
      </c>
      <c r="BG650" s="149">
        <f>IF(N650="zákl. přenesená",J650,0)</f>
        <v>0</v>
      </c>
      <c r="BH650" s="149">
        <f>IF(N650="sníž. přenesená",J650,0)</f>
        <v>0</v>
      </c>
      <c r="BI650" s="149">
        <f>IF(N650="nulová",J650,0)</f>
        <v>0</v>
      </c>
      <c r="BJ650" s="16" t="s">
        <v>8</v>
      </c>
      <c r="BK650" s="149">
        <f>ROUND(I650*H650,0)</f>
        <v>0</v>
      </c>
      <c r="BL650" s="16" t="s">
        <v>251</v>
      </c>
      <c r="BM650" s="148" t="s">
        <v>1240</v>
      </c>
    </row>
    <row r="651" spans="2:65" s="12" customFormat="1">
      <c r="B651" s="150"/>
      <c r="D651" s="151" t="s">
        <v>171</v>
      </c>
      <c r="E651" s="152" t="s">
        <v>1</v>
      </c>
      <c r="F651" s="153" t="s">
        <v>1232</v>
      </c>
      <c r="H651" s="154">
        <v>0.84</v>
      </c>
      <c r="I651" s="155"/>
      <c r="L651" s="150"/>
      <c r="M651" s="156"/>
      <c r="T651" s="157"/>
      <c r="AT651" s="152" t="s">
        <v>171</v>
      </c>
      <c r="AU651" s="152" t="s">
        <v>86</v>
      </c>
      <c r="AV651" s="12" t="s">
        <v>86</v>
      </c>
      <c r="AW651" s="12" t="s">
        <v>32</v>
      </c>
      <c r="AX651" s="12" t="s">
        <v>77</v>
      </c>
      <c r="AY651" s="152" t="s">
        <v>163</v>
      </c>
    </row>
    <row r="652" spans="2:65" s="1" customFormat="1" ht="24.2" customHeight="1">
      <c r="B652" s="31"/>
      <c r="C652" s="136" t="s">
        <v>1241</v>
      </c>
      <c r="D652" s="136" t="s">
        <v>165</v>
      </c>
      <c r="E652" s="137" t="s">
        <v>1242</v>
      </c>
      <c r="F652" s="138" t="s">
        <v>1243</v>
      </c>
      <c r="G652" s="139" t="s">
        <v>168</v>
      </c>
      <c r="H652" s="140">
        <v>1052.57</v>
      </c>
      <c r="I652" s="141"/>
      <c r="J652" s="142">
        <f>ROUND(I652*H652,0)</f>
        <v>0</v>
      </c>
      <c r="K652" s="143"/>
      <c r="L652" s="31"/>
      <c r="M652" s="144" t="s">
        <v>1</v>
      </c>
      <c r="N652" s="145" t="s">
        <v>42</v>
      </c>
      <c r="P652" s="146">
        <f>O652*H652</f>
        <v>0</v>
      </c>
      <c r="Q652" s="146">
        <v>1.2999999999999999E-4</v>
      </c>
      <c r="R652" s="146">
        <f>Q652*H652</f>
        <v>0.13683409999999999</v>
      </c>
      <c r="S652" s="146">
        <v>0</v>
      </c>
      <c r="T652" s="147">
        <f>S652*H652</f>
        <v>0</v>
      </c>
      <c r="AR652" s="148" t="s">
        <v>251</v>
      </c>
      <c r="AT652" s="148" t="s">
        <v>165</v>
      </c>
      <c r="AU652" s="148" t="s">
        <v>86</v>
      </c>
      <c r="AY652" s="16" t="s">
        <v>163</v>
      </c>
      <c r="BE652" s="149">
        <f>IF(N652="základní",J652,0)</f>
        <v>0</v>
      </c>
      <c r="BF652" s="149">
        <f>IF(N652="snížená",J652,0)</f>
        <v>0</v>
      </c>
      <c r="BG652" s="149">
        <f>IF(N652="zákl. přenesená",J652,0)</f>
        <v>0</v>
      </c>
      <c r="BH652" s="149">
        <f>IF(N652="sníž. přenesená",J652,0)</f>
        <v>0</v>
      </c>
      <c r="BI652" s="149">
        <f>IF(N652="nulová",J652,0)</f>
        <v>0</v>
      </c>
      <c r="BJ652" s="16" t="s">
        <v>8</v>
      </c>
      <c r="BK652" s="149">
        <f>ROUND(I652*H652,0)</f>
        <v>0</v>
      </c>
      <c r="BL652" s="16" t="s">
        <v>251</v>
      </c>
      <c r="BM652" s="148" t="s">
        <v>1244</v>
      </c>
    </row>
    <row r="653" spans="2:65" s="12" customFormat="1">
      <c r="B653" s="150"/>
      <c r="D653" s="151" t="s">
        <v>171</v>
      </c>
      <c r="E653" s="152" t="s">
        <v>1</v>
      </c>
      <c r="F653" s="153" t="s">
        <v>1245</v>
      </c>
      <c r="H653" s="154">
        <v>1052.57</v>
      </c>
      <c r="I653" s="155"/>
      <c r="L653" s="150"/>
      <c r="M653" s="156"/>
      <c r="T653" s="157"/>
      <c r="AT653" s="152" t="s">
        <v>171</v>
      </c>
      <c r="AU653" s="152" t="s">
        <v>86</v>
      </c>
      <c r="AV653" s="12" t="s">
        <v>86</v>
      </c>
      <c r="AW653" s="12" t="s">
        <v>32</v>
      </c>
      <c r="AX653" s="12" t="s">
        <v>77</v>
      </c>
      <c r="AY653" s="152" t="s">
        <v>163</v>
      </c>
    </row>
    <row r="654" spans="2:65" s="1" customFormat="1" ht="24.2" customHeight="1">
      <c r="B654" s="31"/>
      <c r="C654" s="136" t="s">
        <v>1246</v>
      </c>
      <c r="D654" s="136" t="s">
        <v>165</v>
      </c>
      <c r="E654" s="137" t="s">
        <v>1247</v>
      </c>
      <c r="F654" s="138" t="s">
        <v>1248</v>
      </c>
      <c r="G654" s="139" t="s">
        <v>168</v>
      </c>
      <c r="H654" s="140">
        <v>1052.57</v>
      </c>
      <c r="I654" s="141"/>
      <c r="J654" s="142">
        <f>ROUND(I654*H654,0)</f>
        <v>0</v>
      </c>
      <c r="K654" s="143"/>
      <c r="L654" s="31"/>
      <c r="M654" s="144" t="s">
        <v>1</v>
      </c>
      <c r="N654" s="145" t="s">
        <v>42</v>
      </c>
      <c r="P654" s="146">
        <f>O654*H654</f>
        <v>0</v>
      </c>
      <c r="Q654" s="146">
        <v>1.2999999999999999E-4</v>
      </c>
      <c r="R654" s="146">
        <f>Q654*H654</f>
        <v>0.13683409999999999</v>
      </c>
      <c r="S654" s="146">
        <v>0</v>
      </c>
      <c r="T654" s="147">
        <f>S654*H654</f>
        <v>0</v>
      </c>
      <c r="AR654" s="148" t="s">
        <v>251</v>
      </c>
      <c r="AT654" s="148" t="s">
        <v>165</v>
      </c>
      <c r="AU654" s="148" t="s">
        <v>86</v>
      </c>
      <c r="AY654" s="16" t="s">
        <v>163</v>
      </c>
      <c r="BE654" s="149">
        <f>IF(N654="základní",J654,0)</f>
        <v>0</v>
      </c>
      <c r="BF654" s="149">
        <f>IF(N654="snížená",J654,0)</f>
        <v>0</v>
      </c>
      <c r="BG654" s="149">
        <f>IF(N654="zákl. přenesená",J654,0)</f>
        <v>0</v>
      </c>
      <c r="BH654" s="149">
        <f>IF(N654="sníž. přenesená",J654,0)</f>
        <v>0</v>
      </c>
      <c r="BI654" s="149">
        <f>IF(N654="nulová",J654,0)</f>
        <v>0</v>
      </c>
      <c r="BJ654" s="16" t="s">
        <v>8</v>
      </c>
      <c r="BK654" s="149">
        <f>ROUND(I654*H654,0)</f>
        <v>0</v>
      </c>
      <c r="BL654" s="16" t="s">
        <v>251</v>
      </c>
      <c r="BM654" s="148" t="s">
        <v>1249</v>
      </c>
    </row>
    <row r="655" spans="2:65" s="1" customFormat="1" ht="24.2" customHeight="1">
      <c r="B655" s="31"/>
      <c r="C655" s="136" t="s">
        <v>1250</v>
      </c>
      <c r="D655" s="136" t="s">
        <v>165</v>
      </c>
      <c r="E655" s="137" t="s">
        <v>1251</v>
      </c>
      <c r="F655" s="138" t="s">
        <v>1252</v>
      </c>
      <c r="G655" s="139" t="s">
        <v>168</v>
      </c>
      <c r="H655" s="140">
        <v>1043.8599999999999</v>
      </c>
      <c r="I655" s="141"/>
      <c r="J655" s="142">
        <f>ROUND(I655*H655,0)</f>
        <v>0</v>
      </c>
      <c r="K655" s="143"/>
      <c r="L655" s="31"/>
      <c r="M655" s="144" t="s">
        <v>1</v>
      </c>
      <c r="N655" s="145" t="s">
        <v>42</v>
      </c>
      <c r="P655" s="146">
        <f>O655*H655</f>
        <v>0</v>
      </c>
      <c r="Q655" s="146">
        <v>0</v>
      </c>
      <c r="R655" s="146">
        <f>Q655*H655</f>
        <v>0</v>
      </c>
      <c r="S655" s="146">
        <v>0</v>
      </c>
      <c r="T655" s="147">
        <f>S655*H655</f>
        <v>0</v>
      </c>
      <c r="AR655" s="148" t="s">
        <v>251</v>
      </c>
      <c r="AT655" s="148" t="s">
        <v>165</v>
      </c>
      <c r="AU655" s="148" t="s">
        <v>86</v>
      </c>
      <c r="AY655" s="16" t="s">
        <v>163</v>
      </c>
      <c r="BE655" s="149">
        <f>IF(N655="základní",J655,0)</f>
        <v>0</v>
      </c>
      <c r="BF655" s="149">
        <f>IF(N655="snížená",J655,0)</f>
        <v>0</v>
      </c>
      <c r="BG655" s="149">
        <f>IF(N655="zákl. přenesená",J655,0)</f>
        <v>0</v>
      </c>
      <c r="BH655" s="149">
        <f>IF(N655="sníž. přenesená",J655,0)</f>
        <v>0</v>
      </c>
      <c r="BI655" s="149">
        <f>IF(N655="nulová",J655,0)</f>
        <v>0</v>
      </c>
      <c r="BJ655" s="16" t="s">
        <v>8</v>
      </c>
      <c r="BK655" s="149">
        <f>ROUND(I655*H655,0)</f>
        <v>0</v>
      </c>
      <c r="BL655" s="16" t="s">
        <v>251</v>
      </c>
      <c r="BM655" s="148" t="s">
        <v>1253</v>
      </c>
    </row>
    <row r="656" spans="2:65" s="12" customFormat="1">
      <c r="B656" s="150"/>
      <c r="D656" s="151" t="s">
        <v>171</v>
      </c>
      <c r="E656" s="152" t="s">
        <v>1</v>
      </c>
      <c r="F656" s="153" t="s">
        <v>1001</v>
      </c>
      <c r="H656" s="154">
        <v>1043.8599999999999</v>
      </c>
      <c r="I656" s="155"/>
      <c r="L656" s="150"/>
      <c r="M656" s="156"/>
      <c r="T656" s="157"/>
      <c r="AT656" s="152" t="s">
        <v>171</v>
      </c>
      <c r="AU656" s="152" t="s">
        <v>86</v>
      </c>
      <c r="AV656" s="12" t="s">
        <v>86</v>
      </c>
      <c r="AW656" s="12" t="s">
        <v>32</v>
      </c>
      <c r="AX656" s="12" t="s">
        <v>77</v>
      </c>
      <c r="AY656" s="152" t="s">
        <v>163</v>
      </c>
    </row>
    <row r="657" spans="2:65" s="1" customFormat="1" ht="24.2" customHeight="1">
      <c r="B657" s="31"/>
      <c r="C657" s="136" t="s">
        <v>1254</v>
      </c>
      <c r="D657" s="136" t="s">
        <v>165</v>
      </c>
      <c r="E657" s="137" t="s">
        <v>1255</v>
      </c>
      <c r="F657" s="138" t="s">
        <v>1256</v>
      </c>
      <c r="G657" s="139" t="s">
        <v>168</v>
      </c>
      <c r="H657" s="140">
        <v>10.56</v>
      </c>
      <c r="I657" s="141"/>
      <c r="J657" s="142">
        <f>ROUND(I657*H657,0)</f>
        <v>0</v>
      </c>
      <c r="K657" s="143"/>
      <c r="L657" s="31"/>
      <c r="M657" s="144" t="s">
        <v>1</v>
      </c>
      <c r="N657" s="145" t="s">
        <v>42</v>
      </c>
      <c r="P657" s="146">
        <f>O657*H657</f>
        <v>0</v>
      </c>
      <c r="Q657" s="146">
        <v>1.3999999999999999E-4</v>
      </c>
      <c r="R657" s="146">
        <f>Q657*H657</f>
        <v>1.4783999999999999E-3</v>
      </c>
      <c r="S657" s="146">
        <v>0</v>
      </c>
      <c r="T657" s="147">
        <f>S657*H657</f>
        <v>0</v>
      </c>
      <c r="AR657" s="148" t="s">
        <v>251</v>
      </c>
      <c r="AT657" s="148" t="s">
        <v>165</v>
      </c>
      <c r="AU657" s="148" t="s">
        <v>86</v>
      </c>
      <c r="AY657" s="16" t="s">
        <v>163</v>
      </c>
      <c r="BE657" s="149">
        <f>IF(N657="základní",J657,0)</f>
        <v>0</v>
      </c>
      <c r="BF657" s="149">
        <f>IF(N657="snížená",J657,0)</f>
        <v>0</v>
      </c>
      <c r="BG657" s="149">
        <f>IF(N657="zákl. přenesená",J657,0)</f>
        <v>0</v>
      </c>
      <c r="BH657" s="149">
        <f>IF(N657="sníž. přenesená",J657,0)</f>
        <v>0</v>
      </c>
      <c r="BI657" s="149">
        <f>IF(N657="nulová",J657,0)</f>
        <v>0</v>
      </c>
      <c r="BJ657" s="16" t="s">
        <v>8</v>
      </c>
      <c r="BK657" s="149">
        <f>ROUND(I657*H657,0)</f>
        <v>0</v>
      </c>
      <c r="BL657" s="16" t="s">
        <v>251</v>
      </c>
      <c r="BM657" s="148" t="s">
        <v>1257</v>
      </c>
    </row>
    <row r="658" spans="2:65" s="12" customFormat="1">
      <c r="B658" s="150"/>
      <c r="D658" s="151" t="s">
        <v>171</v>
      </c>
      <c r="E658" s="152" t="s">
        <v>1</v>
      </c>
      <c r="F658" s="153" t="s">
        <v>474</v>
      </c>
      <c r="H658" s="154">
        <v>10.56</v>
      </c>
      <c r="I658" s="155"/>
      <c r="L658" s="150"/>
      <c r="M658" s="156"/>
      <c r="T658" s="157"/>
      <c r="AT658" s="152" t="s">
        <v>171</v>
      </c>
      <c r="AU658" s="152" t="s">
        <v>86</v>
      </c>
      <c r="AV658" s="12" t="s">
        <v>86</v>
      </c>
      <c r="AW658" s="12" t="s">
        <v>32</v>
      </c>
      <c r="AX658" s="12" t="s">
        <v>77</v>
      </c>
      <c r="AY658" s="152" t="s">
        <v>163</v>
      </c>
    </row>
    <row r="659" spans="2:65" s="1" customFormat="1" ht="24.2" customHeight="1">
      <c r="B659" s="31"/>
      <c r="C659" s="136" t="s">
        <v>1258</v>
      </c>
      <c r="D659" s="136" t="s">
        <v>165</v>
      </c>
      <c r="E659" s="137" t="s">
        <v>1259</v>
      </c>
      <c r="F659" s="138" t="s">
        <v>1260</v>
      </c>
      <c r="G659" s="139" t="s">
        <v>168</v>
      </c>
      <c r="H659" s="140">
        <v>10.56</v>
      </c>
      <c r="I659" s="141"/>
      <c r="J659" s="142">
        <f>ROUND(I659*H659,0)</f>
        <v>0</v>
      </c>
      <c r="K659" s="143"/>
      <c r="L659" s="31"/>
      <c r="M659" s="144" t="s">
        <v>1</v>
      </c>
      <c r="N659" s="145" t="s">
        <v>42</v>
      </c>
      <c r="P659" s="146">
        <f>O659*H659</f>
        <v>0</v>
      </c>
      <c r="Q659" s="146">
        <v>7.2000000000000005E-4</v>
      </c>
      <c r="R659" s="146">
        <f>Q659*H659</f>
        <v>7.6032000000000009E-3</v>
      </c>
      <c r="S659" s="146">
        <v>0</v>
      </c>
      <c r="T659" s="147">
        <f>S659*H659</f>
        <v>0</v>
      </c>
      <c r="AR659" s="148" t="s">
        <v>251</v>
      </c>
      <c r="AT659" s="148" t="s">
        <v>165</v>
      </c>
      <c r="AU659" s="148" t="s">
        <v>86</v>
      </c>
      <c r="AY659" s="16" t="s">
        <v>163</v>
      </c>
      <c r="BE659" s="149">
        <f>IF(N659="základní",J659,0)</f>
        <v>0</v>
      </c>
      <c r="BF659" s="149">
        <f>IF(N659="snížená",J659,0)</f>
        <v>0</v>
      </c>
      <c r="BG659" s="149">
        <f>IF(N659="zákl. přenesená",J659,0)</f>
        <v>0</v>
      </c>
      <c r="BH659" s="149">
        <f>IF(N659="sníž. přenesená",J659,0)</f>
        <v>0</v>
      </c>
      <c r="BI659" s="149">
        <f>IF(N659="nulová",J659,0)</f>
        <v>0</v>
      </c>
      <c r="BJ659" s="16" t="s">
        <v>8</v>
      </c>
      <c r="BK659" s="149">
        <f>ROUND(I659*H659,0)</f>
        <v>0</v>
      </c>
      <c r="BL659" s="16" t="s">
        <v>251</v>
      </c>
      <c r="BM659" s="148" t="s">
        <v>1261</v>
      </c>
    </row>
    <row r="660" spans="2:65" s="11" customFormat="1" ht="22.9" customHeight="1">
      <c r="B660" s="124"/>
      <c r="D660" s="125" t="s">
        <v>76</v>
      </c>
      <c r="E660" s="134" t="s">
        <v>1262</v>
      </c>
      <c r="F660" s="134" t="s">
        <v>1263</v>
      </c>
      <c r="I660" s="127"/>
      <c r="J660" s="135">
        <f>BK660</f>
        <v>0</v>
      </c>
      <c r="L660" s="124"/>
      <c r="M660" s="129"/>
      <c r="P660" s="130">
        <f>SUM(P661:P664)</f>
        <v>0</v>
      </c>
      <c r="R660" s="130">
        <f>SUM(R661:R664)</f>
        <v>0.13950750000000001</v>
      </c>
      <c r="T660" s="131">
        <f>SUM(T661:T664)</f>
        <v>0</v>
      </c>
      <c r="AR660" s="125" t="s">
        <v>86</v>
      </c>
      <c r="AT660" s="132" t="s">
        <v>76</v>
      </c>
      <c r="AU660" s="132" t="s">
        <v>8</v>
      </c>
      <c r="AY660" s="125" t="s">
        <v>163</v>
      </c>
      <c r="BK660" s="133">
        <f>SUM(BK661:BK664)</f>
        <v>0</v>
      </c>
    </row>
    <row r="661" spans="2:65" s="1" customFormat="1" ht="24.2" customHeight="1">
      <c r="B661" s="31"/>
      <c r="C661" s="136" t="s">
        <v>1264</v>
      </c>
      <c r="D661" s="136" t="s">
        <v>165</v>
      </c>
      <c r="E661" s="137" t="s">
        <v>1265</v>
      </c>
      <c r="F661" s="138" t="s">
        <v>1266</v>
      </c>
      <c r="G661" s="139" t="s">
        <v>168</v>
      </c>
      <c r="H661" s="140">
        <v>279.01499999999999</v>
      </c>
      <c r="I661" s="141"/>
      <c r="J661" s="142">
        <f>ROUND(I661*H661,0)</f>
        <v>0</v>
      </c>
      <c r="K661" s="143"/>
      <c r="L661" s="31"/>
      <c r="M661" s="144" t="s">
        <v>1</v>
      </c>
      <c r="N661" s="145" t="s">
        <v>42</v>
      </c>
      <c r="P661" s="146">
        <f>O661*H661</f>
        <v>0</v>
      </c>
      <c r="Q661" s="146">
        <v>2.1000000000000001E-4</v>
      </c>
      <c r="R661" s="146">
        <f>Q661*H661</f>
        <v>5.8593149999999997E-2</v>
      </c>
      <c r="S661" s="146">
        <v>0</v>
      </c>
      <c r="T661" s="147">
        <f>S661*H661</f>
        <v>0</v>
      </c>
      <c r="AR661" s="148" t="s">
        <v>251</v>
      </c>
      <c r="AT661" s="148" t="s">
        <v>165</v>
      </c>
      <c r="AU661" s="148" t="s">
        <v>86</v>
      </c>
      <c r="AY661" s="16" t="s">
        <v>163</v>
      </c>
      <c r="BE661" s="149">
        <f>IF(N661="základní",J661,0)</f>
        <v>0</v>
      </c>
      <c r="BF661" s="149">
        <f>IF(N661="snížená",J661,0)</f>
        <v>0</v>
      </c>
      <c r="BG661" s="149">
        <f>IF(N661="zákl. přenesená",J661,0)</f>
        <v>0</v>
      </c>
      <c r="BH661" s="149">
        <f>IF(N661="sníž. přenesená",J661,0)</f>
        <v>0</v>
      </c>
      <c r="BI661" s="149">
        <f>IF(N661="nulová",J661,0)</f>
        <v>0</v>
      </c>
      <c r="BJ661" s="16" t="s">
        <v>8</v>
      </c>
      <c r="BK661" s="149">
        <f>ROUND(I661*H661,0)</f>
        <v>0</v>
      </c>
      <c r="BL661" s="16" t="s">
        <v>251</v>
      </c>
      <c r="BM661" s="148" t="s">
        <v>1267</v>
      </c>
    </row>
    <row r="662" spans="2:65" s="1" customFormat="1" ht="24.2" customHeight="1">
      <c r="B662" s="31"/>
      <c r="C662" s="136" t="s">
        <v>1268</v>
      </c>
      <c r="D662" s="136" t="s">
        <v>165</v>
      </c>
      <c r="E662" s="137" t="s">
        <v>1269</v>
      </c>
      <c r="F662" s="138" t="s">
        <v>1270</v>
      </c>
      <c r="G662" s="139" t="s">
        <v>168</v>
      </c>
      <c r="H662" s="140">
        <v>279.01499999999999</v>
      </c>
      <c r="I662" s="141"/>
      <c r="J662" s="142">
        <f>ROUND(I662*H662,0)</f>
        <v>0</v>
      </c>
      <c r="K662" s="143"/>
      <c r="L662" s="31"/>
      <c r="M662" s="144" t="s">
        <v>1</v>
      </c>
      <c r="N662" s="145" t="s">
        <v>42</v>
      </c>
      <c r="P662" s="146">
        <f>O662*H662</f>
        <v>0</v>
      </c>
      <c r="Q662" s="146">
        <v>2.9E-4</v>
      </c>
      <c r="R662" s="146">
        <f>Q662*H662</f>
        <v>8.0914349999999996E-2</v>
      </c>
      <c r="S662" s="146">
        <v>0</v>
      </c>
      <c r="T662" s="147">
        <f>S662*H662</f>
        <v>0</v>
      </c>
      <c r="AR662" s="148" t="s">
        <v>251</v>
      </c>
      <c r="AT662" s="148" t="s">
        <v>165</v>
      </c>
      <c r="AU662" s="148" t="s">
        <v>86</v>
      </c>
      <c r="AY662" s="16" t="s">
        <v>163</v>
      </c>
      <c r="BE662" s="149">
        <f>IF(N662="základní",J662,0)</f>
        <v>0</v>
      </c>
      <c r="BF662" s="149">
        <f>IF(N662="snížená",J662,0)</f>
        <v>0</v>
      </c>
      <c r="BG662" s="149">
        <f>IF(N662="zákl. přenesená",J662,0)</f>
        <v>0</v>
      </c>
      <c r="BH662" s="149">
        <f>IF(N662="sníž. přenesená",J662,0)</f>
        <v>0</v>
      </c>
      <c r="BI662" s="149">
        <f>IF(N662="nulová",J662,0)</f>
        <v>0</v>
      </c>
      <c r="BJ662" s="16" t="s">
        <v>8</v>
      </c>
      <c r="BK662" s="149">
        <f>ROUND(I662*H662,0)</f>
        <v>0</v>
      </c>
      <c r="BL662" s="16" t="s">
        <v>251</v>
      </c>
      <c r="BM662" s="148" t="s">
        <v>1271</v>
      </c>
    </row>
    <row r="663" spans="2:65" s="12" customFormat="1" ht="33.75">
      <c r="B663" s="150"/>
      <c r="D663" s="151" t="s">
        <v>171</v>
      </c>
      <c r="E663" s="152" t="s">
        <v>1</v>
      </c>
      <c r="F663" s="153" t="s">
        <v>1272</v>
      </c>
      <c r="H663" s="154">
        <v>234.54900000000001</v>
      </c>
      <c r="I663" s="155"/>
      <c r="L663" s="150"/>
      <c r="M663" s="156"/>
      <c r="T663" s="157"/>
      <c r="AT663" s="152" t="s">
        <v>171</v>
      </c>
      <c r="AU663" s="152" t="s">
        <v>86</v>
      </c>
      <c r="AV663" s="12" t="s">
        <v>86</v>
      </c>
      <c r="AW663" s="12" t="s">
        <v>32</v>
      </c>
      <c r="AX663" s="12" t="s">
        <v>77</v>
      </c>
      <c r="AY663" s="152" t="s">
        <v>163</v>
      </c>
    </row>
    <row r="664" spans="2:65" s="12" customFormat="1" ht="22.5">
      <c r="B664" s="150"/>
      <c r="D664" s="151" t="s">
        <v>171</v>
      </c>
      <c r="E664" s="152" t="s">
        <v>1</v>
      </c>
      <c r="F664" s="153" t="s">
        <v>1273</v>
      </c>
      <c r="H664" s="154">
        <v>44.466000000000001</v>
      </c>
      <c r="I664" s="155"/>
      <c r="L664" s="150"/>
      <c r="M664" s="156"/>
      <c r="T664" s="157"/>
      <c r="AT664" s="152" t="s">
        <v>171</v>
      </c>
      <c r="AU664" s="152" t="s">
        <v>86</v>
      </c>
      <c r="AV664" s="12" t="s">
        <v>86</v>
      </c>
      <c r="AW664" s="12" t="s">
        <v>32</v>
      </c>
      <c r="AX664" s="12" t="s">
        <v>77</v>
      </c>
      <c r="AY664" s="152" t="s">
        <v>163</v>
      </c>
    </row>
    <row r="665" spans="2:65" s="11" customFormat="1" ht="22.9" customHeight="1">
      <c r="B665" s="124"/>
      <c r="D665" s="125" t="s">
        <v>76</v>
      </c>
      <c r="E665" s="134" t="s">
        <v>1274</v>
      </c>
      <c r="F665" s="134" t="s">
        <v>1275</v>
      </c>
      <c r="I665" s="127"/>
      <c r="J665" s="135">
        <f>BK665</f>
        <v>0</v>
      </c>
      <c r="L665" s="124"/>
      <c r="M665" s="129"/>
      <c r="P665" s="130">
        <f>SUM(P666:P686)</f>
        <v>0</v>
      </c>
      <c r="R665" s="130">
        <f>SUM(R666:R686)</f>
        <v>0.16597199999999998</v>
      </c>
      <c r="T665" s="131">
        <f>SUM(T666:T686)</f>
        <v>0</v>
      </c>
      <c r="AR665" s="125" t="s">
        <v>86</v>
      </c>
      <c r="AT665" s="132" t="s">
        <v>76</v>
      </c>
      <c r="AU665" s="132" t="s">
        <v>8</v>
      </c>
      <c r="AY665" s="125" t="s">
        <v>163</v>
      </c>
      <c r="BK665" s="133">
        <f>SUM(BK666:BK686)</f>
        <v>0</v>
      </c>
    </row>
    <row r="666" spans="2:65" s="1" customFormat="1" ht="37.9" customHeight="1">
      <c r="B666" s="31"/>
      <c r="C666" s="136" t="s">
        <v>1276</v>
      </c>
      <c r="D666" s="136" t="s">
        <v>165</v>
      </c>
      <c r="E666" s="137" t="s">
        <v>1277</v>
      </c>
      <c r="F666" s="138" t="s">
        <v>1278</v>
      </c>
      <c r="G666" s="139" t="s">
        <v>226</v>
      </c>
      <c r="H666" s="140">
        <v>19</v>
      </c>
      <c r="I666" s="141"/>
      <c r="J666" s="142">
        <f>ROUND(I666*H666,0)</f>
        <v>0</v>
      </c>
      <c r="K666" s="143"/>
      <c r="L666" s="31"/>
      <c r="M666" s="144" t="s">
        <v>1</v>
      </c>
      <c r="N666" s="145" t="s">
        <v>42</v>
      </c>
      <c r="P666" s="146">
        <f>O666*H666</f>
        <v>0</v>
      </c>
      <c r="Q666" s="146">
        <v>0</v>
      </c>
      <c r="R666" s="146">
        <f>Q666*H666</f>
        <v>0</v>
      </c>
      <c r="S666" s="146">
        <v>0</v>
      </c>
      <c r="T666" s="147">
        <f>S666*H666</f>
        <v>0</v>
      </c>
      <c r="AR666" s="148" t="s">
        <v>251</v>
      </c>
      <c r="AT666" s="148" t="s">
        <v>165</v>
      </c>
      <c r="AU666" s="148" t="s">
        <v>86</v>
      </c>
      <c r="AY666" s="16" t="s">
        <v>163</v>
      </c>
      <c r="BE666" s="149">
        <f>IF(N666="základní",J666,0)</f>
        <v>0</v>
      </c>
      <c r="BF666" s="149">
        <f>IF(N666="snížená",J666,0)</f>
        <v>0</v>
      </c>
      <c r="BG666" s="149">
        <f>IF(N666="zákl. přenesená",J666,0)</f>
        <v>0</v>
      </c>
      <c r="BH666" s="149">
        <f>IF(N666="sníž. přenesená",J666,0)</f>
        <v>0</v>
      </c>
      <c r="BI666" s="149">
        <f>IF(N666="nulová",J666,0)</f>
        <v>0</v>
      </c>
      <c r="BJ666" s="16" t="s">
        <v>8</v>
      </c>
      <c r="BK666" s="149">
        <f>ROUND(I666*H666,0)</f>
        <v>0</v>
      </c>
      <c r="BL666" s="16" t="s">
        <v>251</v>
      </c>
      <c r="BM666" s="148" t="s">
        <v>1279</v>
      </c>
    </row>
    <row r="667" spans="2:65" s="12" customFormat="1">
      <c r="B667" s="150"/>
      <c r="D667" s="151" t="s">
        <v>171</v>
      </c>
      <c r="E667" s="152" t="s">
        <v>1</v>
      </c>
      <c r="F667" s="153" t="s">
        <v>1280</v>
      </c>
      <c r="H667" s="154">
        <v>8</v>
      </c>
      <c r="I667" s="155"/>
      <c r="L667" s="150"/>
      <c r="M667" s="156"/>
      <c r="T667" s="157"/>
      <c r="AT667" s="152" t="s">
        <v>171</v>
      </c>
      <c r="AU667" s="152" t="s">
        <v>86</v>
      </c>
      <c r="AV667" s="12" t="s">
        <v>86</v>
      </c>
      <c r="AW667" s="12" t="s">
        <v>32</v>
      </c>
      <c r="AX667" s="12" t="s">
        <v>77</v>
      </c>
      <c r="AY667" s="152" t="s">
        <v>163</v>
      </c>
    </row>
    <row r="668" spans="2:65" s="12" customFormat="1">
      <c r="B668" s="150"/>
      <c r="D668" s="151" t="s">
        <v>171</v>
      </c>
      <c r="E668" s="152" t="s">
        <v>1</v>
      </c>
      <c r="F668" s="153" t="s">
        <v>1281</v>
      </c>
      <c r="H668" s="154">
        <v>11</v>
      </c>
      <c r="I668" s="155"/>
      <c r="L668" s="150"/>
      <c r="M668" s="156"/>
      <c r="T668" s="157"/>
      <c r="AT668" s="152" t="s">
        <v>171</v>
      </c>
      <c r="AU668" s="152" t="s">
        <v>86</v>
      </c>
      <c r="AV668" s="12" t="s">
        <v>86</v>
      </c>
      <c r="AW668" s="12" t="s">
        <v>32</v>
      </c>
      <c r="AX668" s="12" t="s">
        <v>77</v>
      </c>
      <c r="AY668" s="152" t="s">
        <v>163</v>
      </c>
    </row>
    <row r="669" spans="2:65" s="1" customFormat="1" ht="24.2" customHeight="1">
      <c r="B669" s="31"/>
      <c r="C669" s="158" t="s">
        <v>1282</v>
      </c>
      <c r="D669" s="158" t="s">
        <v>269</v>
      </c>
      <c r="E669" s="159" t="s">
        <v>1283</v>
      </c>
      <c r="F669" s="160" t="s">
        <v>1284</v>
      </c>
      <c r="G669" s="161" t="s">
        <v>168</v>
      </c>
      <c r="H669" s="162">
        <v>46.692</v>
      </c>
      <c r="I669" s="163"/>
      <c r="J669" s="164">
        <f>ROUND(I669*H669,0)</f>
        <v>0</v>
      </c>
      <c r="K669" s="165"/>
      <c r="L669" s="166"/>
      <c r="M669" s="167" t="s">
        <v>1</v>
      </c>
      <c r="N669" s="168" t="s">
        <v>42</v>
      </c>
      <c r="P669" s="146">
        <f>O669*H669</f>
        <v>0</v>
      </c>
      <c r="Q669" s="146">
        <v>1E-3</v>
      </c>
      <c r="R669" s="146">
        <f>Q669*H669</f>
        <v>4.6692000000000004E-2</v>
      </c>
      <c r="S669" s="146">
        <v>0</v>
      </c>
      <c r="T669" s="147">
        <f>S669*H669</f>
        <v>0</v>
      </c>
      <c r="AR669" s="148" t="s">
        <v>339</v>
      </c>
      <c r="AT669" s="148" t="s">
        <v>269</v>
      </c>
      <c r="AU669" s="148" t="s">
        <v>86</v>
      </c>
      <c r="AY669" s="16" t="s">
        <v>163</v>
      </c>
      <c r="BE669" s="149">
        <f>IF(N669="základní",J669,0)</f>
        <v>0</v>
      </c>
      <c r="BF669" s="149">
        <f>IF(N669="snížená",J669,0)</f>
        <v>0</v>
      </c>
      <c r="BG669" s="149">
        <f>IF(N669="zákl. přenesená",J669,0)</f>
        <v>0</v>
      </c>
      <c r="BH669" s="149">
        <f>IF(N669="sníž. přenesená",J669,0)</f>
        <v>0</v>
      </c>
      <c r="BI669" s="149">
        <f>IF(N669="nulová",J669,0)</f>
        <v>0</v>
      </c>
      <c r="BJ669" s="16" t="s">
        <v>8</v>
      </c>
      <c r="BK669" s="149">
        <f>ROUND(I669*H669,0)</f>
        <v>0</v>
      </c>
      <c r="BL669" s="16" t="s">
        <v>251</v>
      </c>
      <c r="BM669" s="148" t="s">
        <v>1285</v>
      </c>
    </row>
    <row r="670" spans="2:65" s="12" customFormat="1">
      <c r="B670" s="150"/>
      <c r="D670" s="151" t="s">
        <v>171</v>
      </c>
      <c r="E670" s="152" t="s">
        <v>1</v>
      </c>
      <c r="F670" s="153" t="s">
        <v>1286</v>
      </c>
      <c r="H670" s="154">
        <v>16.992000000000001</v>
      </c>
      <c r="I670" s="155"/>
      <c r="L670" s="150"/>
      <c r="M670" s="156"/>
      <c r="T670" s="157"/>
      <c r="AT670" s="152" t="s">
        <v>171</v>
      </c>
      <c r="AU670" s="152" t="s">
        <v>86</v>
      </c>
      <c r="AV670" s="12" t="s">
        <v>86</v>
      </c>
      <c r="AW670" s="12" t="s">
        <v>32</v>
      </c>
      <c r="AX670" s="12" t="s">
        <v>77</v>
      </c>
      <c r="AY670" s="152" t="s">
        <v>163</v>
      </c>
    </row>
    <row r="671" spans="2:65" s="12" customFormat="1">
      <c r="B671" s="150"/>
      <c r="D671" s="151" t="s">
        <v>171</v>
      </c>
      <c r="E671" s="152" t="s">
        <v>1</v>
      </c>
      <c r="F671" s="153" t="s">
        <v>1287</v>
      </c>
      <c r="H671" s="154">
        <v>29.7</v>
      </c>
      <c r="I671" s="155"/>
      <c r="L671" s="150"/>
      <c r="M671" s="156"/>
      <c r="T671" s="157"/>
      <c r="AT671" s="152" t="s">
        <v>171</v>
      </c>
      <c r="AU671" s="152" t="s">
        <v>86</v>
      </c>
      <c r="AV671" s="12" t="s">
        <v>86</v>
      </c>
      <c r="AW671" s="12" t="s">
        <v>32</v>
      </c>
      <c r="AX671" s="12" t="s">
        <v>77</v>
      </c>
      <c r="AY671" s="152" t="s">
        <v>163</v>
      </c>
    </row>
    <row r="672" spans="2:65" s="1" customFormat="1" ht="44.25" customHeight="1">
      <c r="B672" s="31"/>
      <c r="C672" s="136" t="s">
        <v>1288</v>
      </c>
      <c r="D672" s="136" t="s">
        <v>165</v>
      </c>
      <c r="E672" s="137" t="s">
        <v>1289</v>
      </c>
      <c r="F672" s="138" t="s">
        <v>1290</v>
      </c>
      <c r="G672" s="139" t="s">
        <v>226</v>
      </c>
      <c r="H672" s="140">
        <v>20</v>
      </c>
      <c r="I672" s="141"/>
      <c r="J672" s="142">
        <f>ROUND(I672*H672,0)</f>
        <v>0</v>
      </c>
      <c r="K672" s="143"/>
      <c r="L672" s="31"/>
      <c r="M672" s="144" t="s">
        <v>1</v>
      </c>
      <c r="N672" s="145" t="s">
        <v>42</v>
      </c>
      <c r="P672" s="146">
        <f>O672*H672</f>
        <v>0</v>
      </c>
      <c r="Q672" s="146">
        <v>0</v>
      </c>
      <c r="R672" s="146">
        <f>Q672*H672</f>
        <v>0</v>
      </c>
      <c r="S672" s="146">
        <v>0</v>
      </c>
      <c r="T672" s="147">
        <f>S672*H672</f>
        <v>0</v>
      </c>
      <c r="AR672" s="148" t="s">
        <v>251</v>
      </c>
      <c r="AT672" s="148" t="s">
        <v>165</v>
      </c>
      <c r="AU672" s="148" t="s">
        <v>86</v>
      </c>
      <c r="AY672" s="16" t="s">
        <v>163</v>
      </c>
      <c r="BE672" s="149">
        <f>IF(N672="základní",J672,0)</f>
        <v>0</v>
      </c>
      <c r="BF672" s="149">
        <f>IF(N672="snížená",J672,0)</f>
        <v>0</v>
      </c>
      <c r="BG672" s="149">
        <f>IF(N672="zákl. přenesená",J672,0)</f>
        <v>0</v>
      </c>
      <c r="BH672" s="149">
        <f>IF(N672="sníž. přenesená",J672,0)</f>
        <v>0</v>
      </c>
      <c r="BI672" s="149">
        <f>IF(N672="nulová",J672,0)</f>
        <v>0</v>
      </c>
      <c r="BJ672" s="16" t="s">
        <v>8</v>
      </c>
      <c r="BK672" s="149">
        <f>ROUND(I672*H672,0)</f>
        <v>0</v>
      </c>
      <c r="BL672" s="16" t="s">
        <v>251</v>
      </c>
      <c r="BM672" s="148" t="s">
        <v>1291</v>
      </c>
    </row>
    <row r="673" spans="2:65" s="12" customFormat="1">
      <c r="B673" s="150"/>
      <c r="D673" s="151" t="s">
        <v>171</v>
      </c>
      <c r="E673" s="152" t="s">
        <v>1</v>
      </c>
      <c r="F673" s="153" t="s">
        <v>1292</v>
      </c>
      <c r="H673" s="154">
        <v>20</v>
      </c>
      <c r="I673" s="155"/>
      <c r="L673" s="150"/>
      <c r="M673" s="156"/>
      <c r="T673" s="157"/>
      <c r="AT673" s="152" t="s">
        <v>171</v>
      </c>
      <c r="AU673" s="152" t="s">
        <v>86</v>
      </c>
      <c r="AV673" s="12" t="s">
        <v>86</v>
      </c>
      <c r="AW673" s="12" t="s">
        <v>32</v>
      </c>
      <c r="AX673" s="12" t="s">
        <v>77</v>
      </c>
      <c r="AY673" s="152" t="s">
        <v>163</v>
      </c>
    </row>
    <row r="674" spans="2:65" s="1" customFormat="1" ht="24.2" customHeight="1">
      <c r="B674" s="31"/>
      <c r="C674" s="158" t="s">
        <v>1293</v>
      </c>
      <c r="D674" s="158" t="s">
        <v>269</v>
      </c>
      <c r="E674" s="159" t="s">
        <v>1294</v>
      </c>
      <c r="F674" s="160" t="s">
        <v>1295</v>
      </c>
      <c r="G674" s="161" t="s">
        <v>168</v>
      </c>
      <c r="H674" s="162">
        <v>80.28</v>
      </c>
      <c r="I674" s="163"/>
      <c r="J674" s="164">
        <f>ROUND(I674*H674,0)</f>
        <v>0</v>
      </c>
      <c r="K674" s="165"/>
      <c r="L674" s="166"/>
      <c r="M674" s="167" t="s">
        <v>1</v>
      </c>
      <c r="N674" s="168" t="s">
        <v>42</v>
      </c>
      <c r="P674" s="146">
        <f>O674*H674</f>
        <v>0</v>
      </c>
      <c r="Q674" s="146">
        <v>1E-3</v>
      </c>
      <c r="R674" s="146">
        <f>Q674*H674</f>
        <v>8.0280000000000004E-2</v>
      </c>
      <c r="S674" s="146">
        <v>0</v>
      </c>
      <c r="T674" s="147">
        <f>S674*H674</f>
        <v>0</v>
      </c>
      <c r="AR674" s="148" t="s">
        <v>339</v>
      </c>
      <c r="AT674" s="148" t="s">
        <v>269</v>
      </c>
      <c r="AU674" s="148" t="s">
        <v>86</v>
      </c>
      <c r="AY674" s="16" t="s">
        <v>163</v>
      </c>
      <c r="BE674" s="149">
        <f>IF(N674="základní",J674,0)</f>
        <v>0</v>
      </c>
      <c r="BF674" s="149">
        <f>IF(N674="snížená",J674,0)</f>
        <v>0</v>
      </c>
      <c r="BG674" s="149">
        <f>IF(N674="zákl. přenesená",J674,0)</f>
        <v>0</v>
      </c>
      <c r="BH674" s="149">
        <f>IF(N674="sníž. přenesená",J674,0)</f>
        <v>0</v>
      </c>
      <c r="BI674" s="149">
        <f>IF(N674="nulová",J674,0)</f>
        <v>0</v>
      </c>
      <c r="BJ674" s="16" t="s">
        <v>8</v>
      </c>
      <c r="BK674" s="149">
        <f>ROUND(I674*H674,0)</f>
        <v>0</v>
      </c>
      <c r="BL674" s="16" t="s">
        <v>251</v>
      </c>
      <c r="BM674" s="148" t="s">
        <v>1296</v>
      </c>
    </row>
    <row r="675" spans="2:65" s="12" customFormat="1">
      <c r="B675" s="150"/>
      <c r="D675" s="151" t="s">
        <v>171</v>
      </c>
      <c r="E675" s="152" t="s">
        <v>1</v>
      </c>
      <c r="F675" s="153" t="s">
        <v>1297</v>
      </c>
      <c r="H675" s="154">
        <v>80.28</v>
      </c>
      <c r="I675" s="155"/>
      <c r="L675" s="150"/>
      <c r="M675" s="156"/>
      <c r="T675" s="157"/>
      <c r="AT675" s="152" t="s">
        <v>171</v>
      </c>
      <c r="AU675" s="152" t="s">
        <v>86</v>
      </c>
      <c r="AV675" s="12" t="s">
        <v>86</v>
      </c>
      <c r="AW675" s="12" t="s">
        <v>32</v>
      </c>
      <c r="AX675" s="12" t="s">
        <v>8</v>
      </c>
      <c r="AY675" s="152" t="s">
        <v>163</v>
      </c>
    </row>
    <row r="676" spans="2:65" s="1" customFormat="1" ht="33" customHeight="1">
      <c r="B676" s="31"/>
      <c r="C676" s="136" t="s">
        <v>1298</v>
      </c>
      <c r="D676" s="136" t="s">
        <v>165</v>
      </c>
      <c r="E676" s="137" t="s">
        <v>1299</v>
      </c>
      <c r="F676" s="138" t="s">
        <v>1300</v>
      </c>
      <c r="G676" s="139" t="s">
        <v>226</v>
      </c>
      <c r="H676" s="140">
        <v>8</v>
      </c>
      <c r="I676" s="141"/>
      <c r="J676" s="142">
        <f>ROUND(I676*H676,0)</f>
        <v>0</v>
      </c>
      <c r="K676" s="143"/>
      <c r="L676" s="31"/>
      <c r="M676" s="144" t="s">
        <v>1</v>
      </c>
      <c r="N676" s="145" t="s">
        <v>42</v>
      </c>
      <c r="P676" s="146">
        <f>O676*H676</f>
        <v>0</v>
      </c>
      <c r="Q676" s="146">
        <v>0</v>
      </c>
      <c r="R676" s="146">
        <f>Q676*H676</f>
        <v>0</v>
      </c>
      <c r="S676" s="146">
        <v>0</v>
      </c>
      <c r="T676" s="147">
        <f>S676*H676</f>
        <v>0</v>
      </c>
      <c r="AR676" s="148" t="s">
        <v>251</v>
      </c>
      <c r="AT676" s="148" t="s">
        <v>165</v>
      </c>
      <c r="AU676" s="148" t="s">
        <v>86</v>
      </c>
      <c r="AY676" s="16" t="s">
        <v>163</v>
      </c>
      <c r="BE676" s="149">
        <f>IF(N676="základní",J676,0)</f>
        <v>0</v>
      </c>
      <c r="BF676" s="149">
        <f>IF(N676="snížená",J676,0)</f>
        <v>0</v>
      </c>
      <c r="BG676" s="149">
        <f>IF(N676="zákl. přenesená",J676,0)</f>
        <v>0</v>
      </c>
      <c r="BH676" s="149">
        <f>IF(N676="sníž. přenesená",J676,0)</f>
        <v>0</v>
      </c>
      <c r="BI676" s="149">
        <f>IF(N676="nulová",J676,0)</f>
        <v>0</v>
      </c>
      <c r="BJ676" s="16" t="s">
        <v>8</v>
      </c>
      <c r="BK676" s="149">
        <f>ROUND(I676*H676,0)</f>
        <v>0</v>
      </c>
      <c r="BL676" s="16" t="s">
        <v>251</v>
      </c>
      <c r="BM676" s="148" t="s">
        <v>1301</v>
      </c>
    </row>
    <row r="677" spans="2:65" s="12" customFormat="1">
      <c r="B677" s="150"/>
      <c r="D677" s="151" t="s">
        <v>171</v>
      </c>
      <c r="E677" s="152" t="s">
        <v>1</v>
      </c>
      <c r="F677" s="153" t="s">
        <v>1280</v>
      </c>
      <c r="H677" s="154">
        <v>8</v>
      </c>
      <c r="I677" s="155"/>
      <c r="L677" s="150"/>
      <c r="M677" s="156"/>
      <c r="T677" s="157"/>
      <c r="AT677" s="152" t="s">
        <v>171</v>
      </c>
      <c r="AU677" s="152" t="s">
        <v>86</v>
      </c>
      <c r="AV677" s="12" t="s">
        <v>86</v>
      </c>
      <c r="AW677" s="12" t="s">
        <v>32</v>
      </c>
      <c r="AX677" s="12" t="s">
        <v>77</v>
      </c>
      <c r="AY677" s="152" t="s">
        <v>163</v>
      </c>
    </row>
    <row r="678" spans="2:65" s="1" customFormat="1" ht="37.9" customHeight="1">
      <c r="B678" s="31"/>
      <c r="C678" s="136" t="s">
        <v>1302</v>
      </c>
      <c r="D678" s="136" t="s">
        <v>165</v>
      </c>
      <c r="E678" s="137" t="s">
        <v>1303</v>
      </c>
      <c r="F678" s="138" t="s">
        <v>1304</v>
      </c>
      <c r="G678" s="139" t="s">
        <v>226</v>
      </c>
      <c r="H678" s="140">
        <v>31</v>
      </c>
      <c r="I678" s="141"/>
      <c r="J678" s="142">
        <f>ROUND(I678*H678,0)</f>
        <v>0</v>
      </c>
      <c r="K678" s="143"/>
      <c r="L678" s="31"/>
      <c r="M678" s="144" t="s">
        <v>1</v>
      </c>
      <c r="N678" s="145" t="s">
        <v>42</v>
      </c>
      <c r="P678" s="146">
        <f>O678*H678</f>
        <v>0</v>
      </c>
      <c r="Q678" s="146">
        <v>0</v>
      </c>
      <c r="R678" s="146">
        <f>Q678*H678</f>
        <v>0</v>
      </c>
      <c r="S678" s="146">
        <v>0</v>
      </c>
      <c r="T678" s="147">
        <f>S678*H678</f>
        <v>0</v>
      </c>
      <c r="AR678" s="148" t="s">
        <v>251</v>
      </c>
      <c r="AT678" s="148" t="s">
        <v>165</v>
      </c>
      <c r="AU678" s="148" t="s">
        <v>86</v>
      </c>
      <c r="AY678" s="16" t="s">
        <v>163</v>
      </c>
      <c r="BE678" s="149">
        <f>IF(N678="základní",J678,0)</f>
        <v>0</v>
      </c>
      <c r="BF678" s="149">
        <f>IF(N678="snížená",J678,0)</f>
        <v>0</v>
      </c>
      <c r="BG678" s="149">
        <f>IF(N678="zákl. přenesená",J678,0)</f>
        <v>0</v>
      </c>
      <c r="BH678" s="149">
        <f>IF(N678="sníž. přenesená",J678,0)</f>
        <v>0</v>
      </c>
      <c r="BI678" s="149">
        <f>IF(N678="nulová",J678,0)</f>
        <v>0</v>
      </c>
      <c r="BJ678" s="16" t="s">
        <v>8</v>
      </c>
      <c r="BK678" s="149">
        <f>ROUND(I678*H678,0)</f>
        <v>0</v>
      </c>
      <c r="BL678" s="16" t="s">
        <v>251</v>
      </c>
      <c r="BM678" s="148" t="s">
        <v>1305</v>
      </c>
    </row>
    <row r="679" spans="2:65" s="12" customFormat="1">
      <c r="B679" s="150"/>
      <c r="D679" s="151" t="s">
        <v>171</v>
      </c>
      <c r="E679" s="152" t="s">
        <v>1</v>
      </c>
      <c r="F679" s="153" t="s">
        <v>1292</v>
      </c>
      <c r="H679" s="154">
        <v>20</v>
      </c>
      <c r="I679" s="155"/>
      <c r="L679" s="150"/>
      <c r="M679" s="156"/>
      <c r="T679" s="157"/>
      <c r="AT679" s="152" t="s">
        <v>171</v>
      </c>
      <c r="AU679" s="152" t="s">
        <v>86</v>
      </c>
      <c r="AV679" s="12" t="s">
        <v>86</v>
      </c>
      <c r="AW679" s="12" t="s">
        <v>32</v>
      </c>
      <c r="AX679" s="12" t="s">
        <v>77</v>
      </c>
      <c r="AY679" s="152" t="s">
        <v>163</v>
      </c>
    </row>
    <row r="680" spans="2:65" s="12" customFormat="1">
      <c r="B680" s="150"/>
      <c r="D680" s="151" t="s">
        <v>171</v>
      </c>
      <c r="E680" s="152" t="s">
        <v>1</v>
      </c>
      <c r="F680" s="153" t="s">
        <v>1281</v>
      </c>
      <c r="H680" s="154">
        <v>11</v>
      </c>
      <c r="I680" s="155"/>
      <c r="L680" s="150"/>
      <c r="M680" s="156"/>
      <c r="T680" s="157"/>
      <c r="AT680" s="152" t="s">
        <v>171</v>
      </c>
      <c r="AU680" s="152" t="s">
        <v>86</v>
      </c>
      <c r="AV680" s="12" t="s">
        <v>86</v>
      </c>
      <c r="AW680" s="12" t="s">
        <v>32</v>
      </c>
      <c r="AX680" s="12" t="s">
        <v>77</v>
      </c>
      <c r="AY680" s="152" t="s">
        <v>163</v>
      </c>
    </row>
    <row r="681" spans="2:65" s="1" customFormat="1" ht="33" customHeight="1">
      <c r="B681" s="31"/>
      <c r="C681" s="158" t="s">
        <v>1306</v>
      </c>
      <c r="D681" s="158" t="s">
        <v>269</v>
      </c>
      <c r="E681" s="159" t="s">
        <v>1307</v>
      </c>
      <c r="F681" s="160" t="s">
        <v>1308</v>
      </c>
      <c r="G681" s="161" t="s">
        <v>226</v>
      </c>
      <c r="H681" s="162">
        <v>19</v>
      </c>
      <c r="I681" s="163"/>
      <c r="J681" s="164">
        <f>ROUND(I681*H681,0)</f>
        <v>0</v>
      </c>
      <c r="K681" s="165"/>
      <c r="L681" s="166"/>
      <c r="M681" s="167" t="s">
        <v>1</v>
      </c>
      <c r="N681" s="168" t="s">
        <v>42</v>
      </c>
      <c r="P681" s="146">
        <f>O681*H681</f>
        <v>0</v>
      </c>
      <c r="Q681" s="146">
        <v>1E-3</v>
      </c>
      <c r="R681" s="146">
        <f>Q681*H681</f>
        <v>1.9E-2</v>
      </c>
      <c r="S681" s="146">
        <v>0</v>
      </c>
      <c r="T681" s="147">
        <f>S681*H681</f>
        <v>0</v>
      </c>
      <c r="AR681" s="148" t="s">
        <v>339</v>
      </c>
      <c r="AT681" s="148" t="s">
        <v>269</v>
      </c>
      <c r="AU681" s="148" t="s">
        <v>86</v>
      </c>
      <c r="AY681" s="16" t="s">
        <v>163</v>
      </c>
      <c r="BE681" s="149">
        <f>IF(N681="základní",J681,0)</f>
        <v>0</v>
      </c>
      <c r="BF681" s="149">
        <f>IF(N681="snížená",J681,0)</f>
        <v>0</v>
      </c>
      <c r="BG681" s="149">
        <f>IF(N681="zákl. přenesená",J681,0)</f>
        <v>0</v>
      </c>
      <c r="BH681" s="149">
        <f>IF(N681="sníž. přenesená",J681,0)</f>
        <v>0</v>
      </c>
      <c r="BI681" s="149">
        <f>IF(N681="nulová",J681,0)</f>
        <v>0</v>
      </c>
      <c r="BJ681" s="16" t="s">
        <v>8</v>
      </c>
      <c r="BK681" s="149">
        <f>ROUND(I681*H681,0)</f>
        <v>0</v>
      </c>
      <c r="BL681" s="16" t="s">
        <v>251</v>
      </c>
      <c r="BM681" s="148" t="s">
        <v>1309</v>
      </c>
    </row>
    <row r="682" spans="2:65" s="12" customFormat="1">
      <c r="B682" s="150"/>
      <c r="D682" s="151" t="s">
        <v>171</v>
      </c>
      <c r="E682" s="152" t="s">
        <v>1</v>
      </c>
      <c r="F682" s="153" t="s">
        <v>1280</v>
      </c>
      <c r="H682" s="154">
        <v>8</v>
      </c>
      <c r="I682" s="155"/>
      <c r="L682" s="150"/>
      <c r="M682" s="156"/>
      <c r="T682" s="157"/>
      <c r="AT682" s="152" t="s">
        <v>171</v>
      </c>
      <c r="AU682" s="152" t="s">
        <v>86</v>
      </c>
      <c r="AV682" s="12" t="s">
        <v>86</v>
      </c>
      <c r="AW682" s="12" t="s">
        <v>32</v>
      </c>
      <c r="AX682" s="12" t="s">
        <v>77</v>
      </c>
      <c r="AY682" s="152" t="s">
        <v>163</v>
      </c>
    </row>
    <row r="683" spans="2:65" s="12" customFormat="1">
      <c r="B683" s="150"/>
      <c r="D683" s="151" t="s">
        <v>171</v>
      </c>
      <c r="E683" s="152" t="s">
        <v>1</v>
      </c>
      <c r="F683" s="153" t="s">
        <v>1281</v>
      </c>
      <c r="H683" s="154">
        <v>11</v>
      </c>
      <c r="I683" s="155"/>
      <c r="L683" s="150"/>
      <c r="M683" s="156"/>
      <c r="T683" s="157"/>
      <c r="AT683" s="152" t="s">
        <v>171</v>
      </c>
      <c r="AU683" s="152" t="s">
        <v>86</v>
      </c>
      <c r="AV683" s="12" t="s">
        <v>86</v>
      </c>
      <c r="AW683" s="12" t="s">
        <v>32</v>
      </c>
      <c r="AX683" s="12" t="s">
        <v>77</v>
      </c>
      <c r="AY683" s="152" t="s">
        <v>163</v>
      </c>
    </row>
    <row r="684" spans="2:65" s="1" customFormat="1" ht="33" customHeight="1">
      <c r="B684" s="31"/>
      <c r="C684" s="158" t="s">
        <v>1310</v>
      </c>
      <c r="D684" s="158" t="s">
        <v>269</v>
      </c>
      <c r="E684" s="159" t="s">
        <v>1311</v>
      </c>
      <c r="F684" s="160" t="s">
        <v>1312</v>
      </c>
      <c r="G684" s="161" t="s">
        <v>226</v>
      </c>
      <c r="H684" s="162">
        <v>20</v>
      </c>
      <c r="I684" s="163"/>
      <c r="J684" s="164">
        <f>ROUND(I684*H684,0)</f>
        <v>0</v>
      </c>
      <c r="K684" s="165"/>
      <c r="L684" s="166"/>
      <c r="M684" s="167" t="s">
        <v>1</v>
      </c>
      <c r="N684" s="168" t="s">
        <v>42</v>
      </c>
      <c r="P684" s="146">
        <f>O684*H684</f>
        <v>0</v>
      </c>
      <c r="Q684" s="146">
        <v>1E-3</v>
      </c>
      <c r="R684" s="146">
        <f>Q684*H684</f>
        <v>0.02</v>
      </c>
      <c r="S684" s="146">
        <v>0</v>
      </c>
      <c r="T684" s="147">
        <f>S684*H684</f>
        <v>0</v>
      </c>
      <c r="AR684" s="148" t="s">
        <v>339</v>
      </c>
      <c r="AT684" s="148" t="s">
        <v>269</v>
      </c>
      <c r="AU684" s="148" t="s">
        <v>86</v>
      </c>
      <c r="AY684" s="16" t="s">
        <v>163</v>
      </c>
      <c r="BE684" s="149">
        <f>IF(N684="základní",J684,0)</f>
        <v>0</v>
      </c>
      <c r="BF684" s="149">
        <f>IF(N684="snížená",J684,0)</f>
        <v>0</v>
      </c>
      <c r="BG684" s="149">
        <f>IF(N684="zákl. přenesená",J684,0)</f>
        <v>0</v>
      </c>
      <c r="BH684" s="149">
        <f>IF(N684="sníž. přenesená",J684,0)</f>
        <v>0</v>
      </c>
      <c r="BI684" s="149">
        <f>IF(N684="nulová",J684,0)</f>
        <v>0</v>
      </c>
      <c r="BJ684" s="16" t="s">
        <v>8</v>
      </c>
      <c r="BK684" s="149">
        <f>ROUND(I684*H684,0)</f>
        <v>0</v>
      </c>
      <c r="BL684" s="16" t="s">
        <v>251</v>
      </c>
      <c r="BM684" s="148" t="s">
        <v>1313</v>
      </c>
    </row>
    <row r="685" spans="2:65" s="12" customFormat="1">
      <c r="B685" s="150"/>
      <c r="D685" s="151" t="s">
        <v>171</v>
      </c>
      <c r="E685" s="152" t="s">
        <v>1</v>
      </c>
      <c r="F685" s="153" t="s">
        <v>1292</v>
      </c>
      <c r="H685" s="154">
        <v>20</v>
      </c>
      <c r="I685" s="155"/>
      <c r="L685" s="150"/>
      <c r="M685" s="156"/>
      <c r="T685" s="157"/>
      <c r="AT685" s="152" t="s">
        <v>171</v>
      </c>
      <c r="AU685" s="152" t="s">
        <v>86</v>
      </c>
      <c r="AV685" s="12" t="s">
        <v>86</v>
      </c>
      <c r="AW685" s="12" t="s">
        <v>32</v>
      </c>
      <c r="AX685" s="12" t="s">
        <v>77</v>
      </c>
      <c r="AY685" s="152" t="s">
        <v>163</v>
      </c>
    </row>
    <row r="686" spans="2:65" s="1" customFormat="1" ht="24.2" customHeight="1">
      <c r="B686" s="31"/>
      <c r="C686" s="136" t="s">
        <v>1314</v>
      </c>
      <c r="D686" s="136" t="s">
        <v>165</v>
      </c>
      <c r="E686" s="137" t="s">
        <v>1315</v>
      </c>
      <c r="F686" s="138" t="s">
        <v>1316</v>
      </c>
      <c r="G686" s="139" t="s">
        <v>203</v>
      </c>
      <c r="H686" s="140">
        <v>0.16600000000000001</v>
      </c>
      <c r="I686" s="141"/>
      <c r="J686" s="142">
        <f>ROUND(I686*H686,0)</f>
        <v>0</v>
      </c>
      <c r="K686" s="143"/>
      <c r="L686" s="31"/>
      <c r="M686" s="144" t="s">
        <v>1</v>
      </c>
      <c r="N686" s="145" t="s">
        <v>42</v>
      </c>
      <c r="P686" s="146">
        <f>O686*H686</f>
        <v>0</v>
      </c>
      <c r="Q686" s="146">
        <v>0</v>
      </c>
      <c r="R686" s="146">
        <f>Q686*H686</f>
        <v>0</v>
      </c>
      <c r="S686" s="146">
        <v>0</v>
      </c>
      <c r="T686" s="147">
        <f>S686*H686</f>
        <v>0</v>
      </c>
      <c r="AR686" s="148" t="s">
        <v>251</v>
      </c>
      <c r="AT686" s="148" t="s">
        <v>165</v>
      </c>
      <c r="AU686" s="148" t="s">
        <v>86</v>
      </c>
      <c r="AY686" s="16" t="s">
        <v>163</v>
      </c>
      <c r="BE686" s="149">
        <f>IF(N686="základní",J686,0)</f>
        <v>0</v>
      </c>
      <c r="BF686" s="149">
        <f>IF(N686="snížená",J686,0)</f>
        <v>0</v>
      </c>
      <c r="BG686" s="149">
        <f>IF(N686="zákl. přenesená",J686,0)</f>
        <v>0</v>
      </c>
      <c r="BH686" s="149">
        <f>IF(N686="sníž. přenesená",J686,0)</f>
        <v>0</v>
      </c>
      <c r="BI686" s="149">
        <f>IF(N686="nulová",J686,0)</f>
        <v>0</v>
      </c>
      <c r="BJ686" s="16" t="s">
        <v>8</v>
      </c>
      <c r="BK686" s="149">
        <f>ROUND(I686*H686,0)</f>
        <v>0</v>
      </c>
      <c r="BL686" s="16" t="s">
        <v>251</v>
      </c>
      <c r="BM686" s="148" t="s">
        <v>1317</v>
      </c>
    </row>
    <row r="687" spans="2:65" s="11" customFormat="1" ht="25.9" customHeight="1">
      <c r="B687" s="124"/>
      <c r="D687" s="125" t="s">
        <v>76</v>
      </c>
      <c r="E687" s="126" t="s">
        <v>1318</v>
      </c>
      <c r="F687" s="126" t="s">
        <v>1319</v>
      </c>
      <c r="I687" s="127"/>
      <c r="J687" s="128">
        <f>BK687</f>
        <v>0</v>
      </c>
      <c r="L687" s="124"/>
      <c r="M687" s="129"/>
      <c r="P687" s="130">
        <f>P688+P690</f>
        <v>0</v>
      </c>
      <c r="R687" s="130">
        <f>R688+R690</f>
        <v>0</v>
      </c>
      <c r="T687" s="131">
        <f>T688+T690</f>
        <v>0</v>
      </c>
      <c r="AR687" s="125" t="s">
        <v>190</v>
      </c>
      <c r="AT687" s="132" t="s">
        <v>76</v>
      </c>
      <c r="AU687" s="132" t="s">
        <v>77</v>
      </c>
      <c r="AY687" s="125" t="s">
        <v>163</v>
      </c>
      <c r="BK687" s="133">
        <f>BK688+BK690</f>
        <v>0</v>
      </c>
    </row>
    <row r="688" spans="2:65" s="11" customFormat="1" ht="22.9" customHeight="1">
      <c r="B688" s="124"/>
      <c r="D688" s="125" t="s">
        <v>76</v>
      </c>
      <c r="E688" s="134" t="s">
        <v>1320</v>
      </c>
      <c r="F688" s="134" t="s">
        <v>1321</v>
      </c>
      <c r="I688" s="127"/>
      <c r="J688" s="135">
        <f>BK688</f>
        <v>0</v>
      </c>
      <c r="L688" s="124"/>
      <c r="M688" s="129"/>
      <c r="P688" s="130">
        <f>P689</f>
        <v>0</v>
      </c>
      <c r="R688" s="130">
        <f>R689</f>
        <v>0</v>
      </c>
      <c r="T688" s="131">
        <f>T689</f>
        <v>0</v>
      </c>
      <c r="AR688" s="125" t="s">
        <v>190</v>
      </c>
      <c r="AT688" s="132" t="s">
        <v>76</v>
      </c>
      <c r="AU688" s="132" t="s">
        <v>8</v>
      </c>
      <c r="AY688" s="125" t="s">
        <v>163</v>
      </c>
      <c r="BK688" s="133">
        <f>BK689</f>
        <v>0</v>
      </c>
    </row>
    <row r="689" spans="2:65" s="1" customFormat="1" ht="16.5" customHeight="1">
      <c r="B689" s="31"/>
      <c r="C689" s="136" t="s">
        <v>1322</v>
      </c>
      <c r="D689" s="136" t="s">
        <v>165</v>
      </c>
      <c r="E689" s="137" t="s">
        <v>1323</v>
      </c>
      <c r="F689" s="138" t="s">
        <v>1321</v>
      </c>
      <c r="G689" s="139" t="s">
        <v>849</v>
      </c>
      <c r="H689" s="175"/>
      <c r="I689" s="141"/>
      <c r="J689" s="142">
        <f>ROUND(I689*H689,0)</f>
        <v>0</v>
      </c>
      <c r="K689" s="143"/>
      <c r="L689" s="31"/>
      <c r="M689" s="144" t="s">
        <v>1</v>
      </c>
      <c r="N689" s="145" t="s">
        <v>42</v>
      </c>
      <c r="P689" s="146">
        <f>O689*H689</f>
        <v>0</v>
      </c>
      <c r="Q689" s="146">
        <v>0</v>
      </c>
      <c r="R689" s="146">
        <f>Q689*H689</f>
        <v>0</v>
      </c>
      <c r="S689" s="146">
        <v>0</v>
      </c>
      <c r="T689" s="147">
        <f>S689*H689</f>
        <v>0</v>
      </c>
      <c r="AR689" s="148" t="s">
        <v>1324</v>
      </c>
      <c r="AT689" s="148" t="s">
        <v>165</v>
      </c>
      <c r="AU689" s="148" t="s">
        <v>86</v>
      </c>
      <c r="AY689" s="16" t="s">
        <v>163</v>
      </c>
      <c r="BE689" s="149">
        <f>IF(N689="základní",J689,0)</f>
        <v>0</v>
      </c>
      <c r="BF689" s="149">
        <f>IF(N689="snížená",J689,0)</f>
        <v>0</v>
      </c>
      <c r="BG689" s="149">
        <f>IF(N689="zákl. přenesená",J689,0)</f>
        <v>0</v>
      </c>
      <c r="BH689" s="149">
        <f>IF(N689="sníž. přenesená",J689,0)</f>
        <v>0</v>
      </c>
      <c r="BI689" s="149">
        <f>IF(N689="nulová",J689,0)</f>
        <v>0</v>
      </c>
      <c r="BJ689" s="16" t="s">
        <v>8</v>
      </c>
      <c r="BK689" s="149">
        <f>ROUND(I689*H689,0)</f>
        <v>0</v>
      </c>
      <c r="BL689" s="16" t="s">
        <v>1324</v>
      </c>
      <c r="BM689" s="148" t="s">
        <v>1325</v>
      </c>
    </row>
    <row r="690" spans="2:65" s="11" customFormat="1" ht="22.9" customHeight="1">
      <c r="B690" s="124"/>
      <c r="D690" s="125" t="s">
        <v>76</v>
      </c>
      <c r="E690" s="134" t="s">
        <v>1326</v>
      </c>
      <c r="F690" s="134" t="s">
        <v>1327</v>
      </c>
      <c r="I690" s="127"/>
      <c r="J690" s="135">
        <f>BK690</f>
        <v>0</v>
      </c>
      <c r="L690" s="124"/>
      <c r="M690" s="129"/>
      <c r="P690" s="130">
        <f>P691</f>
        <v>0</v>
      </c>
      <c r="R690" s="130">
        <f>R691</f>
        <v>0</v>
      </c>
      <c r="T690" s="131">
        <f>T691</f>
        <v>0</v>
      </c>
      <c r="AR690" s="125" t="s">
        <v>190</v>
      </c>
      <c r="AT690" s="132" t="s">
        <v>76</v>
      </c>
      <c r="AU690" s="132" t="s">
        <v>8</v>
      </c>
      <c r="AY690" s="125" t="s">
        <v>163</v>
      </c>
      <c r="BK690" s="133">
        <f>BK691</f>
        <v>0</v>
      </c>
    </row>
    <row r="691" spans="2:65" s="1" customFormat="1" ht="16.5" customHeight="1">
      <c r="B691" s="31"/>
      <c r="C691" s="136" t="s">
        <v>1328</v>
      </c>
      <c r="D691" s="136" t="s">
        <v>165</v>
      </c>
      <c r="E691" s="137" t="s">
        <v>1329</v>
      </c>
      <c r="F691" s="138" t="s">
        <v>1330</v>
      </c>
      <c r="G691" s="139" t="s">
        <v>849</v>
      </c>
      <c r="H691" s="175"/>
      <c r="I691" s="141"/>
      <c r="J691" s="142">
        <f>ROUND(I691*H691,0)</f>
        <v>0</v>
      </c>
      <c r="K691" s="143"/>
      <c r="L691" s="31"/>
      <c r="M691" s="176" t="s">
        <v>1</v>
      </c>
      <c r="N691" s="177" t="s">
        <v>42</v>
      </c>
      <c r="O691" s="178"/>
      <c r="P691" s="179">
        <f>O691*H691</f>
        <v>0</v>
      </c>
      <c r="Q691" s="179">
        <v>0</v>
      </c>
      <c r="R691" s="179">
        <f>Q691*H691</f>
        <v>0</v>
      </c>
      <c r="S691" s="179">
        <v>0</v>
      </c>
      <c r="T691" s="180">
        <f>S691*H691</f>
        <v>0</v>
      </c>
      <c r="AR691" s="148" t="s">
        <v>1324</v>
      </c>
      <c r="AT691" s="148" t="s">
        <v>165</v>
      </c>
      <c r="AU691" s="148" t="s">
        <v>86</v>
      </c>
      <c r="AY691" s="16" t="s">
        <v>163</v>
      </c>
      <c r="BE691" s="149">
        <f>IF(N691="základní",J691,0)</f>
        <v>0</v>
      </c>
      <c r="BF691" s="149">
        <f>IF(N691="snížená",J691,0)</f>
        <v>0</v>
      </c>
      <c r="BG691" s="149">
        <f>IF(N691="zákl. přenesená",J691,0)</f>
        <v>0</v>
      </c>
      <c r="BH691" s="149">
        <f>IF(N691="sníž. přenesená",J691,0)</f>
        <v>0</v>
      </c>
      <c r="BI691" s="149">
        <f>IF(N691="nulová",J691,0)</f>
        <v>0</v>
      </c>
      <c r="BJ691" s="16" t="s">
        <v>8</v>
      </c>
      <c r="BK691" s="149">
        <f>ROUND(I691*H691,0)</f>
        <v>0</v>
      </c>
      <c r="BL691" s="16" t="s">
        <v>1324</v>
      </c>
      <c r="BM691" s="148" t="s">
        <v>1331</v>
      </c>
    </row>
    <row r="692" spans="2:65" s="1" customFormat="1" ht="6.95" customHeight="1">
      <c r="B692" s="43"/>
      <c r="C692" s="44"/>
      <c r="D692" s="44"/>
      <c r="E692" s="44"/>
      <c r="F692" s="44"/>
      <c r="G692" s="44"/>
      <c r="H692" s="44"/>
      <c r="I692" s="44"/>
      <c r="J692" s="44"/>
      <c r="K692" s="44"/>
      <c r="L692" s="31"/>
    </row>
  </sheetData>
  <sheetProtection algorithmName="SHA-512" hashValue="pf7ijMN6NSHhY5JrlA6ATQpXMDt//ZbLFV607HIlD/T+SAWhekRc9zNEDUZN4yG26YRaZafy62FCebQ2VO32uA==" saltValue="4AxHvdybLnWd3MMjn9HVCxCNGgLVB72kE1Ebj/gx+0LIxdmWJw4BUL/hFuE7FtB5NNXtfH6ExiJD4sLAWDbQgg==" spinCount="100000" sheet="1" objects="1" scenarios="1" formatColumns="0" formatRows="0" autoFilter="0"/>
  <autoFilter ref="C146:K691" xr:uid="{00000000-0009-0000-0000-000001000000}"/>
  <mergeCells count="9">
    <mergeCell ref="E87:H87"/>
    <mergeCell ref="E137:H137"/>
    <mergeCell ref="E139:H13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109</v>
      </c>
      <c r="L4" s="19"/>
      <c r="M4" s="92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26.25" customHeight="1">
      <c r="B7" s="19"/>
      <c r="E7" s="251" t="str">
        <f>'Rekapitulace stavby'!K6</f>
        <v>SOŠ a SOU Sušice - objekt č.p.1413/II, Na Hrázi, Sušice - návrh úspor energie</v>
      </c>
      <c r="F7" s="252"/>
      <c r="G7" s="252"/>
      <c r="H7" s="252"/>
      <c r="L7" s="19"/>
    </row>
    <row r="8" spans="2:46" ht="12" customHeight="1">
      <c r="B8" s="19"/>
      <c r="D8" s="26" t="s">
        <v>110</v>
      </c>
      <c r="L8" s="19"/>
    </row>
    <row r="9" spans="2:46" s="1" customFormat="1" ht="16.5" customHeight="1">
      <c r="B9" s="31"/>
      <c r="E9" s="251" t="s">
        <v>1332</v>
      </c>
      <c r="F9" s="250"/>
      <c r="G9" s="250"/>
      <c r="H9" s="250"/>
      <c r="L9" s="31"/>
    </row>
    <row r="10" spans="2:46" s="1" customFormat="1" ht="12" customHeight="1">
      <c r="B10" s="31"/>
      <c r="D10" s="26" t="s">
        <v>1333</v>
      </c>
      <c r="L10" s="31"/>
    </row>
    <row r="11" spans="2:46" s="1" customFormat="1" ht="16.5" customHeight="1">
      <c r="B11" s="31"/>
      <c r="E11" s="229" t="s">
        <v>1334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19</v>
      </c>
      <c r="F13" s="24" t="s">
        <v>1</v>
      </c>
      <c r="I13" s="26" t="s">
        <v>20</v>
      </c>
      <c r="J13" s="24" t="s">
        <v>1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51" t="str">
        <f>'Rekapitulace stavby'!AN8</f>
        <v>16. 12. 2024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">
        <v>1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53" t="str">
        <f>'Rekapitulace stavby'!E14</f>
        <v>Vyplň údaj</v>
      </c>
      <c r="F20" s="219"/>
      <c r="G20" s="219"/>
      <c r="H20" s="219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">
        <v>1</v>
      </c>
      <c r="L22" s="31"/>
    </row>
    <row r="23" spans="2:12" s="1" customFormat="1" ht="18" customHeight="1">
      <c r="B23" s="31"/>
      <c r="E23" s="24" t="s">
        <v>1335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36</v>
      </c>
      <c r="L28" s="31"/>
    </row>
    <row r="29" spans="2:12" s="7" customFormat="1" ht="16.5" customHeight="1">
      <c r="B29" s="93"/>
      <c r="E29" s="223" t="s">
        <v>1</v>
      </c>
      <c r="F29" s="223"/>
      <c r="G29" s="223"/>
      <c r="H29" s="223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37</v>
      </c>
      <c r="J32" s="65">
        <f>ROUND(J134, 0)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39</v>
      </c>
      <c r="I34" s="34" t="s">
        <v>38</v>
      </c>
      <c r="J34" s="34" t="s">
        <v>40</v>
      </c>
      <c r="L34" s="31"/>
    </row>
    <row r="35" spans="2:12" s="1" customFormat="1" ht="14.45" customHeight="1">
      <c r="B35" s="31"/>
      <c r="D35" s="54" t="s">
        <v>41</v>
      </c>
      <c r="E35" s="26" t="s">
        <v>42</v>
      </c>
      <c r="F35" s="85">
        <f>ROUND((SUM(BE134:BE255)),  0)</f>
        <v>0</v>
      </c>
      <c r="I35" s="95">
        <v>0.21</v>
      </c>
      <c r="J35" s="85">
        <f>ROUND(((SUM(BE134:BE255))*I35),  0)</f>
        <v>0</v>
      </c>
      <c r="L35" s="31"/>
    </row>
    <row r="36" spans="2:12" s="1" customFormat="1" ht="14.45" customHeight="1">
      <c r="B36" s="31"/>
      <c r="E36" s="26" t="s">
        <v>43</v>
      </c>
      <c r="F36" s="85">
        <f>ROUND((SUM(BF134:BF255)),  0)</f>
        <v>0</v>
      </c>
      <c r="I36" s="95">
        <v>0.12</v>
      </c>
      <c r="J36" s="85">
        <f>ROUND(((SUM(BF134:BF255))*I36),  0)</f>
        <v>0</v>
      </c>
      <c r="L36" s="31"/>
    </row>
    <row r="37" spans="2:12" s="1" customFormat="1" ht="14.45" hidden="1" customHeight="1">
      <c r="B37" s="31"/>
      <c r="E37" s="26" t="s">
        <v>44</v>
      </c>
      <c r="F37" s="85">
        <f>ROUND((SUM(BG134:BG255)),  0)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45</v>
      </c>
      <c r="F38" s="85">
        <f>ROUND((SUM(BH134:BH255)),  0)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46</v>
      </c>
      <c r="F39" s="85">
        <f>ROUND((SUM(BI134:BI255)),  0)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47</v>
      </c>
      <c r="E41" s="56"/>
      <c r="F41" s="56"/>
      <c r="G41" s="98" t="s">
        <v>48</v>
      </c>
      <c r="H41" s="99" t="s">
        <v>49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2" t="s">
        <v>53</v>
      </c>
      <c r="G61" s="42" t="s">
        <v>52</v>
      </c>
      <c r="H61" s="33"/>
      <c r="I61" s="33"/>
      <c r="J61" s="103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2" t="s">
        <v>53</v>
      </c>
      <c r="G76" s="42" t="s">
        <v>52</v>
      </c>
      <c r="H76" s="33"/>
      <c r="I76" s="33"/>
      <c r="J76" s="103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112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17</v>
      </c>
      <c r="L84" s="31"/>
    </row>
    <row r="85" spans="2:12" s="1" customFormat="1" ht="26.25" customHeight="1">
      <c r="B85" s="31"/>
      <c r="E85" s="251" t="str">
        <f>E7</f>
        <v>SOŠ a SOU Sušice - objekt č.p.1413/II, Na Hrázi, Sušice - návrh úspor energie</v>
      </c>
      <c r="F85" s="252"/>
      <c r="G85" s="252"/>
      <c r="H85" s="252"/>
      <c r="L85" s="31"/>
    </row>
    <row r="86" spans="2:12" ht="12" customHeight="1">
      <c r="B86" s="19"/>
      <c r="C86" s="26" t="s">
        <v>110</v>
      </c>
      <c r="L86" s="19"/>
    </row>
    <row r="87" spans="2:12" s="1" customFormat="1" ht="16.5" customHeight="1">
      <c r="B87" s="31"/>
      <c r="E87" s="251" t="s">
        <v>1332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1333</v>
      </c>
      <c r="L88" s="31"/>
    </row>
    <row r="89" spans="2:12" s="1" customFormat="1" ht="16.5" customHeight="1">
      <c r="B89" s="31"/>
      <c r="E89" s="229" t="str">
        <f>E11</f>
        <v>021 - Dílny - vytápění</v>
      </c>
      <c r="F89" s="250"/>
      <c r="G89" s="250"/>
      <c r="H89" s="250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21</v>
      </c>
      <c r="F91" s="24" t="str">
        <f>F14</f>
        <v>Sušice</v>
      </c>
      <c r="I91" s="26" t="s">
        <v>23</v>
      </c>
      <c r="J91" s="51" t="str">
        <f>IF(J14="","",J14)</f>
        <v>16. 12. 2024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25</v>
      </c>
      <c r="F93" s="24" t="str">
        <f>E17</f>
        <v>SOŠ a SOU Sušice</v>
      </c>
      <c r="I93" s="26" t="s">
        <v>31</v>
      </c>
      <c r="J93" s="29" t="str">
        <f>E23</f>
        <v>Václav Ženíšek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113</v>
      </c>
      <c r="D96" s="96"/>
      <c r="E96" s="96"/>
      <c r="F96" s="96"/>
      <c r="G96" s="96"/>
      <c r="H96" s="96"/>
      <c r="I96" s="96"/>
      <c r="J96" s="105" t="s">
        <v>114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115</v>
      </c>
      <c r="J98" s="65">
        <f>J134</f>
        <v>0</v>
      </c>
      <c r="L98" s="31"/>
      <c r="AU98" s="16" t="s">
        <v>116</v>
      </c>
    </row>
    <row r="99" spans="2:47" s="8" customFormat="1" ht="24.95" customHeight="1">
      <c r="B99" s="107"/>
      <c r="D99" s="108" t="s">
        <v>117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47" s="9" customFormat="1" ht="19.899999999999999" customHeight="1">
      <c r="B100" s="111"/>
      <c r="D100" s="112" t="s">
        <v>1336</v>
      </c>
      <c r="E100" s="113"/>
      <c r="F100" s="113"/>
      <c r="G100" s="113"/>
      <c r="H100" s="113"/>
      <c r="I100" s="113"/>
      <c r="J100" s="114">
        <f>J136</f>
        <v>0</v>
      </c>
      <c r="L100" s="111"/>
    </row>
    <row r="101" spans="2:47" s="8" customFormat="1" ht="24.95" customHeight="1">
      <c r="B101" s="107"/>
      <c r="D101" s="108" t="s">
        <v>131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2:47" s="9" customFormat="1" ht="19.899999999999999" customHeight="1">
      <c r="B102" s="111"/>
      <c r="D102" s="112" t="s">
        <v>133</v>
      </c>
      <c r="E102" s="113"/>
      <c r="F102" s="113"/>
      <c r="G102" s="113"/>
      <c r="H102" s="113"/>
      <c r="I102" s="113"/>
      <c r="J102" s="114">
        <f>J143</f>
        <v>0</v>
      </c>
      <c r="L102" s="111"/>
    </row>
    <row r="103" spans="2:47" s="9" customFormat="1" ht="19.899999999999999" customHeight="1">
      <c r="B103" s="111"/>
      <c r="D103" s="112" t="s">
        <v>1337</v>
      </c>
      <c r="E103" s="113"/>
      <c r="F103" s="113"/>
      <c r="G103" s="113"/>
      <c r="H103" s="113"/>
      <c r="I103" s="113"/>
      <c r="J103" s="114">
        <f>J152</f>
        <v>0</v>
      </c>
      <c r="L103" s="111"/>
    </row>
    <row r="104" spans="2:47" s="9" customFormat="1" ht="19.899999999999999" customHeight="1">
      <c r="B104" s="111"/>
      <c r="D104" s="112" t="s">
        <v>1338</v>
      </c>
      <c r="E104" s="113"/>
      <c r="F104" s="113"/>
      <c r="G104" s="113"/>
      <c r="H104" s="113"/>
      <c r="I104" s="113"/>
      <c r="J104" s="114">
        <f>J155</f>
        <v>0</v>
      </c>
      <c r="L104" s="111"/>
    </row>
    <row r="105" spans="2:47" s="9" customFormat="1" ht="19.899999999999999" customHeight="1">
      <c r="B105" s="111"/>
      <c r="D105" s="112" t="s">
        <v>1339</v>
      </c>
      <c r="E105" s="113"/>
      <c r="F105" s="113"/>
      <c r="G105" s="113"/>
      <c r="H105" s="113"/>
      <c r="I105" s="113"/>
      <c r="J105" s="114">
        <f>J177</f>
        <v>0</v>
      </c>
      <c r="L105" s="111"/>
    </row>
    <row r="106" spans="2:47" s="9" customFormat="1" ht="19.899999999999999" customHeight="1">
      <c r="B106" s="111"/>
      <c r="D106" s="112" t="s">
        <v>1340</v>
      </c>
      <c r="E106" s="113"/>
      <c r="F106" s="113"/>
      <c r="G106" s="113"/>
      <c r="H106" s="113"/>
      <c r="I106" s="113"/>
      <c r="J106" s="114">
        <f>J196</f>
        <v>0</v>
      </c>
      <c r="L106" s="111"/>
    </row>
    <row r="107" spans="2:47" s="9" customFormat="1" ht="19.899999999999999" customHeight="1">
      <c r="B107" s="111"/>
      <c r="D107" s="112" t="s">
        <v>139</v>
      </c>
      <c r="E107" s="113"/>
      <c r="F107" s="113"/>
      <c r="G107" s="113"/>
      <c r="H107" s="113"/>
      <c r="I107" s="113"/>
      <c r="J107" s="114">
        <f>J231</f>
        <v>0</v>
      </c>
      <c r="L107" s="111"/>
    </row>
    <row r="108" spans="2:47" s="9" customFormat="1" ht="19.899999999999999" customHeight="1">
      <c r="B108" s="111"/>
      <c r="D108" s="112" t="s">
        <v>142</v>
      </c>
      <c r="E108" s="113"/>
      <c r="F108" s="113"/>
      <c r="G108" s="113"/>
      <c r="H108" s="113"/>
      <c r="I108" s="113"/>
      <c r="J108" s="114">
        <f>J238</f>
        <v>0</v>
      </c>
      <c r="L108" s="111"/>
    </row>
    <row r="109" spans="2:47" s="8" customFormat="1" ht="24.95" customHeight="1">
      <c r="B109" s="107"/>
      <c r="D109" s="108" t="s">
        <v>1341</v>
      </c>
      <c r="E109" s="109"/>
      <c r="F109" s="109"/>
      <c r="G109" s="109"/>
      <c r="H109" s="109"/>
      <c r="I109" s="109"/>
      <c r="J109" s="110">
        <f>J248</f>
        <v>0</v>
      </c>
      <c r="L109" s="107"/>
    </row>
    <row r="110" spans="2:47" s="8" customFormat="1" ht="24.95" customHeight="1">
      <c r="B110" s="107"/>
      <c r="D110" s="108" t="s">
        <v>145</v>
      </c>
      <c r="E110" s="109"/>
      <c r="F110" s="109"/>
      <c r="G110" s="109"/>
      <c r="H110" s="109"/>
      <c r="I110" s="109"/>
      <c r="J110" s="110">
        <f>J250</f>
        <v>0</v>
      </c>
      <c r="L110" s="107"/>
    </row>
    <row r="111" spans="2:47" s="9" customFormat="1" ht="19.899999999999999" customHeight="1">
      <c r="B111" s="111"/>
      <c r="D111" s="112" t="s">
        <v>1342</v>
      </c>
      <c r="E111" s="113"/>
      <c r="F111" s="113"/>
      <c r="G111" s="113"/>
      <c r="H111" s="113"/>
      <c r="I111" s="113"/>
      <c r="J111" s="114">
        <f>J251</f>
        <v>0</v>
      </c>
      <c r="L111" s="111"/>
    </row>
    <row r="112" spans="2:47" s="9" customFormat="1" ht="19.899999999999999" customHeight="1">
      <c r="B112" s="111"/>
      <c r="D112" s="112" t="s">
        <v>1343</v>
      </c>
      <c r="E112" s="113"/>
      <c r="F112" s="113"/>
      <c r="G112" s="113"/>
      <c r="H112" s="113"/>
      <c r="I112" s="113"/>
      <c r="J112" s="114">
        <f>J254</f>
        <v>0</v>
      </c>
      <c r="L112" s="111"/>
    </row>
    <row r="113" spans="2:12" s="1" customFormat="1" ht="21.75" customHeight="1">
      <c r="B113" s="31"/>
      <c r="L113" s="31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4.95" customHeight="1">
      <c r="B119" s="31"/>
      <c r="C119" s="20" t="s">
        <v>148</v>
      </c>
      <c r="L119" s="31"/>
    </row>
    <row r="120" spans="2:12" s="1" customFormat="1" ht="6.95" customHeight="1">
      <c r="B120" s="31"/>
      <c r="L120" s="31"/>
    </row>
    <row r="121" spans="2:12" s="1" customFormat="1" ht="12" customHeight="1">
      <c r="B121" s="31"/>
      <c r="C121" s="26" t="s">
        <v>17</v>
      </c>
      <c r="L121" s="31"/>
    </row>
    <row r="122" spans="2:12" s="1" customFormat="1" ht="26.25" customHeight="1">
      <c r="B122" s="31"/>
      <c r="E122" s="251" t="str">
        <f>E7</f>
        <v>SOŠ a SOU Sušice - objekt č.p.1413/II, Na Hrázi, Sušice - návrh úspor energie</v>
      </c>
      <c r="F122" s="252"/>
      <c r="G122" s="252"/>
      <c r="H122" s="252"/>
      <c r="L122" s="31"/>
    </row>
    <row r="123" spans="2:12" ht="12" customHeight="1">
      <c r="B123" s="19"/>
      <c r="C123" s="26" t="s">
        <v>110</v>
      </c>
      <c r="L123" s="19"/>
    </row>
    <row r="124" spans="2:12" s="1" customFormat="1" ht="16.5" customHeight="1">
      <c r="B124" s="31"/>
      <c r="E124" s="251" t="s">
        <v>1332</v>
      </c>
      <c r="F124" s="250"/>
      <c r="G124" s="250"/>
      <c r="H124" s="250"/>
      <c r="L124" s="31"/>
    </row>
    <row r="125" spans="2:12" s="1" customFormat="1" ht="12" customHeight="1">
      <c r="B125" s="31"/>
      <c r="C125" s="26" t="s">
        <v>1333</v>
      </c>
      <c r="L125" s="31"/>
    </row>
    <row r="126" spans="2:12" s="1" customFormat="1" ht="16.5" customHeight="1">
      <c r="B126" s="31"/>
      <c r="E126" s="229" t="str">
        <f>E11</f>
        <v>021 - Dílny - vytápění</v>
      </c>
      <c r="F126" s="250"/>
      <c r="G126" s="250"/>
      <c r="H126" s="250"/>
      <c r="L126" s="31"/>
    </row>
    <row r="127" spans="2:12" s="1" customFormat="1" ht="6.95" customHeight="1">
      <c r="B127" s="31"/>
      <c r="L127" s="31"/>
    </row>
    <row r="128" spans="2:12" s="1" customFormat="1" ht="12" customHeight="1">
      <c r="B128" s="31"/>
      <c r="C128" s="26" t="s">
        <v>21</v>
      </c>
      <c r="F128" s="24" t="str">
        <f>F14</f>
        <v>Sušice</v>
      </c>
      <c r="I128" s="26" t="s">
        <v>23</v>
      </c>
      <c r="J128" s="51" t="str">
        <f>IF(J14="","",J14)</f>
        <v>16. 12. 2024</v>
      </c>
      <c r="L128" s="31"/>
    </row>
    <row r="129" spans="2:65" s="1" customFormat="1" ht="6.95" customHeight="1">
      <c r="B129" s="31"/>
      <c r="L129" s="31"/>
    </row>
    <row r="130" spans="2:65" s="1" customFormat="1" ht="15.2" customHeight="1">
      <c r="B130" s="31"/>
      <c r="C130" s="26" t="s">
        <v>25</v>
      </c>
      <c r="F130" s="24" t="str">
        <f>E17</f>
        <v>SOŠ a SOU Sušice</v>
      </c>
      <c r="I130" s="26" t="s">
        <v>31</v>
      </c>
      <c r="J130" s="29" t="str">
        <f>E23</f>
        <v>Václav Ženíšek</v>
      </c>
      <c r="L130" s="31"/>
    </row>
    <row r="131" spans="2:65" s="1" customFormat="1" ht="15.2" customHeight="1">
      <c r="B131" s="31"/>
      <c r="C131" s="26" t="s">
        <v>29</v>
      </c>
      <c r="F131" s="24" t="str">
        <f>IF(E20="","",E20)</f>
        <v>Vyplň údaj</v>
      </c>
      <c r="I131" s="26" t="s">
        <v>34</v>
      </c>
      <c r="J131" s="29" t="str">
        <f>E26</f>
        <v xml:space="preserve"> </v>
      </c>
      <c r="L131" s="31"/>
    </row>
    <row r="132" spans="2:65" s="1" customFormat="1" ht="10.35" customHeight="1">
      <c r="B132" s="31"/>
      <c r="L132" s="31"/>
    </row>
    <row r="133" spans="2:65" s="10" customFormat="1" ht="29.25" customHeight="1">
      <c r="B133" s="115"/>
      <c r="C133" s="116" t="s">
        <v>149</v>
      </c>
      <c r="D133" s="117" t="s">
        <v>62</v>
      </c>
      <c r="E133" s="117" t="s">
        <v>58</v>
      </c>
      <c r="F133" s="117" t="s">
        <v>59</v>
      </c>
      <c r="G133" s="117" t="s">
        <v>150</v>
      </c>
      <c r="H133" s="117" t="s">
        <v>151</v>
      </c>
      <c r="I133" s="117" t="s">
        <v>152</v>
      </c>
      <c r="J133" s="118" t="s">
        <v>114</v>
      </c>
      <c r="K133" s="119" t="s">
        <v>153</v>
      </c>
      <c r="L133" s="115"/>
      <c r="M133" s="58" t="s">
        <v>1</v>
      </c>
      <c r="N133" s="59" t="s">
        <v>41</v>
      </c>
      <c r="O133" s="59" t="s">
        <v>154</v>
      </c>
      <c r="P133" s="59" t="s">
        <v>155</v>
      </c>
      <c r="Q133" s="59" t="s">
        <v>156</v>
      </c>
      <c r="R133" s="59" t="s">
        <v>157</v>
      </c>
      <c r="S133" s="59" t="s">
        <v>158</v>
      </c>
      <c r="T133" s="60" t="s">
        <v>159</v>
      </c>
    </row>
    <row r="134" spans="2:65" s="1" customFormat="1" ht="22.9" customHeight="1">
      <c r="B134" s="31"/>
      <c r="C134" s="63" t="s">
        <v>160</v>
      </c>
      <c r="J134" s="120">
        <f>BK134</f>
        <v>0</v>
      </c>
      <c r="L134" s="31"/>
      <c r="M134" s="61"/>
      <c r="N134" s="52"/>
      <c r="O134" s="52"/>
      <c r="P134" s="121">
        <f>P135+P142+P248+P250</f>
        <v>0</v>
      </c>
      <c r="Q134" s="52"/>
      <c r="R134" s="121">
        <f>R135+R142+R248+R250</f>
        <v>3.5049643000000001</v>
      </c>
      <c r="S134" s="52"/>
      <c r="T134" s="122">
        <f>T135+T142+T248+T250</f>
        <v>10.380034</v>
      </c>
      <c r="AT134" s="16" t="s">
        <v>76</v>
      </c>
      <c r="AU134" s="16" t="s">
        <v>116</v>
      </c>
      <c r="BK134" s="123">
        <f>BK135+BK142+BK248+BK250</f>
        <v>0</v>
      </c>
    </row>
    <row r="135" spans="2:65" s="11" customFormat="1" ht="25.9" customHeight="1">
      <c r="B135" s="124"/>
      <c r="D135" s="125" t="s">
        <v>76</v>
      </c>
      <c r="E135" s="126" t="s">
        <v>161</v>
      </c>
      <c r="F135" s="126" t="s">
        <v>162</v>
      </c>
      <c r="I135" s="127"/>
      <c r="J135" s="128">
        <f>BK135</f>
        <v>0</v>
      </c>
      <c r="L135" s="124"/>
      <c r="M135" s="129"/>
      <c r="P135" s="130">
        <f>P136</f>
        <v>0</v>
      </c>
      <c r="R135" s="130">
        <f>R136</f>
        <v>0</v>
      </c>
      <c r="T135" s="131">
        <f>T136</f>
        <v>0</v>
      </c>
      <c r="AR135" s="125" t="s">
        <v>8</v>
      </c>
      <c r="AT135" s="132" t="s">
        <v>76</v>
      </c>
      <c r="AU135" s="132" t="s">
        <v>77</v>
      </c>
      <c r="AY135" s="125" t="s">
        <v>163</v>
      </c>
      <c r="BK135" s="133">
        <f>BK136</f>
        <v>0</v>
      </c>
    </row>
    <row r="136" spans="2:65" s="11" customFormat="1" ht="22.9" customHeight="1">
      <c r="B136" s="124"/>
      <c r="D136" s="125" t="s">
        <v>76</v>
      </c>
      <c r="E136" s="134" t="s">
        <v>211</v>
      </c>
      <c r="F136" s="134" t="s">
        <v>1344</v>
      </c>
      <c r="I136" s="127"/>
      <c r="J136" s="135">
        <f>BK136</f>
        <v>0</v>
      </c>
      <c r="L136" s="124"/>
      <c r="M136" s="129"/>
      <c r="P136" s="130">
        <f>SUM(P137:P141)</f>
        <v>0</v>
      </c>
      <c r="R136" s="130">
        <f>SUM(R137:R141)</f>
        <v>0</v>
      </c>
      <c r="T136" s="131">
        <f>SUM(T137:T141)</f>
        <v>0</v>
      </c>
      <c r="AR136" s="125" t="s">
        <v>8</v>
      </c>
      <c r="AT136" s="132" t="s">
        <v>76</v>
      </c>
      <c r="AU136" s="132" t="s">
        <v>8</v>
      </c>
      <c r="AY136" s="125" t="s">
        <v>163</v>
      </c>
      <c r="BK136" s="133">
        <f>SUM(BK137:BK141)</f>
        <v>0</v>
      </c>
    </row>
    <row r="137" spans="2:65" s="1" customFormat="1" ht="33" customHeight="1">
      <c r="B137" s="31"/>
      <c r="C137" s="136" t="s">
        <v>8</v>
      </c>
      <c r="D137" s="136" t="s">
        <v>165</v>
      </c>
      <c r="E137" s="137" t="s">
        <v>1345</v>
      </c>
      <c r="F137" s="138" t="s">
        <v>1346</v>
      </c>
      <c r="G137" s="139" t="s">
        <v>168</v>
      </c>
      <c r="H137" s="140">
        <v>44</v>
      </c>
      <c r="I137" s="141"/>
      <c r="J137" s="142">
        <f>ROUND(I137*H137,0)</f>
        <v>0</v>
      </c>
      <c r="K137" s="143"/>
      <c r="L137" s="31"/>
      <c r="M137" s="144" t="s">
        <v>1</v>
      </c>
      <c r="N137" s="145" t="s">
        <v>42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169</v>
      </c>
      <c r="AT137" s="148" t="s">
        <v>165</v>
      </c>
      <c r="AU137" s="148" t="s">
        <v>86</v>
      </c>
      <c r="AY137" s="16" t="s">
        <v>163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8</v>
      </c>
      <c r="BK137" s="149">
        <f>ROUND(I137*H137,0)</f>
        <v>0</v>
      </c>
      <c r="BL137" s="16" t="s">
        <v>169</v>
      </c>
      <c r="BM137" s="148" t="s">
        <v>86</v>
      </c>
    </row>
    <row r="138" spans="2:65" s="1" customFormat="1" ht="37.9" customHeight="1">
      <c r="B138" s="31"/>
      <c r="C138" s="136" t="s">
        <v>86</v>
      </c>
      <c r="D138" s="136" t="s">
        <v>165</v>
      </c>
      <c r="E138" s="137" t="s">
        <v>1347</v>
      </c>
      <c r="F138" s="138" t="s">
        <v>1348</v>
      </c>
      <c r="G138" s="139" t="s">
        <v>168</v>
      </c>
      <c r="H138" s="140">
        <v>1232</v>
      </c>
      <c r="I138" s="141"/>
      <c r="J138" s="142">
        <f>ROUND(I138*H138,0)</f>
        <v>0</v>
      </c>
      <c r="K138" s="143"/>
      <c r="L138" s="31"/>
      <c r="M138" s="144" t="s">
        <v>1</v>
      </c>
      <c r="N138" s="145" t="s">
        <v>42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169</v>
      </c>
      <c r="AT138" s="148" t="s">
        <v>165</v>
      </c>
      <c r="AU138" s="148" t="s">
        <v>86</v>
      </c>
      <c r="AY138" s="16" t="s">
        <v>163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6" t="s">
        <v>8</v>
      </c>
      <c r="BK138" s="149">
        <f>ROUND(I138*H138,0)</f>
        <v>0</v>
      </c>
      <c r="BL138" s="16" t="s">
        <v>169</v>
      </c>
      <c r="BM138" s="148" t="s">
        <v>169</v>
      </c>
    </row>
    <row r="139" spans="2:65" s="1" customFormat="1" ht="33" customHeight="1">
      <c r="B139" s="31"/>
      <c r="C139" s="136" t="s">
        <v>179</v>
      </c>
      <c r="D139" s="136" t="s">
        <v>165</v>
      </c>
      <c r="E139" s="137" t="s">
        <v>1349</v>
      </c>
      <c r="F139" s="138" t="s">
        <v>1350</v>
      </c>
      <c r="G139" s="139" t="s">
        <v>168</v>
      </c>
      <c r="H139" s="140">
        <v>44</v>
      </c>
      <c r="I139" s="141"/>
      <c r="J139" s="142">
        <f>ROUND(I139*H139,0)</f>
        <v>0</v>
      </c>
      <c r="K139" s="143"/>
      <c r="L139" s="31"/>
      <c r="M139" s="144" t="s">
        <v>1</v>
      </c>
      <c r="N139" s="145" t="s">
        <v>42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169</v>
      </c>
      <c r="AT139" s="148" t="s">
        <v>165</v>
      </c>
      <c r="AU139" s="148" t="s">
        <v>86</v>
      </c>
      <c r="AY139" s="16" t="s">
        <v>163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8</v>
      </c>
      <c r="BK139" s="149">
        <f>ROUND(I139*H139,0)</f>
        <v>0</v>
      </c>
      <c r="BL139" s="16" t="s">
        <v>169</v>
      </c>
      <c r="BM139" s="148" t="s">
        <v>195</v>
      </c>
    </row>
    <row r="140" spans="2:65" s="1" customFormat="1" ht="16.5" customHeight="1">
      <c r="B140" s="31"/>
      <c r="C140" s="136" t="s">
        <v>169</v>
      </c>
      <c r="D140" s="136" t="s">
        <v>165</v>
      </c>
      <c r="E140" s="137" t="s">
        <v>1351</v>
      </c>
      <c r="F140" s="138" t="s">
        <v>1352</v>
      </c>
      <c r="G140" s="139" t="s">
        <v>1353</v>
      </c>
      <c r="H140" s="140">
        <v>20</v>
      </c>
      <c r="I140" s="141"/>
      <c r="J140" s="142">
        <f>ROUND(I140*H140,0)</f>
        <v>0</v>
      </c>
      <c r="K140" s="143"/>
      <c r="L140" s="31"/>
      <c r="M140" s="144" t="s">
        <v>1</v>
      </c>
      <c r="N140" s="145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169</v>
      </c>
      <c r="AT140" s="148" t="s">
        <v>165</v>
      </c>
      <c r="AU140" s="148" t="s">
        <v>86</v>
      </c>
      <c r="AY140" s="16" t="s">
        <v>163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8</v>
      </c>
      <c r="BK140" s="149">
        <f>ROUND(I140*H140,0)</f>
        <v>0</v>
      </c>
      <c r="BL140" s="16" t="s">
        <v>169</v>
      </c>
      <c r="BM140" s="148" t="s">
        <v>206</v>
      </c>
    </row>
    <row r="141" spans="2:65" s="1" customFormat="1" ht="16.5" customHeight="1">
      <c r="B141" s="31"/>
      <c r="C141" s="136" t="s">
        <v>190</v>
      </c>
      <c r="D141" s="136" t="s">
        <v>165</v>
      </c>
      <c r="E141" s="137" t="s">
        <v>604</v>
      </c>
      <c r="F141" s="138" t="s">
        <v>605</v>
      </c>
      <c r="G141" s="139" t="s">
        <v>168</v>
      </c>
      <c r="H141" s="140">
        <v>1550</v>
      </c>
      <c r="I141" s="141"/>
      <c r="J141" s="142">
        <f>ROUND(I141*H141,0)</f>
        <v>0</v>
      </c>
      <c r="K141" s="143"/>
      <c r="L141" s="31"/>
      <c r="M141" s="144" t="s">
        <v>1</v>
      </c>
      <c r="N141" s="145" t="s">
        <v>42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169</v>
      </c>
      <c r="AT141" s="148" t="s">
        <v>165</v>
      </c>
      <c r="AU141" s="148" t="s">
        <v>86</v>
      </c>
      <c r="AY141" s="16" t="s">
        <v>163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8</v>
      </c>
      <c r="BK141" s="149">
        <f>ROUND(I141*H141,0)</f>
        <v>0</v>
      </c>
      <c r="BL141" s="16" t="s">
        <v>169</v>
      </c>
      <c r="BM141" s="148" t="s">
        <v>216</v>
      </c>
    </row>
    <row r="142" spans="2:65" s="11" customFormat="1" ht="25.9" customHeight="1">
      <c r="B142" s="124"/>
      <c r="D142" s="125" t="s">
        <v>76</v>
      </c>
      <c r="E142" s="126" t="s">
        <v>761</v>
      </c>
      <c r="F142" s="126" t="s">
        <v>762</v>
      </c>
      <c r="I142" s="127"/>
      <c r="J142" s="128">
        <f>BK142</f>
        <v>0</v>
      </c>
      <c r="L142" s="124"/>
      <c r="M142" s="129"/>
      <c r="P142" s="130">
        <f>P143+P152+P155+P177+P196+P231+P238</f>
        <v>0</v>
      </c>
      <c r="R142" s="130">
        <f>R143+R152+R155+R177+R196+R231+R238</f>
        <v>3.5049643000000001</v>
      </c>
      <c r="T142" s="131">
        <f>T143+T152+T155+T177+T196+T231+T238</f>
        <v>10.380034</v>
      </c>
      <c r="AR142" s="125" t="s">
        <v>86</v>
      </c>
      <c r="AT142" s="132" t="s">
        <v>76</v>
      </c>
      <c r="AU142" s="132" t="s">
        <v>77</v>
      </c>
      <c r="AY142" s="125" t="s">
        <v>163</v>
      </c>
      <c r="BK142" s="133">
        <f>BK143+BK152+BK155+BK177+BK196+BK231+BK238</f>
        <v>0</v>
      </c>
    </row>
    <row r="143" spans="2:65" s="11" customFormat="1" ht="22.9" customHeight="1">
      <c r="B143" s="124"/>
      <c r="D143" s="125" t="s">
        <v>76</v>
      </c>
      <c r="E143" s="134" t="s">
        <v>794</v>
      </c>
      <c r="F143" s="134" t="s">
        <v>795</v>
      </c>
      <c r="I143" s="127"/>
      <c r="J143" s="135">
        <f>BK143</f>
        <v>0</v>
      </c>
      <c r="L143" s="124"/>
      <c r="M143" s="129"/>
      <c r="P143" s="130">
        <f>SUM(P144:P151)</f>
        <v>0</v>
      </c>
      <c r="R143" s="130">
        <f>SUM(R144:R151)</f>
        <v>0.22844</v>
      </c>
      <c r="T143" s="131">
        <f>SUM(T144:T151)</f>
        <v>0</v>
      </c>
      <c r="AR143" s="125" t="s">
        <v>86</v>
      </c>
      <c r="AT143" s="132" t="s">
        <v>76</v>
      </c>
      <c r="AU143" s="132" t="s">
        <v>8</v>
      </c>
      <c r="AY143" s="125" t="s">
        <v>163</v>
      </c>
      <c r="BK143" s="133">
        <f>SUM(BK144:BK151)</f>
        <v>0</v>
      </c>
    </row>
    <row r="144" spans="2:65" s="1" customFormat="1" ht="37.9" customHeight="1">
      <c r="B144" s="31"/>
      <c r="C144" s="136" t="s">
        <v>195</v>
      </c>
      <c r="D144" s="136" t="s">
        <v>165</v>
      </c>
      <c r="E144" s="137" t="s">
        <v>1354</v>
      </c>
      <c r="F144" s="138" t="s">
        <v>1355</v>
      </c>
      <c r="G144" s="139" t="s">
        <v>1356</v>
      </c>
      <c r="H144" s="140">
        <v>1</v>
      </c>
      <c r="I144" s="141"/>
      <c r="J144" s="142">
        <f t="shared" ref="J144:J151" si="0">ROUND(I144*H144,0)</f>
        <v>0</v>
      </c>
      <c r="K144" s="143"/>
      <c r="L144" s="31"/>
      <c r="M144" s="144" t="s">
        <v>1</v>
      </c>
      <c r="N144" s="145" t="s">
        <v>42</v>
      </c>
      <c r="P144" s="146">
        <f t="shared" ref="P144:P151" si="1">O144*H144</f>
        <v>0</v>
      </c>
      <c r="Q144" s="146">
        <v>0</v>
      </c>
      <c r="R144" s="146">
        <f t="shared" ref="R144:R151" si="2">Q144*H144</f>
        <v>0</v>
      </c>
      <c r="S144" s="146">
        <v>0</v>
      </c>
      <c r="T144" s="147">
        <f t="shared" ref="T144:T151" si="3">S144*H144</f>
        <v>0</v>
      </c>
      <c r="AR144" s="148" t="s">
        <v>251</v>
      </c>
      <c r="AT144" s="148" t="s">
        <v>165</v>
      </c>
      <c r="AU144" s="148" t="s">
        <v>86</v>
      </c>
      <c r="AY144" s="16" t="s">
        <v>163</v>
      </c>
      <c r="BE144" s="149">
        <f t="shared" ref="BE144:BE151" si="4">IF(N144="základní",J144,0)</f>
        <v>0</v>
      </c>
      <c r="BF144" s="149">
        <f t="shared" ref="BF144:BF151" si="5">IF(N144="snížená",J144,0)</f>
        <v>0</v>
      </c>
      <c r="BG144" s="149">
        <f t="shared" ref="BG144:BG151" si="6">IF(N144="zákl. přenesená",J144,0)</f>
        <v>0</v>
      </c>
      <c r="BH144" s="149">
        <f t="shared" ref="BH144:BH151" si="7">IF(N144="sníž. přenesená",J144,0)</f>
        <v>0</v>
      </c>
      <c r="BI144" s="149">
        <f t="shared" ref="BI144:BI151" si="8">IF(N144="nulová",J144,0)</f>
        <v>0</v>
      </c>
      <c r="BJ144" s="16" t="s">
        <v>8</v>
      </c>
      <c r="BK144" s="149">
        <f t="shared" ref="BK144:BK151" si="9">ROUND(I144*H144,0)</f>
        <v>0</v>
      </c>
      <c r="BL144" s="16" t="s">
        <v>251</v>
      </c>
      <c r="BM144" s="148" t="s">
        <v>9</v>
      </c>
    </row>
    <row r="145" spans="2:65" s="1" customFormat="1" ht="33" customHeight="1">
      <c r="B145" s="31"/>
      <c r="C145" s="136" t="s">
        <v>200</v>
      </c>
      <c r="D145" s="136" t="s">
        <v>165</v>
      </c>
      <c r="E145" s="137" t="s">
        <v>1357</v>
      </c>
      <c r="F145" s="138" t="s">
        <v>1358</v>
      </c>
      <c r="G145" s="139" t="s">
        <v>219</v>
      </c>
      <c r="H145" s="140">
        <v>352</v>
      </c>
      <c r="I145" s="141"/>
      <c r="J145" s="142">
        <f t="shared" si="0"/>
        <v>0</v>
      </c>
      <c r="K145" s="143"/>
      <c r="L145" s="31"/>
      <c r="M145" s="144" t="s">
        <v>1</v>
      </c>
      <c r="N145" s="145" t="s">
        <v>42</v>
      </c>
      <c r="P145" s="146">
        <f t="shared" si="1"/>
        <v>0</v>
      </c>
      <c r="Q145" s="146">
        <v>1.9000000000000001E-4</v>
      </c>
      <c r="R145" s="146">
        <f t="shared" si="2"/>
        <v>6.6880000000000009E-2</v>
      </c>
      <c r="S145" s="146">
        <v>0</v>
      </c>
      <c r="T145" s="147">
        <f t="shared" si="3"/>
        <v>0</v>
      </c>
      <c r="AR145" s="148" t="s">
        <v>251</v>
      </c>
      <c r="AT145" s="148" t="s">
        <v>165</v>
      </c>
      <c r="AU145" s="148" t="s">
        <v>86</v>
      </c>
      <c r="AY145" s="16" t="s">
        <v>163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6" t="s">
        <v>8</v>
      </c>
      <c r="BK145" s="149">
        <f t="shared" si="9"/>
        <v>0</v>
      </c>
      <c r="BL145" s="16" t="s">
        <v>251</v>
      </c>
      <c r="BM145" s="148" t="s">
        <v>238</v>
      </c>
    </row>
    <row r="146" spans="2:65" s="1" customFormat="1" ht="24.2" customHeight="1">
      <c r="B146" s="31"/>
      <c r="C146" s="158" t="s">
        <v>206</v>
      </c>
      <c r="D146" s="158" t="s">
        <v>269</v>
      </c>
      <c r="E146" s="159" t="s">
        <v>1359</v>
      </c>
      <c r="F146" s="160" t="s">
        <v>1360</v>
      </c>
      <c r="G146" s="161" t="s">
        <v>219</v>
      </c>
      <c r="H146" s="162">
        <v>22</v>
      </c>
      <c r="I146" s="163"/>
      <c r="J146" s="164">
        <f t="shared" si="0"/>
        <v>0</v>
      </c>
      <c r="K146" s="165"/>
      <c r="L146" s="166"/>
      <c r="M146" s="167" t="s">
        <v>1</v>
      </c>
      <c r="N146" s="168" t="s">
        <v>42</v>
      </c>
      <c r="P146" s="146">
        <f t="shared" si="1"/>
        <v>0</v>
      </c>
      <c r="Q146" s="146">
        <v>2.9E-4</v>
      </c>
      <c r="R146" s="146">
        <f t="shared" si="2"/>
        <v>6.3800000000000003E-3</v>
      </c>
      <c r="S146" s="146">
        <v>0</v>
      </c>
      <c r="T146" s="147">
        <f t="shared" si="3"/>
        <v>0</v>
      </c>
      <c r="AR146" s="148" t="s">
        <v>339</v>
      </c>
      <c r="AT146" s="148" t="s">
        <v>269</v>
      </c>
      <c r="AU146" s="148" t="s">
        <v>86</v>
      </c>
      <c r="AY146" s="16" t="s">
        <v>163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6" t="s">
        <v>8</v>
      </c>
      <c r="BK146" s="149">
        <f t="shared" si="9"/>
        <v>0</v>
      </c>
      <c r="BL146" s="16" t="s">
        <v>251</v>
      </c>
      <c r="BM146" s="148" t="s">
        <v>251</v>
      </c>
    </row>
    <row r="147" spans="2:65" s="1" customFormat="1" ht="24.2" customHeight="1">
      <c r="B147" s="31"/>
      <c r="C147" s="158" t="s">
        <v>211</v>
      </c>
      <c r="D147" s="158" t="s">
        <v>269</v>
      </c>
      <c r="E147" s="159" t="s">
        <v>1361</v>
      </c>
      <c r="F147" s="160" t="s">
        <v>1362</v>
      </c>
      <c r="G147" s="161" t="s">
        <v>219</v>
      </c>
      <c r="H147" s="162">
        <v>150</v>
      </c>
      <c r="I147" s="163"/>
      <c r="J147" s="164">
        <f t="shared" si="0"/>
        <v>0</v>
      </c>
      <c r="K147" s="165"/>
      <c r="L147" s="166"/>
      <c r="M147" s="167" t="s">
        <v>1</v>
      </c>
      <c r="N147" s="168" t="s">
        <v>42</v>
      </c>
      <c r="P147" s="146">
        <f t="shared" si="1"/>
        <v>0</v>
      </c>
      <c r="Q147" s="146">
        <v>3.6999999999999999E-4</v>
      </c>
      <c r="R147" s="146">
        <f t="shared" si="2"/>
        <v>5.5500000000000001E-2</v>
      </c>
      <c r="S147" s="146">
        <v>0</v>
      </c>
      <c r="T147" s="147">
        <f t="shared" si="3"/>
        <v>0</v>
      </c>
      <c r="AR147" s="148" t="s">
        <v>339</v>
      </c>
      <c r="AT147" s="148" t="s">
        <v>269</v>
      </c>
      <c r="AU147" s="148" t="s">
        <v>86</v>
      </c>
      <c r="AY147" s="16" t="s">
        <v>163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6" t="s">
        <v>8</v>
      </c>
      <c r="BK147" s="149">
        <f t="shared" si="9"/>
        <v>0</v>
      </c>
      <c r="BL147" s="16" t="s">
        <v>251</v>
      </c>
      <c r="BM147" s="148" t="s">
        <v>259</v>
      </c>
    </row>
    <row r="148" spans="2:65" s="1" customFormat="1" ht="24.2" customHeight="1">
      <c r="B148" s="31"/>
      <c r="C148" s="158" t="s">
        <v>216</v>
      </c>
      <c r="D148" s="158" t="s">
        <v>269</v>
      </c>
      <c r="E148" s="159" t="s">
        <v>1363</v>
      </c>
      <c r="F148" s="160" t="s">
        <v>1364</v>
      </c>
      <c r="G148" s="161" t="s">
        <v>219</v>
      </c>
      <c r="H148" s="162">
        <v>64</v>
      </c>
      <c r="I148" s="163"/>
      <c r="J148" s="164">
        <f t="shared" si="0"/>
        <v>0</v>
      </c>
      <c r="K148" s="165"/>
      <c r="L148" s="166"/>
      <c r="M148" s="167" t="s">
        <v>1</v>
      </c>
      <c r="N148" s="168" t="s">
        <v>42</v>
      </c>
      <c r="P148" s="146">
        <f t="shared" si="1"/>
        <v>0</v>
      </c>
      <c r="Q148" s="146">
        <v>3.2000000000000003E-4</v>
      </c>
      <c r="R148" s="146">
        <f t="shared" si="2"/>
        <v>2.0480000000000002E-2</v>
      </c>
      <c r="S148" s="146">
        <v>0</v>
      </c>
      <c r="T148" s="147">
        <f t="shared" si="3"/>
        <v>0</v>
      </c>
      <c r="AR148" s="148" t="s">
        <v>339</v>
      </c>
      <c r="AT148" s="148" t="s">
        <v>269</v>
      </c>
      <c r="AU148" s="148" t="s">
        <v>86</v>
      </c>
      <c r="AY148" s="16" t="s">
        <v>163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6" t="s">
        <v>8</v>
      </c>
      <c r="BK148" s="149">
        <f t="shared" si="9"/>
        <v>0</v>
      </c>
      <c r="BL148" s="16" t="s">
        <v>251</v>
      </c>
      <c r="BM148" s="148" t="s">
        <v>268</v>
      </c>
    </row>
    <row r="149" spans="2:65" s="1" customFormat="1" ht="24.2" customHeight="1">
      <c r="B149" s="31"/>
      <c r="C149" s="158" t="s">
        <v>223</v>
      </c>
      <c r="D149" s="158" t="s">
        <v>269</v>
      </c>
      <c r="E149" s="159" t="s">
        <v>1365</v>
      </c>
      <c r="F149" s="160" t="s">
        <v>1366</v>
      </c>
      <c r="G149" s="161" t="s">
        <v>219</v>
      </c>
      <c r="H149" s="162">
        <v>116</v>
      </c>
      <c r="I149" s="163"/>
      <c r="J149" s="164">
        <f t="shared" si="0"/>
        <v>0</v>
      </c>
      <c r="K149" s="165"/>
      <c r="L149" s="166"/>
      <c r="M149" s="167" t="s">
        <v>1</v>
      </c>
      <c r="N149" s="168" t="s">
        <v>42</v>
      </c>
      <c r="P149" s="146">
        <f t="shared" si="1"/>
        <v>0</v>
      </c>
      <c r="Q149" s="146">
        <v>4.4999999999999999E-4</v>
      </c>
      <c r="R149" s="146">
        <f t="shared" si="2"/>
        <v>5.2199999999999996E-2</v>
      </c>
      <c r="S149" s="146">
        <v>0</v>
      </c>
      <c r="T149" s="147">
        <f t="shared" si="3"/>
        <v>0</v>
      </c>
      <c r="AR149" s="148" t="s">
        <v>339</v>
      </c>
      <c r="AT149" s="148" t="s">
        <v>269</v>
      </c>
      <c r="AU149" s="148" t="s">
        <v>86</v>
      </c>
      <c r="AY149" s="16" t="s">
        <v>163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6" t="s">
        <v>8</v>
      </c>
      <c r="BK149" s="149">
        <f t="shared" si="9"/>
        <v>0</v>
      </c>
      <c r="BL149" s="16" t="s">
        <v>251</v>
      </c>
      <c r="BM149" s="148" t="s">
        <v>280</v>
      </c>
    </row>
    <row r="150" spans="2:65" s="1" customFormat="1" ht="16.5" customHeight="1">
      <c r="B150" s="31"/>
      <c r="C150" s="158" t="s">
        <v>9</v>
      </c>
      <c r="D150" s="158" t="s">
        <v>269</v>
      </c>
      <c r="E150" s="159" t="s">
        <v>1367</v>
      </c>
      <c r="F150" s="160" t="s">
        <v>1368</v>
      </c>
      <c r="G150" s="161" t="s">
        <v>219</v>
      </c>
      <c r="H150" s="162">
        <v>300</v>
      </c>
      <c r="I150" s="163"/>
      <c r="J150" s="164">
        <f t="shared" si="0"/>
        <v>0</v>
      </c>
      <c r="K150" s="165"/>
      <c r="L150" s="166"/>
      <c r="M150" s="167" t="s">
        <v>1</v>
      </c>
      <c r="N150" s="168" t="s">
        <v>42</v>
      </c>
      <c r="P150" s="146">
        <f t="shared" si="1"/>
        <v>0</v>
      </c>
      <c r="Q150" s="146">
        <v>9.0000000000000006E-5</v>
      </c>
      <c r="R150" s="146">
        <f t="shared" si="2"/>
        <v>2.7000000000000003E-2</v>
      </c>
      <c r="S150" s="146">
        <v>0</v>
      </c>
      <c r="T150" s="147">
        <f t="shared" si="3"/>
        <v>0</v>
      </c>
      <c r="AR150" s="148" t="s">
        <v>339</v>
      </c>
      <c r="AT150" s="148" t="s">
        <v>269</v>
      </c>
      <c r="AU150" s="148" t="s">
        <v>86</v>
      </c>
      <c r="AY150" s="16" t="s">
        <v>163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6" t="s">
        <v>8</v>
      </c>
      <c r="BK150" s="149">
        <f t="shared" si="9"/>
        <v>0</v>
      </c>
      <c r="BL150" s="16" t="s">
        <v>251</v>
      </c>
      <c r="BM150" s="148" t="s">
        <v>291</v>
      </c>
    </row>
    <row r="151" spans="2:65" s="1" customFormat="1" ht="24.2" customHeight="1">
      <c r="B151" s="31"/>
      <c r="C151" s="136" t="s">
        <v>233</v>
      </c>
      <c r="D151" s="136" t="s">
        <v>165</v>
      </c>
      <c r="E151" s="137" t="s">
        <v>1369</v>
      </c>
      <c r="F151" s="138" t="s">
        <v>1370</v>
      </c>
      <c r="G151" s="139" t="s">
        <v>203</v>
      </c>
      <c r="H151" s="140">
        <v>0.22800000000000001</v>
      </c>
      <c r="I151" s="141"/>
      <c r="J151" s="142">
        <f t="shared" si="0"/>
        <v>0</v>
      </c>
      <c r="K151" s="143"/>
      <c r="L151" s="31"/>
      <c r="M151" s="144" t="s">
        <v>1</v>
      </c>
      <c r="N151" s="145" t="s">
        <v>42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251</v>
      </c>
      <c r="AT151" s="148" t="s">
        <v>165</v>
      </c>
      <c r="AU151" s="148" t="s">
        <v>86</v>
      </c>
      <c r="AY151" s="16" t="s">
        <v>163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6" t="s">
        <v>8</v>
      </c>
      <c r="BK151" s="149">
        <f t="shared" si="9"/>
        <v>0</v>
      </c>
      <c r="BL151" s="16" t="s">
        <v>251</v>
      </c>
      <c r="BM151" s="148" t="s">
        <v>305</v>
      </c>
    </row>
    <row r="152" spans="2:65" s="11" customFormat="1" ht="22.9" customHeight="1">
      <c r="B152" s="124"/>
      <c r="D152" s="125" t="s">
        <v>76</v>
      </c>
      <c r="E152" s="134" t="s">
        <v>1371</v>
      </c>
      <c r="F152" s="134" t="s">
        <v>1372</v>
      </c>
      <c r="I152" s="127"/>
      <c r="J152" s="135">
        <f>BK152</f>
        <v>0</v>
      </c>
      <c r="L152" s="124"/>
      <c r="M152" s="129"/>
      <c r="P152" s="130">
        <f>SUM(P153:P154)</f>
        <v>0</v>
      </c>
      <c r="R152" s="130">
        <f>SUM(R153:R154)</f>
        <v>0</v>
      </c>
      <c r="T152" s="131">
        <f>SUM(T153:T154)</f>
        <v>0</v>
      </c>
      <c r="AR152" s="125" t="s">
        <v>86</v>
      </c>
      <c r="AT152" s="132" t="s">
        <v>76</v>
      </c>
      <c r="AU152" s="132" t="s">
        <v>8</v>
      </c>
      <c r="AY152" s="125" t="s">
        <v>163</v>
      </c>
      <c r="BK152" s="133">
        <f>SUM(BK153:BK154)</f>
        <v>0</v>
      </c>
    </row>
    <row r="153" spans="2:65" s="1" customFormat="1" ht="16.5" customHeight="1">
      <c r="B153" s="31"/>
      <c r="C153" s="136" t="s">
        <v>238</v>
      </c>
      <c r="D153" s="136" t="s">
        <v>165</v>
      </c>
      <c r="E153" s="137" t="s">
        <v>1373</v>
      </c>
      <c r="F153" s="138" t="s">
        <v>1374</v>
      </c>
      <c r="G153" s="139" t="s">
        <v>1375</v>
      </c>
      <c r="H153" s="140">
        <v>72</v>
      </c>
      <c r="I153" s="141"/>
      <c r="J153" s="142">
        <f>ROUND(I153*H153,0)</f>
        <v>0</v>
      </c>
      <c r="K153" s="143"/>
      <c r="L153" s="31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251</v>
      </c>
      <c r="AT153" s="148" t="s">
        <v>165</v>
      </c>
      <c r="AU153" s="148" t="s">
        <v>86</v>
      </c>
      <c r="AY153" s="16" t="s">
        <v>163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6" t="s">
        <v>8</v>
      </c>
      <c r="BK153" s="149">
        <f>ROUND(I153*H153,0)</f>
        <v>0</v>
      </c>
      <c r="BL153" s="16" t="s">
        <v>251</v>
      </c>
      <c r="BM153" s="148" t="s">
        <v>315</v>
      </c>
    </row>
    <row r="154" spans="2:65" s="1" customFormat="1" ht="16.5" customHeight="1">
      <c r="B154" s="31"/>
      <c r="C154" s="136" t="s">
        <v>244</v>
      </c>
      <c r="D154" s="136" t="s">
        <v>165</v>
      </c>
      <c r="E154" s="137" t="s">
        <v>1376</v>
      </c>
      <c r="F154" s="138" t="s">
        <v>1377</v>
      </c>
      <c r="G154" s="139" t="s">
        <v>1375</v>
      </c>
      <c r="H154" s="140">
        <v>16</v>
      </c>
      <c r="I154" s="141"/>
      <c r="J154" s="142">
        <f>ROUND(I154*H154,0)</f>
        <v>0</v>
      </c>
      <c r="K154" s="143"/>
      <c r="L154" s="31"/>
      <c r="M154" s="144" t="s">
        <v>1</v>
      </c>
      <c r="N154" s="145" t="s">
        <v>42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251</v>
      </c>
      <c r="AT154" s="148" t="s">
        <v>165</v>
      </c>
      <c r="AU154" s="148" t="s">
        <v>86</v>
      </c>
      <c r="AY154" s="16" t="s">
        <v>163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8</v>
      </c>
      <c r="BK154" s="149">
        <f>ROUND(I154*H154,0)</f>
        <v>0</v>
      </c>
      <c r="BL154" s="16" t="s">
        <v>251</v>
      </c>
      <c r="BM154" s="148" t="s">
        <v>328</v>
      </c>
    </row>
    <row r="155" spans="2:65" s="11" customFormat="1" ht="22.9" customHeight="1">
      <c r="B155" s="124"/>
      <c r="D155" s="125" t="s">
        <v>76</v>
      </c>
      <c r="E155" s="134" t="s">
        <v>1378</v>
      </c>
      <c r="F155" s="134" t="s">
        <v>1379</v>
      </c>
      <c r="I155" s="127"/>
      <c r="J155" s="135">
        <f>BK155</f>
        <v>0</v>
      </c>
      <c r="L155" s="124"/>
      <c r="M155" s="129"/>
      <c r="P155" s="130">
        <f>SUM(P156:P176)</f>
        <v>0</v>
      </c>
      <c r="R155" s="130">
        <f>SUM(R156:R176)</f>
        <v>1.2473399999999999</v>
      </c>
      <c r="T155" s="131">
        <f>SUM(T156:T176)</f>
        <v>3.20844</v>
      </c>
      <c r="AR155" s="125" t="s">
        <v>86</v>
      </c>
      <c r="AT155" s="132" t="s">
        <v>76</v>
      </c>
      <c r="AU155" s="132" t="s">
        <v>8</v>
      </c>
      <c r="AY155" s="125" t="s">
        <v>163</v>
      </c>
      <c r="BK155" s="133">
        <f>SUM(BK156:BK176)</f>
        <v>0</v>
      </c>
    </row>
    <row r="156" spans="2:65" s="1" customFormat="1" ht="21.75" customHeight="1">
      <c r="B156" s="31"/>
      <c r="C156" s="136" t="s">
        <v>251</v>
      </c>
      <c r="D156" s="136" t="s">
        <v>165</v>
      </c>
      <c r="E156" s="137" t="s">
        <v>1380</v>
      </c>
      <c r="F156" s="138" t="s">
        <v>1381</v>
      </c>
      <c r="G156" s="139" t="s">
        <v>219</v>
      </c>
      <c r="H156" s="140">
        <v>390</v>
      </c>
      <c r="I156" s="141"/>
      <c r="J156" s="142">
        <f t="shared" ref="J156:J176" si="10">ROUND(I156*H156,0)</f>
        <v>0</v>
      </c>
      <c r="K156" s="143"/>
      <c r="L156" s="31"/>
      <c r="M156" s="144" t="s">
        <v>1</v>
      </c>
      <c r="N156" s="145" t="s">
        <v>42</v>
      </c>
      <c r="P156" s="146">
        <f t="shared" ref="P156:P176" si="11">O156*H156</f>
        <v>0</v>
      </c>
      <c r="Q156" s="146">
        <v>2.0000000000000002E-5</v>
      </c>
      <c r="R156" s="146">
        <f t="shared" ref="R156:R176" si="12">Q156*H156</f>
        <v>7.8000000000000005E-3</v>
      </c>
      <c r="S156" s="146">
        <v>1E-3</v>
      </c>
      <c r="T156" s="147">
        <f t="shared" ref="T156:T176" si="13">S156*H156</f>
        <v>0.39</v>
      </c>
      <c r="AR156" s="148" t="s">
        <v>251</v>
      </c>
      <c r="AT156" s="148" t="s">
        <v>165</v>
      </c>
      <c r="AU156" s="148" t="s">
        <v>86</v>
      </c>
      <c r="AY156" s="16" t="s">
        <v>163</v>
      </c>
      <c r="BE156" s="149">
        <f t="shared" ref="BE156:BE176" si="14">IF(N156="základní",J156,0)</f>
        <v>0</v>
      </c>
      <c r="BF156" s="149">
        <f t="shared" ref="BF156:BF176" si="15">IF(N156="snížená",J156,0)</f>
        <v>0</v>
      </c>
      <c r="BG156" s="149">
        <f t="shared" ref="BG156:BG176" si="16">IF(N156="zákl. přenesená",J156,0)</f>
        <v>0</v>
      </c>
      <c r="BH156" s="149">
        <f t="shared" ref="BH156:BH176" si="17">IF(N156="sníž. přenesená",J156,0)</f>
        <v>0</v>
      </c>
      <c r="BI156" s="149">
        <f t="shared" ref="BI156:BI176" si="18">IF(N156="nulová",J156,0)</f>
        <v>0</v>
      </c>
      <c r="BJ156" s="16" t="s">
        <v>8</v>
      </c>
      <c r="BK156" s="149">
        <f t="shared" ref="BK156:BK176" si="19">ROUND(I156*H156,0)</f>
        <v>0</v>
      </c>
      <c r="BL156" s="16" t="s">
        <v>251</v>
      </c>
      <c r="BM156" s="148" t="s">
        <v>339</v>
      </c>
    </row>
    <row r="157" spans="2:65" s="1" customFormat="1" ht="24.2" customHeight="1">
      <c r="B157" s="31"/>
      <c r="C157" s="136" t="s">
        <v>255</v>
      </c>
      <c r="D157" s="136" t="s">
        <v>165</v>
      </c>
      <c r="E157" s="137" t="s">
        <v>1382</v>
      </c>
      <c r="F157" s="138" t="s">
        <v>1383</v>
      </c>
      <c r="G157" s="139" t="s">
        <v>219</v>
      </c>
      <c r="H157" s="140">
        <v>300</v>
      </c>
      <c r="I157" s="141"/>
      <c r="J157" s="142">
        <f t="shared" si="10"/>
        <v>0</v>
      </c>
      <c r="K157" s="143"/>
      <c r="L157" s="31"/>
      <c r="M157" s="144" t="s">
        <v>1</v>
      </c>
      <c r="N157" s="145" t="s">
        <v>42</v>
      </c>
      <c r="P157" s="146">
        <f t="shared" si="11"/>
        <v>0</v>
      </c>
      <c r="Q157" s="146">
        <v>2.0000000000000002E-5</v>
      </c>
      <c r="R157" s="146">
        <f t="shared" si="12"/>
        <v>6.0000000000000001E-3</v>
      </c>
      <c r="S157" s="146">
        <v>3.2000000000000002E-3</v>
      </c>
      <c r="T157" s="147">
        <f t="shared" si="13"/>
        <v>0.96000000000000008</v>
      </c>
      <c r="AR157" s="148" t="s">
        <v>251</v>
      </c>
      <c r="AT157" s="148" t="s">
        <v>165</v>
      </c>
      <c r="AU157" s="148" t="s">
        <v>86</v>
      </c>
      <c r="AY157" s="16" t="s">
        <v>163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6" t="s">
        <v>8</v>
      </c>
      <c r="BK157" s="149">
        <f t="shared" si="19"/>
        <v>0</v>
      </c>
      <c r="BL157" s="16" t="s">
        <v>251</v>
      </c>
      <c r="BM157" s="148" t="s">
        <v>348</v>
      </c>
    </row>
    <row r="158" spans="2:65" s="1" customFormat="1" ht="24.2" customHeight="1">
      <c r="B158" s="31"/>
      <c r="C158" s="136" t="s">
        <v>259</v>
      </c>
      <c r="D158" s="136" t="s">
        <v>165</v>
      </c>
      <c r="E158" s="137" t="s">
        <v>1384</v>
      </c>
      <c r="F158" s="138" t="s">
        <v>1385</v>
      </c>
      <c r="G158" s="139" t="s">
        <v>219</v>
      </c>
      <c r="H158" s="140">
        <v>210</v>
      </c>
      <c r="I158" s="141"/>
      <c r="J158" s="142">
        <f t="shared" si="10"/>
        <v>0</v>
      </c>
      <c r="K158" s="143"/>
      <c r="L158" s="31"/>
      <c r="M158" s="144" t="s">
        <v>1</v>
      </c>
      <c r="N158" s="145" t="s">
        <v>42</v>
      </c>
      <c r="P158" s="146">
        <f t="shared" si="11"/>
        <v>0</v>
      </c>
      <c r="Q158" s="146">
        <v>5.0000000000000002E-5</v>
      </c>
      <c r="R158" s="146">
        <f t="shared" si="12"/>
        <v>1.0500000000000001E-2</v>
      </c>
      <c r="S158" s="146">
        <v>5.3200000000000001E-3</v>
      </c>
      <c r="T158" s="147">
        <f t="shared" si="13"/>
        <v>1.1172</v>
      </c>
      <c r="AR158" s="148" t="s">
        <v>251</v>
      </c>
      <c r="AT158" s="148" t="s">
        <v>165</v>
      </c>
      <c r="AU158" s="148" t="s">
        <v>86</v>
      </c>
      <c r="AY158" s="16" t="s">
        <v>163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6" t="s">
        <v>8</v>
      </c>
      <c r="BK158" s="149">
        <f t="shared" si="19"/>
        <v>0</v>
      </c>
      <c r="BL158" s="16" t="s">
        <v>251</v>
      </c>
      <c r="BM158" s="148" t="s">
        <v>360</v>
      </c>
    </row>
    <row r="159" spans="2:65" s="1" customFormat="1" ht="24.2" customHeight="1">
      <c r="B159" s="31"/>
      <c r="C159" s="136" t="s">
        <v>264</v>
      </c>
      <c r="D159" s="136" t="s">
        <v>165</v>
      </c>
      <c r="E159" s="137" t="s">
        <v>1386</v>
      </c>
      <c r="F159" s="138" t="s">
        <v>1387</v>
      </c>
      <c r="G159" s="139" t="s">
        <v>219</v>
      </c>
      <c r="H159" s="140">
        <v>65</v>
      </c>
      <c r="I159" s="141"/>
      <c r="J159" s="142">
        <f t="shared" si="10"/>
        <v>0</v>
      </c>
      <c r="K159" s="143"/>
      <c r="L159" s="31"/>
      <c r="M159" s="144" t="s">
        <v>1</v>
      </c>
      <c r="N159" s="145" t="s">
        <v>42</v>
      </c>
      <c r="P159" s="146">
        <f t="shared" si="11"/>
        <v>0</v>
      </c>
      <c r="Q159" s="146">
        <v>9.0000000000000006E-5</v>
      </c>
      <c r="R159" s="146">
        <f t="shared" si="12"/>
        <v>5.8500000000000002E-3</v>
      </c>
      <c r="S159" s="146">
        <v>8.5800000000000008E-3</v>
      </c>
      <c r="T159" s="147">
        <f t="shared" si="13"/>
        <v>0.55770000000000008</v>
      </c>
      <c r="AR159" s="148" t="s">
        <v>251</v>
      </c>
      <c r="AT159" s="148" t="s">
        <v>165</v>
      </c>
      <c r="AU159" s="148" t="s">
        <v>86</v>
      </c>
      <c r="AY159" s="16" t="s">
        <v>163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6" t="s">
        <v>8</v>
      </c>
      <c r="BK159" s="149">
        <f t="shared" si="19"/>
        <v>0</v>
      </c>
      <c r="BL159" s="16" t="s">
        <v>251</v>
      </c>
      <c r="BM159" s="148" t="s">
        <v>375</v>
      </c>
    </row>
    <row r="160" spans="2:65" s="1" customFormat="1" ht="24.2" customHeight="1">
      <c r="B160" s="31"/>
      <c r="C160" s="136" t="s">
        <v>268</v>
      </c>
      <c r="D160" s="136" t="s">
        <v>165</v>
      </c>
      <c r="E160" s="137" t="s">
        <v>1388</v>
      </c>
      <c r="F160" s="138" t="s">
        <v>1389</v>
      </c>
      <c r="G160" s="139" t="s">
        <v>219</v>
      </c>
      <c r="H160" s="140">
        <v>585</v>
      </c>
      <c r="I160" s="141"/>
      <c r="J160" s="142">
        <f t="shared" si="10"/>
        <v>0</v>
      </c>
      <c r="K160" s="143"/>
      <c r="L160" s="31"/>
      <c r="M160" s="144" t="s">
        <v>1</v>
      </c>
      <c r="N160" s="145" t="s">
        <v>42</v>
      </c>
      <c r="P160" s="146">
        <f t="shared" si="11"/>
        <v>0</v>
      </c>
      <c r="Q160" s="146">
        <v>6.0999999999999997E-4</v>
      </c>
      <c r="R160" s="146">
        <f t="shared" si="12"/>
        <v>0.35685</v>
      </c>
      <c r="S160" s="146">
        <v>0</v>
      </c>
      <c r="T160" s="147">
        <f t="shared" si="13"/>
        <v>0</v>
      </c>
      <c r="AR160" s="148" t="s">
        <v>251</v>
      </c>
      <c r="AT160" s="148" t="s">
        <v>165</v>
      </c>
      <c r="AU160" s="148" t="s">
        <v>86</v>
      </c>
      <c r="AY160" s="16" t="s">
        <v>163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6" t="s">
        <v>8</v>
      </c>
      <c r="BK160" s="149">
        <f t="shared" si="19"/>
        <v>0</v>
      </c>
      <c r="BL160" s="16" t="s">
        <v>251</v>
      </c>
      <c r="BM160" s="148" t="s">
        <v>386</v>
      </c>
    </row>
    <row r="161" spans="2:65" s="1" customFormat="1" ht="24.2" customHeight="1">
      <c r="B161" s="31"/>
      <c r="C161" s="136" t="s">
        <v>7</v>
      </c>
      <c r="D161" s="136" t="s">
        <v>165</v>
      </c>
      <c r="E161" s="137" t="s">
        <v>1390</v>
      </c>
      <c r="F161" s="138" t="s">
        <v>1391</v>
      </c>
      <c r="G161" s="139" t="s">
        <v>219</v>
      </c>
      <c r="H161" s="140">
        <v>78</v>
      </c>
      <c r="I161" s="141"/>
      <c r="J161" s="142">
        <f t="shared" si="10"/>
        <v>0</v>
      </c>
      <c r="K161" s="143"/>
      <c r="L161" s="31"/>
      <c r="M161" s="144" t="s">
        <v>1</v>
      </c>
      <c r="N161" s="145" t="s">
        <v>42</v>
      </c>
      <c r="P161" s="146">
        <f t="shared" si="11"/>
        <v>0</v>
      </c>
      <c r="Q161" s="146">
        <v>9.3999999999999997E-4</v>
      </c>
      <c r="R161" s="146">
        <f t="shared" si="12"/>
        <v>7.3319999999999996E-2</v>
      </c>
      <c r="S161" s="146">
        <v>0</v>
      </c>
      <c r="T161" s="147">
        <f t="shared" si="13"/>
        <v>0</v>
      </c>
      <c r="AR161" s="148" t="s">
        <v>251</v>
      </c>
      <c r="AT161" s="148" t="s">
        <v>165</v>
      </c>
      <c r="AU161" s="148" t="s">
        <v>86</v>
      </c>
      <c r="AY161" s="16" t="s">
        <v>163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6" t="s">
        <v>8</v>
      </c>
      <c r="BK161" s="149">
        <f t="shared" si="19"/>
        <v>0</v>
      </c>
      <c r="BL161" s="16" t="s">
        <v>251</v>
      </c>
      <c r="BM161" s="148" t="s">
        <v>397</v>
      </c>
    </row>
    <row r="162" spans="2:65" s="1" customFormat="1" ht="24.2" customHeight="1">
      <c r="B162" s="31"/>
      <c r="C162" s="136" t="s">
        <v>280</v>
      </c>
      <c r="D162" s="136" t="s">
        <v>165</v>
      </c>
      <c r="E162" s="137" t="s">
        <v>1392</v>
      </c>
      <c r="F162" s="138" t="s">
        <v>1393</v>
      </c>
      <c r="G162" s="139" t="s">
        <v>219</v>
      </c>
      <c r="H162" s="140">
        <v>22</v>
      </c>
      <c r="I162" s="141"/>
      <c r="J162" s="142">
        <f t="shared" si="10"/>
        <v>0</v>
      </c>
      <c r="K162" s="143"/>
      <c r="L162" s="31"/>
      <c r="M162" s="144" t="s">
        <v>1</v>
      </c>
      <c r="N162" s="145" t="s">
        <v>42</v>
      </c>
      <c r="P162" s="146">
        <f t="shared" si="11"/>
        <v>0</v>
      </c>
      <c r="Q162" s="146">
        <v>1.1800000000000001E-3</v>
      </c>
      <c r="R162" s="146">
        <f t="shared" si="12"/>
        <v>2.596E-2</v>
      </c>
      <c r="S162" s="146">
        <v>0</v>
      </c>
      <c r="T162" s="147">
        <f t="shared" si="13"/>
        <v>0</v>
      </c>
      <c r="AR162" s="148" t="s">
        <v>251</v>
      </c>
      <c r="AT162" s="148" t="s">
        <v>165</v>
      </c>
      <c r="AU162" s="148" t="s">
        <v>86</v>
      </c>
      <c r="AY162" s="16" t="s">
        <v>163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6" t="s">
        <v>8</v>
      </c>
      <c r="BK162" s="149">
        <f t="shared" si="19"/>
        <v>0</v>
      </c>
      <c r="BL162" s="16" t="s">
        <v>251</v>
      </c>
      <c r="BM162" s="148" t="s">
        <v>408</v>
      </c>
    </row>
    <row r="163" spans="2:65" s="1" customFormat="1" ht="24.2" customHeight="1">
      <c r="B163" s="31"/>
      <c r="C163" s="136" t="s">
        <v>285</v>
      </c>
      <c r="D163" s="136" t="s">
        <v>165</v>
      </c>
      <c r="E163" s="137" t="s">
        <v>1394</v>
      </c>
      <c r="F163" s="138" t="s">
        <v>1395</v>
      </c>
      <c r="G163" s="139" t="s">
        <v>219</v>
      </c>
      <c r="H163" s="140">
        <v>150</v>
      </c>
      <c r="I163" s="141"/>
      <c r="J163" s="142">
        <f t="shared" si="10"/>
        <v>0</v>
      </c>
      <c r="K163" s="143"/>
      <c r="L163" s="31"/>
      <c r="M163" s="144" t="s">
        <v>1</v>
      </c>
      <c r="N163" s="145" t="s">
        <v>42</v>
      </c>
      <c r="P163" s="146">
        <f t="shared" si="11"/>
        <v>0</v>
      </c>
      <c r="Q163" s="146">
        <v>1.9300000000000001E-3</v>
      </c>
      <c r="R163" s="146">
        <f t="shared" si="12"/>
        <v>0.28950000000000004</v>
      </c>
      <c r="S163" s="146">
        <v>0</v>
      </c>
      <c r="T163" s="147">
        <f t="shared" si="13"/>
        <v>0</v>
      </c>
      <c r="AR163" s="148" t="s">
        <v>251</v>
      </c>
      <c r="AT163" s="148" t="s">
        <v>165</v>
      </c>
      <c r="AU163" s="148" t="s">
        <v>86</v>
      </c>
      <c r="AY163" s="16" t="s">
        <v>163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6" t="s">
        <v>8</v>
      </c>
      <c r="BK163" s="149">
        <f t="shared" si="19"/>
        <v>0</v>
      </c>
      <c r="BL163" s="16" t="s">
        <v>251</v>
      </c>
      <c r="BM163" s="148" t="s">
        <v>419</v>
      </c>
    </row>
    <row r="164" spans="2:65" s="1" customFormat="1" ht="24.2" customHeight="1">
      <c r="B164" s="31"/>
      <c r="C164" s="136" t="s">
        <v>291</v>
      </c>
      <c r="D164" s="136" t="s">
        <v>165</v>
      </c>
      <c r="E164" s="137" t="s">
        <v>1396</v>
      </c>
      <c r="F164" s="138" t="s">
        <v>1397</v>
      </c>
      <c r="G164" s="139" t="s">
        <v>219</v>
      </c>
      <c r="H164" s="140">
        <v>116</v>
      </c>
      <c r="I164" s="141"/>
      <c r="J164" s="142">
        <f t="shared" si="10"/>
        <v>0</v>
      </c>
      <c r="K164" s="143"/>
      <c r="L164" s="31"/>
      <c r="M164" s="144" t="s">
        <v>1</v>
      </c>
      <c r="N164" s="145" t="s">
        <v>42</v>
      </c>
      <c r="P164" s="146">
        <f t="shared" si="11"/>
        <v>0</v>
      </c>
      <c r="Q164" s="146">
        <v>2.6099999999999999E-3</v>
      </c>
      <c r="R164" s="146">
        <f t="shared" si="12"/>
        <v>0.30275999999999997</v>
      </c>
      <c r="S164" s="146">
        <v>0</v>
      </c>
      <c r="T164" s="147">
        <f t="shared" si="13"/>
        <v>0</v>
      </c>
      <c r="AR164" s="148" t="s">
        <v>251</v>
      </c>
      <c r="AT164" s="148" t="s">
        <v>165</v>
      </c>
      <c r="AU164" s="148" t="s">
        <v>86</v>
      </c>
      <c r="AY164" s="16" t="s">
        <v>163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6" t="s">
        <v>8</v>
      </c>
      <c r="BK164" s="149">
        <f t="shared" si="19"/>
        <v>0</v>
      </c>
      <c r="BL164" s="16" t="s">
        <v>251</v>
      </c>
      <c r="BM164" s="148" t="s">
        <v>438</v>
      </c>
    </row>
    <row r="165" spans="2:65" s="1" customFormat="1" ht="33" customHeight="1">
      <c r="B165" s="31"/>
      <c r="C165" s="136" t="s">
        <v>298</v>
      </c>
      <c r="D165" s="136" t="s">
        <v>165</v>
      </c>
      <c r="E165" s="137" t="s">
        <v>1398</v>
      </c>
      <c r="F165" s="138" t="s">
        <v>1399</v>
      </c>
      <c r="G165" s="139" t="s">
        <v>226</v>
      </c>
      <c r="H165" s="140">
        <v>168</v>
      </c>
      <c r="I165" s="141"/>
      <c r="J165" s="142">
        <f t="shared" si="10"/>
        <v>0</v>
      </c>
      <c r="K165" s="143"/>
      <c r="L165" s="31"/>
      <c r="M165" s="144" t="s">
        <v>1</v>
      </c>
      <c r="N165" s="145" t="s">
        <v>42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251</v>
      </c>
      <c r="AT165" s="148" t="s">
        <v>165</v>
      </c>
      <c r="AU165" s="148" t="s">
        <v>86</v>
      </c>
      <c r="AY165" s="16" t="s">
        <v>163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6" t="s">
        <v>8</v>
      </c>
      <c r="BK165" s="149">
        <f t="shared" si="19"/>
        <v>0</v>
      </c>
      <c r="BL165" s="16" t="s">
        <v>251</v>
      </c>
      <c r="BM165" s="148" t="s">
        <v>450</v>
      </c>
    </row>
    <row r="166" spans="2:65" s="1" customFormat="1" ht="16.5" customHeight="1">
      <c r="B166" s="31"/>
      <c r="C166" s="136" t="s">
        <v>305</v>
      </c>
      <c r="D166" s="136" t="s">
        <v>165</v>
      </c>
      <c r="E166" s="137" t="s">
        <v>1400</v>
      </c>
      <c r="F166" s="138" t="s">
        <v>1401</v>
      </c>
      <c r="G166" s="139" t="s">
        <v>226</v>
      </c>
      <c r="H166" s="140">
        <v>4</v>
      </c>
      <c r="I166" s="141"/>
      <c r="J166" s="142">
        <f t="shared" si="10"/>
        <v>0</v>
      </c>
      <c r="K166" s="143"/>
      <c r="L166" s="31"/>
      <c r="M166" s="144" t="s">
        <v>1</v>
      </c>
      <c r="N166" s="145" t="s">
        <v>42</v>
      </c>
      <c r="P166" s="146">
        <f t="shared" si="11"/>
        <v>0</v>
      </c>
      <c r="Q166" s="146">
        <v>4.0000000000000003E-5</v>
      </c>
      <c r="R166" s="146">
        <f t="shared" si="12"/>
        <v>1.6000000000000001E-4</v>
      </c>
      <c r="S166" s="146">
        <v>7.0499999999999998E-3</v>
      </c>
      <c r="T166" s="147">
        <f t="shared" si="13"/>
        <v>2.8199999999999999E-2</v>
      </c>
      <c r="AR166" s="148" t="s">
        <v>251</v>
      </c>
      <c r="AT166" s="148" t="s">
        <v>165</v>
      </c>
      <c r="AU166" s="148" t="s">
        <v>86</v>
      </c>
      <c r="AY166" s="16" t="s">
        <v>163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6" t="s">
        <v>8</v>
      </c>
      <c r="BK166" s="149">
        <f t="shared" si="19"/>
        <v>0</v>
      </c>
      <c r="BL166" s="16" t="s">
        <v>251</v>
      </c>
      <c r="BM166" s="148" t="s">
        <v>465</v>
      </c>
    </row>
    <row r="167" spans="2:65" s="1" customFormat="1" ht="21.75" customHeight="1">
      <c r="B167" s="31"/>
      <c r="C167" s="136" t="s">
        <v>310</v>
      </c>
      <c r="D167" s="136" t="s">
        <v>165</v>
      </c>
      <c r="E167" s="137" t="s">
        <v>1402</v>
      </c>
      <c r="F167" s="138" t="s">
        <v>1403</v>
      </c>
      <c r="G167" s="139" t="s">
        <v>219</v>
      </c>
      <c r="H167" s="140">
        <v>899</v>
      </c>
      <c r="I167" s="141"/>
      <c r="J167" s="142">
        <f t="shared" si="10"/>
        <v>0</v>
      </c>
      <c r="K167" s="143"/>
      <c r="L167" s="31"/>
      <c r="M167" s="144" t="s">
        <v>1</v>
      </c>
      <c r="N167" s="145" t="s">
        <v>42</v>
      </c>
      <c r="P167" s="146">
        <f t="shared" si="11"/>
        <v>0</v>
      </c>
      <c r="Q167" s="146">
        <v>0</v>
      </c>
      <c r="R167" s="146">
        <f t="shared" si="12"/>
        <v>0</v>
      </c>
      <c r="S167" s="146">
        <v>0</v>
      </c>
      <c r="T167" s="147">
        <f t="shared" si="13"/>
        <v>0</v>
      </c>
      <c r="AR167" s="148" t="s">
        <v>251</v>
      </c>
      <c r="AT167" s="148" t="s">
        <v>165</v>
      </c>
      <c r="AU167" s="148" t="s">
        <v>86</v>
      </c>
      <c r="AY167" s="16" t="s">
        <v>163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6" t="s">
        <v>8</v>
      </c>
      <c r="BK167" s="149">
        <f t="shared" si="19"/>
        <v>0</v>
      </c>
      <c r="BL167" s="16" t="s">
        <v>251</v>
      </c>
      <c r="BM167" s="148" t="s">
        <v>475</v>
      </c>
    </row>
    <row r="168" spans="2:65" s="1" customFormat="1" ht="24.2" customHeight="1">
      <c r="B168" s="31"/>
      <c r="C168" s="136" t="s">
        <v>315</v>
      </c>
      <c r="D168" s="136" t="s">
        <v>165</v>
      </c>
      <c r="E168" s="137" t="s">
        <v>1404</v>
      </c>
      <c r="F168" s="138" t="s">
        <v>1405</v>
      </c>
      <c r="G168" s="139" t="s">
        <v>219</v>
      </c>
      <c r="H168" s="140">
        <v>116</v>
      </c>
      <c r="I168" s="141"/>
      <c r="J168" s="142">
        <f t="shared" si="10"/>
        <v>0</v>
      </c>
      <c r="K168" s="143"/>
      <c r="L168" s="31"/>
      <c r="M168" s="144" t="s">
        <v>1</v>
      </c>
      <c r="N168" s="145" t="s">
        <v>42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251</v>
      </c>
      <c r="AT168" s="148" t="s">
        <v>165</v>
      </c>
      <c r="AU168" s="148" t="s">
        <v>86</v>
      </c>
      <c r="AY168" s="16" t="s">
        <v>163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6" t="s">
        <v>8</v>
      </c>
      <c r="BK168" s="149">
        <f t="shared" si="19"/>
        <v>0</v>
      </c>
      <c r="BL168" s="16" t="s">
        <v>251</v>
      </c>
      <c r="BM168" s="148" t="s">
        <v>483</v>
      </c>
    </row>
    <row r="169" spans="2:65" s="1" customFormat="1" ht="16.5" customHeight="1">
      <c r="B169" s="31"/>
      <c r="C169" s="136" t="s">
        <v>323</v>
      </c>
      <c r="D169" s="136" t="s">
        <v>165</v>
      </c>
      <c r="E169" s="137" t="s">
        <v>1406</v>
      </c>
      <c r="F169" s="138" t="s">
        <v>1407</v>
      </c>
      <c r="G169" s="139" t="s">
        <v>226</v>
      </c>
      <c r="H169" s="140">
        <v>68</v>
      </c>
      <c r="I169" s="141"/>
      <c r="J169" s="142">
        <f t="shared" si="10"/>
        <v>0</v>
      </c>
      <c r="K169" s="143"/>
      <c r="L169" s="31"/>
      <c r="M169" s="144" t="s">
        <v>1</v>
      </c>
      <c r="N169" s="145" t="s">
        <v>42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7.2000000000000005E-4</v>
      </c>
      <c r="T169" s="147">
        <f t="shared" si="13"/>
        <v>4.8960000000000004E-2</v>
      </c>
      <c r="AR169" s="148" t="s">
        <v>251</v>
      </c>
      <c r="AT169" s="148" t="s">
        <v>165</v>
      </c>
      <c r="AU169" s="148" t="s">
        <v>86</v>
      </c>
      <c r="AY169" s="16" t="s">
        <v>163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6" t="s">
        <v>8</v>
      </c>
      <c r="BK169" s="149">
        <f t="shared" si="19"/>
        <v>0</v>
      </c>
      <c r="BL169" s="16" t="s">
        <v>251</v>
      </c>
      <c r="BM169" s="148" t="s">
        <v>492</v>
      </c>
    </row>
    <row r="170" spans="2:65" s="1" customFormat="1" ht="21.75" customHeight="1">
      <c r="B170" s="31"/>
      <c r="C170" s="136" t="s">
        <v>328</v>
      </c>
      <c r="D170" s="136" t="s">
        <v>165</v>
      </c>
      <c r="E170" s="137" t="s">
        <v>1408</v>
      </c>
      <c r="F170" s="138" t="s">
        <v>1409</v>
      </c>
      <c r="G170" s="139" t="s">
        <v>226</v>
      </c>
      <c r="H170" s="140">
        <v>48</v>
      </c>
      <c r="I170" s="141"/>
      <c r="J170" s="142">
        <f t="shared" si="10"/>
        <v>0</v>
      </c>
      <c r="K170" s="143"/>
      <c r="L170" s="31"/>
      <c r="M170" s="144" t="s">
        <v>1</v>
      </c>
      <c r="N170" s="145" t="s">
        <v>42</v>
      </c>
      <c r="P170" s="146">
        <f t="shared" si="11"/>
        <v>0</v>
      </c>
      <c r="Q170" s="146">
        <v>1.25E-3</v>
      </c>
      <c r="R170" s="146">
        <f t="shared" si="12"/>
        <v>0.06</v>
      </c>
      <c r="S170" s="146">
        <v>0</v>
      </c>
      <c r="T170" s="147">
        <f t="shared" si="13"/>
        <v>0</v>
      </c>
      <c r="AR170" s="148" t="s">
        <v>251</v>
      </c>
      <c r="AT170" s="148" t="s">
        <v>165</v>
      </c>
      <c r="AU170" s="148" t="s">
        <v>86</v>
      </c>
      <c r="AY170" s="16" t="s">
        <v>163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6" t="s">
        <v>8</v>
      </c>
      <c r="BK170" s="149">
        <f t="shared" si="19"/>
        <v>0</v>
      </c>
      <c r="BL170" s="16" t="s">
        <v>251</v>
      </c>
      <c r="BM170" s="148" t="s">
        <v>504</v>
      </c>
    </row>
    <row r="171" spans="2:65" s="1" customFormat="1" ht="24.2" customHeight="1">
      <c r="B171" s="31"/>
      <c r="C171" s="136" t="s">
        <v>335</v>
      </c>
      <c r="D171" s="136" t="s">
        <v>165</v>
      </c>
      <c r="E171" s="137" t="s">
        <v>1410</v>
      </c>
      <c r="F171" s="138" t="s">
        <v>1411</v>
      </c>
      <c r="G171" s="139" t="s">
        <v>226</v>
      </c>
      <c r="H171" s="140">
        <v>10</v>
      </c>
      <c r="I171" s="141"/>
      <c r="J171" s="142">
        <f t="shared" si="10"/>
        <v>0</v>
      </c>
      <c r="K171" s="143"/>
      <c r="L171" s="31"/>
      <c r="M171" s="144" t="s">
        <v>1</v>
      </c>
      <c r="N171" s="145" t="s">
        <v>42</v>
      </c>
      <c r="P171" s="146">
        <f t="shared" si="11"/>
        <v>0</v>
      </c>
      <c r="Q171" s="146">
        <v>1.8799999999999999E-3</v>
      </c>
      <c r="R171" s="146">
        <f t="shared" si="12"/>
        <v>1.8800000000000001E-2</v>
      </c>
      <c r="S171" s="146">
        <v>0</v>
      </c>
      <c r="T171" s="147">
        <f t="shared" si="13"/>
        <v>0</v>
      </c>
      <c r="AR171" s="148" t="s">
        <v>251</v>
      </c>
      <c r="AT171" s="148" t="s">
        <v>165</v>
      </c>
      <c r="AU171" s="148" t="s">
        <v>86</v>
      </c>
      <c r="AY171" s="16" t="s">
        <v>163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6" t="s">
        <v>8</v>
      </c>
      <c r="BK171" s="149">
        <f t="shared" si="19"/>
        <v>0</v>
      </c>
      <c r="BL171" s="16" t="s">
        <v>251</v>
      </c>
      <c r="BM171" s="148" t="s">
        <v>321</v>
      </c>
    </row>
    <row r="172" spans="2:65" s="1" customFormat="1" ht="24.2" customHeight="1">
      <c r="B172" s="31"/>
      <c r="C172" s="136" t="s">
        <v>339</v>
      </c>
      <c r="D172" s="136" t="s">
        <v>165</v>
      </c>
      <c r="E172" s="137" t="s">
        <v>1412</v>
      </c>
      <c r="F172" s="138" t="s">
        <v>1413</v>
      </c>
      <c r="G172" s="139" t="s">
        <v>226</v>
      </c>
      <c r="H172" s="140">
        <v>42</v>
      </c>
      <c r="I172" s="141"/>
      <c r="J172" s="142">
        <f t="shared" si="10"/>
        <v>0</v>
      </c>
      <c r="K172" s="143"/>
      <c r="L172" s="31"/>
      <c r="M172" s="144" t="s">
        <v>1</v>
      </c>
      <c r="N172" s="145" t="s">
        <v>42</v>
      </c>
      <c r="P172" s="146">
        <f t="shared" si="11"/>
        <v>0</v>
      </c>
      <c r="Q172" s="146">
        <v>2.1199999999999999E-3</v>
      </c>
      <c r="R172" s="146">
        <f t="shared" si="12"/>
        <v>8.9039999999999994E-2</v>
      </c>
      <c r="S172" s="146">
        <v>0</v>
      </c>
      <c r="T172" s="147">
        <f t="shared" si="13"/>
        <v>0</v>
      </c>
      <c r="AR172" s="148" t="s">
        <v>251</v>
      </c>
      <c r="AT172" s="148" t="s">
        <v>165</v>
      </c>
      <c r="AU172" s="148" t="s">
        <v>86</v>
      </c>
      <c r="AY172" s="16" t="s">
        <v>163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6" t="s">
        <v>8</v>
      </c>
      <c r="BK172" s="149">
        <f t="shared" si="19"/>
        <v>0</v>
      </c>
      <c r="BL172" s="16" t="s">
        <v>251</v>
      </c>
      <c r="BM172" s="148" t="s">
        <v>517</v>
      </c>
    </row>
    <row r="173" spans="2:65" s="1" customFormat="1" ht="24.2" customHeight="1">
      <c r="B173" s="31"/>
      <c r="C173" s="136" t="s">
        <v>343</v>
      </c>
      <c r="D173" s="136" t="s">
        <v>165</v>
      </c>
      <c r="E173" s="137" t="s">
        <v>1414</v>
      </c>
      <c r="F173" s="138" t="s">
        <v>1415</v>
      </c>
      <c r="G173" s="139" t="s">
        <v>226</v>
      </c>
      <c r="H173" s="140">
        <v>88</v>
      </c>
      <c r="I173" s="141"/>
      <c r="J173" s="142">
        <f t="shared" si="10"/>
        <v>0</v>
      </c>
      <c r="K173" s="143"/>
      <c r="L173" s="31"/>
      <c r="M173" s="144" t="s">
        <v>1</v>
      </c>
      <c r="N173" s="145" t="s">
        <v>42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1.3999999999999999E-4</v>
      </c>
      <c r="T173" s="147">
        <f t="shared" si="13"/>
        <v>1.2319999999999999E-2</v>
      </c>
      <c r="AR173" s="148" t="s">
        <v>251</v>
      </c>
      <c r="AT173" s="148" t="s">
        <v>165</v>
      </c>
      <c r="AU173" s="148" t="s">
        <v>86</v>
      </c>
      <c r="AY173" s="16" t="s">
        <v>163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6" t="s">
        <v>8</v>
      </c>
      <c r="BK173" s="149">
        <f t="shared" si="19"/>
        <v>0</v>
      </c>
      <c r="BL173" s="16" t="s">
        <v>251</v>
      </c>
      <c r="BM173" s="148" t="s">
        <v>537</v>
      </c>
    </row>
    <row r="174" spans="2:65" s="1" customFormat="1" ht="33" customHeight="1">
      <c r="B174" s="31"/>
      <c r="C174" s="136" t="s">
        <v>348</v>
      </c>
      <c r="D174" s="136" t="s">
        <v>165</v>
      </c>
      <c r="E174" s="137" t="s">
        <v>1416</v>
      </c>
      <c r="F174" s="138" t="s">
        <v>1417</v>
      </c>
      <c r="G174" s="139" t="s">
        <v>226</v>
      </c>
      <c r="H174" s="140">
        <v>26</v>
      </c>
      <c r="I174" s="141"/>
      <c r="J174" s="142">
        <f t="shared" si="10"/>
        <v>0</v>
      </c>
      <c r="K174" s="143"/>
      <c r="L174" s="31"/>
      <c r="M174" s="144" t="s">
        <v>1</v>
      </c>
      <c r="N174" s="145" t="s">
        <v>42</v>
      </c>
      <c r="P174" s="146">
        <f t="shared" si="11"/>
        <v>0</v>
      </c>
      <c r="Q174" s="146">
        <v>0</v>
      </c>
      <c r="R174" s="146">
        <f t="shared" si="12"/>
        <v>0</v>
      </c>
      <c r="S174" s="146">
        <v>3.1E-4</v>
      </c>
      <c r="T174" s="147">
        <f t="shared" si="13"/>
        <v>8.0599999999999995E-3</v>
      </c>
      <c r="AR174" s="148" t="s">
        <v>251</v>
      </c>
      <c r="AT174" s="148" t="s">
        <v>165</v>
      </c>
      <c r="AU174" s="148" t="s">
        <v>86</v>
      </c>
      <c r="AY174" s="16" t="s">
        <v>163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6" t="s">
        <v>8</v>
      </c>
      <c r="BK174" s="149">
        <f t="shared" si="19"/>
        <v>0</v>
      </c>
      <c r="BL174" s="16" t="s">
        <v>251</v>
      </c>
      <c r="BM174" s="148" t="s">
        <v>549</v>
      </c>
    </row>
    <row r="175" spans="2:65" s="1" customFormat="1" ht="24.2" customHeight="1">
      <c r="B175" s="31"/>
      <c r="C175" s="136" t="s">
        <v>355</v>
      </c>
      <c r="D175" s="136" t="s">
        <v>165</v>
      </c>
      <c r="E175" s="137" t="s">
        <v>1418</v>
      </c>
      <c r="F175" s="138" t="s">
        <v>1419</v>
      </c>
      <c r="G175" s="139" t="s">
        <v>226</v>
      </c>
      <c r="H175" s="140">
        <v>40</v>
      </c>
      <c r="I175" s="141"/>
      <c r="J175" s="142">
        <f t="shared" si="10"/>
        <v>0</v>
      </c>
      <c r="K175" s="143"/>
      <c r="L175" s="31"/>
      <c r="M175" s="144" t="s">
        <v>1</v>
      </c>
      <c r="N175" s="145" t="s">
        <v>42</v>
      </c>
      <c r="P175" s="146">
        <f t="shared" si="11"/>
        <v>0</v>
      </c>
      <c r="Q175" s="146">
        <v>2.0000000000000002E-5</v>
      </c>
      <c r="R175" s="146">
        <f t="shared" si="12"/>
        <v>8.0000000000000004E-4</v>
      </c>
      <c r="S175" s="146">
        <v>2.15E-3</v>
      </c>
      <c r="T175" s="147">
        <f t="shared" si="13"/>
        <v>8.5999999999999993E-2</v>
      </c>
      <c r="AR175" s="148" t="s">
        <v>251</v>
      </c>
      <c r="AT175" s="148" t="s">
        <v>165</v>
      </c>
      <c r="AU175" s="148" t="s">
        <v>86</v>
      </c>
      <c r="AY175" s="16" t="s">
        <v>163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6" t="s">
        <v>8</v>
      </c>
      <c r="BK175" s="149">
        <f t="shared" si="19"/>
        <v>0</v>
      </c>
      <c r="BL175" s="16" t="s">
        <v>251</v>
      </c>
      <c r="BM175" s="148" t="s">
        <v>560</v>
      </c>
    </row>
    <row r="176" spans="2:65" s="1" customFormat="1" ht="24.2" customHeight="1">
      <c r="B176" s="31"/>
      <c r="C176" s="136" t="s">
        <v>360</v>
      </c>
      <c r="D176" s="136" t="s">
        <v>165</v>
      </c>
      <c r="E176" s="137" t="s">
        <v>1420</v>
      </c>
      <c r="F176" s="138" t="s">
        <v>1421</v>
      </c>
      <c r="G176" s="139" t="s">
        <v>203</v>
      </c>
      <c r="H176" s="140">
        <v>1.256</v>
      </c>
      <c r="I176" s="141"/>
      <c r="J176" s="142">
        <f t="shared" si="10"/>
        <v>0</v>
      </c>
      <c r="K176" s="143"/>
      <c r="L176" s="31"/>
      <c r="M176" s="144" t="s">
        <v>1</v>
      </c>
      <c r="N176" s="145" t="s">
        <v>42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251</v>
      </c>
      <c r="AT176" s="148" t="s">
        <v>165</v>
      </c>
      <c r="AU176" s="148" t="s">
        <v>86</v>
      </c>
      <c r="AY176" s="16" t="s">
        <v>163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6" t="s">
        <v>8</v>
      </c>
      <c r="BK176" s="149">
        <f t="shared" si="19"/>
        <v>0</v>
      </c>
      <c r="BL176" s="16" t="s">
        <v>251</v>
      </c>
      <c r="BM176" s="148" t="s">
        <v>571</v>
      </c>
    </row>
    <row r="177" spans="2:65" s="11" customFormat="1" ht="22.9" customHeight="1">
      <c r="B177" s="124"/>
      <c r="D177" s="125" t="s">
        <v>76</v>
      </c>
      <c r="E177" s="134" t="s">
        <v>1422</v>
      </c>
      <c r="F177" s="134" t="s">
        <v>1423</v>
      </c>
      <c r="I177" s="127"/>
      <c r="J177" s="135">
        <f>BK177</f>
        <v>0</v>
      </c>
      <c r="L177" s="124"/>
      <c r="M177" s="129"/>
      <c r="P177" s="130">
        <f>SUM(P178:P195)</f>
        <v>0</v>
      </c>
      <c r="R177" s="130">
        <f>SUM(R178:R195)</f>
        <v>8.8500000000000009E-2</v>
      </c>
      <c r="T177" s="131">
        <f>SUM(T178:T195)</f>
        <v>0.2576</v>
      </c>
      <c r="AR177" s="125" t="s">
        <v>86</v>
      </c>
      <c r="AT177" s="132" t="s">
        <v>76</v>
      </c>
      <c r="AU177" s="132" t="s">
        <v>8</v>
      </c>
      <c r="AY177" s="125" t="s">
        <v>163</v>
      </c>
      <c r="BK177" s="133">
        <f>SUM(BK178:BK195)</f>
        <v>0</v>
      </c>
    </row>
    <row r="178" spans="2:65" s="1" customFormat="1" ht="24.2" customHeight="1">
      <c r="B178" s="31"/>
      <c r="C178" s="136" t="s">
        <v>370</v>
      </c>
      <c r="D178" s="136" t="s">
        <v>165</v>
      </c>
      <c r="E178" s="137" t="s">
        <v>1424</v>
      </c>
      <c r="F178" s="138" t="s">
        <v>1425</v>
      </c>
      <c r="G178" s="139" t="s">
        <v>226</v>
      </c>
      <c r="H178" s="140">
        <v>4</v>
      </c>
      <c r="I178" s="141"/>
      <c r="J178" s="142">
        <f t="shared" ref="J178:J195" si="20">ROUND(I178*H178,0)</f>
        <v>0</v>
      </c>
      <c r="K178" s="143"/>
      <c r="L178" s="31"/>
      <c r="M178" s="144" t="s">
        <v>1</v>
      </c>
      <c r="N178" s="145" t="s">
        <v>42</v>
      </c>
      <c r="P178" s="146">
        <f t="shared" ref="P178:P195" si="21">O178*H178</f>
        <v>0</v>
      </c>
      <c r="Q178" s="146">
        <v>2.0000000000000002E-5</v>
      </c>
      <c r="R178" s="146">
        <f t="shared" ref="R178:R195" si="22">Q178*H178</f>
        <v>8.0000000000000007E-5</v>
      </c>
      <c r="S178" s="146">
        <v>3.9E-2</v>
      </c>
      <c r="T178" s="147">
        <f t="shared" ref="T178:T195" si="23">S178*H178</f>
        <v>0.156</v>
      </c>
      <c r="AR178" s="148" t="s">
        <v>251</v>
      </c>
      <c r="AT178" s="148" t="s">
        <v>165</v>
      </c>
      <c r="AU178" s="148" t="s">
        <v>86</v>
      </c>
      <c r="AY178" s="16" t="s">
        <v>163</v>
      </c>
      <c r="BE178" s="149">
        <f t="shared" ref="BE178:BE195" si="24">IF(N178="základní",J178,0)</f>
        <v>0</v>
      </c>
      <c r="BF178" s="149">
        <f t="shared" ref="BF178:BF195" si="25">IF(N178="snížená",J178,0)</f>
        <v>0</v>
      </c>
      <c r="BG178" s="149">
        <f t="shared" ref="BG178:BG195" si="26">IF(N178="zákl. přenesená",J178,0)</f>
        <v>0</v>
      </c>
      <c r="BH178" s="149">
        <f t="shared" ref="BH178:BH195" si="27">IF(N178="sníž. přenesená",J178,0)</f>
        <v>0</v>
      </c>
      <c r="BI178" s="149">
        <f t="shared" ref="BI178:BI195" si="28">IF(N178="nulová",J178,0)</f>
        <v>0</v>
      </c>
      <c r="BJ178" s="16" t="s">
        <v>8</v>
      </c>
      <c r="BK178" s="149">
        <f t="shared" ref="BK178:BK195" si="29">ROUND(I178*H178,0)</f>
        <v>0</v>
      </c>
      <c r="BL178" s="16" t="s">
        <v>251</v>
      </c>
      <c r="BM178" s="148" t="s">
        <v>581</v>
      </c>
    </row>
    <row r="179" spans="2:65" s="1" customFormat="1" ht="24.2" customHeight="1">
      <c r="B179" s="31"/>
      <c r="C179" s="136" t="s">
        <v>375</v>
      </c>
      <c r="D179" s="136" t="s">
        <v>165</v>
      </c>
      <c r="E179" s="137" t="s">
        <v>1426</v>
      </c>
      <c r="F179" s="138" t="s">
        <v>1427</v>
      </c>
      <c r="G179" s="139" t="s">
        <v>226</v>
      </c>
      <c r="H179" s="140">
        <v>20</v>
      </c>
      <c r="I179" s="141"/>
      <c r="J179" s="142">
        <f t="shared" si="20"/>
        <v>0</v>
      </c>
      <c r="K179" s="143"/>
      <c r="L179" s="31"/>
      <c r="M179" s="144" t="s">
        <v>1</v>
      </c>
      <c r="N179" s="145" t="s">
        <v>42</v>
      </c>
      <c r="P179" s="146">
        <f t="shared" si="21"/>
        <v>0</v>
      </c>
      <c r="Q179" s="146">
        <v>4.0000000000000003E-5</v>
      </c>
      <c r="R179" s="146">
        <f t="shared" si="22"/>
        <v>8.0000000000000004E-4</v>
      </c>
      <c r="S179" s="146">
        <v>4.4999999999999999E-4</v>
      </c>
      <c r="T179" s="147">
        <f t="shared" si="23"/>
        <v>8.9999999999999993E-3</v>
      </c>
      <c r="AR179" s="148" t="s">
        <v>251</v>
      </c>
      <c r="AT179" s="148" t="s">
        <v>165</v>
      </c>
      <c r="AU179" s="148" t="s">
        <v>86</v>
      </c>
      <c r="AY179" s="16" t="s">
        <v>163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6" t="s">
        <v>8</v>
      </c>
      <c r="BK179" s="149">
        <f t="shared" si="29"/>
        <v>0</v>
      </c>
      <c r="BL179" s="16" t="s">
        <v>251</v>
      </c>
      <c r="BM179" s="148" t="s">
        <v>589</v>
      </c>
    </row>
    <row r="180" spans="2:65" s="1" customFormat="1" ht="24.2" customHeight="1">
      <c r="B180" s="31"/>
      <c r="C180" s="136" t="s">
        <v>381</v>
      </c>
      <c r="D180" s="136" t="s">
        <v>165</v>
      </c>
      <c r="E180" s="137" t="s">
        <v>1428</v>
      </c>
      <c r="F180" s="138" t="s">
        <v>1429</v>
      </c>
      <c r="G180" s="139" t="s">
        <v>226</v>
      </c>
      <c r="H180" s="140">
        <v>20</v>
      </c>
      <c r="I180" s="141"/>
      <c r="J180" s="142">
        <f t="shared" si="20"/>
        <v>0</v>
      </c>
      <c r="K180" s="143"/>
      <c r="L180" s="31"/>
      <c r="M180" s="144" t="s">
        <v>1</v>
      </c>
      <c r="N180" s="145" t="s">
        <v>42</v>
      </c>
      <c r="P180" s="146">
        <f t="shared" si="21"/>
        <v>0</v>
      </c>
      <c r="Q180" s="146">
        <v>9.0000000000000006E-5</v>
      </c>
      <c r="R180" s="146">
        <f t="shared" si="22"/>
        <v>1.8000000000000002E-3</v>
      </c>
      <c r="S180" s="146">
        <v>4.4999999999999999E-4</v>
      </c>
      <c r="T180" s="147">
        <f t="shared" si="23"/>
        <v>8.9999999999999993E-3</v>
      </c>
      <c r="AR180" s="148" t="s">
        <v>251</v>
      </c>
      <c r="AT180" s="148" t="s">
        <v>165</v>
      </c>
      <c r="AU180" s="148" t="s">
        <v>86</v>
      </c>
      <c r="AY180" s="16" t="s">
        <v>163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6" t="s">
        <v>8</v>
      </c>
      <c r="BK180" s="149">
        <f t="shared" si="29"/>
        <v>0</v>
      </c>
      <c r="BL180" s="16" t="s">
        <v>251</v>
      </c>
      <c r="BM180" s="148" t="s">
        <v>597</v>
      </c>
    </row>
    <row r="181" spans="2:65" s="1" customFormat="1" ht="24.2" customHeight="1">
      <c r="B181" s="31"/>
      <c r="C181" s="136" t="s">
        <v>386</v>
      </c>
      <c r="D181" s="136" t="s">
        <v>165</v>
      </c>
      <c r="E181" s="137" t="s">
        <v>1430</v>
      </c>
      <c r="F181" s="138" t="s">
        <v>1431</v>
      </c>
      <c r="G181" s="139" t="s">
        <v>226</v>
      </c>
      <c r="H181" s="140">
        <v>60</v>
      </c>
      <c r="I181" s="141"/>
      <c r="J181" s="142">
        <f t="shared" si="20"/>
        <v>0</v>
      </c>
      <c r="K181" s="143"/>
      <c r="L181" s="31"/>
      <c r="M181" s="144" t="s">
        <v>1</v>
      </c>
      <c r="N181" s="145" t="s">
        <v>42</v>
      </c>
      <c r="P181" s="146">
        <f t="shared" si="21"/>
        <v>0</v>
      </c>
      <c r="Q181" s="146">
        <v>1.2999999999999999E-4</v>
      </c>
      <c r="R181" s="146">
        <f t="shared" si="22"/>
        <v>7.7999999999999996E-3</v>
      </c>
      <c r="S181" s="146">
        <v>1.1000000000000001E-3</v>
      </c>
      <c r="T181" s="147">
        <f t="shared" si="23"/>
        <v>6.6000000000000003E-2</v>
      </c>
      <c r="AR181" s="148" t="s">
        <v>251</v>
      </c>
      <c r="AT181" s="148" t="s">
        <v>165</v>
      </c>
      <c r="AU181" s="148" t="s">
        <v>86</v>
      </c>
      <c r="AY181" s="16" t="s">
        <v>163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6" t="s">
        <v>8</v>
      </c>
      <c r="BK181" s="149">
        <f t="shared" si="29"/>
        <v>0</v>
      </c>
      <c r="BL181" s="16" t="s">
        <v>251</v>
      </c>
      <c r="BM181" s="148" t="s">
        <v>610</v>
      </c>
    </row>
    <row r="182" spans="2:65" s="1" customFormat="1" ht="24.2" customHeight="1">
      <c r="B182" s="31"/>
      <c r="C182" s="136" t="s">
        <v>392</v>
      </c>
      <c r="D182" s="136" t="s">
        <v>165</v>
      </c>
      <c r="E182" s="137" t="s">
        <v>1432</v>
      </c>
      <c r="F182" s="138" t="s">
        <v>1433</v>
      </c>
      <c r="G182" s="139" t="s">
        <v>226</v>
      </c>
      <c r="H182" s="140">
        <v>8</v>
      </c>
      <c r="I182" s="141"/>
      <c r="J182" s="142">
        <f t="shared" si="20"/>
        <v>0</v>
      </c>
      <c r="K182" s="143"/>
      <c r="L182" s="31"/>
      <c r="M182" s="144" t="s">
        <v>1</v>
      </c>
      <c r="N182" s="145" t="s">
        <v>42</v>
      </c>
      <c r="P182" s="146">
        <f t="shared" si="21"/>
        <v>0</v>
      </c>
      <c r="Q182" s="146">
        <v>1.7000000000000001E-4</v>
      </c>
      <c r="R182" s="146">
        <f t="shared" si="22"/>
        <v>1.3600000000000001E-3</v>
      </c>
      <c r="S182" s="146">
        <v>2.2000000000000001E-3</v>
      </c>
      <c r="T182" s="147">
        <f t="shared" si="23"/>
        <v>1.7600000000000001E-2</v>
      </c>
      <c r="AR182" s="148" t="s">
        <v>251</v>
      </c>
      <c r="AT182" s="148" t="s">
        <v>165</v>
      </c>
      <c r="AU182" s="148" t="s">
        <v>86</v>
      </c>
      <c r="AY182" s="16" t="s">
        <v>163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6" t="s">
        <v>8</v>
      </c>
      <c r="BK182" s="149">
        <f t="shared" si="29"/>
        <v>0</v>
      </c>
      <c r="BL182" s="16" t="s">
        <v>251</v>
      </c>
      <c r="BM182" s="148" t="s">
        <v>620</v>
      </c>
    </row>
    <row r="183" spans="2:65" s="1" customFormat="1" ht="24.2" customHeight="1">
      <c r="B183" s="31"/>
      <c r="C183" s="136" t="s">
        <v>397</v>
      </c>
      <c r="D183" s="136" t="s">
        <v>165</v>
      </c>
      <c r="E183" s="137" t="s">
        <v>1434</v>
      </c>
      <c r="F183" s="138" t="s">
        <v>1435</v>
      </c>
      <c r="G183" s="139" t="s">
        <v>226</v>
      </c>
      <c r="H183" s="140">
        <v>18</v>
      </c>
      <c r="I183" s="141"/>
      <c r="J183" s="142">
        <f t="shared" si="20"/>
        <v>0</v>
      </c>
      <c r="K183" s="143"/>
      <c r="L183" s="31"/>
      <c r="M183" s="144" t="s">
        <v>1</v>
      </c>
      <c r="N183" s="145" t="s">
        <v>42</v>
      </c>
      <c r="P183" s="146">
        <f t="shared" si="21"/>
        <v>0</v>
      </c>
      <c r="Q183" s="146">
        <v>6.0000000000000002E-5</v>
      </c>
      <c r="R183" s="146">
        <f t="shared" si="22"/>
        <v>1.08E-3</v>
      </c>
      <c r="S183" s="146">
        <v>0</v>
      </c>
      <c r="T183" s="147">
        <f t="shared" si="23"/>
        <v>0</v>
      </c>
      <c r="AR183" s="148" t="s">
        <v>251</v>
      </c>
      <c r="AT183" s="148" t="s">
        <v>165</v>
      </c>
      <c r="AU183" s="148" t="s">
        <v>86</v>
      </c>
      <c r="AY183" s="16" t="s">
        <v>163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6" t="s">
        <v>8</v>
      </c>
      <c r="BK183" s="149">
        <f t="shared" si="29"/>
        <v>0</v>
      </c>
      <c r="BL183" s="16" t="s">
        <v>251</v>
      </c>
      <c r="BM183" s="148" t="s">
        <v>629</v>
      </c>
    </row>
    <row r="184" spans="2:65" s="1" customFormat="1" ht="33" customHeight="1">
      <c r="B184" s="31"/>
      <c r="C184" s="136" t="s">
        <v>403</v>
      </c>
      <c r="D184" s="136" t="s">
        <v>165</v>
      </c>
      <c r="E184" s="137" t="s">
        <v>1436</v>
      </c>
      <c r="F184" s="138" t="s">
        <v>1437</v>
      </c>
      <c r="G184" s="139" t="s">
        <v>226</v>
      </c>
      <c r="H184" s="140">
        <v>9</v>
      </c>
      <c r="I184" s="141"/>
      <c r="J184" s="142">
        <f t="shared" si="20"/>
        <v>0</v>
      </c>
      <c r="K184" s="143"/>
      <c r="L184" s="31"/>
      <c r="M184" s="144" t="s">
        <v>1</v>
      </c>
      <c r="N184" s="145" t="s">
        <v>42</v>
      </c>
      <c r="P184" s="146">
        <f t="shared" si="21"/>
        <v>0</v>
      </c>
      <c r="Q184" s="146">
        <v>2.7E-4</v>
      </c>
      <c r="R184" s="146">
        <f t="shared" si="22"/>
        <v>2.4299999999999999E-3</v>
      </c>
      <c r="S184" s="146">
        <v>0</v>
      </c>
      <c r="T184" s="147">
        <f t="shared" si="23"/>
        <v>0</v>
      </c>
      <c r="AR184" s="148" t="s">
        <v>251</v>
      </c>
      <c r="AT184" s="148" t="s">
        <v>165</v>
      </c>
      <c r="AU184" s="148" t="s">
        <v>86</v>
      </c>
      <c r="AY184" s="16" t="s">
        <v>163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6" t="s">
        <v>8</v>
      </c>
      <c r="BK184" s="149">
        <f t="shared" si="29"/>
        <v>0</v>
      </c>
      <c r="BL184" s="16" t="s">
        <v>251</v>
      </c>
      <c r="BM184" s="148" t="s">
        <v>638</v>
      </c>
    </row>
    <row r="185" spans="2:65" s="1" customFormat="1" ht="21.75" customHeight="1">
      <c r="B185" s="31"/>
      <c r="C185" s="136" t="s">
        <v>408</v>
      </c>
      <c r="D185" s="136" t="s">
        <v>165</v>
      </c>
      <c r="E185" s="137" t="s">
        <v>1438</v>
      </c>
      <c r="F185" s="138" t="s">
        <v>1439</v>
      </c>
      <c r="G185" s="139" t="s">
        <v>226</v>
      </c>
      <c r="H185" s="140">
        <v>9</v>
      </c>
      <c r="I185" s="141"/>
      <c r="J185" s="142">
        <f t="shared" si="20"/>
        <v>0</v>
      </c>
      <c r="K185" s="143"/>
      <c r="L185" s="31"/>
      <c r="M185" s="144" t="s">
        <v>1</v>
      </c>
      <c r="N185" s="145" t="s">
        <v>42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251</v>
      </c>
      <c r="AT185" s="148" t="s">
        <v>165</v>
      </c>
      <c r="AU185" s="148" t="s">
        <v>86</v>
      </c>
      <c r="AY185" s="16" t="s">
        <v>163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6" t="s">
        <v>8</v>
      </c>
      <c r="BK185" s="149">
        <f t="shared" si="29"/>
        <v>0</v>
      </c>
      <c r="BL185" s="16" t="s">
        <v>251</v>
      </c>
      <c r="BM185" s="148" t="s">
        <v>648</v>
      </c>
    </row>
    <row r="186" spans="2:65" s="1" customFormat="1" ht="24.2" customHeight="1">
      <c r="B186" s="31"/>
      <c r="C186" s="136" t="s">
        <v>413</v>
      </c>
      <c r="D186" s="136" t="s">
        <v>165</v>
      </c>
      <c r="E186" s="137" t="s">
        <v>1440</v>
      </c>
      <c r="F186" s="138" t="s">
        <v>1441</v>
      </c>
      <c r="G186" s="139" t="s">
        <v>226</v>
      </c>
      <c r="H186" s="140">
        <v>75</v>
      </c>
      <c r="I186" s="141"/>
      <c r="J186" s="142">
        <f t="shared" si="20"/>
        <v>0</v>
      </c>
      <c r="K186" s="143"/>
      <c r="L186" s="31"/>
      <c r="M186" s="144" t="s">
        <v>1</v>
      </c>
      <c r="N186" s="145" t="s">
        <v>42</v>
      </c>
      <c r="P186" s="146">
        <f t="shared" si="21"/>
        <v>0</v>
      </c>
      <c r="Q186" s="146">
        <v>2.9E-4</v>
      </c>
      <c r="R186" s="146">
        <f t="shared" si="22"/>
        <v>2.1749999999999999E-2</v>
      </c>
      <c r="S186" s="146">
        <v>0</v>
      </c>
      <c r="T186" s="147">
        <f t="shared" si="23"/>
        <v>0</v>
      </c>
      <c r="AR186" s="148" t="s">
        <v>251</v>
      </c>
      <c r="AT186" s="148" t="s">
        <v>165</v>
      </c>
      <c r="AU186" s="148" t="s">
        <v>86</v>
      </c>
      <c r="AY186" s="16" t="s">
        <v>163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6" t="s">
        <v>8</v>
      </c>
      <c r="BK186" s="149">
        <f t="shared" si="29"/>
        <v>0</v>
      </c>
      <c r="BL186" s="16" t="s">
        <v>251</v>
      </c>
      <c r="BM186" s="148" t="s">
        <v>658</v>
      </c>
    </row>
    <row r="187" spans="2:65" s="1" customFormat="1" ht="24.2" customHeight="1">
      <c r="B187" s="31"/>
      <c r="C187" s="136" t="s">
        <v>419</v>
      </c>
      <c r="D187" s="136" t="s">
        <v>165</v>
      </c>
      <c r="E187" s="137" t="s">
        <v>1442</v>
      </c>
      <c r="F187" s="138" t="s">
        <v>1443</v>
      </c>
      <c r="G187" s="139" t="s">
        <v>226</v>
      </c>
      <c r="H187" s="140">
        <v>75</v>
      </c>
      <c r="I187" s="141"/>
      <c r="J187" s="142">
        <f t="shared" si="20"/>
        <v>0</v>
      </c>
      <c r="K187" s="143"/>
      <c r="L187" s="31"/>
      <c r="M187" s="144" t="s">
        <v>1</v>
      </c>
      <c r="N187" s="145" t="s">
        <v>42</v>
      </c>
      <c r="P187" s="146">
        <f t="shared" si="21"/>
        <v>0</v>
      </c>
      <c r="Q187" s="146">
        <v>2.0000000000000001E-4</v>
      </c>
      <c r="R187" s="146">
        <f t="shared" si="22"/>
        <v>1.5000000000000001E-2</v>
      </c>
      <c r="S187" s="146">
        <v>0</v>
      </c>
      <c r="T187" s="147">
        <f t="shared" si="23"/>
        <v>0</v>
      </c>
      <c r="AR187" s="148" t="s">
        <v>251</v>
      </c>
      <c r="AT187" s="148" t="s">
        <v>165</v>
      </c>
      <c r="AU187" s="148" t="s">
        <v>86</v>
      </c>
      <c r="AY187" s="16" t="s">
        <v>163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6" t="s">
        <v>8</v>
      </c>
      <c r="BK187" s="149">
        <f t="shared" si="29"/>
        <v>0</v>
      </c>
      <c r="BL187" s="16" t="s">
        <v>251</v>
      </c>
      <c r="BM187" s="148" t="s">
        <v>668</v>
      </c>
    </row>
    <row r="188" spans="2:65" s="1" customFormat="1" ht="21.75" customHeight="1">
      <c r="B188" s="31"/>
      <c r="C188" s="136" t="s">
        <v>432</v>
      </c>
      <c r="D188" s="136" t="s">
        <v>165</v>
      </c>
      <c r="E188" s="137" t="s">
        <v>1444</v>
      </c>
      <c r="F188" s="138" t="s">
        <v>1445</v>
      </c>
      <c r="G188" s="139" t="s">
        <v>226</v>
      </c>
      <c r="H188" s="140">
        <v>7</v>
      </c>
      <c r="I188" s="141"/>
      <c r="J188" s="142">
        <f t="shared" si="20"/>
        <v>0</v>
      </c>
      <c r="K188" s="143"/>
      <c r="L188" s="31"/>
      <c r="M188" s="144" t="s">
        <v>1</v>
      </c>
      <c r="N188" s="145" t="s">
        <v>42</v>
      </c>
      <c r="P188" s="146">
        <f t="shared" si="21"/>
        <v>0</v>
      </c>
      <c r="Q188" s="146">
        <v>2.5000000000000001E-4</v>
      </c>
      <c r="R188" s="146">
        <f t="shared" si="22"/>
        <v>1.75E-3</v>
      </c>
      <c r="S188" s="146">
        <v>0</v>
      </c>
      <c r="T188" s="147">
        <f t="shared" si="23"/>
        <v>0</v>
      </c>
      <c r="AR188" s="148" t="s">
        <v>251</v>
      </c>
      <c r="AT188" s="148" t="s">
        <v>165</v>
      </c>
      <c r="AU188" s="148" t="s">
        <v>86</v>
      </c>
      <c r="AY188" s="16" t="s">
        <v>163</v>
      </c>
      <c r="BE188" s="149">
        <f t="shared" si="24"/>
        <v>0</v>
      </c>
      <c r="BF188" s="149">
        <f t="shared" si="25"/>
        <v>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6" t="s">
        <v>8</v>
      </c>
      <c r="BK188" s="149">
        <f t="shared" si="29"/>
        <v>0</v>
      </c>
      <c r="BL188" s="16" t="s">
        <v>251</v>
      </c>
      <c r="BM188" s="148" t="s">
        <v>678</v>
      </c>
    </row>
    <row r="189" spans="2:65" s="1" customFormat="1" ht="21.75" customHeight="1">
      <c r="B189" s="31"/>
      <c r="C189" s="136" t="s">
        <v>438</v>
      </c>
      <c r="D189" s="136" t="s">
        <v>165</v>
      </c>
      <c r="E189" s="137" t="s">
        <v>1446</v>
      </c>
      <c r="F189" s="138" t="s">
        <v>1447</v>
      </c>
      <c r="G189" s="139" t="s">
        <v>226</v>
      </c>
      <c r="H189" s="140">
        <v>2</v>
      </c>
      <c r="I189" s="141"/>
      <c r="J189" s="142">
        <f t="shared" si="20"/>
        <v>0</v>
      </c>
      <c r="K189" s="143"/>
      <c r="L189" s="31"/>
      <c r="M189" s="144" t="s">
        <v>1</v>
      </c>
      <c r="N189" s="145" t="s">
        <v>42</v>
      </c>
      <c r="P189" s="146">
        <f t="shared" si="21"/>
        <v>0</v>
      </c>
      <c r="Q189" s="146">
        <v>3.6000000000000002E-4</v>
      </c>
      <c r="R189" s="146">
        <f t="shared" si="22"/>
        <v>7.2000000000000005E-4</v>
      </c>
      <c r="S189" s="146">
        <v>0</v>
      </c>
      <c r="T189" s="147">
        <f t="shared" si="23"/>
        <v>0</v>
      </c>
      <c r="AR189" s="148" t="s">
        <v>251</v>
      </c>
      <c r="AT189" s="148" t="s">
        <v>165</v>
      </c>
      <c r="AU189" s="148" t="s">
        <v>86</v>
      </c>
      <c r="AY189" s="16" t="s">
        <v>163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6" t="s">
        <v>8</v>
      </c>
      <c r="BK189" s="149">
        <f t="shared" si="29"/>
        <v>0</v>
      </c>
      <c r="BL189" s="16" t="s">
        <v>251</v>
      </c>
      <c r="BM189" s="148" t="s">
        <v>608</v>
      </c>
    </row>
    <row r="190" spans="2:65" s="1" customFormat="1" ht="24.2" customHeight="1">
      <c r="B190" s="31"/>
      <c r="C190" s="136" t="s">
        <v>444</v>
      </c>
      <c r="D190" s="136" t="s">
        <v>165</v>
      </c>
      <c r="E190" s="137" t="s">
        <v>1448</v>
      </c>
      <c r="F190" s="138" t="s">
        <v>1449</v>
      </c>
      <c r="G190" s="139" t="s">
        <v>226</v>
      </c>
      <c r="H190" s="140">
        <v>75</v>
      </c>
      <c r="I190" s="141"/>
      <c r="J190" s="142">
        <f t="shared" si="20"/>
        <v>0</v>
      </c>
      <c r="K190" s="143"/>
      <c r="L190" s="31"/>
      <c r="M190" s="144" t="s">
        <v>1</v>
      </c>
      <c r="N190" s="145" t="s">
        <v>42</v>
      </c>
      <c r="P190" s="146">
        <f t="shared" si="21"/>
        <v>0</v>
      </c>
      <c r="Q190" s="146">
        <v>2.7999999999999998E-4</v>
      </c>
      <c r="R190" s="146">
        <f t="shared" si="22"/>
        <v>2.0999999999999998E-2</v>
      </c>
      <c r="S190" s="146">
        <v>0</v>
      </c>
      <c r="T190" s="147">
        <f t="shared" si="23"/>
        <v>0</v>
      </c>
      <c r="AR190" s="148" t="s">
        <v>251</v>
      </c>
      <c r="AT190" s="148" t="s">
        <v>165</v>
      </c>
      <c r="AU190" s="148" t="s">
        <v>86</v>
      </c>
      <c r="AY190" s="16" t="s">
        <v>163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6" t="s">
        <v>8</v>
      </c>
      <c r="BK190" s="149">
        <f t="shared" si="29"/>
        <v>0</v>
      </c>
      <c r="BL190" s="16" t="s">
        <v>251</v>
      </c>
      <c r="BM190" s="148" t="s">
        <v>697</v>
      </c>
    </row>
    <row r="191" spans="2:65" s="1" customFormat="1" ht="24.2" customHeight="1">
      <c r="B191" s="31"/>
      <c r="C191" s="136" t="s">
        <v>450</v>
      </c>
      <c r="D191" s="136" t="s">
        <v>165</v>
      </c>
      <c r="E191" s="137" t="s">
        <v>1450</v>
      </c>
      <c r="F191" s="138" t="s">
        <v>1451</v>
      </c>
      <c r="G191" s="139" t="s">
        <v>226</v>
      </c>
      <c r="H191" s="140">
        <v>33</v>
      </c>
      <c r="I191" s="141"/>
      <c r="J191" s="142">
        <f t="shared" si="20"/>
        <v>0</v>
      </c>
      <c r="K191" s="143"/>
      <c r="L191" s="31"/>
      <c r="M191" s="144" t="s">
        <v>1</v>
      </c>
      <c r="N191" s="145" t="s">
        <v>42</v>
      </c>
      <c r="P191" s="146">
        <f t="shared" si="21"/>
        <v>0</v>
      </c>
      <c r="Q191" s="146">
        <v>2.2000000000000001E-4</v>
      </c>
      <c r="R191" s="146">
        <f t="shared" si="22"/>
        <v>7.26E-3</v>
      </c>
      <c r="S191" s="146">
        <v>0</v>
      </c>
      <c r="T191" s="147">
        <f t="shared" si="23"/>
        <v>0</v>
      </c>
      <c r="AR191" s="148" t="s">
        <v>251</v>
      </c>
      <c r="AT191" s="148" t="s">
        <v>165</v>
      </c>
      <c r="AU191" s="148" t="s">
        <v>86</v>
      </c>
      <c r="AY191" s="16" t="s">
        <v>163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6" t="s">
        <v>8</v>
      </c>
      <c r="BK191" s="149">
        <f t="shared" si="29"/>
        <v>0</v>
      </c>
      <c r="BL191" s="16" t="s">
        <v>251</v>
      </c>
      <c r="BM191" s="148" t="s">
        <v>707</v>
      </c>
    </row>
    <row r="192" spans="2:65" s="1" customFormat="1" ht="21.75" customHeight="1">
      <c r="B192" s="31"/>
      <c r="C192" s="136" t="s">
        <v>456</v>
      </c>
      <c r="D192" s="136" t="s">
        <v>165</v>
      </c>
      <c r="E192" s="137" t="s">
        <v>1452</v>
      </c>
      <c r="F192" s="138" t="s">
        <v>1453</v>
      </c>
      <c r="G192" s="139" t="s">
        <v>226</v>
      </c>
      <c r="H192" s="140">
        <v>9</v>
      </c>
      <c r="I192" s="141"/>
      <c r="J192" s="142">
        <f t="shared" si="20"/>
        <v>0</v>
      </c>
      <c r="K192" s="143"/>
      <c r="L192" s="31"/>
      <c r="M192" s="144" t="s">
        <v>1</v>
      </c>
      <c r="N192" s="145" t="s">
        <v>42</v>
      </c>
      <c r="P192" s="146">
        <f t="shared" si="21"/>
        <v>0</v>
      </c>
      <c r="Q192" s="146">
        <v>2.1000000000000001E-4</v>
      </c>
      <c r="R192" s="146">
        <f t="shared" si="22"/>
        <v>1.8900000000000002E-3</v>
      </c>
      <c r="S192" s="146">
        <v>0</v>
      </c>
      <c r="T192" s="147">
        <f t="shared" si="23"/>
        <v>0</v>
      </c>
      <c r="AR192" s="148" t="s">
        <v>251</v>
      </c>
      <c r="AT192" s="148" t="s">
        <v>165</v>
      </c>
      <c r="AU192" s="148" t="s">
        <v>86</v>
      </c>
      <c r="AY192" s="16" t="s">
        <v>163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6" t="s">
        <v>8</v>
      </c>
      <c r="BK192" s="149">
        <f t="shared" si="29"/>
        <v>0</v>
      </c>
      <c r="BL192" s="16" t="s">
        <v>251</v>
      </c>
      <c r="BM192" s="148" t="s">
        <v>716</v>
      </c>
    </row>
    <row r="193" spans="2:65" s="1" customFormat="1" ht="24.2" customHeight="1">
      <c r="B193" s="31"/>
      <c r="C193" s="136" t="s">
        <v>465</v>
      </c>
      <c r="D193" s="136" t="s">
        <v>165</v>
      </c>
      <c r="E193" s="137" t="s">
        <v>1454</v>
      </c>
      <c r="F193" s="138" t="s">
        <v>1455</v>
      </c>
      <c r="G193" s="139" t="s">
        <v>226</v>
      </c>
      <c r="H193" s="140">
        <v>11</v>
      </c>
      <c r="I193" s="141"/>
      <c r="J193" s="142">
        <f t="shared" si="20"/>
        <v>0</v>
      </c>
      <c r="K193" s="143"/>
      <c r="L193" s="31"/>
      <c r="M193" s="144" t="s">
        <v>1</v>
      </c>
      <c r="N193" s="145" t="s">
        <v>42</v>
      </c>
      <c r="P193" s="146">
        <f t="shared" si="21"/>
        <v>0</v>
      </c>
      <c r="Q193" s="146">
        <v>0</v>
      </c>
      <c r="R193" s="146">
        <f t="shared" si="22"/>
        <v>0</v>
      </c>
      <c r="S193" s="146">
        <v>0</v>
      </c>
      <c r="T193" s="147">
        <f t="shared" si="23"/>
        <v>0</v>
      </c>
      <c r="AR193" s="148" t="s">
        <v>251</v>
      </c>
      <c r="AT193" s="148" t="s">
        <v>165</v>
      </c>
      <c r="AU193" s="148" t="s">
        <v>86</v>
      </c>
      <c r="AY193" s="16" t="s">
        <v>163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6" t="s">
        <v>8</v>
      </c>
      <c r="BK193" s="149">
        <f t="shared" si="29"/>
        <v>0</v>
      </c>
      <c r="BL193" s="16" t="s">
        <v>251</v>
      </c>
      <c r="BM193" s="148" t="s">
        <v>726</v>
      </c>
    </row>
    <row r="194" spans="2:65" s="1" customFormat="1" ht="16.5" customHeight="1">
      <c r="B194" s="31"/>
      <c r="C194" s="136" t="s">
        <v>470</v>
      </c>
      <c r="D194" s="136" t="s">
        <v>165</v>
      </c>
      <c r="E194" s="137" t="s">
        <v>1456</v>
      </c>
      <c r="F194" s="138" t="s">
        <v>1457</v>
      </c>
      <c r="G194" s="139" t="s">
        <v>226</v>
      </c>
      <c r="H194" s="140">
        <v>18</v>
      </c>
      <c r="I194" s="141"/>
      <c r="J194" s="142">
        <f t="shared" si="20"/>
        <v>0</v>
      </c>
      <c r="K194" s="143"/>
      <c r="L194" s="31"/>
      <c r="M194" s="144" t="s">
        <v>1</v>
      </c>
      <c r="N194" s="145" t="s">
        <v>42</v>
      </c>
      <c r="P194" s="146">
        <f t="shared" si="21"/>
        <v>0</v>
      </c>
      <c r="Q194" s="146">
        <v>2.1000000000000001E-4</v>
      </c>
      <c r="R194" s="146">
        <f t="shared" si="22"/>
        <v>3.7800000000000004E-3</v>
      </c>
      <c r="S194" s="146">
        <v>0</v>
      </c>
      <c r="T194" s="147">
        <f t="shared" si="23"/>
        <v>0</v>
      </c>
      <c r="AR194" s="148" t="s">
        <v>251</v>
      </c>
      <c r="AT194" s="148" t="s">
        <v>165</v>
      </c>
      <c r="AU194" s="148" t="s">
        <v>86</v>
      </c>
      <c r="AY194" s="16" t="s">
        <v>163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6" t="s">
        <v>8</v>
      </c>
      <c r="BK194" s="149">
        <f t="shared" si="29"/>
        <v>0</v>
      </c>
      <c r="BL194" s="16" t="s">
        <v>251</v>
      </c>
      <c r="BM194" s="148" t="s">
        <v>735</v>
      </c>
    </row>
    <row r="195" spans="2:65" s="1" customFormat="1" ht="21.75" customHeight="1">
      <c r="B195" s="31"/>
      <c r="C195" s="136" t="s">
        <v>475</v>
      </c>
      <c r="D195" s="136" t="s">
        <v>165</v>
      </c>
      <c r="E195" s="137" t="s">
        <v>1458</v>
      </c>
      <c r="F195" s="138" t="s">
        <v>1459</v>
      </c>
      <c r="G195" s="139" t="s">
        <v>203</v>
      </c>
      <c r="H195" s="140">
        <v>8.8999999999999996E-2</v>
      </c>
      <c r="I195" s="141"/>
      <c r="J195" s="142">
        <f t="shared" si="20"/>
        <v>0</v>
      </c>
      <c r="K195" s="143"/>
      <c r="L195" s="31"/>
      <c r="M195" s="144" t="s">
        <v>1</v>
      </c>
      <c r="N195" s="145" t="s">
        <v>42</v>
      </c>
      <c r="P195" s="146">
        <f t="shared" si="21"/>
        <v>0</v>
      </c>
      <c r="Q195" s="146">
        <v>0</v>
      </c>
      <c r="R195" s="146">
        <f t="shared" si="22"/>
        <v>0</v>
      </c>
      <c r="S195" s="146">
        <v>0</v>
      </c>
      <c r="T195" s="147">
        <f t="shared" si="23"/>
        <v>0</v>
      </c>
      <c r="AR195" s="148" t="s">
        <v>251</v>
      </c>
      <c r="AT195" s="148" t="s">
        <v>165</v>
      </c>
      <c r="AU195" s="148" t="s">
        <v>86</v>
      </c>
      <c r="AY195" s="16" t="s">
        <v>163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6" t="s">
        <v>8</v>
      </c>
      <c r="BK195" s="149">
        <f t="shared" si="29"/>
        <v>0</v>
      </c>
      <c r="BL195" s="16" t="s">
        <v>251</v>
      </c>
      <c r="BM195" s="148" t="s">
        <v>746</v>
      </c>
    </row>
    <row r="196" spans="2:65" s="11" customFormat="1" ht="22.9" customHeight="1">
      <c r="B196" s="124"/>
      <c r="D196" s="125" t="s">
        <v>76</v>
      </c>
      <c r="E196" s="134" t="s">
        <v>1460</v>
      </c>
      <c r="F196" s="134" t="s">
        <v>1461</v>
      </c>
      <c r="I196" s="127"/>
      <c r="J196" s="135">
        <f>BK196</f>
        <v>0</v>
      </c>
      <c r="L196" s="124"/>
      <c r="M196" s="129"/>
      <c r="P196" s="130">
        <f>SUM(P197:P230)</f>
        <v>0</v>
      </c>
      <c r="R196" s="130">
        <f>SUM(R197:R230)</f>
        <v>1.4816500000000004</v>
      </c>
      <c r="T196" s="131">
        <f>SUM(T197:T230)</f>
        <v>6.9139939999999998</v>
      </c>
      <c r="AR196" s="125" t="s">
        <v>86</v>
      </c>
      <c r="AT196" s="132" t="s">
        <v>76</v>
      </c>
      <c r="AU196" s="132" t="s">
        <v>8</v>
      </c>
      <c r="AY196" s="125" t="s">
        <v>163</v>
      </c>
      <c r="BK196" s="133">
        <f>SUM(BK197:BK230)</f>
        <v>0</v>
      </c>
    </row>
    <row r="197" spans="2:65" s="1" customFormat="1" ht="24.2" customHeight="1">
      <c r="B197" s="31"/>
      <c r="C197" s="136" t="s">
        <v>479</v>
      </c>
      <c r="D197" s="136" t="s">
        <v>165</v>
      </c>
      <c r="E197" s="137" t="s">
        <v>1462</v>
      </c>
      <c r="F197" s="138" t="s">
        <v>1463</v>
      </c>
      <c r="G197" s="139" t="s">
        <v>226</v>
      </c>
      <c r="H197" s="140">
        <v>75</v>
      </c>
      <c r="I197" s="141"/>
      <c r="J197" s="142">
        <f t="shared" ref="J197:J230" si="30">ROUND(I197*H197,0)</f>
        <v>0</v>
      </c>
      <c r="K197" s="143"/>
      <c r="L197" s="31"/>
      <c r="M197" s="144" t="s">
        <v>1</v>
      </c>
      <c r="N197" s="145" t="s">
        <v>42</v>
      </c>
      <c r="P197" s="146">
        <f t="shared" ref="P197:P230" si="31">O197*H197</f>
        <v>0</v>
      </c>
      <c r="Q197" s="146">
        <v>0</v>
      </c>
      <c r="R197" s="146">
        <f t="shared" ref="R197:R230" si="32">Q197*H197</f>
        <v>0</v>
      </c>
      <c r="S197" s="146">
        <v>0</v>
      </c>
      <c r="T197" s="147">
        <f t="shared" ref="T197:T230" si="33">S197*H197</f>
        <v>0</v>
      </c>
      <c r="AR197" s="148" t="s">
        <v>251</v>
      </c>
      <c r="AT197" s="148" t="s">
        <v>165</v>
      </c>
      <c r="AU197" s="148" t="s">
        <v>86</v>
      </c>
      <c r="AY197" s="16" t="s">
        <v>163</v>
      </c>
      <c r="BE197" s="149">
        <f t="shared" ref="BE197:BE230" si="34">IF(N197="základní",J197,0)</f>
        <v>0</v>
      </c>
      <c r="BF197" s="149">
        <f t="shared" ref="BF197:BF230" si="35">IF(N197="snížená",J197,0)</f>
        <v>0</v>
      </c>
      <c r="BG197" s="149">
        <f t="shared" ref="BG197:BG230" si="36">IF(N197="zákl. přenesená",J197,0)</f>
        <v>0</v>
      </c>
      <c r="BH197" s="149">
        <f t="shared" ref="BH197:BH230" si="37">IF(N197="sníž. přenesená",J197,0)</f>
        <v>0</v>
      </c>
      <c r="BI197" s="149">
        <f t="shared" ref="BI197:BI230" si="38">IF(N197="nulová",J197,0)</f>
        <v>0</v>
      </c>
      <c r="BJ197" s="16" t="s">
        <v>8</v>
      </c>
      <c r="BK197" s="149">
        <f t="shared" ref="BK197:BK230" si="39">ROUND(I197*H197,0)</f>
        <v>0</v>
      </c>
      <c r="BL197" s="16" t="s">
        <v>251</v>
      </c>
      <c r="BM197" s="148" t="s">
        <v>757</v>
      </c>
    </row>
    <row r="198" spans="2:65" s="1" customFormat="1" ht="16.5" customHeight="1">
      <c r="B198" s="31"/>
      <c r="C198" s="136" t="s">
        <v>483</v>
      </c>
      <c r="D198" s="136" t="s">
        <v>165</v>
      </c>
      <c r="E198" s="137" t="s">
        <v>1464</v>
      </c>
      <c r="F198" s="138" t="s">
        <v>1465</v>
      </c>
      <c r="G198" s="139" t="s">
        <v>168</v>
      </c>
      <c r="H198" s="140">
        <v>174.43</v>
      </c>
      <c r="I198" s="141"/>
      <c r="J198" s="142">
        <f t="shared" si="30"/>
        <v>0</v>
      </c>
      <c r="K198" s="143"/>
      <c r="L198" s="31"/>
      <c r="M198" s="144" t="s">
        <v>1</v>
      </c>
      <c r="N198" s="145" t="s">
        <v>42</v>
      </c>
      <c r="P198" s="146">
        <f t="shared" si="31"/>
        <v>0</v>
      </c>
      <c r="Q198" s="146">
        <v>0</v>
      </c>
      <c r="R198" s="146">
        <f t="shared" si="32"/>
        <v>0</v>
      </c>
      <c r="S198" s="146">
        <v>2.3800000000000002E-2</v>
      </c>
      <c r="T198" s="147">
        <f t="shared" si="33"/>
        <v>4.1514340000000001</v>
      </c>
      <c r="AR198" s="148" t="s">
        <v>251</v>
      </c>
      <c r="AT198" s="148" t="s">
        <v>165</v>
      </c>
      <c r="AU198" s="148" t="s">
        <v>86</v>
      </c>
      <c r="AY198" s="16" t="s">
        <v>163</v>
      </c>
      <c r="BE198" s="149">
        <f t="shared" si="34"/>
        <v>0</v>
      </c>
      <c r="BF198" s="149">
        <f t="shared" si="35"/>
        <v>0</v>
      </c>
      <c r="BG198" s="149">
        <f t="shared" si="36"/>
        <v>0</v>
      </c>
      <c r="BH198" s="149">
        <f t="shared" si="37"/>
        <v>0</v>
      </c>
      <c r="BI198" s="149">
        <f t="shared" si="38"/>
        <v>0</v>
      </c>
      <c r="BJ198" s="16" t="s">
        <v>8</v>
      </c>
      <c r="BK198" s="149">
        <f t="shared" si="39"/>
        <v>0</v>
      </c>
      <c r="BL198" s="16" t="s">
        <v>251</v>
      </c>
      <c r="BM198" s="148" t="s">
        <v>770</v>
      </c>
    </row>
    <row r="199" spans="2:65" s="1" customFormat="1" ht="37.9" customHeight="1">
      <c r="B199" s="31"/>
      <c r="C199" s="136" t="s">
        <v>488</v>
      </c>
      <c r="D199" s="136" t="s">
        <v>165</v>
      </c>
      <c r="E199" s="137" t="s">
        <v>1466</v>
      </c>
      <c r="F199" s="138" t="s">
        <v>1467</v>
      </c>
      <c r="G199" s="139" t="s">
        <v>226</v>
      </c>
      <c r="H199" s="140">
        <v>2</v>
      </c>
      <c r="I199" s="141"/>
      <c r="J199" s="142">
        <f t="shared" si="30"/>
        <v>0</v>
      </c>
      <c r="K199" s="143"/>
      <c r="L199" s="31"/>
      <c r="M199" s="144" t="s">
        <v>1</v>
      </c>
      <c r="N199" s="145" t="s">
        <v>42</v>
      </c>
      <c r="P199" s="146">
        <f t="shared" si="31"/>
        <v>0</v>
      </c>
      <c r="Q199" s="146">
        <v>1.6549999999999999E-2</v>
      </c>
      <c r="R199" s="146">
        <f t="shared" si="32"/>
        <v>3.3099999999999997E-2</v>
      </c>
      <c r="S199" s="146">
        <v>0</v>
      </c>
      <c r="T199" s="147">
        <f t="shared" si="33"/>
        <v>0</v>
      </c>
      <c r="AR199" s="148" t="s">
        <v>251</v>
      </c>
      <c r="AT199" s="148" t="s">
        <v>165</v>
      </c>
      <c r="AU199" s="148" t="s">
        <v>86</v>
      </c>
      <c r="AY199" s="16" t="s">
        <v>163</v>
      </c>
      <c r="BE199" s="149">
        <f t="shared" si="34"/>
        <v>0</v>
      </c>
      <c r="BF199" s="149">
        <f t="shared" si="35"/>
        <v>0</v>
      </c>
      <c r="BG199" s="149">
        <f t="shared" si="36"/>
        <v>0</v>
      </c>
      <c r="BH199" s="149">
        <f t="shared" si="37"/>
        <v>0</v>
      </c>
      <c r="BI199" s="149">
        <f t="shared" si="38"/>
        <v>0</v>
      </c>
      <c r="BJ199" s="16" t="s">
        <v>8</v>
      </c>
      <c r="BK199" s="149">
        <f t="shared" si="39"/>
        <v>0</v>
      </c>
      <c r="BL199" s="16" t="s">
        <v>251</v>
      </c>
      <c r="BM199" s="148" t="s">
        <v>780</v>
      </c>
    </row>
    <row r="200" spans="2:65" s="1" customFormat="1" ht="37.9" customHeight="1">
      <c r="B200" s="31"/>
      <c r="C200" s="136" t="s">
        <v>492</v>
      </c>
      <c r="D200" s="136" t="s">
        <v>165</v>
      </c>
      <c r="E200" s="137" t="s">
        <v>1468</v>
      </c>
      <c r="F200" s="138" t="s">
        <v>1469</v>
      </c>
      <c r="G200" s="139" t="s">
        <v>226</v>
      </c>
      <c r="H200" s="140">
        <v>1</v>
      </c>
      <c r="I200" s="141"/>
      <c r="J200" s="142">
        <f t="shared" si="30"/>
        <v>0</v>
      </c>
      <c r="K200" s="143"/>
      <c r="L200" s="31"/>
      <c r="M200" s="144" t="s">
        <v>1</v>
      </c>
      <c r="N200" s="145" t="s">
        <v>42</v>
      </c>
      <c r="P200" s="146">
        <f t="shared" si="31"/>
        <v>0</v>
      </c>
      <c r="Q200" s="146">
        <v>3.09E-2</v>
      </c>
      <c r="R200" s="146">
        <f t="shared" si="32"/>
        <v>3.09E-2</v>
      </c>
      <c r="S200" s="146">
        <v>0</v>
      </c>
      <c r="T200" s="147">
        <f t="shared" si="33"/>
        <v>0</v>
      </c>
      <c r="AR200" s="148" t="s">
        <v>251</v>
      </c>
      <c r="AT200" s="148" t="s">
        <v>165</v>
      </c>
      <c r="AU200" s="148" t="s">
        <v>86</v>
      </c>
      <c r="AY200" s="16" t="s">
        <v>163</v>
      </c>
      <c r="BE200" s="149">
        <f t="shared" si="34"/>
        <v>0</v>
      </c>
      <c r="BF200" s="149">
        <f t="shared" si="35"/>
        <v>0</v>
      </c>
      <c r="BG200" s="149">
        <f t="shared" si="36"/>
        <v>0</v>
      </c>
      <c r="BH200" s="149">
        <f t="shared" si="37"/>
        <v>0</v>
      </c>
      <c r="BI200" s="149">
        <f t="shared" si="38"/>
        <v>0</v>
      </c>
      <c r="BJ200" s="16" t="s">
        <v>8</v>
      </c>
      <c r="BK200" s="149">
        <f t="shared" si="39"/>
        <v>0</v>
      </c>
      <c r="BL200" s="16" t="s">
        <v>251</v>
      </c>
      <c r="BM200" s="148" t="s">
        <v>790</v>
      </c>
    </row>
    <row r="201" spans="2:65" s="1" customFormat="1" ht="37.9" customHeight="1">
      <c r="B201" s="31"/>
      <c r="C201" s="136" t="s">
        <v>497</v>
      </c>
      <c r="D201" s="136" t="s">
        <v>165</v>
      </c>
      <c r="E201" s="137" t="s">
        <v>1470</v>
      </c>
      <c r="F201" s="138" t="s">
        <v>1471</v>
      </c>
      <c r="G201" s="139" t="s">
        <v>226</v>
      </c>
      <c r="H201" s="140">
        <v>2</v>
      </c>
      <c r="I201" s="141"/>
      <c r="J201" s="142">
        <f t="shared" si="30"/>
        <v>0</v>
      </c>
      <c r="K201" s="143"/>
      <c r="L201" s="31"/>
      <c r="M201" s="144" t="s">
        <v>1</v>
      </c>
      <c r="N201" s="145" t="s">
        <v>42</v>
      </c>
      <c r="P201" s="146">
        <f t="shared" si="31"/>
        <v>0</v>
      </c>
      <c r="Q201" s="146">
        <v>5.4960000000000002E-2</v>
      </c>
      <c r="R201" s="146">
        <f t="shared" si="32"/>
        <v>0.10992</v>
      </c>
      <c r="S201" s="146">
        <v>0</v>
      </c>
      <c r="T201" s="147">
        <f t="shared" si="33"/>
        <v>0</v>
      </c>
      <c r="AR201" s="148" t="s">
        <v>251</v>
      </c>
      <c r="AT201" s="148" t="s">
        <v>165</v>
      </c>
      <c r="AU201" s="148" t="s">
        <v>86</v>
      </c>
      <c r="AY201" s="16" t="s">
        <v>163</v>
      </c>
      <c r="BE201" s="149">
        <f t="shared" si="34"/>
        <v>0</v>
      </c>
      <c r="BF201" s="149">
        <f t="shared" si="35"/>
        <v>0</v>
      </c>
      <c r="BG201" s="149">
        <f t="shared" si="36"/>
        <v>0</v>
      </c>
      <c r="BH201" s="149">
        <f t="shared" si="37"/>
        <v>0</v>
      </c>
      <c r="BI201" s="149">
        <f t="shared" si="38"/>
        <v>0</v>
      </c>
      <c r="BJ201" s="16" t="s">
        <v>8</v>
      </c>
      <c r="BK201" s="149">
        <f t="shared" si="39"/>
        <v>0</v>
      </c>
      <c r="BL201" s="16" t="s">
        <v>251</v>
      </c>
      <c r="BM201" s="148" t="s">
        <v>800</v>
      </c>
    </row>
    <row r="202" spans="2:65" s="1" customFormat="1" ht="37.9" customHeight="1">
      <c r="B202" s="31"/>
      <c r="C202" s="136" t="s">
        <v>504</v>
      </c>
      <c r="D202" s="136" t="s">
        <v>165</v>
      </c>
      <c r="E202" s="137" t="s">
        <v>1472</v>
      </c>
      <c r="F202" s="138" t="s">
        <v>1473</v>
      </c>
      <c r="G202" s="139" t="s">
        <v>226</v>
      </c>
      <c r="H202" s="140">
        <v>1</v>
      </c>
      <c r="I202" s="141"/>
      <c r="J202" s="142">
        <f t="shared" si="30"/>
        <v>0</v>
      </c>
      <c r="K202" s="143"/>
      <c r="L202" s="31"/>
      <c r="M202" s="144" t="s">
        <v>1</v>
      </c>
      <c r="N202" s="145" t="s">
        <v>42</v>
      </c>
      <c r="P202" s="146">
        <f t="shared" si="31"/>
        <v>0</v>
      </c>
      <c r="Q202" s="146">
        <v>2.5020000000000001E-2</v>
      </c>
      <c r="R202" s="146">
        <f t="shared" si="32"/>
        <v>2.5020000000000001E-2</v>
      </c>
      <c r="S202" s="146">
        <v>0</v>
      </c>
      <c r="T202" s="147">
        <f t="shared" si="33"/>
        <v>0</v>
      </c>
      <c r="AR202" s="148" t="s">
        <v>251</v>
      </c>
      <c r="AT202" s="148" t="s">
        <v>165</v>
      </c>
      <c r="AU202" s="148" t="s">
        <v>86</v>
      </c>
      <c r="AY202" s="16" t="s">
        <v>163</v>
      </c>
      <c r="BE202" s="149">
        <f t="shared" si="34"/>
        <v>0</v>
      </c>
      <c r="BF202" s="149">
        <f t="shared" si="35"/>
        <v>0</v>
      </c>
      <c r="BG202" s="149">
        <f t="shared" si="36"/>
        <v>0</v>
      </c>
      <c r="BH202" s="149">
        <f t="shared" si="37"/>
        <v>0</v>
      </c>
      <c r="BI202" s="149">
        <f t="shared" si="38"/>
        <v>0</v>
      </c>
      <c r="BJ202" s="16" t="s">
        <v>8</v>
      </c>
      <c r="BK202" s="149">
        <f t="shared" si="39"/>
        <v>0</v>
      </c>
      <c r="BL202" s="16" t="s">
        <v>251</v>
      </c>
      <c r="BM202" s="148" t="s">
        <v>810</v>
      </c>
    </row>
    <row r="203" spans="2:65" s="1" customFormat="1" ht="37.9" customHeight="1">
      <c r="B203" s="31"/>
      <c r="C203" s="136" t="s">
        <v>275</v>
      </c>
      <c r="D203" s="136" t="s">
        <v>165</v>
      </c>
      <c r="E203" s="137" t="s">
        <v>1474</v>
      </c>
      <c r="F203" s="138" t="s">
        <v>1475</v>
      </c>
      <c r="G203" s="139" t="s">
        <v>226</v>
      </c>
      <c r="H203" s="140">
        <v>3</v>
      </c>
      <c r="I203" s="141"/>
      <c r="J203" s="142">
        <f t="shared" si="30"/>
        <v>0</v>
      </c>
      <c r="K203" s="143"/>
      <c r="L203" s="31"/>
      <c r="M203" s="144" t="s">
        <v>1</v>
      </c>
      <c r="N203" s="145" t="s">
        <v>42</v>
      </c>
      <c r="P203" s="146">
        <f t="shared" si="31"/>
        <v>0</v>
      </c>
      <c r="Q203" s="146">
        <v>3.1539999999999999E-2</v>
      </c>
      <c r="R203" s="146">
        <f t="shared" si="32"/>
        <v>9.4619999999999996E-2</v>
      </c>
      <c r="S203" s="146">
        <v>0</v>
      </c>
      <c r="T203" s="147">
        <f t="shared" si="33"/>
        <v>0</v>
      </c>
      <c r="AR203" s="148" t="s">
        <v>251</v>
      </c>
      <c r="AT203" s="148" t="s">
        <v>165</v>
      </c>
      <c r="AU203" s="148" t="s">
        <v>86</v>
      </c>
      <c r="AY203" s="16" t="s">
        <v>163</v>
      </c>
      <c r="BE203" s="149">
        <f t="shared" si="34"/>
        <v>0</v>
      </c>
      <c r="BF203" s="149">
        <f t="shared" si="35"/>
        <v>0</v>
      </c>
      <c r="BG203" s="149">
        <f t="shared" si="36"/>
        <v>0</v>
      </c>
      <c r="BH203" s="149">
        <f t="shared" si="37"/>
        <v>0</v>
      </c>
      <c r="BI203" s="149">
        <f t="shared" si="38"/>
        <v>0</v>
      </c>
      <c r="BJ203" s="16" t="s">
        <v>8</v>
      </c>
      <c r="BK203" s="149">
        <f t="shared" si="39"/>
        <v>0</v>
      </c>
      <c r="BL203" s="16" t="s">
        <v>251</v>
      </c>
      <c r="BM203" s="148" t="s">
        <v>818</v>
      </c>
    </row>
    <row r="204" spans="2:65" s="1" customFormat="1" ht="37.9" customHeight="1">
      <c r="B204" s="31"/>
      <c r="C204" s="136" t="s">
        <v>321</v>
      </c>
      <c r="D204" s="136" t="s">
        <v>165</v>
      </c>
      <c r="E204" s="137" t="s">
        <v>1476</v>
      </c>
      <c r="F204" s="138" t="s">
        <v>1477</v>
      </c>
      <c r="G204" s="139" t="s">
        <v>226</v>
      </c>
      <c r="H204" s="140">
        <v>3</v>
      </c>
      <c r="I204" s="141"/>
      <c r="J204" s="142">
        <f t="shared" si="30"/>
        <v>0</v>
      </c>
      <c r="K204" s="143"/>
      <c r="L204" s="31"/>
      <c r="M204" s="144" t="s">
        <v>1</v>
      </c>
      <c r="N204" s="145" t="s">
        <v>42</v>
      </c>
      <c r="P204" s="146">
        <f t="shared" si="31"/>
        <v>0</v>
      </c>
      <c r="Q204" s="146">
        <v>3.4799999999999998E-2</v>
      </c>
      <c r="R204" s="146">
        <f t="shared" si="32"/>
        <v>0.10439999999999999</v>
      </c>
      <c r="S204" s="146">
        <v>0</v>
      </c>
      <c r="T204" s="147">
        <f t="shared" si="33"/>
        <v>0</v>
      </c>
      <c r="AR204" s="148" t="s">
        <v>251</v>
      </c>
      <c r="AT204" s="148" t="s">
        <v>165</v>
      </c>
      <c r="AU204" s="148" t="s">
        <v>86</v>
      </c>
      <c r="AY204" s="16" t="s">
        <v>163</v>
      </c>
      <c r="BE204" s="149">
        <f t="shared" si="34"/>
        <v>0</v>
      </c>
      <c r="BF204" s="149">
        <f t="shared" si="35"/>
        <v>0</v>
      </c>
      <c r="BG204" s="149">
        <f t="shared" si="36"/>
        <v>0</v>
      </c>
      <c r="BH204" s="149">
        <f t="shared" si="37"/>
        <v>0</v>
      </c>
      <c r="BI204" s="149">
        <f t="shared" si="38"/>
        <v>0</v>
      </c>
      <c r="BJ204" s="16" t="s">
        <v>8</v>
      </c>
      <c r="BK204" s="149">
        <f t="shared" si="39"/>
        <v>0</v>
      </c>
      <c r="BL204" s="16" t="s">
        <v>251</v>
      </c>
      <c r="BM204" s="148" t="s">
        <v>826</v>
      </c>
    </row>
    <row r="205" spans="2:65" s="1" customFormat="1" ht="37.9" customHeight="1">
      <c r="B205" s="31"/>
      <c r="C205" s="136" t="s">
        <v>502</v>
      </c>
      <c r="D205" s="136" t="s">
        <v>165</v>
      </c>
      <c r="E205" s="137" t="s">
        <v>1478</v>
      </c>
      <c r="F205" s="138" t="s">
        <v>1479</v>
      </c>
      <c r="G205" s="139" t="s">
        <v>226</v>
      </c>
      <c r="H205" s="140">
        <v>3</v>
      </c>
      <c r="I205" s="141"/>
      <c r="J205" s="142">
        <f t="shared" si="30"/>
        <v>0</v>
      </c>
      <c r="K205" s="143"/>
      <c r="L205" s="31"/>
      <c r="M205" s="144" t="s">
        <v>1</v>
      </c>
      <c r="N205" s="145" t="s">
        <v>42</v>
      </c>
      <c r="P205" s="146">
        <f t="shared" si="31"/>
        <v>0</v>
      </c>
      <c r="Q205" s="146">
        <v>3.7199999999999997E-2</v>
      </c>
      <c r="R205" s="146">
        <f t="shared" si="32"/>
        <v>0.11159999999999999</v>
      </c>
      <c r="S205" s="146">
        <v>0</v>
      </c>
      <c r="T205" s="147">
        <f t="shared" si="33"/>
        <v>0</v>
      </c>
      <c r="AR205" s="148" t="s">
        <v>251</v>
      </c>
      <c r="AT205" s="148" t="s">
        <v>165</v>
      </c>
      <c r="AU205" s="148" t="s">
        <v>86</v>
      </c>
      <c r="AY205" s="16" t="s">
        <v>163</v>
      </c>
      <c r="BE205" s="149">
        <f t="shared" si="34"/>
        <v>0</v>
      </c>
      <c r="BF205" s="149">
        <f t="shared" si="35"/>
        <v>0</v>
      </c>
      <c r="BG205" s="149">
        <f t="shared" si="36"/>
        <v>0</v>
      </c>
      <c r="BH205" s="149">
        <f t="shared" si="37"/>
        <v>0</v>
      </c>
      <c r="BI205" s="149">
        <f t="shared" si="38"/>
        <v>0</v>
      </c>
      <c r="BJ205" s="16" t="s">
        <v>8</v>
      </c>
      <c r="BK205" s="149">
        <f t="shared" si="39"/>
        <v>0</v>
      </c>
      <c r="BL205" s="16" t="s">
        <v>251</v>
      </c>
      <c r="BM205" s="148" t="s">
        <v>838</v>
      </c>
    </row>
    <row r="206" spans="2:65" s="1" customFormat="1" ht="37.9" customHeight="1">
      <c r="B206" s="31"/>
      <c r="C206" s="136" t="s">
        <v>517</v>
      </c>
      <c r="D206" s="136" t="s">
        <v>165</v>
      </c>
      <c r="E206" s="137" t="s">
        <v>1480</v>
      </c>
      <c r="F206" s="138" t="s">
        <v>1481</v>
      </c>
      <c r="G206" s="139" t="s">
        <v>226</v>
      </c>
      <c r="H206" s="140">
        <v>2</v>
      </c>
      <c r="I206" s="141"/>
      <c r="J206" s="142">
        <f t="shared" si="30"/>
        <v>0</v>
      </c>
      <c r="K206" s="143"/>
      <c r="L206" s="31"/>
      <c r="M206" s="144" t="s">
        <v>1</v>
      </c>
      <c r="N206" s="145" t="s">
        <v>42</v>
      </c>
      <c r="P206" s="146">
        <f t="shared" si="31"/>
        <v>0</v>
      </c>
      <c r="Q206" s="146">
        <v>4.1320000000000003E-2</v>
      </c>
      <c r="R206" s="146">
        <f t="shared" si="32"/>
        <v>8.2640000000000005E-2</v>
      </c>
      <c r="S206" s="146">
        <v>0</v>
      </c>
      <c r="T206" s="147">
        <f t="shared" si="33"/>
        <v>0</v>
      </c>
      <c r="AR206" s="148" t="s">
        <v>251</v>
      </c>
      <c r="AT206" s="148" t="s">
        <v>165</v>
      </c>
      <c r="AU206" s="148" t="s">
        <v>86</v>
      </c>
      <c r="AY206" s="16" t="s">
        <v>163</v>
      </c>
      <c r="BE206" s="149">
        <f t="shared" si="34"/>
        <v>0</v>
      </c>
      <c r="BF206" s="149">
        <f t="shared" si="35"/>
        <v>0</v>
      </c>
      <c r="BG206" s="149">
        <f t="shared" si="36"/>
        <v>0</v>
      </c>
      <c r="BH206" s="149">
        <f t="shared" si="37"/>
        <v>0</v>
      </c>
      <c r="BI206" s="149">
        <f t="shared" si="38"/>
        <v>0</v>
      </c>
      <c r="BJ206" s="16" t="s">
        <v>8</v>
      </c>
      <c r="BK206" s="149">
        <f t="shared" si="39"/>
        <v>0</v>
      </c>
      <c r="BL206" s="16" t="s">
        <v>251</v>
      </c>
      <c r="BM206" s="148" t="s">
        <v>846</v>
      </c>
    </row>
    <row r="207" spans="2:65" s="1" customFormat="1" ht="37.9" customHeight="1">
      <c r="B207" s="31"/>
      <c r="C207" s="136" t="s">
        <v>530</v>
      </c>
      <c r="D207" s="136" t="s">
        <v>165</v>
      </c>
      <c r="E207" s="137" t="s">
        <v>1482</v>
      </c>
      <c r="F207" s="138" t="s">
        <v>1483</v>
      </c>
      <c r="G207" s="139" t="s">
        <v>226</v>
      </c>
      <c r="H207" s="140">
        <v>2</v>
      </c>
      <c r="I207" s="141"/>
      <c r="J207" s="142">
        <f t="shared" si="30"/>
        <v>0</v>
      </c>
      <c r="K207" s="143"/>
      <c r="L207" s="31"/>
      <c r="M207" s="144" t="s">
        <v>1</v>
      </c>
      <c r="N207" s="145" t="s">
        <v>42</v>
      </c>
      <c r="P207" s="146">
        <f t="shared" si="31"/>
        <v>0</v>
      </c>
      <c r="Q207" s="146">
        <v>6.198E-2</v>
      </c>
      <c r="R207" s="146">
        <f t="shared" si="32"/>
        <v>0.12396</v>
      </c>
      <c r="S207" s="146">
        <v>0</v>
      </c>
      <c r="T207" s="147">
        <f t="shared" si="33"/>
        <v>0</v>
      </c>
      <c r="AR207" s="148" t="s">
        <v>251</v>
      </c>
      <c r="AT207" s="148" t="s">
        <v>165</v>
      </c>
      <c r="AU207" s="148" t="s">
        <v>86</v>
      </c>
      <c r="AY207" s="16" t="s">
        <v>163</v>
      </c>
      <c r="BE207" s="149">
        <f t="shared" si="34"/>
        <v>0</v>
      </c>
      <c r="BF207" s="149">
        <f t="shared" si="35"/>
        <v>0</v>
      </c>
      <c r="BG207" s="149">
        <f t="shared" si="36"/>
        <v>0</v>
      </c>
      <c r="BH207" s="149">
        <f t="shared" si="37"/>
        <v>0</v>
      </c>
      <c r="BI207" s="149">
        <f t="shared" si="38"/>
        <v>0</v>
      </c>
      <c r="BJ207" s="16" t="s">
        <v>8</v>
      </c>
      <c r="BK207" s="149">
        <f t="shared" si="39"/>
        <v>0</v>
      </c>
      <c r="BL207" s="16" t="s">
        <v>251</v>
      </c>
      <c r="BM207" s="148" t="s">
        <v>857</v>
      </c>
    </row>
    <row r="208" spans="2:65" s="1" customFormat="1" ht="37.9" customHeight="1">
      <c r="B208" s="31"/>
      <c r="C208" s="136" t="s">
        <v>537</v>
      </c>
      <c r="D208" s="136" t="s">
        <v>165</v>
      </c>
      <c r="E208" s="137" t="s">
        <v>1484</v>
      </c>
      <c r="F208" s="138" t="s">
        <v>1485</v>
      </c>
      <c r="G208" s="139" t="s">
        <v>226</v>
      </c>
      <c r="H208" s="140">
        <v>1</v>
      </c>
      <c r="I208" s="141"/>
      <c r="J208" s="142">
        <f t="shared" si="30"/>
        <v>0</v>
      </c>
      <c r="K208" s="143"/>
      <c r="L208" s="31"/>
      <c r="M208" s="144" t="s">
        <v>1</v>
      </c>
      <c r="N208" s="145" t="s">
        <v>42</v>
      </c>
      <c r="P208" s="146">
        <f t="shared" si="31"/>
        <v>0</v>
      </c>
      <c r="Q208" s="146">
        <v>3.4540000000000001E-2</v>
      </c>
      <c r="R208" s="146">
        <f t="shared" si="32"/>
        <v>3.4540000000000001E-2</v>
      </c>
      <c r="S208" s="146">
        <v>0</v>
      </c>
      <c r="T208" s="147">
        <f t="shared" si="33"/>
        <v>0</v>
      </c>
      <c r="AR208" s="148" t="s">
        <v>251</v>
      </c>
      <c r="AT208" s="148" t="s">
        <v>165</v>
      </c>
      <c r="AU208" s="148" t="s">
        <v>86</v>
      </c>
      <c r="AY208" s="16" t="s">
        <v>163</v>
      </c>
      <c r="BE208" s="149">
        <f t="shared" si="34"/>
        <v>0</v>
      </c>
      <c r="BF208" s="149">
        <f t="shared" si="35"/>
        <v>0</v>
      </c>
      <c r="BG208" s="149">
        <f t="shared" si="36"/>
        <v>0</v>
      </c>
      <c r="BH208" s="149">
        <f t="shared" si="37"/>
        <v>0</v>
      </c>
      <c r="BI208" s="149">
        <f t="shared" si="38"/>
        <v>0</v>
      </c>
      <c r="BJ208" s="16" t="s">
        <v>8</v>
      </c>
      <c r="BK208" s="149">
        <f t="shared" si="39"/>
        <v>0</v>
      </c>
      <c r="BL208" s="16" t="s">
        <v>251</v>
      </c>
      <c r="BM208" s="148" t="s">
        <v>867</v>
      </c>
    </row>
    <row r="209" spans="2:65" s="1" customFormat="1" ht="37.9" customHeight="1">
      <c r="B209" s="31"/>
      <c r="C209" s="136" t="s">
        <v>543</v>
      </c>
      <c r="D209" s="136" t="s">
        <v>165</v>
      </c>
      <c r="E209" s="137" t="s">
        <v>1486</v>
      </c>
      <c r="F209" s="138" t="s">
        <v>1487</v>
      </c>
      <c r="G209" s="139" t="s">
        <v>226</v>
      </c>
      <c r="H209" s="140">
        <v>4</v>
      </c>
      <c r="I209" s="141"/>
      <c r="J209" s="142">
        <f t="shared" si="30"/>
        <v>0</v>
      </c>
      <c r="K209" s="143"/>
      <c r="L209" s="31"/>
      <c r="M209" s="144" t="s">
        <v>1</v>
      </c>
      <c r="N209" s="145" t="s">
        <v>42</v>
      </c>
      <c r="P209" s="146">
        <f t="shared" si="31"/>
        <v>0</v>
      </c>
      <c r="Q209" s="146">
        <v>5.8000000000000003E-2</v>
      </c>
      <c r="R209" s="146">
        <f t="shared" si="32"/>
        <v>0.23200000000000001</v>
      </c>
      <c r="S209" s="146">
        <v>0</v>
      </c>
      <c r="T209" s="147">
        <f t="shared" si="33"/>
        <v>0</v>
      </c>
      <c r="AR209" s="148" t="s">
        <v>251</v>
      </c>
      <c r="AT209" s="148" t="s">
        <v>165</v>
      </c>
      <c r="AU209" s="148" t="s">
        <v>86</v>
      </c>
      <c r="AY209" s="16" t="s">
        <v>163</v>
      </c>
      <c r="BE209" s="149">
        <f t="shared" si="34"/>
        <v>0</v>
      </c>
      <c r="BF209" s="149">
        <f t="shared" si="35"/>
        <v>0</v>
      </c>
      <c r="BG209" s="149">
        <f t="shared" si="36"/>
        <v>0</v>
      </c>
      <c r="BH209" s="149">
        <f t="shared" si="37"/>
        <v>0</v>
      </c>
      <c r="BI209" s="149">
        <f t="shared" si="38"/>
        <v>0</v>
      </c>
      <c r="BJ209" s="16" t="s">
        <v>8</v>
      </c>
      <c r="BK209" s="149">
        <f t="shared" si="39"/>
        <v>0</v>
      </c>
      <c r="BL209" s="16" t="s">
        <v>251</v>
      </c>
      <c r="BM209" s="148" t="s">
        <v>877</v>
      </c>
    </row>
    <row r="210" spans="2:65" s="1" customFormat="1" ht="37.9" customHeight="1">
      <c r="B210" s="31"/>
      <c r="C210" s="136" t="s">
        <v>549</v>
      </c>
      <c r="D210" s="136" t="s">
        <v>165</v>
      </c>
      <c r="E210" s="137" t="s">
        <v>1488</v>
      </c>
      <c r="F210" s="138" t="s">
        <v>1489</v>
      </c>
      <c r="G210" s="139" t="s">
        <v>226</v>
      </c>
      <c r="H210" s="140">
        <v>1</v>
      </c>
      <c r="I210" s="141"/>
      <c r="J210" s="142">
        <f t="shared" si="30"/>
        <v>0</v>
      </c>
      <c r="K210" s="143"/>
      <c r="L210" s="31"/>
      <c r="M210" s="144" t="s">
        <v>1</v>
      </c>
      <c r="N210" s="145" t="s">
        <v>42</v>
      </c>
      <c r="P210" s="146">
        <f t="shared" si="31"/>
        <v>0</v>
      </c>
      <c r="Q210" s="146">
        <v>8.0320000000000003E-2</v>
      </c>
      <c r="R210" s="146">
        <f t="shared" si="32"/>
        <v>8.0320000000000003E-2</v>
      </c>
      <c r="S210" s="146">
        <v>0</v>
      </c>
      <c r="T210" s="147">
        <f t="shared" si="33"/>
        <v>0</v>
      </c>
      <c r="AR210" s="148" t="s">
        <v>251</v>
      </c>
      <c r="AT210" s="148" t="s">
        <v>165</v>
      </c>
      <c r="AU210" s="148" t="s">
        <v>86</v>
      </c>
      <c r="AY210" s="16" t="s">
        <v>163</v>
      </c>
      <c r="BE210" s="149">
        <f t="shared" si="34"/>
        <v>0</v>
      </c>
      <c r="BF210" s="149">
        <f t="shared" si="35"/>
        <v>0</v>
      </c>
      <c r="BG210" s="149">
        <f t="shared" si="36"/>
        <v>0</v>
      </c>
      <c r="BH210" s="149">
        <f t="shared" si="37"/>
        <v>0</v>
      </c>
      <c r="BI210" s="149">
        <f t="shared" si="38"/>
        <v>0</v>
      </c>
      <c r="BJ210" s="16" t="s">
        <v>8</v>
      </c>
      <c r="BK210" s="149">
        <f t="shared" si="39"/>
        <v>0</v>
      </c>
      <c r="BL210" s="16" t="s">
        <v>251</v>
      </c>
      <c r="BM210" s="148" t="s">
        <v>888</v>
      </c>
    </row>
    <row r="211" spans="2:65" s="1" customFormat="1" ht="37.9" customHeight="1">
      <c r="B211" s="31"/>
      <c r="C211" s="136" t="s">
        <v>554</v>
      </c>
      <c r="D211" s="136" t="s">
        <v>165</v>
      </c>
      <c r="E211" s="137" t="s">
        <v>1490</v>
      </c>
      <c r="F211" s="138" t="s">
        <v>1491</v>
      </c>
      <c r="G211" s="139" t="s">
        <v>226</v>
      </c>
      <c r="H211" s="140">
        <v>1</v>
      </c>
      <c r="I211" s="141"/>
      <c r="J211" s="142">
        <f t="shared" si="30"/>
        <v>0</v>
      </c>
      <c r="K211" s="143"/>
      <c r="L211" s="31"/>
      <c r="M211" s="144" t="s">
        <v>1</v>
      </c>
      <c r="N211" s="145" t="s">
        <v>42</v>
      </c>
      <c r="P211" s="146">
        <f t="shared" si="31"/>
        <v>0</v>
      </c>
      <c r="Q211" s="146">
        <v>0.10374</v>
      </c>
      <c r="R211" s="146">
        <f t="shared" si="32"/>
        <v>0.10374</v>
      </c>
      <c r="S211" s="146">
        <v>0</v>
      </c>
      <c r="T211" s="147">
        <f t="shared" si="33"/>
        <v>0</v>
      </c>
      <c r="AR211" s="148" t="s">
        <v>251</v>
      </c>
      <c r="AT211" s="148" t="s">
        <v>165</v>
      </c>
      <c r="AU211" s="148" t="s">
        <v>86</v>
      </c>
      <c r="AY211" s="16" t="s">
        <v>163</v>
      </c>
      <c r="BE211" s="149">
        <f t="shared" si="34"/>
        <v>0</v>
      </c>
      <c r="BF211" s="149">
        <f t="shared" si="35"/>
        <v>0</v>
      </c>
      <c r="BG211" s="149">
        <f t="shared" si="36"/>
        <v>0</v>
      </c>
      <c r="BH211" s="149">
        <f t="shared" si="37"/>
        <v>0</v>
      </c>
      <c r="BI211" s="149">
        <f t="shared" si="38"/>
        <v>0</v>
      </c>
      <c r="BJ211" s="16" t="s">
        <v>8</v>
      </c>
      <c r="BK211" s="149">
        <f t="shared" si="39"/>
        <v>0</v>
      </c>
      <c r="BL211" s="16" t="s">
        <v>251</v>
      </c>
      <c r="BM211" s="148" t="s">
        <v>898</v>
      </c>
    </row>
    <row r="212" spans="2:65" s="1" customFormat="1" ht="37.9" customHeight="1">
      <c r="B212" s="31"/>
      <c r="C212" s="136" t="s">
        <v>560</v>
      </c>
      <c r="D212" s="136" t="s">
        <v>165</v>
      </c>
      <c r="E212" s="137" t="s">
        <v>1492</v>
      </c>
      <c r="F212" s="138" t="s">
        <v>1493</v>
      </c>
      <c r="G212" s="139" t="s">
        <v>226</v>
      </c>
      <c r="H212" s="140">
        <v>2</v>
      </c>
      <c r="I212" s="141"/>
      <c r="J212" s="142">
        <f t="shared" si="30"/>
        <v>0</v>
      </c>
      <c r="K212" s="143"/>
      <c r="L212" s="31"/>
      <c r="M212" s="144" t="s">
        <v>1</v>
      </c>
      <c r="N212" s="145" t="s">
        <v>42</v>
      </c>
      <c r="P212" s="146">
        <f t="shared" si="31"/>
        <v>0</v>
      </c>
      <c r="Q212" s="146">
        <v>9.7600000000000006E-2</v>
      </c>
      <c r="R212" s="146">
        <f t="shared" si="32"/>
        <v>0.19520000000000001</v>
      </c>
      <c r="S212" s="146">
        <v>0</v>
      </c>
      <c r="T212" s="147">
        <f t="shared" si="33"/>
        <v>0</v>
      </c>
      <c r="AR212" s="148" t="s">
        <v>251</v>
      </c>
      <c r="AT212" s="148" t="s">
        <v>165</v>
      </c>
      <c r="AU212" s="148" t="s">
        <v>86</v>
      </c>
      <c r="AY212" s="16" t="s">
        <v>163</v>
      </c>
      <c r="BE212" s="149">
        <f t="shared" si="34"/>
        <v>0</v>
      </c>
      <c r="BF212" s="149">
        <f t="shared" si="35"/>
        <v>0</v>
      </c>
      <c r="BG212" s="149">
        <f t="shared" si="36"/>
        <v>0</v>
      </c>
      <c r="BH212" s="149">
        <f t="shared" si="37"/>
        <v>0</v>
      </c>
      <c r="BI212" s="149">
        <f t="shared" si="38"/>
        <v>0</v>
      </c>
      <c r="BJ212" s="16" t="s">
        <v>8</v>
      </c>
      <c r="BK212" s="149">
        <f t="shared" si="39"/>
        <v>0</v>
      </c>
      <c r="BL212" s="16" t="s">
        <v>251</v>
      </c>
      <c r="BM212" s="148" t="s">
        <v>906</v>
      </c>
    </row>
    <row r="213" spans="2:65" s="1" customFormat="1" ht="24.2" customHeight="1">
      <c r="B213" s="31"/>
      <c r="C213" s="136" t="s">
        <v>565</v>
      </c>
      <c r="D213" s="136" t="s">
        <v>165</v>
      </c>
      <c r="E213" s="137" t="s">
        <v>1494</v>
      </c>
      <c r="F213" s="138" t="s">
        <v>1495</v>
      </c>
      <c r="G213" s="139" t="s">
        <v>226</v>
      </c>
      <c r="H213" s="140">
        <v>2</v>
      </c>
      <c r="I213" s="141"/>
      <c r="J213" s="142">
        <f t="shared" si="30"/>
        <v>0</v>
      </c>
      <c r="K213" s="143"/>
      <c r="L213" s="31"/>
      <c r="M213" s="144" t="s">
        <v>1</v>
      </c>
      <c r="N213" s="145" t="s">
        <v>42</v>
      </c>
      <c r="P213" s="146">
        <f t="shared" si="31"/>
        <v>0</v>
      </c>
      <c r="Q213" s="146">
        <v>0</v>
      </c>
      <c r="R213" s="146">
        <f t="shared" si="32"/>
        <v>0</v>
      </c>
      <c r="S213" s="146">
        <v>0</v>
      </c>
      <c r="T213" s="147">
        <f t="shared" si="33"/>
        <v>0</v>
      </c>
      <c r="AR213" s="148" t="s">
        <v>251</v>
      </c>
      <c r="AT213" s="148" t="s">
        <v>165</v>
      </c>
      <c r="AU213" s="148" t="s">
        <v>86</v>
      </c>
      <c r="AY213" s="16" t="s">
        <v>163</v>
      </c>
      <c r="BE213" s="149">
        <f t="shared" si="34"/>
        <v>0</v>
      </c>
      <c r="BF213" s="149">
        <f t="shared" si="35"/>
        <v>0</v>
      </c>
      <c r="BG213" s="149">
        <f t="shared" si="36"/>
        <v>0</v>
      </c>
      <c r="BH213" s="149">
        <f t="shared" si="37"/>
        <v>0</v>
      </c>
      <c r="BI213" s="149">
        <f t="shared" si="38"/>
        <v>0</v>
      </c>
      <c r="BJ213" s="16" t="s">
        <v>8</v>
      </c>
      <c r="BK213" s="149">
        <f t="shared" si="39"/>
        <v>0</v>
      </c>
      <c r="BL213" s="16" t="s">
        <v>251</v>
      </c>
      <c r="BM213" s="148" t="s">
        <v>917</v>
      </c>
    </row>
    <row r="214" spans="2:65" s="1" customFormat="1" ht="24.2" customHeight="1">
      <c r="B214" s="31"/>
      <c r="C214" s="158" t="s">
        <v>571</v>
      </c>
      <c r="D214" s="158" t="s">
        <v>269</v>
      </c>
      <c r="E214" s="159" t="s">
        <v>1496</v>
      </c>
      <c r="F214" s="160" t="s">
        <v>1497</v>
      </c>
      <c r="G214" s="161" t="s">
        <v>226</v>
      </c>
      <c r="H214" s="162">
        <v>2</v>
      </c>
      <c r="I214" s="163"/>
      <c r="J214" s="164">
        <f t="shared" si="30"/>
        <v>0</v>
      </c>
      <c r="K214" s="165"/>
      <c r="L214" s="166"/>
      <c r="M214" s="167" t="s">
        <v>1</v>
      </c>
      <c r="N214" s="168" t="s">
        <v>42</v>
      </c>
      <c r="P214" s="146">
        <f t="shared" si="31"/>
        <v>0</v>
      </c>
      <c r="Q214" s="146">
        <v>0</v>
      </c>
      <c r="R214" s="146">
        <f t="shared" si="32"/>
        <v>0</v>
      </c>
      <c r="S214" s="146">
        <v>0</v>
      </c>
      <c r="T214" s="147">
        <f t="shared" si="33"/>
        <v>0</v>
      </c>
      <c r="AR214" s="148" t="s">
        <v>339</v>
      </c>
      <c r="AT214" s="148" t="s">
        <v>269</v>
      </c>
      <c r="AU214" s="148" t="s">
        <v>86</v>
      </c>
      <c r="AY214" s="16" t="s">
        <v>163</v>
      </c>
      <c r="BE214" s="149">
        <f t="shared" si="34"/>
        <v>0</v>
      </c>
      <c r="BF214" s="149">
        <f t="shared" si="35"/>
        <v>0</v>
      </c>
      <c r="BG214" s="149">
        <f t="shared" si="36"/>
        <v>0</v>
      </c>
      <c r="BH214" s="149">
        <f t="shared" si="37"/>
        <v>0</v>
      </c>
      <c r="BI214" s="149">
        <f t="shared" si="38"/>
        <v>0</v>
      </c>
      <c r="BJ214" s="16" t="s">
        <v>8</v>
      </c>
      <c r="BK214" s="149">
        <f t="shared" si="39"/>
        <v>0</v>
      </c>
      <c r="BL214" s="16" t="s">
        <v>251</v>
      </c>
      <c r="BM214" s="148" t="s">
        <v>925</v>
      </c>
    </row>
    <row r="215" spans="2:65" s="1" customFormat="1" ht="16.5" customHeight="1">
      <c r="B215" s="31"/>
      <c r="C215" s="136" t="s">
        <v>576</v>
      </c>
      <c r="D215" s="136" t="s">
        <v>165</v>
      </c>
      <c r="E215" s="137" t="s">
        <v>1498</v>
      </c>
      <c r="F215" s="138" t="s">
        <v>1499</v>
      </c>
      <c r="G215" s="139" t="s">
        <v>168</v>
      </c>
      <c r="H215" s="140">
        <v>376.58</v>
      </c>
      <c r="I215" s="141"/>
      <c r="J215" s="142">
        <f t="shared" si="30"/>
        <v>0</v>
      </c>
      <c r="K215" s="143"/>
      <c r="L215" s="31"/>
      <c r="M215" s="144" t="s">
        <v>1</v>
      </c>
      <c r="N215" s="145" t="s">
        <v>42</v>
      </c>
      <c r="P215" s="146">
        <f t="shared" si="31"/>
        <v>0</v>
      </c>
      <c r="Q215" s="146">
        <v>0</v>
      </c>
      <c r="R215" s="146">
        <f t="shared" si="32"/>
        <v>0</v>
      </c>
      <c r="S215" s="146">
        <v>0</v>
      </c>
      <c r="T215" s="147">
        <f t="shared" si="33"/>
        <v>0</v>
      </c>
      <c r="AR215" s="148" t="s">
        <v>251</v>
      </c>
      <c r="AT215" s="148" t="s">
        <v>165</v>
      </c>
      <c r="AU215" s="148" t="s">
        <v>86</v>
      </c>
      <c r="AY215" s="16" t="s">
        <v>163</v>
      </c>
      <c r="BE215" s="149">
        <f t="shared" si="34"/>
        <v>0</v>
      </c>
      <c r="BF215" s="149">
        <f t="shared" si="35"/>
        <v>0</v>
      </c>
      <c r="BG215" s="149">
        <f t="shared" si="36"/>
        <v>0</v>
      </c>
      <c r="BH215" s="149">
        <f t="shared" si="37"/>
        <v>0</v>
      </c>
      <c r="BI215" s="149">
        <f t="shared" si="38"/>
        <v>0</v>
      </c>
      <c r="BJ215" s="16" t="s">
        <v>8</v>
      </c>
      <c r="BK215" s="149">
        <f t="shared" si="39"/>
        <v>0</v>
      </c>
      <c r="BL215" s="16" t="s">
        <v>251</v>
      </c>
      <c r="BM215" s="148" t="s">
        <v>935</v>
      </c>
    </row>
    <row r="216" spans="2:65" s="1" customFormat="1" ht="24.2" customHeight="1">
      <c r="B216" s="31"/>
      <c r="C216" s="136" t="s">
        <v>581</v>
      </c>
      <c r="D216" s="136" t="s">
        <v>165</v>
      </c>
      <c r="E216" s="137" t="s">
        <v>1500</v>
      </c>
      <c r="F216" s="138" t="s">
        <v>1501</v>
      </c>
      <c r="G216" s="139" t="s">
        <v>1356</v>
      </c>
      <c r="H216" s="140">
        <v>2</v>
      </c>
      <c r="I216" s="141"/>
      <c r="J216" s="142">
        <f t="shared" si="30"/>
        <v>0</v>
      </c>
      <c r="K216" s="143"/>
      <c r="L216" s="31"/>
      <c r="M216" s="144" t="s">
        <v>1</v>
      </c>
      <c r="N216" s="145" t="s">
        <v>42</v>
      </c>
      <c r="P216" s="146">
        <f t="shared" si="31"/>
        <v>0</v>
      </c>
      <c r="Q216" s="146">
        <v>4.8730000000000002E-2</v>
      </c>
      <c r="R216" s="146">
        <f t="shared" si="32"/>
        <v>9.7460000000000005E-2</v>
      </c>
      <c r="S216" s="146">
        <v>0</v>
      </c>
      <c r="T216" s="147">
        <f t="shared" si="33"/>
        <v>0</v>
      </c>
      <c r="AR216" s="148" t="s">
        <v>251</v>
      </c>
      <c r="AT216" s="148" t="s">
        <v>165</v>
      </c>
      <c r="AU216" s="148" t="s">
        <v>86</v>
      </c>
      <c r="AY216" s="16" t="s">
        <v>163</v>
      </c>
      <c r="BE216" s="149">
        <f t="shared" si="34"/>
        <v>0</v>
      </c>
      <c r="BF216" s="149">
        <f t="shared" si="35"/>
        <v>0</v>
      </c>
      <c r="BG216" s="149">
        <f t="shared" si="36"/>
        <v>0</v>
      </c>
      <c r="BH216" s="149">
        <f t="shared" si="37"/>
        <v>0</v>
      </c>
      <c r="BI216" s="149">
        <f t="shared" si="38"/>
        <v>0</v>
      </c>
      <c r="BJ216" s="16" t="s">
        <v>8</v>
      </c>
      <c r="BK216" s="149">
        <f t="shared" si="39"/>
        <v>0</v>
      </c>
      <c r="BL216" s="16" t="s">
        <v>251</v>
      </c>
      <c r="BM216" s="148" t="s">
        <v>945</v>
      </c>
    </row>
    <row r="217" spans="2:65" s="1" customFormat="1" ht="24.2" customHeight="1">
      <c r="B217" s="31"/>
      <c r="C217" s="136" t="s">
        <v>585</v>
      </c>
      <c r="D217" s="136" t="s">
        <v>165</v>
      </c>
      <c r="E217" s="137" t="s">
        <v>1502</v>
      </c>
      <c r="F217" s="138" t="s">
        <v>1503</v>
      </c>
      <c r="G217" s="139" t="s">
        <v>226</v>
      </c>
      <c r="H217" s="140">
        <v>12</v>
      </c>
      <c r="I217" s="141"/>
      <c r="J217" s="142">
        <f t="shared" si="30"/>
        <v>0</v>
      </c>
      <c r="K217" s="143"/>
      <c r="L217" s="31"/>
      <c r="M217" s="144" t="s">
        <v>1</v>
      </c>
      <c r="N217" s="145" t="s">
        <v>42</v>
      </c>
      <c r="P217" s="146">
        <f t="shared" si="31"/>
        <v>0</v>
      </c>
      <c r="Q217" s="146">
        <v>1.7000000000000001E-4</v>
      </c>
      <c r="R217" s="146">
        <f t="shared" si="32"/>
        <v>2.0400000000000001E-3</v>
      </c>
      <c r="S217" s="146">
        <v>2.419E-2</v>
      </c>
      <c r="T217" s="147">
        <f t="shared" si="33"/>
        <v>0.29027999999999998</v>
      </c>
      <c r="AR217" s="148" t="s">
        <v>251</v>
      </c>
      <c r="AT217" s="148" t="s">
        <v>165</v>
      </c>
      <c r="AU217" s="148" t="s">
        <v>86</v>
      </c>
      <c r="AY217" s="16" t="s">
        <v>163</v>
      </c>
      <c r="BE217" s="149">
        <f t="shared" si="34"/>
        <v>0</v>
      </c>
      <c r="BF217" s="149">
        <f t="shared" si="35"/>
        <v>0</v>
      </c>
      <c r="BG217" s="149">
        <f t="shared" si="36"/>
        <v>0</v>
      </c>
      <c r="BH217" s="149">
        <f t="shared" si="37"/>
        <v>0</v>
      </c>
      <c r="BI217" s="149">
        <f t="shared" si="38"/>
        <v>0</v>
      </c>
      <c r="BJ217" s="16" t="s">
        <v>8</v>
      </c>
      <c r="BK217" s="149">
        <f t="shared" si="39"/>
        <v>0</v>
      </c>
      <c r="BL217" s="16" t="s">
        <v>251</v>
      </c>
      <c r="BM217" s="148" t="s">
        <v>954</v>
      </c>
    </row>
    <row r="218" spans="2:65" s="1" customFormat="1" ht="24.2" customHeight="1">
      <c r="B218" s="31"/>
      <c r="C218" s="136" t="s">
        <v>589</v>
      </c>
      <c r="D218" s="136" t="s">
        <v>165</v>
      </c>
      <c r="E218" s="137" t="s">
        <v>1504</v>
      </c>
      <c r="F218" s="138" t="s">
        <v>1505</v>
      </c>
      <c r="G218" s="139" t="s">
        <v>226</v>
      </c>
      <c r="H218" s="140">
        <v>30</v>
      </c>
      <c r="I218" s="141"/>
      <c r="J218" s="142">
        <f t="shared" si="30"/>
        <v>0</v>
      </c>
      <c r="K218" s="143"/>
      <c r="L218" s="31"/>
      <c r="M218" s="144" t="s">
        <v>1</v>
      </c>
      <c r="N218" s="145" t="s">
        <v>42</v>
      </c>
      <c r="P218" s="146">
        <f t="shared" si="31"/>
        <v>0</v>
      </c>
      <c r="Q218" s="146">
        <v>2.0000000000000001E-4</v>
      </c>
      <c r="R218" s="146">
        <f t="shared" si="32"/>
        <v>6.0000000000000001E-3</v>
      </c>
      <c r="S218" s="146">
        <v>5.108E-2</v>
      </c>
      <c r="T218" s="147">
        <f t="shared" si="33"/>
        <v>1.5324</v>
      </c>
      <c r="AR218" s="148" t="s">
        <v>251</v>
      </c>
      <c r="AT218" s="148" t="s">
        <v>165</v>
      </c>
      <c r="AU218" s="148" t="s">
        <v>86</v>
      </c>
      <c r="AY218" s="16" t="s">
        <v>163</v>
      </c>
      <c r="BE218" s="149">
        <f t="shared" si="34"/>
        <v>0</v>
      </c>
      <c r="BF218" s="149">
        <f t="shared" si="35"/>
        <v>0</v>
      </c>
      <c r="BG218" s="149">
        <f t="shared" si="36"/>
        <v>0</v>
      </c>
      <c r="BH218" s="149">
        <f t="shared" si="37"/>
        <v>0</v>
      </c>
      <c r="BI218" s="149">
        <f t="shared" si="38"/>
        <v>0</v>
      </c>
      <c r="BJ218" s="16" t="s">
        <v>8</v>
      </c>
      <c r="BK218" s="149">
        <f t="shared" si="39"/>
        <v>0</v>
      </c>
      <c r="BL218" s="16" t="s">
        <v>251</v>
      </c>
      <c r="BM218" s="148" t="s">
        <v>965</v>
      </c>
    </row>
    <row r="219" spans="2:65" s="1" customFormat="1" ht="24.2" customHeight="1">
      <c r="B219" s="31"/>
      <c r="C219" s="136" t="s">
        <v>593</v>
      </c>
      <c r="D219" s="136" t="s">
        <v>165</v>
      </c>
      <c r="E219" s="137" t="s">
        <v>1506</v>
      </c>
      <c r="F219" s="138" t="s">
        <v>1507</v>
      </c>
      <c r="G219" s="139" t="s">
        <v>226</v>
      </c>
      <c r="H219" s="140">
        <v>8</v>
      </c>
      <c r="I219" s="141"/>
      <c r="J219" s="142">
        <f t="shared" si="30"/>
        <v>0</v>
      </c>
      <c r="K219" s="143"/>
      <c r="L219" s="31"/>
      <c r="M219" s="144" t="s">
        <v>1</v>
      </c>
      <c r="N219" s="145" t="s">
        <v>42</v>
      </c>
      <c r="P219" s="146">
        <f t="shared" si="31"/>
        <v>0</v>
      </c>
      <c r="Q219" s="146">
        <v>2.2000000000000001E-4</v>
      </c>
      <c r="R219" s="146">
        <f t="shared" si="32"/>
        <v>1.7600000000000001E-3</v>
      </c>
      <c r="S219" s="146">
        <v>7.689E-2</v>
      </c>
      <c r="T219" s="147">
        <f t="shared" si="33"/>
        <v>0.61512</v>
      </c>
      <c r="AR219" s="148" t="s">
        <v>251</v>
      </c>
      <c r="AT219" s="148" t="s">
        <v>165</v>
      </c>
      <c r="AU219" s="148" t="s">
        <v>86</v>
      </c>
      <c r="AY219" s="16" t="s">
        <v>163</v>
      </c>
      <c r="BE219" s="149">
        <f t="shared" si="34"/>
        <v>0</v>
      </c>
      <c r="BF219" s="149">
        <f t="shared" si="35"/>
        <v>0</v>
      </c>
      <c r="BG219" s="149">
        <f t="shared" si="36"/>
        <v>0</v>
      </c>
      <c r="BH219" s="149">
        <f t="shared" si="37"/>
        <v>0</v>
      </c>
      <c r="BI219" s="149">
        <f t="shared" si="38"/>
        <v>0</v>
      </c>
      <c r="BJ219" s="16" t="s">
        <v>8</v>
      </c>
      <c r="BK219" s="149">
        <f t="shared" si="39"/>
        <v>0</v>
      </c>
      <c r="BL219" s="16" t="s">
        <v>251</v>
      </c>
      <c r="BM219" s="148" t="s">
        <v>975</v>
      </c>
    </row>
    <row r="220" spans="2:65" s="1" customFormat="1" ht="24.2" customHeight="1">
      <c r="B220" s="31"/>
      <c r="C220" s="136" t="s">
        <v>597</v>
      </c>
      <c r="D220" s="136" t="s">
        <v>165</v>
      </c>
      <c r="E220" s="137" t="s">
        <v>1508</v>
      </c>
      <c r="F220" s="138" t="s">
        <v>1509</v>
      </c>
      <c r="G220" s="139" t="s">
        <v>226</v>
      </c>
      <c r="H220" s="140">
        <v>1</v>
      </c>
      <c r="I220" s="141"/>
      <c r="J220" s="142">
        <f t="shared" si="30"/>
        <v>0</v>
      </c>
      <c r="K220" s="143"/>
      <c r="L220" s="31"/>
      <c r="M220" s="144" t="s">
        <v>1</v>
      </c>
      <c r="N220" s="145" t="s">
        <v>42</v>
      </c>
      <c r="P220" s="146">
        <f t="shared" si="31"/>
        <v>0</v>
      </c>
      <c r="Q220" s="146">
        <v>2.4000000000000001E-4</v>
      </c>
      <c r="R220" s="146">
        <f t="shared" si="32"/>
        <v>2.4000000000000001E-4</v>
      </c>
      <c r="S220" s="146">
        <v>0.10216</v>
      </c>
      <c r="T220" s="147">
        <f t="shared" si="33"/>
        <v>0.10216</v>
      </c>
      <c r="AR220" s="148" t="s">
        <v>251</v>
      </c>
      <c r="AT220" s="148" t="s">
        <v>165</v>
      </c>
      <c r="AU220" s="148" t="s">
        <v>86</v>
      </c>
      <c r="AY220" s="16" t="s">
        <v>163</v>
      </c>
      <c r="BE220" s="149">
        <f t="shared" si="34"/>
        <v>0</v>
      </c>
      <c r="BF220" s="149">
        <f t="shared" si="35"/>
        <v>0</v>
      </c>
      <c r="BG220" s="149">
        <f t="shared" si="36"/>
        <v>0</v>
      </c>
      <c r="BH220" s="149">
        <f t="shared" si="37"/>
        <v>0</v>
      </c>
      <c r="BI220" s="149">
        <f t="shared" si="38"/>
        <v>0</v>
      </c>
      <c r="BJ220" s="16" t="s">
        <v>8</v>
      </c>
      <c r="BK220" s="149">
        <f t="shared" si="39"/>
        <v>0</v>
      </c>
      <c r="BL220" s="16" t="s">
        <v>251</v>
      </c>
      <c r="BM220" s="148" t="s">
        <v>983</v>
      </c>
    </row>
    <row r="221" spans="2:65" s="1" customFormat="1" ht="24.2" customHeight="1">
      <c r="B221" s="31"/>
      <c r="C221" s="136" t="s">
        <v>603</v>
      </c>
      <c r="D221" s="136" t="s">
        <v>165</v>
      </c>
      <c r="E221" s="137" t="s">
        <v>1510</v>
      </c>
      <c r="F221" s="138" t="s">
        <v>1511</v>
      </c>
      <c r="G221" s="139" t="s">
        <v>219</v>
      </c>
      <c r="H221" s="140">
        <v>9</v>
      </c>
      <c r="I221" s="141"/>
      <c r="J221" s="142">
        <f t="shared" si="30"/>
        <v>0</v>
      </c>
      <c r="K221" s="143"/>
      <c r="L221" s="31"/>
      <c r="M221" s="144" t="s">
        <v>1</v>
      </c>
      <c r="N221" s="145" t="s">
        <v>42</v>
      </c>
      <c r="P221" s="146">
        <f t="shared" si="31"/>
        <v>0</v>
      </c>
      <c r="Q221" s="146">
        <v>6.0000000000000002E-5</v>
      </c>
      <c r="R221" s="146">
        <f t="shared" si="32"/>
        <v>5.4000000000000001E-4</v>
      </c>
      <c r="S221" s="146">
        <v>1.14E-2</v>
      </c>
      <c r="T221" s="147">
        <f t="shared" si="33"/>
        <v>0.1026</v>
      </c>
      <c r="AR221" s="148" t="s">
        <v>251</v>
      </c>
      <c r="AT221" s="148" t="s">
        <v>165</v>
      </c>
      <c r="AU221" s="148" t="s">
        <v>86</v>
      </c>
      <c r="AY221" s="16" t="s">
        <v>163</v>
      </c>
      <c r="BE221" s="149">
        <f t="shared" si="34"/>
        <v>0</v>
      </c>
      <c r="BF221" s="149">
        <f t="shared" si="35"/>
        <v>0</v>
      </c>
      <c r="BG221" s="149">
        <f t="shared" si="36"/>
        <v>0</v>
      </c>
      <c r="BH221" s="149">
        <f t="shared" si="37"/>
        <v>0</v>
      </c>
      <c r="BI221" s="149">
        <f t="shared" si="38"/>
        <v>0</v>
      </c>
      <c r="BJ221" s="16" t="s">
        <v>8</v>
      </c>
      <c r="BK221" s="149">
        <f t="shared" si="39"/>
        <v>0</v>
      </c>
      <c r="BL221" s="16" t="s">
        <v>251</v>
      </c>
      <c r="BM221" s="148" t="s">
        <v>992</v>
      </c>
    </row>
    <row r="222" spans="2:65" s="1" customFormat="1" ht="24.2" customHeight="1">
      <c r="B222" s="31"/>
      <c r="C222" s="136" t="s">
        <v>610</v>
      </c>
      <c r="D222" s="136" t="s">
        <v>165</v>
      </c>
      <c r="E222" s="137" t="s">
        <v>1512</v>
      </c>
      <c r="F222" s="138" t="s">
        <v>1513</v>
      </c>
      <c r="G222" s="139" t="s">
        <v>219</v>
      </c>
      <c r="H222" s="140">
        <v>177</v>
      </c>
      <c r="I222" s="141"/>
      <c r="J222" s="142">
        <f t="shared" si="30"/>
        <v>0</v>
      </c>
      <c r="K222" s="143"/>
      <c r="L222" s="31"/>
      <c r="M222" s="144" t="s">
        <v>1</v>
      </c>
      <c r="N222" s="145" t="s">
        <v>42</v>
      </c>
      <c r="P222" s="146">
        <f t="shared" si="31"/>
        <v>0</v>
      </c>
      <c r="Q222" s="146">
        <v>0</v>
      </c>
      <c r="R222" s="146">
        <f t="shared" si="32"/>
        <v>0</v>
      </c>
      <c r="S222" s="146">
        <v>0</v>
      </c>
      <c r="T222" s="147">
        <f t="shared" si="33"/>
        <v>0</v>
      </c>
      <c r="AR222" s="148" t="s">
        <v>251</v>
      </c>
      <c r="AT222" s="148" t="s">
        <v>165</v>
      </c>
      <c r="AU222" s="148" t="s">
        <v>86</v>
      </c>
      <c r="AY222" s="16" t="s">
        <v>163</v>
      </c>
      <c r="BE222" s="149">
        <f t="shared" si="34"/>
        <v>0</v>
      </c>
      <c r="BF222" s="149">
        <f t="shared" si="35"/>
        <v>0</v>
      </c>
      <c r="BG222" s="149">
        <f t="shared" si="36"/>
        <v>0</v>
      </c>
      <c r="BH222" s="149">
        <f t="shared" si="37"/>
        <v>0</v>
      </c>
      <c r="BI222" s="149">
        <f t="shared" si="38"/>
        <v>0</v>
      </c>
      <c r="BJ222" s="16" t="s">
        <v>8</v>
      </c>
      <c r="BK222" s="149">
        <f t="shared" si="39"/>
        <v>0</v>
      </c>
      <c r="BL222" s="16" t="s">
        <v>251</v>
      </c>
      <c r="BM222" s="148" t="s">
        <v>1002</v>
      </c>
    </row>
    <row r="223" spans="2:65" s="1" customFormat="1" ht="24.2" customHeight="1">
      <c r="B223" s="31"/>
      <c r="C223" s="136" t="s">
        <v>615</v>
      </c>
      <c r="D223" s="136" t="s">
        <v>165</v>
      </c>
      <c r="E223" s="137" t="s">
        <v>1514</v>
      </c>
      <c r="F223" s="138" t="s">
        <v>1515</v>
      </c>
      <c r="G223" s="139" t="s">
        <v>226</v>
      </c>
      <c r="H223" s="140">
        <v>160</v>
      </c>
      <c r="I223" s="141"/>
      <c r="J223" s="142">
        <f t="shared" si="30"/>
        <v>0</v>
      </c>
      <c r="K223" s="143"/>
      <c r="L223" s="31"/>
      <c r="M223" s="144" t="s">
        <v>1</v>
      </c>
      <c r="N223" s="145" t="s">
        <v>42</v>
      </c>
      <c r="P223" s="146">
        <f t="shared" si="31"/>
        <v>0</v>
      </c>
      <c r="Q223" s="146">
        <v>1.0000000000000001E-5</v>
      </c>
      <c r="R223" s="146">
        <f t="shared" si="32"/>
        <v>1.6000000000000001E-3</v>
      </c>
      <c r="S223" s="146">
        <v>7.5000000000000002E-4</v>
      </c>
      <c r="T223" s="147">
        <f t="shared" si="33"/>
        <v>0.12</v>
      </c>
      <c r="AR223" s="148" t="s">
        <v>251</v>
      </c>
      <c r="AT223" s="148" t="s">
        <v>165</v>
      </c>
      <c r="AU223" s="148" t="s">
        <v>86</v>
      </c>
      <c r="AY223" s="16" t="s">
        <v>163</v>
      </c>
      <c r="BE223" s="149">
        <f t="shared" si="34"/>
        <v>0</v>
      </c>
      <c r="BF223" s="149">
        <f t="shared" si="35"/>
        <v>0</v>
      </c>
      <c r="BG223" s="149">
        <f t="shared" si="36"/>
        <v>0</v>
      </c>
      <c r="BH223" s="149">
        <f t="shared" si="37"/>
        <v>0</v>
      </c>
      <c r="BI223" s="149">
        <f t="shared" si="38"/>
        <v>0</v>
      </c>
      <c r="BJ223" s="16" t="s">
        <v>8</v>
      </c>
      <c r="BK223" s="149">
        <f t="shared" si="39"/>
        <v>0</v>
      </c>
      <c r="BL223" s="16" t="s">
        <v>251</v>
      </c>
      <c r="BM223" s="148" t="s">
        <v>1017</v>
      </c>
    </row>
    <row r="224" spans="2:65" s="1" customFormat="1" ht="24.2" customHeight="1">
      <c r="B224" s="31"/>
      <c r="C224" s="136" t="s">
        <v>620</v>
      </c>
      <c r="D224" s="136" t="s">
        <v>165</v>
      </c>
      <c r="E224" s="137" t="s">
        <v>1516</v>
      </c>
      <c r="F224" s="138" t="s">
        <v>1517</v>
      </c>
      <c r="G224" s="139" t="s">
        <v>226</v>
      </c>
      <c r="H224" s="140">
        <v>5</v>
      </c>
      <c r="I224" s="141"/>
      <c r="J224" s="142">
        <f t="shared" si="30"/>
        <v>0</v>
      </c>
      <c r="K224" s="143"/>
      <c r="L224" s="31"/>
      <c r="M224" s="144" t="s">
        <v>1</v>
      </c>
      <c r="N224" s="145" t="s">
        <v>42</v>
      </c>
      <c r="P224" s="146">
        <f t="shared" si="31"/>
        <v>0</v>
      </c>
      <c r="Q224" s="146">
        <v>1.7000000000000001E-4</v>
      </c>
      <c r="R224" s="146">
        <f t="shared" si="32"/>
        <v>8.5000000000000006E-4</v>
      </c>
      <c r="S224" s="146">
        <v>0</v>
      </c>
      <c r="T224" s="147">
        <f t="shared" si="33"/>
        <v>0</v>
      </c>
      <c r="AR224" s="148" t="s">
        <v>251</v>
      </c>
      <c r="AT224" s="148" t="s">
        <v>165</v>
      </c>
      <c r="AU224" s="148" t="s">
        <v>86</v>
      </c>
      <c r="AY224" s="16" t="s">
        <v>163</v>
      </c>
      <c r="BE224" s="149">
        <f t="shared" si="34"/>
        <v>0</v>
      </c>
      <c r="BF224" s="149">
        <f t="shared" si="35"/>
        <v>0</v>
      </c>
      <c r="BG224" s="149">
        <f t="shared" si="36"/>
        <v>0</v>
      </c>
      <c r="BH224" s="149">
        <f t="shared" si="37"/>
        <v>0</v>
      </c>
      <c r="BI224" s="149">
        <f t="shared" si="38"/>
        <v>0</v>
      </c>
      <c r="BJ224" s="16" t="s">
        <v>8</v>
      </c>
      <c r="BK224" s="149">
        <f t="shared" si="39"/>
        <v>0</v>
      </c>
      <c r="BL224" s="16" t="s">
        <v>251</v>
      </c>
      <c r="BM224" s="148" t="s">
        <v>1026</v>
      </c>
    </row>
    <row r="225" spans="2:65" s="1" customFormat="1" ht="24.2" customHeight="1">
      <c r="B225" s="31"/>
      <c r="C225" s="136" t="s">
        <v>625</v>
      </c>
      <c r="D225" s="136" t="s">
        <v>165</v>
      </c>
      <c r="E225" s="137" t="s">
        <v>1518</v>
      </c>
      <c r="F225" s="138" t="s">
        <v>1519</v>
      </c>
      <c r="G225" s="139" t="s">
        <v>219</v>
      </c>
      <c r="H225" s="140">
        <v>177</v>
      </c>
      <c r="I225" s="141"/>
      <c r="J225" s="142">
        <f t="shared" si="30"/>
        <v>0</v>
      </c>
      <c r="K225" s="143"/>
      <c r="L225" s="31"/>
      <c r="M225" s="144" t="s">
        <v>1</v>
      </c>
      <c r="N225" s="145" t="s">
        <v>42</v>
      </c>
      <c r="P225" s="146">
        <f t="shared" si="31"/>
        <v>0</v>
      </c>
      <c r="Q225" s="146">
        <v>0</v>
      </c>
      <c r="R225" s="146">
        <f t="shared" si="32"/>
        <v>0</v>
      </c>
      <c r="S225" s="146">
        <v>0</v>
      </c>
      <c r="T225" s="147">
        <f t="shared" si="33"/>
        <v>0</v>
      </c>
      <c r="AR225" s="148" t="s">
        <v>251</v>
      </c>
      <c r="AT225" s="148" t="s">
        <v>165</v>
      </c>
      <c r="AU225" s="148" t="s">
        <v>86</v>
      </c>
      <c r="AY225" s="16" t="s">
        <v>163</v>
      </c>
      <c r="BE225" s="149">
        <f t="shared" si="34"/>
        <v>0</v>
      </c>
      <c r="BF225" s="149">
        <f t="shared" si="35"/>
        <v>0</v>
      </c>
      <c r="BG225" s="149">
        <f t="shared" si="36"/>
        <v>0</v>
      </c>
      <c r="BH225" s="149">
        <f t="shared" si="37"/>
        <v>0</v>
      </c>
      <c r="BI225" s="149">
        <f t="shared" si="38"/>
        <v>0</v>
      </c>
      <c r="BJ225" s="16" t="s">
        <v>8</v>
      </c>
      <c r="BK225" s="149">
        <f t="shared" si="39"/>
        <v>0</v>
      </c>
      <c r="BL225" s="16" t="s">
        <v>251</v>
      </c>
      <c r="BM225" s="148" t="s">
        <v>1036</v>
      </c>
    </row>
    <row r="226" spans="2:65" s="1" customFormat="1" ht="24.2" customHeight="1">
      <c r="B226" s="31"/>
      <c r="C226" s="136" t="s">
        <v>629</v>
      </c>
      <c r="D226" s="136" t="s">
        <v>165</v>
      </c>
      <c r="E226" s="137" t="s">
        <v>1520</v>
      </c>
      <c r="F226" s="138" t="s">
        <v>1521</v>
      </c>
      <c r="G226" s="139" t="s">
        <v>226</v>
      </c>
      <c r="H226" s="140">
        <v>36</v>
      </c>
      <c r="I226" s="141"/>
      <c r="J226" s="142">
        <f t="shared" si="30"/>
        <v>0</v>
      </c>
      <c r="K226" s="143"/>
      <c r="L226" s="31"/>
      <c r="M226" s="144" t="s">
        <v>1</v>
      </c>
      <c r="N226" s="145" t="s">
        <v>42</v>
      </c>
      <c r="P226" s="146">
        <f t="shared" si="31"/>
        <v>0</v>
      </c>
      <c r="Q226" s="146">
        <v>2.0000000000000001E-4</v>
      </c>
      <c r="R226" s="146">
        <f t="shared" si="32"/>
        <v>7.2000000000000007E-3</v>
      </c>
      <c r="S226" s="146">
        <v>0</v>
      </c>
      <c r="T226" s="147">
        <f t="shared" si="33"/>
        <v>0</v>
      </c>
      <c r="AR226" s="148" t="s">
        <v>251</v>
      </c>
      <c r="AT226" s="148" t="s">
        <v>165</v>
      </c>
      <c r="AU226" s="148" t="s">
        <v>86</v>
      </c>
      <c r="AY226" s="16" t="s">
        <v>163</v>
      </c>
      <c r="BE226" s="149">
        <f t="shared" si="34"/>
        <v>0</v>
      </c>
      <c r="BF226" s="149">
        <f t="shared" si="35"/>
        <v>0</v>
      </c>
      <c r="BG226" s="149">
        <f t="shared" si="36"/>
        <v>0</v>
      </c>
      <c r="BH226" s="149">
        <f t="shared" si="37"/>
        <v>0</v>
      </c>
      <c r="BI226" s="149">
        <f t="shared" si="38"/>
        <v>0</v>
      </c>
      <c r="BJ226" s="16" t="s">
        <v>8</v>
      </c>
      <c r="BK226" s="149">
        <f t="shared" si="39"/>
        <v>0</v>
      </c>
      <c r="BL226" s="16" t="s">
        <v>251</v>
      </c>
      <c r="BM226" s="148" t="s">
        <v>1046</v>
      </c>
    </row>
    <row r="227" spans="2:65" s="1" customFormat="1" ht="24.2" customHeight="1">
      <c r="B227" s="31"/>
      <c r="C227" s="136" t="s">
        <v>633</v>
      </c>
      <c r="D227" s="136" t="s">
        <v>165</v>
      </c>
      <c r="E227" s="137" t="s">
        <v>1522</v>
      </c>
      <c r="F227" s="138" t="s">
        <v>1523</v>
      </c>
      <c r="G227" s="139" t="s">
        <v>226</v>
      </c>
      <c r="H227" s="140">
        <v>8</v>
      </c>
      <c r="I227" s="141"/>
      <c r="J227" s="142">
        <f t="shared" si="30"/>
        <v>0</v>
      </c>
      <c r="K227" s="143"/>
      <c r="L227" s="31"/>
      <c r="M227" s="144" t="s">
        <v>1</v>
      </c>
      <c r="N227" s="145" t="s">
        <v>42</v>
      </c>
      <c r="P227" s="146">
        <f t="shared" si="31"/>
        <v>0</v>
      </c>
      <c r="Q227" s="146">
        <v>2.2000000000000001E-4</v>
      </c>
      <c r="R227" s="146">
        <f t="shared" si="32"/>
        <v>1.7600000000000001E-3</v>
      </c>
      <c r="S227" s="146">
        <v>0</v>
      </c>
      <c r="T227" s="147">
        <f t="shared" si="33"/>
        <v>0</v>
      </c>
      <c r="AR227" s="148" t="s">
        <v>251</v>
      </c>
      <c r="AT227" s="148" t="s">
        <v>165</v>
      </c>
      <c r="AU227" s="148" t="s">
        <v>86</v>
      </c>
      <c r="AY227" s="16" t="s">
        <v>163</v>
      </c>
      <c r="BE227" s="149">
        <f t="shared" si="34"/>
        <v>0</v>
      </c>
      <c r="BF227" s="149">
        <f t="shared" si="35"/>
        <v>0</v>
      </c>
      <c r="BG227" s="149">
        <f t="shared" si="36"/>
        <v>0</v>
      </c>
      <c r="BH227" s="149">
        <f t="shared" si="37"/>
        <v>0</v>
      </c>
      <c r="BI227" s="149">
        <f t="shared" si="38"/>
        <v>0</v>
      </c>
      <c r="BJ227" s="16" t="s">
        <v>8</v>
      </c>
      <c r="BK227" s="149">
        <f t="shared" si="39"/>
        <v>0</v>
      </c>
      <c r="BL227" s="16" t="s">
        <v>251</v>
      </c>
      <c r="BM227" s="148" t="s">
        <v>1058</v>
      </c>
    </row>
    <row r="228" spans="2:65" s="1" customFormat="1" ht="24.2" customHeight="1">
      <c r="B228" s="31"/>
      <c r="C228" s="136" t="s">
        <v>638</v>
      </c>
      <c r="D228" s="136" t="s">
        <v>165</v>
      </c>
      <c r="E228" s="137" t="s">
        <v>1524</v>
      </c>
      <c r="F228" s="138" t="s">
        <v>1525</v>
      </c>
      <c r="G228" s="139" t="s">
        <v>226</v>
      </c>
      <c r="H228" s="140">
        <v>1</v>
      </c>
      <c r="I228" s="141"/>
      <c r="J228" s="142">
        <f t="shared" si="30"/>
        <v>0</v>
      </c>
      <c r="K228" s="143"/>
      <c r="L228" s="31"/>
      <c r="M228" s="144" t="s">
        <v>1</v>
      </c>
      <c r="N228" s="145" t="s">
        <v>42</v>
      </c>
      <c r="P228" s="146">
        <f t="shared" si="31"/>
        <v>0</v>
      </c>
      <c r="Q228" s="146">
        <v>2.4000000000000001E-4</v>
      </c>
      <c r="R228" s="146">
        <f t="shared" si="32"/>
        <v>2.4000000000000001E-4</v>
      </c>
      <c r="S228" s="146">
        <v>0</v>
      </c>
      <c r="T228" s="147">
        <f t="shared" si="33"/>
        <v>0</v>
      </c>
      <c r="AR228" s="148" t="s">
        <v>251</v>
      </c>
      <c r="AT228" s="148" t="s">
        <v>165</v>
      </c>
      <c r="AU228" s="148" t="s">
        <v>86</v>
      </c>
      <c r="AY228" s="16" t="s">
        <v>163</v>
      </c>
      <c r="BE228" s="149">
        <f t="shared" si="34"/>
        <v>0</v>
      </c>
      <c r="BF228" s="149">
        <f t="shared" si="35"/>
        <v>0</v>
      </c>
      <c r="BG228" s="149">
        <f t="shared" si="36"/>
        <v>0</v>
      </c>
      <c r="BH228" s="149">
        <f t="shared" si="37"/>
        <v>0</v>
      </c>
      <c r="BI228" s="149">
        <f t="shared" si="38"/>
        <v>0</v>
      </c>
      <c r="BJ228" s="16" t="s">
        <v>8</v>
      </c>
      <c r="BK228" s="149">
        <f t="shared" si="39"/>
        <v>0</v>
      </c>
      <c r="BL228" s="16" t="s">
        <v>251</v>
      </c>
      <c r="BM228" s="148" t="s">
        <v>1067</v>
      </c>
    </row>
    <row r="229" spans="2:65" s="1" customFormat="1" ht="16.5" customHeight="1">
      <c r="B229" s="31"/>
      <c r="C229" s="136" t="s">
        <v>643</v>
      </c>
      <c r="D229" s="136" t="s">
        <v>165</v>
      </c>
      <c r="E229" s="137" t="s">
        <v>1526</v>
      </c>
      <c r="F229" s="138" t="s">
        <v>1527</v>
      </c>
      <c r="G229" s="139" t="s">
        <v>168</v>
      </c>
      <c r="H229" s="140">
        <v>396.21</v>
      </c>
      <c r="I229" s="141"/>
      <c r="J229" s="142">
        <f t="shared" si="30"/>
        <v>0</v>
      </c>
      <c r="K229" s="143"/>
      <c r="L229" s="31"/>
      <c r="M229" s="144" t="s">
        <v>1</v>
      </c>
      <c r="N229" s="145" t="s">
        <v>42</v>
      </c>
      <c r="P229" s="146">
        <f t="shared" si="31"/>
        <v>0</v>
      </c>
      <c r="Q229" s="146">
        <v>0</v>
      </c>
      <c r="R229" s="146">
        <f t="shared" si="32"/>
        <v>0</v>
      </c>
      <c r="S229" s="146">
        <v>0</v>
      </c>
      <c r="T229" s="147">
        <f t="shared" si="33"/>
        <v>0</v>
      </c>
      <c r="AR229" s="148" t="s">
        <v>251</v>
      </c>
      <c r="AT229" s="148" t="s">
        <v>165</v>
      </c>
      <c r="AU229" s="148" t="s">
        <v>86</v>
      </c>
      <c r="AY229" s="16" t="s">
        <v>163</v>
      </c>
      <c r="BE229" s="149">
        <f t="shared" si="34"/>
        <v>0</v>
      </c>
      <c r="BF229" s="149">
        <f t="shared" si="35"/>
        <v>0</v>
      </c>
      <c r="BG229" s="149">
        <f t="shared" si="36"/>
        <v>0</v>
      </c>
      <c r="BH229" s="149">
        <f t="shared" si="37"/>
        <v>0</v>
      </c>
      <c r="BI229" s="149">
        <f t="shared" si="38"/>
        <v>0</v>
      </c>
      <c r="BJ229" s="16" t="s">
        <v>8</v>
      </c>
      <c r="BK229" s="149">
        <f t="shared" si="39"/>
        <v>0</v>
      </c>
      <c r="BL229" s="16" t="s">
        <v>251</v>
      </c>
      <c r="BM229" s="148" t="s">
        <v>1078</v>
      </c>
    </row>
    <row r="230" spans="2:65" s="1" customFormat="1" ht="24.2" customHeight="1">
      <c r="B230" s="31"/>
      <c r="C230" s="136" t="s">
        <v>648</v>
      </c>
      <c r="D230" s="136" t="s">
        <v>165</v>
      </c>
      <c r="E230" s="137" t="s">
        <v>1528</v>
      </c>
      <c r="F230" s="138" t="s">
        <v>1529</v>
      </c>
      <c r="G230" s="139" t="s">
        <v>203</v>
      </c>
      <c r="H230" s="140">
        <v>1.6060000000000001</v>
      </c>
      <c r="I230" s="141"/>
      <c r="J230" s="142">
        <f t="shared" si="30"/>
        <v>0</v>
      </c>
      <c r="K230" s="143"/>
      <c r="L230" s="31"/>
      <c r="M230" s="144" t="s">
        <v>1</v>
      </c>
      <c r="N230" s="145" t="s">
        <v>42</v>
      </c>
      <c r="P230" s="146">
        <f t="shared" si="31"/>
        <v>0</v>
      </c>
      <c r="Q230" s="146">
        <v>0</v>
      </c>
      <c r="R230" s="146">
        <f t="shared" si="32"/>
        <v>0</v>
      </c>
      <c r="S230" s="146">
        <v>0</v>
      </c>
      <c r="T230" s="147">
        <f t="shared" si="33"/>
        <v>0</v>
      </c>
      <c r="AR230" s="148" t="s">
        <v>251</v>
      </c>
      <c r="AT230" s="148" t="s">
        <v>165</v>
      </c>
      <c r="AU230" s="148" t="s">
        <v>86</v>
      </c>
      <c r="AY230" s="16" t="s">
        <v>163</v>
      </c>
      <c r="BE230" s="149">
        <f t="shared" si="34"/>
        <v>0</v>
      </c>
      <c r="BF230" s="149">
        <f t="shared" si="35"/>
        <v>0</v>
      </c>
      <c r="BG230" s="149">
        <f t="shared" si="36"/>
        <v>0</v>
      </c>
      <c r="BH230" s="149">
        <f t="shared" si="37"/>
        <v>0</v>
      </c>
      <c r="BI230" s="149">
        <f t="shared" si="38"/>
        <v>0</v>
      </c>
      <c r="BJ230" s="16" t="s">
        <v>8</v>
      </c>
      <c r="BK230" s="149">
        <f t="shared" si="39"/>
        <v>0</v>
      </c>
      <c r="BL230" s="16" t="s">
        <v>251</v>
      </c>
      <c r="BM230" s="148" t="s">
        <v>1090</v>
      </c>
    </row>
    <row r="231" spans="2:65" s="11" customFormat="1" ht="22.9" customHeight="1">
      <c r="B231" s="124"/>
      <c r="D231" s="125" t="s">
        <v>76</v>
      </c>
      <c r="E231" s="134" t="s">
        <v>1099</v>
      </c>
      <c r="F231" s="134" t="s">
        <v>1100</v>
      </c>
      <c r="I231" s="127"/>
      <c r="J231" s="135">
        <f>BK231</f>
        <v>0</v>
      </c>
      <c r="L231" s="124"/>
      <c r="M231" s="129"/>
      <c r="P231" s="130">
        <f>SUM(P232:P237)</f>
        <v>0</v>
      </c>
      <c r="R231" s="130">
        <f>SUM(R232:R237)</f>
        <v>0.10053999999999999</v>
      </c>
      <c r="T231" s="131">
        <f>SUM(T232:T237)</f>
        <v>0</v>
      </c>
      <c r="AR231" s="125" t="s">
        <v>86</v>
      </c>
      <c r="AT231" s="132" t="s">
        <v>76</v>
      </c>
      <c r="AU231" s="132" t="s">
        <v>8</v>
      </c>
      <c r="AY231" s="125" t="s">
        <v>163</v>
      </c>
      <c r="BK231" s="133">
        <f>SUM(BK232:BK237)</f>
        <v>0</v>
      </c>
    </row>
    <row r="232" spans="2:65" s="1" customFormat="1" ht="24.2" customHeight="1">
      <c r="B232" s="31"/>
      <c r="C232" s="136" t="s">
        <v>653</v>
      </c>
      <c r="D232" s="136" t="s">
        <v>165</v>
      </c>
      <c r="E232" s="137" t="s">
        <v>1530</v>
      </c>
      <c r="F232" s="138" t="s">
        <v>1531</v>
      </c>
      <c r="G232" s="139" t="s">
        <v>1532</v>
      </c>
      <c r="H232" s="140">
        <v>280</v>
      </c>
      <c r="I232" s="141"/>
      <c r="J232" s="142">
        <f t="shared" ref="J232:J237" si="40">ROUND(I232*H232,0)</f>
        <v>0</v>
      </c>
      <c r="K232" s="143"/>
      <c r="L232" s="31"/>
      <c r="M232" s="144" t="s">
        <v>1</v>
      </c>
      <c r="N232" s="145" t="s">
        <v>42</v>
      </c>
      <c r="P232" s="146">
        <f t="shared" ref="P232:P237" si="41">O232*H232</f>
        <v>0</v>
      </c>
      <c r="Q232" s="146">
        <v>6.9999999999999994E-5</v>
      </c>
      <c r="R232" s="146">
        <f t="shared" ref="R232:R237" si="42">Q232*H232</f>
        <v>1.9599999999999999E-2</v>
      </c>
      <c r="S232" s="146">
        <v>0</v>
      </c>
      <c r="T232" s="147">
        <f t="shared" ref="T232:T237" si="43">S232*H232</f>
        <v>0</v>
      </c>
      <c r="AR232" s="148" t="s">
        <v>251</v>
      </c>
      <c r="AT232" s="148" t="s">
        <v>165</v>
      </c>
      <c r="AU232" s="148" t="s">
        <v>86</v>
      </c>
      <c r="AY232" s="16" t="s">
        <v>163</v>
      </c>
      <c r="BE232" s="149">
        <f t="shared" ref="BE232:BE237" si="44">IF(N232="základní",J232,0)</f>
        <v>0</v>
      </c>
      <c r="BF232" s="149">
        <f t="shared" ref="BF232:BF237" si="45">IF(N232="snížená",J232,0)</f>
        <v>0</v>
      </c>
      <c r="BG232" s="149">
        <f t="shared" ref="BG232:BG237" si="46">IF(N232="zákl. přenesená",J232,0)</f>
        <v>0</v>
      </c>
      <c r="BH232" s="149">
        <f t="shared" ref="BH232:BH237" si="47">IF(N232="sníž. přenesená",J232,0)</f>
        <v>0</v>
      </c>
      <c r="BI232" s="149">
        <f t="shared" ref="BI232:BI237" si="48">IF(N232="nulová",J232,0)</f>
        <v>0</v>
      </c>
      <c r="BJ232" s="16" t="s">
        <v>8</v>
      </c>
      <c r="BK232" s="149">
        <f t="shared" ref="BK232:BK237" si="49">ROUND(I232*H232,0)</f>
        <v>0</v>
      </c>
      <c r="BL232" s="16" t="s">
        <v>251</v>
      </c>
      <c r="BM232" s="148" t="s">
        <v>1101</v>
      </c>
    </row>
    <row r="233" spans="2:65" s="1" customFormat="1" ht="24.2" customHeight="1">
      <c r="B233" s="31"/>
      <c r="C233" s="158" t="s">
        <v>658</v>
      </c>
      <c r="D233" s="158" t="s">
        <v>269</v>
      </c>
      <c r="E233" s="159" t="s">
        <v>1533</v>
      </c>
      <c r="F233" s="160" t="s">
        <v>1534</v>
      </c>
      <c r="G233" s="161" t="s">
        <v>226</v>
      </c>
      <c r="H233" s="162">
        <v>234</v>
      </c>
      <c r="I233" s="163"/>
      <c r="J233" s="164">
        <f t="shared" si="40"/>
        <v>0</v>
      </c>
      <c r="K233" s="165"/>
      <c r="L233" s="166"/>
      <c r="M233" s="167" t="s">
        <v>1</v>
      </c>
      <c r="N233" s="168" t="s">
        <v>42</v>
      </c>
      <c r="P233" s="146">
        <f t="shared" si="41"/>
        <v>0</v>
      </c>
      <c r="Q233" s="146">
        <v>0</v>
      </c>
      <c r="R233" s="146">
        <f t="shared" si="42"/>
        <v>0</v>
      </c>
      <c r="S233" s="146">
        <v>0</v>
      </c>
      <c r="T233" s="147">
        <f t="shared" si="43"/>
        <v>0</v>
      </c>
      <c r="AR233" s="148" t="s">
        <v>339</v>
      </c>
      <c r="AT233" s="148" t="s">
        <v>269</v>
      </c>
      <c r="AU233" s="148" t="s">
        <v>86</v>
      </c>
      <c r="AY233" s="16" t="s">
        <v>163</v>
      </c>
      <c r="BE233" s="149">
        <f t="shared" si="44"/>
        <v>0</v>
      </c>
      <c r="BF233" s="149">
        <f t="shared" si="45"/>
        <v>0</v>
      </c>
      <c r="BG233" s="149">
        <f t="shared" si="46"/>
        <v>0</v>
      </c>
      <c r="BH233" s="149">
        <f t="shared" si="47"/>
        <v>0</v>
      </c>
      <c r="BI233" s="149">
        <f t="shared" si="48"/>
        <v>0</v>
      </c>
      <c r="BJ233" s="16" t="s">
        <v>8</v>
      </c>
      <c r="BK233" s="149">
        <f t="shared" si="49"/>
        <v>0</v>
      </c>
      <c r="BL233" s="16" t="s">
        <v>251</v>
      </c>
      <c r="BM233" s="148" t="s">
        <v>1110</v>
      </c>
    </row>
    <row r="234" spans="2:65" s="1" customFormat="1" ht="16.5" customHeight="1">
      <c r="B234" s="31"/>
      <c r="C234" s="158" t="s">
        <v>663</v>
      </c>
      <c r="D234" s="158" t="s">
        <v>269</v>
      </c>
      <c r="E234" s="159" t="s">
        <v>1535</v>
      </c>
      <c r="F234" s="160" t="s">
        <v>1536</v>
      </c>
      <c r="G234" s="161" t="s">
        <v>219</v>
      </c>
      <c r="H234" s="162">
        <v>50</v>
      </c>
      <c r="I234" s="163"/>
      <c r="J234" s="164">
        <f t="shared" si="40"/>
        <v>0</v>
      </c>
      <c r="K234" s="165"/>
      <c r="L234" s="166"/>
      <c r="M234" s="167" t="s">
        <v>1</v>
      </c>
      <c r="N234" s="168" t="s">
        <v>42</v>
      </c>
      <c r="P234" s="146">
        <f t="shared" si="41"/>
        <v>0</v>
      </c>
      <c r="Q234" s="146">
        <v>4.6000000000000001E-4</v>
      </c>
      <c r="R234" s="146">
        <f t="shared" si="42"/>
        <v>2.3E-2</v>
      </c>
      <c r="S234" s="146">
        <v>0</v>
      </c>
      <c r="T234" s="147">
        <f t="shared" si="43"/>
        <v>0</v>
      </c>
      <c r="AR234" s="148" t="s">
        <v>339</v>
      </c>
      <c r="AT234" s="148" t="s">
        <v>269</v>
      </c>
      <c r="AU234" s="148" t="s">
        <v>86</v>
      </c>
      <c r="AY234" s="16" t="s">
        <v>163</v>
      </c>
      <c r="BE234" s="149">
        <f t="shared" si="44"/>
        <v>0</v>
      </c>
      <c r="BF234" s="149">
        <f t="shared" si="45"/>
        <v>0</v>
      </c>
      <c r="BG234" s="149">
        <f t="shared" si="46"/>
        <v>0</v>
      </c>
      <c r="BH234" s="149">
        <f t="shared" si="47"/>
        <v>0</v>
      </c>
      <c r="BI234" s="149">
        <f t="shared" si="48"/>
        <v>0</v>
      </c>
      <c r="BJ234" s="16" t="s">
        <v>8</v>
      </c>
      <c r="BK234" s="149">
        <f t="shared" si="49"/>
        <v>0</v>
      </c>
      <c r="BL234" s="16" t="s">
        <v>251</v>
      </c>
      <c r="BM234" s="148" t="s">
        <v>1120</v>
      </c>
    </row>
    <row r="235" spans="2:65" s="1" customFormat="1" ht="24.2" customHeight="1">
      <c r="B235" s="31"/>
      <c r="C235" s="136" t="s">
        <v>668</v>
      </c>
      <c r="D235" s="136" t="s">
        <v>165</v>
      </c>
      <c r="E235" s="137" t="s">
        <v>1537</v>
      </c>
      <c r="F235" s="138" t="s">
        <v>1538</v>
      </c>
      <c r="G235" s="139" t="s">
        <v>1532</v>
      </c>
      <c r="H235" s="140">
        <v>49</v>
      </c>
      <c r="I235" s="141"/>
      <c r="J235" s="142">
        <f t="shared" si="40"/>
        <v>0</v>
      </c>
      <c r="K235" s="143"/>
      <c r="L235" s="31"/>
      <c r="M235" s="144" t="s">
        <v>1</v>
      </c>
      <c r="N235" s="145" t="s">
        <v>42</v>
      </c>
      <c r="P235" s="146">
        <f t="shared" si="41"/>
        <v>0</v>
      </c>
      <c r="Q235" s="146">
        <v>6.0000000000000002E-5</v>
      </c>
      <c r="R235" s="146">
        <f t="shared" si="42"/>
        <v>2.9399999999999999E-3</v>
      </c>
      <c r="S235" s="146">
        <v>0</v>
      </c>
      <c r="T235" s="147">
        <f t="shared" si="43"/>
        <v>0</v>
      </c>
      <c r="AR235" s="148" t="s">
        <v>251</v>
      </c>
      <c r="AT235" s="148" t="s">
        <v>165</v>
      </c>
      <c r="AU235" s="148" t="s">
        <v>86</v>
      </c>
      <c r="AY235" s="16" t="s">
        <v>163</v>
      </c>
      <c r="BE235" s="149">
        <f t="shared" si="44"/>
        <v>0</v>
      </c>
      <c r="BF235" s="149">
        <f t="shared" si="45"/>
        <v>0</v>
      </c>
      <c r="BG235" s="149">
        <f t="shared" si="46"/>
        <v>0</v>
      </c>
      <c r="BH235" s="149">
        <f t="shared" si="47"/>
        <v>0</v>
      </c>
      <c r="BI235" s="149">
        <f t="shared" si="48"/>
        <v>0</v>
      </c>
      <c r="BJ235" s="16" t="s">
        <v>8</v>
      </c>
      <c r="BK235" s="149">
        <f t="shared" si="49"/>
        <v>0</v>
      </c>
      <c r="BL235" s="16" t="s">
        <v>251</v>
      </c>
      <c r="BM235" s="148" t="s">
        <v>1129</v>
      </c>
    </row>
    <row r="236" spans="2:65" s="1" customFormat="1" ht="24.2" customHeight="1">
      <c r="B236" s="31"/>
      <c r="C236" s="158" t="s">
        <v>673</v>
      </c>
      <c r="D236" s="158" t="s">
        <v>269</v>
      </c>
      <c r="E236" s="159" t="s">
        <v>1539</v>
      </c>
      <c r="F236" s="160" t="s">
        <v>1540</v>
      </c>
      <c r="G236" s="161" t="s">
        <v>203</v>
      </c>
      <c r="H236" s="162">
        <v>5.5E-2</v>
      </c>
      <c r="I236" s="163"/>
      <c r="J236" s="164">
        <f t="shared" si="40"/>
        <v>0</v>
      </c>
      <c r="K236" s="165"/>
      <c r="L236" s="166"/>
      <c r="M236" s="167" t="s">
        <v>1</v>
      </c>
      <c r="N236" s="168" t="s">
        <v>42</v>
      </c>
      <c r="P236" s="146">
        <f t="shared" si="41"/>
        <v>0</v>
      </c>
      <c r="Q236" s="146">
        <v>1</v>
      </c>
      <c r="R236" s="146">
        <f t="shared" si="42"/>
        <v>5.5E-2</v>
      </c>
      <c r="S236" s="146">
        <v>0</v>
      </c>
      <c r="T236" s="147">
        <f t="shared" si="43"/>
        <v>0</v>
      </c>
      <c r="AR236" s="148" t="s">
        <v>339</v>
      </c>
      <c r="AT236" s="148" t="s">
        <v>269</v>
      </c>
      <c r="AU236" s="148" t="s">
        <v>86</v>
      </c>
      <c r="AY236" s="16" t="s">
        <v>163</v>
      </c>
      <c r="BE236" s="149">
        <f t="shared" si="44"/>
        <v>0</v>
      </c>
      <c r="BF236" s="149">
        <f t="shared" si="45"/>
        <v>0</v>
      </c>
      <c r="BG236" s="149">
        <f t="shared" si="46"/>
        <v>0</v>
      </c>
      <c r="BH236" s="149">
        <f t="shared" si="47"/>
        <v>0</v>
      </c>
      <c r="BI236" s="149">
        <f t="shared" si="48"/>
        <v>0</v>
      </c>
      <c r="BJ236" s="16" t="s">
        <v>8</v>
      </c>
      <c r="BK236" s="149">
        <f t="shared" si="49"/>
        <v>0</v>
      </c>
      <c r="BL236" s="16" t="s">
        <v>251</v>
      </c>
      <c r="BM236" s="148" t="s">
        <v>1138</v>
      </c>
    </row>
    <row r="237" spans="2:65" s="1" customFormat="1" ht="24.2" customHeight="1">
      <c r="B237" s="31"/>
      <c r="C237" s="136" t="s">
        <v>678</v>
      </c>
      <c r="D237" s="136" t="s">
        <v>165</v>
      </c>
      <c r="E237" s="137" t="s">
        <v>1541</v>
      </c>
      <c r="F237" s="138" t="s">
        <v>1542</v>
      </c>
      <c r="G237" s="139" t="s">
        <v>203</v>
      </c>
      <c r="H237" s="140">
        <v>0.35799999999999998</v>
      </c>
      <c r="I237" s="141"/>
      <c r="J237" s="142">
        <f t="shared" si="40"/>
        <v>0</v>
      </c>
      <c r="K237" s="143"/>
      <c r="L237" s="31"/>
      <c r="M237" s="144" t="s">
        <v>1</v>
      </c>
      <c r="N237" s="145" t="s">
        <v>42</v>
      </c>
      <c r="P237" s="146">
        <f t="shared" si="41"/>
        <v>0</v>
      </c>
      <c r="Q237" s="146">
        <v>0</v>
      </c>
      <c r="R237" s="146">
        <f t="shared" si="42"/>
        <v>0</v>
      </c>
      <c r="S237" s="146">
        <v>0</v>
      </c>
      <c r="T237" s="147">
        <f t="shared" si="43"/>
        <v>0</v>
      </c>
      <c r="AR237" s="148" t="s">
        <v>251</v>
      </c>
      <c r="AT237" s="148" t="s">
        <v>165</v>
      </c>
      <c r="AU237" s="148" t="s">
        <v>86</v>
      </c>
      <c r="AY237" s="16" t="s">
        <v>163</v>
      </c>
      <c r="BE237" s="149">
        <f t="shared" si="44"/>
        <v>0</v>
      </c>
      <c r="BF237" s="149">
        <f t="shared" si="45"/>
        <v>0</v>
      </c>
      <c r="BG237" s="149">
        <f t="shared" si="46"/>
        <v>0</v>
      </c>
      <c r="BH237" s="149">
        <f t="shared" si="47"/>
        <v>0</v>
      </c>
      <c r="BI237" s="149">
        <f t="shared" si="48"/>
        <v>0</v>
      </c>
      <c r="BJ237" s="16" t="s">
        <v>8</v>
      </c>
      <c r="BK237" s="149">
        <f t="shared" si="49"/>
        <v>0</v>
      </c>
      <c r="BL237" s="16" t="s">
        <v>251</v>
      </c>
      <c r="BM237" s="148" t="s">
        <v>1148</v>
      </c>
    </row>
    <row r="238" spans="2:65" s="11" customFormat="1" ht="22.9" customHeight="1">
      <c r="B238" s="124"/>
      <c r="D238" s="125" t="s">
        <v>76</v>
      </c>
      <c r="E238" s="134" t="s">
        <v>1209</v>
      </c>
      <c r="F238" s="134" t="s">
        <v>1210</v>
      </c>
      <c r="I238" s="127"/>
      <c r="J238" s="135">
        <f>BK238</f>
        <v>0</v>
      </c>
      <c r="L238" s="124"/>
      <c r="M238" s="129"/>
      <c r="P238" s="130">
        <f>SUM(P239:P247)</f>
        <v>0</v>
      </c>
      <c r="R238" s="130">
        <f>SUM(R239:R247)</f>
        <v>0.35849430000000004</v>
      </c>
      <c r="T238" s="131">
        <f>SUM(T239:T247)</f>
        <v>0</v>
      </c>
      <c r="AR238" s="125" t="s">
        <v>86</v>
      </c>
      <c r="AT238" s="132" t="s">
        <v>76</v>
      </c>
      <c r="AU238" s="132" t="s">
        <v>8</v>
      </c>
      <c r="AY238" s="125" t="s">
        <v>163</v>
      </c>
      <c r="BK238" s="133">
        <f>SUM(BK239:BK247)</f>
        <v>0</v>
      </c>
    </row>
    <row r="239" spans="2:65" s="1" customFormat="1" ht="24.2" customHeight="1">
      <c r="B239" s="31"/>
      <c r="C239" s="136" t="s">
        <v>683</v>
      </c>
      <c r="D239" s="136" t="s">
        <v>165</v>
      </c>
      <c r="E239" s="137" t="s">
        <v>1543</v>
      </c>
      <c r="F239" s="138" t="s">
        <v>1544</v>
      </c>
      <c r="G239" s="139" t="s">
        <v>168</v>
      </c>
      <c r="H239" s="140">
        <v>11.1</v>
      </c>
      <c r="I239" s="141"/>
      <c r="J239" s="142">
        <f t="shared" ref="J239:J247" si="50">ROUND(I239*H239,0)</f>
        <v>0</v>
      </c>
      <c r="K239" s="143"/>
      <c r="L239" s="31"/>
      <c r="M239" s="144" t="s">
        <v>1</v>
      </c>
      <c r="N239" s="145" t="s">
        <v>42</v>
      </c>
      <c r="P239" s="146">
        <f t="shared" ref="P239:P247" si="51">O239*H239</f>
        <v>0</v>
      </c>
      <c r="Q239" s="146">
        <v>8.0000000000000007E-5</v>
      </c>
      <c r="R239" s="146">
        <f t="shared" ref="R239:R247" si="52">Q239*H239</f>
        <v>8.8800000000000001E-4</v>
      </c>
      <c r="S239" s="146">
        <v>0</v>
      </c>
      <c r="T239" s="147">
        <f t="shared" ref="T239:T247" si="53">S239*H239</f>
        <v>0</v>
      </c>
      <c r="AR239" s="148" t="s">
        <v>251</v>
      </c>
      <c r="AT239" s="148" t="s">
        <v>165</v>
      </c>
      <c r="AU239" s="148" t="s">
        <v>86</v>
      </c>
      <c r="AY239" s="16" t="s">
        <v>163</v>
      </c>
      <c r="BE239" s="149">
        <f t="shared" ref="BE239:BE247" si="54">IF(N239="základní",J239,0)</f>
        <v>0</v>
      </c>
      <c r="BF239" s="149">
        <f t="shared" ref="BF239:BF247" si="55">IF(N239="snížená",J239,0)</f>
        <v>0</v>
      </c>
      <c r="BG239" s="149">
        <f t="shared" ref="BG239:BG247" si="56">IF(N239="zákl. přenesená",J239,0)</f>
        <v>0</v>
      </c>
      <c r="BH239" s="149">
        <f t="shared" ref="BH239:BH247" si="57">IF(N239="sníž. přenesená",J239,0)</f>
        <v>0</v>
      </c>
      <c r="BI239" s="149">
        <f t="shared" ref="BI239:BI247" si="58">IF(N239="nulová",J239,0)</f>
        <v>0</v>
      </c>
      <c r="BJ239" s="16" t="s">
        <v>8</v>
      </c>
      <c r="BK239" s="149">
        <f t="shared" ref="BK239:BK247" si="59">ROUND(I239*H239,0)</f>
        <v>0</v>
      </c>
      <c r="BL239" s="16" t="s">
        <v>251</v>
      </c>
      <c r="BM239" s="148" t="s">
        <v>1158</v>
      </c>
    </row>
    <row r="240" spans="2:65" s="1" customFormat="1" ht="16.5" customHeight="1">
      <c r="B240" s="31"/>
      <c r="C240" s="136" t="s">
        <v>608</v>
      </c>
      <c r="D240" s="136" t="s">
        <v>165</v>
      </c>
      <c r="E240" s="137" t="s">
        <v>1545</v>
      </c>
      <c r="F240" s="138" t="s">
        <v>1546</v>
      </c>
      <c r="G240" s="139" t="s">
        <v>168</v>
      </c>
      <c r="H240" s="140">
        <v>11.1</v>
      </c>
      <c r="I240" s="141"/>
      <c r="J240" s="142">
        <f t="shared" si="50"/>
        <v>0</v>
      </c>
      <c r="K240" s="143"/>
      <c r="L240" s="31"/>
      <c r="M240" s="144" t="s">
        <v>1</v>
      </c>
      <c r="N240" s="145" t="s">
        <v>42</v>
      </c>
      <c r="P240" s="146">
        <f t="shared" si="51"/>
        <v>0</v>
      </c>
      <c r="Q240" s="146">
        <v>0</v>
      </c>
      <c r="R240" s="146">
        <f t="shared" si="52"/>
        <v>0</v>
      </c>
      <c r="S240" s="146">
        <v>0</v>
      </c>
      <c r="T240" s="147">
        <f t="shared" si="53"/>
        <v>0</v>
      </c>
      <c r="AR240" s="148" t="s">
        <v>251</v>
      </c>
      <c r="AT240" s="148" t="s">
        <v>165</v>
      </c>
      <c r="AU240" s="148" t="s">
        <v>86</v>
      </c>
      <c r="AY240" s="16" t="s">
        <v>163</v>
      </c>
      <c r="BE240" s="149">
        <f t="shared" si="54"/>
        <v>0</v>
      </c>
      <c r="BF240" s="149">
        <f t="shared" si="55"/>
        <v>0</v>
      </c>
      <c r="BG240" s="149">
        <f t="shared" si="56"/>
        <v>0</v>
      </c>
      <c r="BH240" s="149">
        <f t="shared" si="57"/>
        <v>0</v>
      </c>
      <c r="BI240" s="149">
        <f t="shared" si="58"/>
        <v>0</v>
      </c>
      <c r="BJ240" s="16" t="s">
        <v>8</v>
      </c>
      <c r="BK240" s="149">
        <f t="shared" si="59"/>
        <v>0</v>
      </c>
      <c r="BL240" s="16" t="s">
        <v>251</v>
      </c>
      <c r="BM240" s="148" t="s">
        <v>1168</v>
      </c>
    </row>
    <row r="241" spans="2:65" s="1" customFormat="1" ht="24.2" customHeight="1">
      <c r="B241" s="31"/>
      <c r="C241" s="136" t="s">
        <v>692</v>
      </c>
      <c r="D241" s="136" t="s">
        <v>165</v>
      </c>
      <c r="E241" s="137" t="s">
        <v>1547</v>
      </c>
      <c r="F241" s="138" t="s">
        <v>1548</v>
      </c>
      <c r="G241" s="139" t="s">
        <v>168</v>
      </c>
      <c r="H241" s="140">
        <v>11.1</v>
      </c>
      <c r="I241" s="141"/>
      <c r="J241" s="142">
        <f t="shared" si="50"/>
        <v>0</v>
      </c>
      <c r="K241" s="143"/>
      <c r="L241" s="31"/>
      <c r="M241" s="144" t="s">
        <v>1</v>
      </c>
      <c r="N241" s="145" t="s">
        <v>42</v>
      </c>
      <c r="P241" s="146">
        <f t="shared" si="51"/>
        <v>0</v>
      </c>
      <c r="Q241" s="146">
        <v>1.3999999999999999E-4</v>
      </c>
      <c r="R241" s="146">
        <f t="shared" si="52"/>
        <v>1.5539999999999998E-3</v>
      </c>
      <c r="S241" s="146">
        <v>0</v>
      </c>
      <c r="T241" s="147">
        <f t="shared" si="53"/>
        <v>0</v>
      </c>
      <c r="AR241" s="148" t="s">
        <v>251</v>
      </c>
      <c r="AT241" s="148" t="s">
        <v>165</v>
      </c>
      <c r="AU241" s="148" t="s">
        <v>86</v>
      </c>
      <c r="AY241" s="16" t="s">
        <v>163</v>
      </c>
      <c r="BE241" s="149">
        <f t="shared" si="54"/>
        <v>0</v>
      </c>
      <c r="BF241" s="149">
        <f t="shared" si="55"/>
        <v>0</v>
      </c>
      <c r="BG241" s="149">
        <f t="shared" si="56"/>
        <v>0</v>
      </c>
      <c r="BH241" s="149">
        <f t="shared" si="57"/>
        <v>0</v>
      </c>
      <c r="BI241" s="149">
        <f t="shared" si="58"/>
        <v>0</v>
      </c>
      <c r="BJ241" s="16" t="s">
        <v>8</v>
      </c>
      <c r="BK241" s="149">
        <f t="shared" si="59"/>
        <v>0</v>
      </c>
      <c r="BL241" s="16" t="s">
        <v>251</v>
      </c>
      <c r="BM241" s="148" t="s">
        <v>1177</v>
      </c>
    </row>
    <row r="242" spans="2:65" s="1" customFormat="1" ht="24.2" customHeight="1">
      <c r="B242" s="31"/>
      <c r="C242" s="136" t="s">
        <v>697</v>
      </c>
      <c r="D242" s="136" t="s">
        <v>165</v>
      </c>
      <c r="E242" s="137" t="s">
        <v>1238</v>
      </c>
      <c r="F242" s="138" t="s">
        <v>1239</v>
      </c>
      <c r="G242" s="139" t="s">
        <v>168</v>
      </c>
      <c r="H242" s="140">
        <v>11.1</v>
      </c>
      <c r="I242" s="141"/>
      <c r="J242" s="142">
        <f t="shared" si="50"/>
        <v>0</v>
      </c>
      <c r="K242" s="143"/>
      <c r="L242" s="31"/>
      <c r="M242" s="144" t="s">
        <v>1</v>
      </c>
      <c r="N242" s="145" t="s">
        <v>42</v>
      </c>
      <c r="P242" s="146">
        <f t="shared" si="51"/>
        <v>0</v>
      </c>
      <c r="Q242" s="146">
        <v>1.2E-4</v>
      </c>
      <c r="R242" s="146">
        <f t="shared" si="52"/>
        <v>1.3320000000000001E-3</v>
      </c>
      <c r="S242" s="146">
        <v>0</v>
      </c>
      <c r="T242" s="147">
        <f t="shared" si="53"/>
        <v>0</v>
      </c>
      <c r="AR242" s="148" t="s">
        <v>251</v>
      </c>
      <c r="AT242" s="148" t="s">
        <v>165</v>
      </c>
      <c r="AU242" s="148" t="s">
        <v>86</v>
      </c>
      <c r="AY242" s="16" t="s">
        <v>163</v>
      </c>
      <c r="BE242" s="149">
        <f t="shared" si="54"/>
        <v>0</v>
      </c>
      <c r="BF242" s="149">
        <f t="shared" si="55"/>
        <v>0</v>
      </c>
      <c r="BG242" s="149">
        <f t="shared" si="56"/>
        <v>0</v>
      </c>
      <c r="BH242" s="149">
        <f t="shared" si="57"/>
        <v>0</v>
      </c>
      <c r="BI242" s="149">
        <f t="shared" si="58"/>
        <v>0</v>
      </c>
      <c r="BJ242" s="16" t="s">
        <v>8</v>
      </c>
      <c r="BK242" s="149">
        <f t="shared" si="59"/>
        <v>0</v>
      </c>
      <c r="BL242" s="16" t="s">
        <v>251</v>
      </c>
      <c r="BM242" s="148" t="s">
        <v>1189</v>
      </c>
    </row>
    <row r="243" spans="2:65" s="1" customFormat="1" ht="21.75" customHeight="1">
      <c r="B243" s="31"/>
      <c r="C243" s="136" t="s">
        <v>702</v>
      </c>
      <c r="D243" s="136" t="s">
        <v>165</v>
      </c>
      <c r="E243" s="137" t="s">
        <v>1549</v>
      </c>
      <c r="F243" s="138" t="s">
        <v>1550</v>
      </c>
      <c r="G243" s="139" t="s">
        <v>168</v>
      </c>
      <c r="H243" s="140">
        <v>344.33</v>
      </c>
      <c r="I243" s="141"/>
      <c r="J243" s="142">
        <f t="shared" si="50"/>
        <v>0</v>
      </c>
      <c r="K243" s="143"/>
      <c r="L243" s="31"/>
      <c r="M243" s="144" t="s">
        <v>1</v>
      </c>
      <c r="N243" s="145" t="s">
        <v>42</v>
      </c>
      <c r="P243" s="146">
        <f t="shared" si="51"/>
        <v>0</v>
      </c>
      <c r="Q243" s="146">
        <v>1.1E-4</v>
      </c>
      <c r="R243" s="146">
        <f t="shared" si="52"/>
        <v>3.7876300000000002E-2</v>
      </c>
      <c r="S243" s="146">
        <v>0</v>
      </c>
      <c r="T243" s="147">
        <f t="shared" si="53"/>
        <v>0</v>
      </c>
      <c r="AR243" s="148" t="s">
        <v>251</v>
      </c>
      <c r="AT243" s="148" t="s">
        <v>165</v>
      </c>
      <c r="AU243" s="148" t="s">
        <v>86</v>
      </c>
      <c r="AY243" s="16" t="s">
        <v>163</v>
      </c>
      <c r="BE243" s="149">
        <f t="shared" si="54"/>
        <v>0</v>
      </c>
      <c r="BF243" s="149">
        <f t="shared" si="55"/>
        <v>0</v>
      </c>
      <c r="BG243" s="149">
        <f t="shared" si="56"/>
        <v>0</v>
      </c>
      <c r="BH243" s="149">
        <f t="shared" si="57"/>
        <v>0</v>
      </c>
      <c r="BI243" s="149">
        <f t="shared" si="58"/>
        <v>0</v>
      </c>
      <c r="BJ243" s="16" t="s">
        <v>8</v>
      </c>
      <c r="BK243" s="149">
        <f t="shared" si="59"/>
        <v>0</v>
      </c>
      <c r="BL243" s="16" t="s">
        <v>251</v>
      </c>
      <c r="BM243" s="148" t="s">
        <v>1199</v>
      </c>
    </row>
    <row r="244" spans="2:65" s="1" customFormat="1" ht="24.2" customHeight="1">
      <c r="B244" s="31"/>
      <c r="C244" s="136" t="s">
        <v>707</v>
      </c>
      <c r="D244" s="136" t="s">
        <v>165</v>
      </c>
      <c r="E244" s="137" t="s">
        <v>1551</v>
      </c>
      <c r="F244" s="138" t="s">
        <v>1552</v>
      </c>
      <c r="G244" s="139" t="s">
        <v>168</v>
      </c>
      <c r="H244" s="140">
        <v>360.05</v>
      </c>
      <c r="I244" s="141"/>
      <c r="J244" s="142">
        <f t="shared" si="50"/>
        <v>0</v>
      </c>
      <c r="K244" s="143"/>
      <c r="L244" s="31"/>
      <c r="M244" s="144" t="s">
        <v>1</v>
      </c>
      <c r="N244" s="145" t="s">
        <v>42</v>
      </c>
      <c r="P244" s="146">
        <f t="shared" si="51"/>
        <v>0</v>
      </c>
      <c r="Q244" s="146">
        <v>2.7E-4</v>
      </c>
      <c r="R244" s="146">
        <f t="shared" si="52"/>
        <v>9.7213500000000008E-2</v>
      </c>
      <c r="S244" s="146">
        <v>0</v>
      </c>
      <c r="T244" s="147">
        <f t="shared" si="53"/>
        <v>0</v>
      </c>
      <c r="AR244" s="148" t="s">
        <v>251</v>
      </c>
      <c r="AT244" s="148" t="s">
        <v>165</v>
      </c>
      <c r="AU244" s="148" t="s">
        <v>86</v>
      </c>
      <c r="AY244" s="16" t="s">
        <v>163</v>
      </c>
      <c r="BE244" s="149">
        <f t="shared" si="54"/>
        <v>0</v>
      </c>
      <c r="BF244" s="149">
        <f t="shared" si="55"/>
        <v>0</v>
      </c>
      <c r="BG244" s="149">
        <f t="shared" si="56"/>
        <v>0</v>
      </c>
      <c r="BH244" s="149">
        <f t="shared" si="57"/>
        <v>0</v>
      </c>
      <c r="BI244" s="149">
        <f t="shared" si="58"/>
        <v>0</v>
      </c>
      <c r="BJ244" s="16" t="s">
        <v>8</v>
      </c>
      <c r="BK244" s="149">
        <f t="shared" si="59"/>
        <v>0</v>
      </c>
      <c r="BL244" s="16" t="s">
        <v>251</v>
      </c>
      <c r="BM244" s="148" t="s">
        <v>1211</v>
      </c>
    </row>
    <row r="245" spans="2:65" s="1" customFormat="1" ht="16.5" customHeight="1">
      <c r="B245" s="31"/>
      <c r="C245" s="136" t="s">
        <v>712</v>
      </c>
      <c r="D245" s="136" t="s">
        <v>165</v>
      </c>
      <c r="E245" s="137" t="s">
        <v>1553</v>
      </c>
      <c r="F245" s="138" t="s">
        <v>1554</v>
      </c>
      <c r="G245" s="139" t="s">
        <v>168</v>
      </c>
      <c r="H245" s="140">
        <v>344.33</v>
      </c>
      <c r="I245" s="141"/>
      <c r="J245" s="142">
        <f t="shared" si="50"/>
        <v>0</v>
      </c>
      <c r="K245" s="143"/>
      <c r="L245" s="31"/>
      <c r="M245" s="144" t="s">
        <v>1</v>
      </c>
      <c r="N245" s="145" t="s">
        <v>42</v>
      </c>
      <c r="P245" s="146">
        <f t="shared" si="51"/>
        <v>0</v>
      </c>
      <c r="Q245" s="146">
        <v>0</v>
      </c>
      <c r="R245" s="146">
        <f t="shared" si="52"/>
        <v>0</v>
      </c>
      <c r="S245" s="146">
        <v>0</v>
      </c>
      <c r="T245" s="147">
        <f t="shared" si="53"/>
        <v>0</v>
      </c>
      <c r="AR245" s="148" t="s">
        <v>251</v>
      </c>
      <c r="AT245" s="148" t="s">
        <v>165</v>
      </c>
      <c r="AU245" s="148" t="s">
        <v>86</v>
      </c>
      <c r="AY245" s="16" t="s">
        <v>163</v>
      </c>
      <c r="BE245" s="149">
        <f t="shared" si="54"/>
        <v>0</v>
      </c>
      <c r="BF245" s="149">
        <f t="shared" si="55"/>
        <v>0</v>
      </c>
      <c r="BG245" s="149">
        <f t="shared" si="56"/>
        <v>0</v>
      </c>
      <c r="BH245" s="149">
        <f t="shared" si="57"/>
        <v>0</v>
      </c>
      <c r="BI245" s="149">
        <f t="shared" si="58"/>
        <v>0</v>
      </c>
      <c r="BJ245" s="16" t="s">
        <v>8</v>
      </c>
      <c r="BK245" s="149">
        <f t="shared" si="59"/>
        <v>0</v>
      </c>
      <c r="BL245" s="16" t="s">
        <v>251</v>
      </c>
      <c r="BM245" s="148" t="s">
        <v>1223</v>
      </c>
    </row>
    <row r="246" spans="2:65" s="1" customFormat="1" ht="21.75" customHeight="1">
      <c r="B246" s="31"/>
      <c r="C246" s="136" t="s">
        <v>716</v>
      </c>
      <c r="D246" s="136" t="s">
        <v>165</v>
      </c>
      <c r="E246" s="137" t="s">
        <v>1555</v>
      </c>
      <c r="F246" s="138" t="s">
        <v>1556</v>
      </c>
      <c r="G246" s="139" t="s">
        <v>168</v>
      </c>
      <c r="H246" s="140">
        <v>360.05</v>
      </c>
      <c r="I246" s="141"/>
      <c r="J246" s="142">
        <f t="shared" si="50"/>
        <v>0</v>
      </c>
      <c r="K246" s="143"/>
      <c r="L246" s="31"/>
      <c r="M246" s="144" t="s">
        <v>1</v>
      </c>
      <c r="N246" s="145" t="s">
        <v>42</v>
      </c>
      <c r="P246" s="146">
        <f t="shared" si="51"/>
        <v>0</v>
      </c>
      <c r="Q246" s="146">
        <v>1.7000000000000001E-4</v>
      </c>
      <c r="R246" s="146">
        <f t="shared" si="52"/>
        <v>6.1208500000000006E-2</v>
      </c>
      <c r="S246" s="146">
        <v>0</v>
      </c>
      <c r="T246" s="147">
        <f t="shared" si="53"/>
        <v>0</v>
      </c>
      <c r="AR246" s="148" t="s">
        <v>251</v>
      </c>
      <c r="AT246" s="148" t="s">
        <v>165</v>
      </c>
      <c r="AU246" s="148" t="s">
        <v>86</v>
      </c>
      <c r="AY246" s="16" t="s">
        <v>163</v>
      </c>
      <c r="BE246" s="149">
        <f t="shared" si="54"/>
        <v>0</v>
      </c>
      <c r="BF246" s="149">
        <f t="shared" si="55"/>
        <v>0</v>
      </c>
      <c r="BG246" s="149">
        <f t="shared" si="56"/>
        <v>0</v>
      </c>
      <c r="BH246" s="149">
        <f t="shared" si="57"/>
        <v>0</v>
      </c>
      <c r="BI246" s="149">
        <f t="shared" si="58"/>
        <v>0</v>
      </c>
      <c r="BJ246" s="16" t="s">
        <v>8</v>
      </c>
      <c r="BK246" s="149">
        <f t="shared" si="59"/>
        <v>0</v>
      </c>
      <c r="BL246" s="16" t="s">
        <v>251</v>
      </c>
      <c r="BM246" s="148" t="s">
        <v>1233</v>
      </c>
    </row>
    <row r="247" spans="2:65" s="1" customFormat="1" ht="16.5" customHeight="1">
      <c r="B247" s="31"/>
      <c r="C247" s="136" t="s">
        <v>722</v>
      </c>
      <c r="D247" s="136" t="s">
        <v>165</v>
      </c>
      <c r="E247" s="137" t="s">
        <v>1557</v>
      </c>
      <c r="F247" s="138" t="s">
        <v>1558</v>
      </c>
      <c r="G247" s="139" t="s">
        <v>168</v>
      </c>
      <c r="H247" s="140">
        <v>360.05</v>
      </c>
      <c r="I247" s="141"/>
      <c r="J247" s="142">
        <f t="shared" si="50"/>
        <v>0</v>
      </c>
      <c r="K247" s="143"/>
      <c r="L247" s="31"/>
      <c r="M247" s="144" t="s">
        <v>1</v>
      </c>
      <c r="N247" s="145" t="s">
        <v>42</v>
      </c>
      <c r="P247" s="146">
        <f t="shared" si="51"/>
        <v>0</v>
      </c>
      <c r="Q247" s="146">
        <v>4.4000000000000002E-4</v>
      </c>
      <c r="R247" s="146">
        <f t="shared" si="52"/>
        <v>0.15842200000000001</v>
      </c>
      <c r="S247" s="146">
        <v>0</v>
      </c>
      <c r="T247" s="147">
        <f t="shared" si="53"/>
        <v>0</v>
      </c>
      <c r="AR247" s="148" t="s">
        <v>251</v>
      </c>
      <c r="AT247" s="148" t="s">
        <v>165</v>
      </c>
      <c r="AU247" s="148" t="s">
        <v>86</v>
      </c>
      <c r="AY247" s="16" t="s">
        <v>163</v>
      </c>
      <c r="BE247" s="149">
        <f t="shared" si="54"/>
        <v>0</v>
      </c>
      <c r="BF247" s="149">
        <f t="shared" si="55"/>
        <v>0</v>
      </c>
      <c r="BG247" s="149">
        <f t="shared" si="56"/>
        <v>0</v>
      </c>
      <c r="BH247" s="149">
        <f t="shared" si="57"/>
        <v>0</v>
      </c>
      <c r="BI247" s="149">
        <f t="shared" si="58"/>
        <v>0</v>
      </c>
      <c r="BJ247" s="16" t="s">
        <v>8</v>
      </c>
      <c r="BK247" s="149">
        <f t="shared" si="59"/>
        <v>0</v>
      </c>
      <c r="BL247" s="16" t="s">
        <v>251</v>
      </c>
      <c r="BM247" s="148" t="s">
        <v>1241</v>
      </c>
    </row>
    <row r="248" spans="2:65" s="11" customFormat="1" ht="25.9" customHeight="1">
      <c r="B248" s="124"/>
      <c r="D248" s="125" t="s">
        <v>76</v>
      </c>
      <c r="E248" s="126" t="s">
        <v>1559</v>
      </c>
      <c r="F248" s="126" t="s">
        <v>1560</v>
      </c>
      <c r="I248" s="127"/>
      <c r="J248" s="128">
        <f>BK248</f>
        <v>0</v>
      </c>
      <c r="L248" s="124"/>
      <c r="M248" s="129"/>
      <c r="P248" s="130">
        <f>P249</f>
        <v>0</v>
      </c>
      <c r="R248" s="130">
        <f>R249</f>
        <v>0</v>
      </c>
      <c r="T248" s="131">
        <f>T249</f>
        <v>0</v>
      </c>
      <c r="AR248" s="125" t="s">
        <v>169</v>
      </c>
      <c r="AT248" s="132" t="s">
        <v>76</v>
      </c>
      <c r="AU248" s="132" t="s">
        <v>77</v>
      </c>
      <c r="AY248" s="125" t="s">
        <v>163</v>
      </c>
      <c r="BK248" s="133">
        <f>BK249</f>
        <v>0</v>
      </c>
    </row>
    <row r="249" spans="2:65" s="1" customFormat="1" ht="21.75" customHeight="1">
      <c r="B249" s="31"/>
      <c r="C249" s="136" t="s">
        <v>726</v>
      </c>
      <c r="D249" s="136" t="s">
        <v>165</v>
      </c>
      <c r="E249" s="137" t="s">
        <v>1561</v>
      </c>
      <c r="F249" s="138" t="s">
        <v>1562</v>
      </c>
      <c r="G249" s="139" t="s">
        <v>1353</v>
      </c>
      <c r="H249" s="140">
        <v>16</v>
      </c>
      <c r="I249" s="141"/>
      <c r="J249" s="142">
        <f>ROUND(I249*H249,0)</f>
        <v>0</v>
      </c>
      <c r="K249" s="143"/>
      <c r="L249" s="31"/>
      <c r="M249" s="144" t="s">
        <v>1</v>
      </c>
      <c r="N249" s="145" t="s">
        <v>42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1563</v>
      </c>
      <c r="AT249" s="148" t="s">
        <v>165</v>
      </c>
      <c r="AU249" s="148" t="s">
        <v>8</v>
      </c>
      <c r="AY249" s="16" t="s">
        <v>163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6" t="s">
        <v>8</v>
      </c>
      <c r="BK249" s="149">
        <f>ROUND(I249*H249,0)</f>
        <v>0</v>
      </c>
      <c r="BL249" s="16" t="s">
        <v>1563</v>
      </c>
      <c r="BM249" s="148" t="s">
        <v>1250</v>
      </c>
    </row>
    <row r="250" spans="2:65" s="11" customFormat="1" ht="25.9" customHeight="1">
      <c r="B250" s="124"/>
      <c r="D250" s="125" t="s">
        <v>76</v>
      </c>
      <c r="E250" s="126" t="s">
        <v>1318</v>
      </c>
      <c r="F250" s="126" t="s">
        <v>1319</v>
      </c>
      <c r="I250" s="127"/>
      <c r="J250" s="128">
        <f>BK250</f>
        <v>0</v>
      </c>
      <c r="L250" s="124"/>
      <c r="M250" s="129"/>
      <c r="P250" s="130">
        <f>P251+P254</f>
        <v>0</v>
      </c>
      <c r="R250" s="130">
        <f>R251+R254</f>
        <v>0</v>
      </c>
      <c r="T250" s="131">
        <f>T251+T254</f>
        <v>0</v>
      </c>
      <c r="AR250" s="125" t="s">
        <v>190</v>
      </c>
      <c r="AT250" s="132" t="s">
        <v>76</v>
      </c>
      <c r="AU250" s="132" t="s">
        <v>77</v>
      </c>
      <c r="AY250" s="125" t="s">
        <v>163</v>
      </c>
      <c r="BK250" s="133">
        <f>BK251+BK254</f>
        <v>0</v>
      </c>
    </row>
    <row r="251" spans="2:65" s="11" customFormat="1" ht="22.9" customHeight="1">
      <c r="B251" s="124"/>
      <c r="D251" s="125" t="s">
        <v>76</v>
      </c>
      <c r="E251" s="134" t="s">
        <v>1564</v>
      </c>
      <c r="F251" s="134" t="s">
        <v>1565</v>
      </c>
      <c r="I251" s="127"/>
      <c r="J251" s="135">
        <f>BK251</f>
        <v>0</v>
      </c>
      <c r="L251" s="124"/>
      <c r="M251" s="129"/>
      <c r="P251" s="130">
        <f>SUM(P252:P253)</f>
        <v>0</v>
      </c>
      <c r="R251" s="130">
        <f>SUM(R252:R253)</f>
        <v>0</v>
      </c>
      <c r="T251" s="131">
        <f>SUM(T252:T253)</f>
        <v>0</v>
      </c>
      <c r="AR251" s="125" t="s">
        <v>190</v>
      </c>
      <c r="AT251" s="132" t="s">
        <v>76</v>
      </c>
      <c r="AU251" s="132" t="s">
        <v>8</v>
      </c>
      <c r="AY251" s="125" t="s">
        <v>163</v>
      </c>
      <c r="BK251" s="133">
        <f>SUM(BK252:BK253)</f>
        <v>0</v>
      </c>
    </row>
    <row r="252" spans="2:65" s="1" customFormat="1" ht="16.5" customHeight="1">
      <c r="B252" s="31"/>
      <c r="C252" s="136" t="s">
        <v>730</v>
      </c>
      <c r="D252" s="136" t="s">
        <v>165</v>
      </c>
      <c r="E252" s="137" t="s">
        <v>1566</v>
      </c>
      <c r="F252" s="138" t="s">
        <v>1567</v>
      </c>
      <c r="G252" s="139" t="s">
        <v>1568</v>
      </c>
      <c r="H252" s="140">
        <v>1</v>
      </c>
      <c r="I252" s="141"/>
      <c r="J252" s="142">
        <f>ROUND(I252*H252,0)</f>
        <v>0</v>
      </c>
      <c r="K252" s="143"/>
      <c r="L252" s="31"/>
      <c r="M252" s="144" t="s">
        <v>1</v>
      </c>
      <c r="N252" s="145" t="s">
        <v>42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169</v>
      </c>
      <c r="AT252" s="148" t="s">
        <v>165</v>
      </c>
      <c r="AU252" s="148" t="s">
        <v>86</v>
      </c>
      <c r="AY252" s="16" t="s">
        <v>163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6" t="s">
        <v>8</v>
      </c>
      <c r="BK252" s="149">
        <f>ROUND(I252*H252,0)</f>
        <v>0</v>
      </c>
      <c r="BL252" s="16" t="s">
        <v>169</v>
      </c>
      <c r="BM252" s="148" t="s">
        <v>1258</v>
      </c>
    </row>
    <row r="253" spans="2:65" s="1" customFormat="1" ht="16.5" customHeight="1">
      <c r="B253" s="31"/>
      <c r="C253" s="136" t="s">
        <v>735</v>
      </c>
      <c r="D253" s="136" t="s">
        <v>165</v>
      </c>
      <c r="E253" s="137" t="s">
        <v>1569</v>
      </c>
      <c r="F253" s="138" t="s">
        <v>1570</v>
      </c>
      <c r="G253" s="139" t="s">
        <v>1568</v>
      </c>
      <c r="H253" s="140">
        <v>1</v>
      </c>
      <c r="I253" s="141"/>
      <c r="J253" s="142">
        <f>ROUND(I253*H253,0)</f>
        <v>0</v>
      </c>
      <c r="K253" s="143"/>
      <c r="L253" s="31"/>
      <c r="M253" s="144" t="s">
        <v>1</v>
      </c>
      <c r="N253" s="145" t="s">
        <v>42</v>
      </c>
      <c r="P253" s="146">
        <f>O253*H253</f>
        <v>0</v>
      </c>
      <c r="Q253" s="146">
        <v>0</v>
      </c>
      <c r="R253" s="146">
        <f>Q253*H253</f>
        <v>0</v>
      </c>
      <c r="S253" s="146">
        <v>0</v>
      </c>
      <c r="T253" s="147">
        <f>S253*H253</f>
        <v>0</v>
      </c>
      <c r="AR253" s="148" t="s">
        <v>169</v>
      </c>
      <c r="AT253" s="148" t="s">
        <v>165</v>
      </c>
      <c r="AU253" s="148" t="s">
        <v>86</v>
      </c>
      <c r="AY253" s="16" t="s">
        <v>163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6" t="s">
        <v>8</v>
      </c>
      <c r="BK253" s="149">
        <f>ROUND(I253*H253,0)</f>
        <v>0</v>
      </c>
      <c r="BL253" s="16" t="s">
        <v>169</v>
      </c>
      <c r="BM253" s="148" t="s">
        <v>1268</v>
      </c>
    </row>
    <row r="254" spans="2:65" s="11" customFormat="1" ht="22.9" customHeight="1">
      <c r="B254" s="124"/>
      <c r="D254" s="125" t="s">
        <v>76</v>
      </c>
      <c r="E254" s="134" t="s">
        <v>1571</v>
      </c>
      <c r="F254" s="134" t="s">
        <v>1572</v>
      </c>
      <c r="I254" s="127"/>
      <c r="J254" s="135">
        <f>BK254</f>
        <v>0</v>
      </c>
      <c r="L254" s="124"/>
      <c r="M254" s="129"/>
      <c r="P254" s="130">
        <f>P255</f>
        <v>0</v>
      </c>
      <c r="R254" s="130">
        <f>R255</f>
        <v>0</v>
      </c>
      <c r="T254" s="131">
        <f>T255</f>
        <v>0</v>
      </c>
      <c r="AR254" s="125" t="s">
        <v>190</v>
      </c>
      <c r="AT254" s="132" t="s">
        <v>76</v>
      </c>
      <c r="AU254" s="132" t="s">
        <v>8</v>
      </c>
      <c r="AY254" s="125" t="s">
        <v>163</v>
      </c>
      <c r="BK254" s="133">
        <f>BK255</f>
        <v>0</v>
      </c>
    </row>
    <row r="255" spans="2:65" s="1" customFormat="1" ht="16.5" customHeight="1">
      <c r="B255" s="31"/>
      <c r="C255" s="136" t="s">
        <v>741</v>
      </c>
      <c r="D255" s="136" t="s">
        <v>165</v>
      </c>
      <c r="E255" s="137" t="s">
        <v>1573</v>
      </c>
      <c r="F255" s="138" t="s">
        <v>1574</v>
      </c>
      <c r="G255" s="139" t="s">
        <v>1353</v>
      </c>
      <c r="H255" s="140">
        <v>24</v>
      </c>
      <c r="I255" s="141"/>
      <c r="J255" s="142">
        <f>ROUND(I255*H255,0)</f>
        <v>0</v>
      </c>
      <c r="K255" s="143"/>
      <c r="L255" s="31"/>
      <c r="M255" s="176" t="s">
        <v>1</v>
      </c>
      <c r="N255" s="177" t="s">
        <v>42</v>
      </c>
      <c r="O255" s="178"/>
      <c r="P255" s="179">
        <f>O255*H255</f>
        <v>0</v>
      </c>
      <c r="Q255" s="179">
        <v>0</v>
      </c>
      <c r="R255" s="179">
        <f>Q255*H255</f>
        <v>0</v>
      </c>
      <c r="S255" s="179">
        <v>0</v>
      </c>
      <c r="T255" s="180">
        <f>S255*H255</f>
        <v>0</v>
      </c>
      <c r="AR255" s="148" t="s">
        <v>169</v>
      </c>
      <c r="AT255" s="148" t="s">
        <v>165</v>
      </c>
      <c r="AU255" s="148" t="s">
        <v>86</v>
      </c>
      <c r="AY255" s="16" t="s">
        <v>163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6" t="s">
        <v>8</v>
      </c>
      <c r="BK255" s="149">
        <f>ROUND(I255*H255,0)</f>
        <v>0</v>
      </c>
      <c r="BL255" s="16" t="s">
        <v>169</v>
      </c>
      <c r="BM255" s="148" t="s">
        <v>1282</v>
      </c>
    </row>
    <row r="256" spans="2:65" s="1" customFormat="1" ht="6.95" customHeight="1">
      <c r="B256" s="43"/>
      <c r="C256" s="44"/>
      <c r="D256" s="44"/>
      <c r="E256" s="44"/>
      <c r="F256" s="44"/>
      <c r="G256" s="44"/>
      <c r="H256" s="44"/>
      <c r="I256" s="44"/>
      <c r="J256" s="44"/>
      <c r="K256" s="44"/>
      <c r="L256" s="31"/>
    </row>
  </sheetData>
  <sheetProtection algorithmName="SHA-512" hashValue="z+CxdYQEew68e6mOYHIgVoEl0Mp2rqwF7ql7LQgs2AlpcvzIGFK4anqrEEC+Y3oPqZxLPjDRBoQXEQT/dQybNw==" saltValue="FMxDgbR1hqh7P0IhKnMqjOfnmbFxTskrXxcJ9S5K2cPY1xfLWbY4Sc/N1UqUcTVr8HeBgEFqXYRiWGou9PxPsw==" spinCount="100000" sheet="1" objects="1" scenarios="1" formatColumns="0" formatRows="0" autoFilter="0"/>
  <autoFilter ref="C133:K255" xr:uid="{00000000-0009-0000-0000-000002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109</v>
      </c>
      <c r="L4" s="19"/>
      <c r="M4" s="92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26.25" customHeight="1">
      <c r="B7" s="19"/>
      <c r="E7" s="251" t="str">
        <f>'Rekapitulace stavby'!K6</f>
        <v>SOŠ a SOU Sušice - objekt č.p.1413/II, Na Hrázi, Sušice - návrh úspor energie</v>
      </c>
      <c r="F7" s="252"/>
      <c r="G7" s="252"/>
      <c r="H7" s="252"/>
      <c r="L7" s="19"/>
    </row>
    <row r="8" spans="2:46" ht="12" customHeight="1">
      <c r="B8" s="19"/>
      <c r="D8" s="26" t="s">
        <v>110</v>
      </c>
      <c r="L8" s="19"/>
    </row>
    <row r="9" spans="2:46" s="1" customFormat="1" ht="16.5" customHeight="1">
      <c r="B9" s="31"/>
      <c r="E9" s="251" t="s">
        <v>1332</v>
      </c>
      <c r="F9" s="250"/>
      <c r="G9" s="250"/>
      <c r="H9" s="250"/>
      <c r="L9" s="31"/>
    </row>
    <row r="10" spans="2:46" s="1" customFormat="1" ht="12" customHeight="1">
      <c r="B10" s="31"/>
      <c r="D10" s="26" t="s">
        <v>1333</v>
      </c>
      <c r="L10" s="31"/>
    </row>
    <row r="11" spans="2:46" s="1" customFormat="1" ht="16.5" customHeight="1">
      <c r="B11" s="31"/>
      <c r="E11" s="229" t="s">
        <v>1575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19</v>
      </c>
      <c r="F13" s="24" t="s">
        <v>1</v>
      </c>
      <c r="I13" s="26" t="s">
        <v>20</v>
      </c>
      <c r="J13" s="24" t="s">
        <v>1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51" t="str">
        <f>'Rekapitulace stavby'!AN8</f>
        <v>16. 12. 2024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">
        <v>1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53" t="str">
        <f>'Rekapitulace stavby'!E14</f>
        <v>Vyplň údaj</v>
      </c>
      <c r="F20" s="219"/>
      <c r="G20" s="219"/>
      <c r="H20" s="219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">
        <v>1</v>
      </c>
      <c r="L22" s="31"/>
    </row>
    <row r="23" spans="2:12" s="1" customFormat="1" ht="18" customHeight="1">
      <c r="B23" s="31"/>
      <c r="E23" s="24" t="s">
        <v>1335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36</v>
      </c>
      <c r="L28" s="31"/>
    </row>
    <row r="29" spans="2:12" s="7" customFormat="1" ht="16.5" customHeight="1">
      <c r="B29" s="93"/>
      <c r="E29" s="223" t="s">
        <v>1</v>
      </c>
      <c r="F29" s="223"/>
      <c r="G29" s="223"/>
      <c r="H29" s="223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37</v>
      </c>
      <c r="J32" s="65">
        <f>ROUND(J134, 0)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39</v>
      </c>
      <c r="I34" s="34" t="s">
        <v>38</v>
      </c>
      <c r="J34" s="34" t="s">
        <v>40</v>
      </c>
      <c r="L34" s="31"/>
    </row>
    <row r="35" spans="2:12" s="1" customFormat="1" ht="14.45" customHeight="1">
      <c r="B35" s="31"/>
      <c r="D35" s="54" t="s">
        <v>41</v>
      </c>
      <c r="E35" s="26" t="s">
        <v>42</v>
      </c>
      <c r="F35" s="85">
        <f>ROUND((SUM(BE134:BE210)),  0)</f>
        <v>0</v>
      </c>
      <c r="I35" s="95">
        <v>0.21</v>
      </c>
      <c r="J35" s="85">
        <f>ROUND(((SUM(BE134:BE210))*I35),  0)</f>
        <v>0</v>
      </c>
      <c r="L35" s="31"/>
    </row>
    <row r="36" spans="2:12" s="1" customFormat="1" ht="14.45" customHeight="1">
      <c r="B36" s="31"/>
      <c r="E36" s="26" t="s">
        <v>43</v>
      </c>
      <c r="F36" s="85">
        <f>ROUND((SUM(BF134:BF210)),  0)</f>
        <v>0</v>
      </c>
      <c r="I36" s="95">
        <v>0.12</v>
      </c>
      <c r="J36" s="85">
        <f>ROUND(((SUM(BF134:BF210))*I36),  0)</f>
        <v>0</v>
      </c>
      <c r="L36" s="31"/>
    </row>
    <row r="37" spans="2:12" s="1" customFormat="1" ht="14.45" hidden="1" customHeight="1">
      <c r="B37" s="31"/>
      <c r="E37" s="26" t="s">
        <v>44</v>
      </c>
      <c r="F37" s="85">
        <f>ROUND((SUM(BG134:BG210)),  0)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45</v>
      </c>
      <c r="F38" s="85">
        <f>ROUND((SUM(BH134:BH210)),  0)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46</v>
      </c>
      <c r="F39" s="85">
        <f>ROUND((SUM(BI134:BI210)),  0)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47</v>
      </c>
      <c r="E41" s="56"/>
      <c r="F41" s="56"/>
      <c r="G41" s="98" t="s">
        <v>48</v>
      </c>
      <c r="H41" s="99" t="s">
        <v>49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2" t="s">
        <v>53</v>
      </c>
      <c r="G61" s="42" t="s">
        <v>52</v>
      </c>
      <c r="H61" s="33"/>
      <c r="I61" s="33"/>
      <c r="J61" s="103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2" t="s">
        <v>53</v>
      </c>
      <c r="G76" s="42" t="s">
        <v>52</v>
      </c>
      <c r="H76" s="33"/>
      <c r="I76" s="33"/>
      <c r="J76" s="103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112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17</v>
      </c>
      <c r="L84" s="31"/>
    </row>
    <row r="85" spans="2:12" s="1" customFormat="1" ht="26.25" customHeight="1">
      <c r="B85" s="31"/>
      <c r="E85" s="251" t="str">
        <f>E7</f>
        <v>SOŠ a SOU Sušice - objekt č.p.1413/II, Na Hrázi, Sušice - návrh úspor energie</v>
      </c>
      <c r="F85" s="252"/>
      <c r="G85" s="252"/>
      <c r="H85" s="252"/>
      <c r="L85" s="31"/>
    </row>
    <row r="86" spans="2:12" ht="12" customHeight="1">
      <c r="B86" s="19"/>
      <c r="C86" s="26" t="s">
        <v>110</v>
      </c>
      <c r="L86" s="19"/>
    </row>
    <row r="87" spans="2:12" s="1" customFormat="1" ht="16.5" customHeight="1">
      <c r="B87" s="31"/>
      <c r="E87" s="251" t="s">
        <v>1332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1333</v>
      </c>
      <c r="L88" s="31"/>
    </row>
    <row r="89" spans="2:12" s="1" customFormat="1" ht="16.5" customHeight="1">
      <c r="B89" s="31"/>
      <c r="E89" s="229" t="str">
        <f>E11</f>
        <v>022 - Dílny - vzduchotechnika</v>
      </c>
      <c r="F89" s="250"/>
      <c r="G89" s="250"/>
      <c r="H89" s="250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21</v>
      </c>
      <c r="F91" s="24" t="str">
        <f>F14</f>
        <v>Sušice</v>
      </c>
      <c r="I91" s="26" t="s">
        <v>23</v>
      </c>
      <c r="J91" s="51" t="str">
        <f>IF(J14="","",J14)</f>
        <v>16. 12. 2024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25</v>
      </c>
      <c r="F93" s="24" t="str">
        <f>E17</f>
        <v>SOŠ a SOU Sušice</v>
      </c>
      <c r="I93" s="26" t="s">
        <v>31</v>
      </c>
      <c r="J93" s="29" t="str">
        <f>E23</f>
        <v>Václav Ženíšek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113</v>
      </c>
      <c r="D96" s="96"/>
      <c r="E96" s="96"/>
      <c r="F96" s="96"/>
      <c r="G96" s="96"/>
      <c r="H96" s="96"/>
      <c r="I96" s="96"/>
      <c r="J96" s="105" t="s">
        <v>114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115</v>
      </c>
      <c r="J98" s="65">
        <f>J134</f>
        <v>0</v>
      </c>
      <c r="L98" s="31"/>
      <c r="AU98" s="16" t="s">
        <v>116</v>
      </c>
    </row>
    <row r="99" spans="2:47" s="8" customFormat="1" ht="24.95" customHeight="1">
      <c r="B99" s="107"/>
      <c r="D99" s="108" t="s">
        <v>117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47" s="9" customFormat="1" ht="19.899999999999999" customHeight="1">
      <c r="B100" s="111"/>
      <c r="D100" s="112" t="s">
        <v>1576</v>
      </c>
      <c r="E100" s="113"/>
      <c r="F100" s="113"/>
      <c r="G100" s="113"/>
      <c r="H100" s="113"/>
      <c r="I100" s="113"/>
      <c r="J100" s="114">
        <f>J136</f>
        <v>0</v>
      </c>
      <c r="L100" s="111"/>
    </row>
    <row r="101" spans="2:47" s="9" customFormat="1" ht="19.899999999999999" customHeight="1">
      <c r="B101" s="111"/>
      <c r="D101" s="112" t="s">
        <v>1336</v>
      </c>
      <c r="E101" s="113"/>
      <c r="F101" s="113"/>
      <c r="G101" s="113"/>
      <c r="H101" s="113"/>
      <c r="I101" s="113"/>
      <c r="J101" s="114">
        <f>J138</f>
        <v>0</v>
      </c>
      <c r="L101" s="111"/>
    </row>
    <row r="102" spans="2:47" s="8" customFormat="1" ht="24.95" customHeight="1">
      <c r="B102" s="107"/>
      <c r="D102" s="108" t="s">
        <v>131</v>
      </c>
      <c r="E102" s="109"/>
      <c r="F102" s="109"/>
      <c r="G102" s="109"/>
      <c r="H102" s="109"/>
      <c r="I102" s="109"/>
      <c r="J102" s="110">
        <f>J145</f>
        <v>0</v>
      </c>
      <c r="L102" s="107"/>
    </row>
    <row r="103" spans="2:47" s="9" customFormat="1" ht="19.899999999999999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J146</f>
        <v>0</v>
      </c>
      <c r="L103" s="111"/>
    </row>
    <row r="104" spans="2:47" s="9" customFormat="1" ht="19.899999999999999" customHeight="1">
      <c r="B104" s="111"/>
      <c r="D104" s="112" t="s">
        <v>1337</v>
      </c>
      <c r="E104" s="113"/>
      <c r="F104" s="113"/>
      <c r="G104" s="113"/>
      <c r="H104" s="113"/>
      <c r="I104" s="113"/>
      <c r="J104" s="114">
        <f>J152</f>
        <v>0</v>
      </c>
      <c r="L104" s="111"/>
    </row>
    <row r="105" spans="2:47" s="9" customFormat="1" ht="19.899999999999999" customHeight="1">
      <c r="B105" s="111"/>
      <c r="D105" s="112" t="s">
        <v>1577</v>
      </c>
      <c r="E105" s="113"/>
      <c r="F105" s="113"/>
      <c r="G105" s="113"/>
      <c r="H105" s="113"/>
      <c r="I105" s="113"/>
      <c r="J105" s="114">
        <f>J154</f>
        <v>0</v>
      </c>
      <c r="L105" s="111"/>
    </row>
    <row r="106" spans="2:47" s="9" customFormat="1" ht="19.899999999999999" customHeight="1">
      <c r="B106" s="111"/>
      <c r="D106" s="112" t="s">
        <v>138</v>
      </c>
      <c r="E106" s="113"/>
      <c r="F106" s="113"/>
      <c r="G106" s="113"/>
      <c r="H106" s="113"/>
      <c r="I106" s="113"/>
      <c r="J106" s="114">
        <f>J185</f>
        <v>0</v>
      </c>
      <c r="L106" s="111"/>
    </row>
    <row r="107" spans="2:47" s="9" customFormat="1" ht="19.899999999999999" customHeight="1">
      <c r="B107" s="111"/>
      <c r="D107" s="112" t="s">
        <v>139</v>
      </c>
      <c r="E107" s="113"/>
      <c r="F107" s="113"/>
      <c r="G107" s="113"/>
      <c r="H107" s="113"/>
      <c r="I107" s="113"/>
      <c r="J107" s="114">
        <f>J189</f>
        <v>0</v>
      </c>
      <c r="L107" s="111"/>
    </row>
    <row r="108" spans="2:47" s="9" customFormat="1" ht="19.899999999999999" customHeight="1">
      <c r="B108" s="111"/>
      <c r="D108" s="112" t="s">
        <v>142</v>
      </c>
      <c r="E108" s="113"/>
      <c r="F108" s="113"/>
      <c r="G108" s="113"/>
      <c r="H108" s="113"/>
      <c r="I108" s="113"/>
      <c r="J108" s="114">
        <f>J199</f>
        <v>0</v>
      </c>
      <c r="L108" s="111"/>
    </row>
    <row r="109" spans="2:47" s="8" customFormat="1" ht="24.95" customHeight="1">
      <c r="B109" s="107"/>
      <c r="D109" s="108" t="s">
        <v>1341</v>
      </c>
      <c r="E109" s="109"/>
      <c r="F109" s="109"/>
      <c r="G109" s="109"/>
      <c r="H109" s="109"/>
      <c r="I109" s="109"/>
      <c r="J109" s="110">
        <f>J202</f>
        <v>0</v>
      </c>
      <c r="L109" s="107"/>
    </row>
    <row r="110" spans="2:47" s="8" customFormat="1" ht="24.95" customHeight="1">
      <c r="B110" s="107"/>
      <c r="D110" s="108" t="s">
        <v>145</v>
      </c>
      <c r="E110" s="109"/>
      <c r="F110" s="109"/>
      <c r="G110" s="109"/>
      <c r="H110" s="109"/>
      <c r="I110" s="109"/>
      <c r="J110" s="110">
        <f>J204</f>
        <v>0</v>
      </c>
      <c r="L110" s="107"/>
    </row>
    <row r="111" spans="2:47" s="9" customFormat="1" ht="19.899999999999999" customHeight="1">
      <c r="B111" s="111"/>
      <c r="D111" s="112" t="s">
        <v>1342</v>
      </c>
      <c r="E111" s="113"/>
      <c r="F111" s="113"/>
      <c r="G111" s="113"/>
      <c r="H111" s="113"/>
      <c r="I111" s="113"/>
      <c r="J111" s="114">
        <f>J205</f>
        <v>0</v>
      </c>
      <c r="L111" s="111"/>
    </row>
    <row r="112" spans="2:47" s="9" customFormat="1" ht="19.899999999999999" customHeight="1">
      <c r="B112" s="111"/>
      <c r="D112" s="112" t="s">
        <v>1343</v>
      </c>
      <c r="E112" s="113"/>
      <c r="F112" s="113"/>
      <c r="G112" s="113"/>
      <c r="H112" s="113"/>
      <c r="I112" s="113"/>
      <c r="J112" s="114">
        <f>J209</f>
        <v>0</v>
      </c>
      <c r="L112" s="111"/>
    </row>
    <row r="113" spans="2:12" s="1" customFormat="1" ht="21.75" customHeight="1">
      <c r="B113" s="31"/>
      <c r="L113" s="31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4.95" customHeight="1">
      <c r="B119" s="31"/>
      <c r="C119" s="20" t="s">
        <v>148</v>
      </c>
      <c r="L119" s="31"/>
    </row>
    <row r="120" spans="2:12" s="1" customFormat="1" ht="6.95" customHeight="1">
      <c r="B120" s="31"/>
      <c r="L120" s="31"/>
    </row>
    <row r="121" spans="2:12" s="1" customFormat="1" ht="12" customHeight="1">
      <c r="B121" s="31"/>
      <c r="C121" s="26" t="s">
        <v>17</v>
      </c>
      <c r="L121" s="31"/>
    </row>
    <row r="122" spans="2:12" s="1" customFormat="1" ht="26.25" customHeight="1">
      <c r="B122" s="31"/>
      <c r="E122" s="251" t="str">
        <f>E7</f>
        <v>SOŠ a SOU Sušice - objekt č.p.1413/II, Na Hrázi, Sušice - návrh úspor energie</v>
      </c>
      <c r="F122" s="252"/>
      <c r="G122" s="252"/>
      <c r="H122" s="252"/>
      <c r="L122" s="31"/>
    </row>
    <row r="123" spans="2:12" ht="12" customHeight="1">
      <c r="B123" s="19"/>
      <c r="C123" s="26" t="s">
        <v>110</v>
      </c>
      <c r="L123" s="19"/>
    </row>
    <row r="124" spans="2:12" s="1" customFormat="1" ht="16.5" customHeight="1">
      <c r="B124" s="31"/>
      <c r="E124" s="251" t="s">
        <v>1332</v>
      </c>
      <c r="F124" s="250"/>
      <c r="G124" s="250"/>
      <c r="H124" s="250"/>
      <c r="L124" s="31"/>
    </row>
    <row r="125" spans="2:12" s="1" customFormat="1" ht="12" customHeight="1">
      <c r="B125" s="31"/>
      <c r="C125" s="26" t="s">
        <v>1333</v>
      </c>
      <c r="L125" s="31"/>
    </row>
    <row r="126" spans="2:12" s="1" customFormat="1" ht="16.5" customHeight="1">
      <c r="B126" s="31"/>
      <c r="E126" s="229" t="str">
        <f>E11</f>
        <v>022 - Dílny - vzduchotechnika</v>
      </c>
      <c r="F126" s="250"/>
      <c r="G126" s="250"/>
      <c r="H126" s="250"/>
      <c r="L126" s="31"/>
    </row>
    <row r="127" spans="2:12" s="1" customFormat="1" ht="6.95" customHeight="1">
      <c r="B127" s="31"/>
      <c r="L127" s="31"/>
    </row>
    <row r="128" spans="2:12" s="1" customFormat="1" ht="12" customHeight="1">
      <c r="B128" s="31"/>
      <c r="C128" s="26" t="s">
        <v>21</v>
      </c>
      <c r="F128" s="24" t="str">
        <f>F14</f>
        <v>Sušice</v>
      </c>
      <c r="I128" s="26" t="s">
        <v>23</v>
      </c>
      <c r="J128" s="51" t="str">
        <f>IF(J14="","",J14)</f>
        <v>16. 12. 2024</v>
      </c>
      <c r="L128" s="31"/>
    </row>
    <row r="129" spans="2:65" s="1" customFormat="1" ht="6.95" customHeight="1">
      <c r="B129" s="31"/>
      <c r="L129" s="31"/>
    </row>
    <row r="130" spans="2:65" s="1" customFormat="1" ht="15.2" customHeight="1">
      <c r="B130" s="31"/>
      <c r="C130" s="26" t="s">
        <v>25</v>
      </c>
      <c r="F130" s="24" t="str">
        <f>E17</f>
        <v>SOŠ a SOU Sušice</v>
      </c>
      <c r="I130" s="26" t="s">
        <v>31</v>
      </c>
      <c r="J130" s="29" t="str">
        <f>E23</f>
        <v>Václav Ženíšek</v>
      </c>
      <c r="L130" s="31"/>
    </row>
    <row r="131" spans="2:65" s="1" customFormat="1" ht="15.2" customHeight="1">
      <c r="B131" s="31"/>
      <c r="C131" s="26" t="s">
        <v>29</v>
      </c>
      <c r="F131" s="24" t="str">
        <f>IF(E20="","",E20)</f>
        <v>Vyplň údaj</v>
      </c>
      <c r="I131" s="26" t="s">
        <v>34</v>
      </c>
      <c r="J131" s="29" t="str">
        <f>E26</f>
        <v xml:space="preserve"> </v>
      </c>
      <c r="L131" s="31"/>
    </row>
    <row r="132" spans="2:65" s="1" customFormat="1" ht="10.35" customHeight="1">
      <c r="B132" s="31"/>
      <c r="L132" s="31"/>
    </row>
    <row r="133" spans="2:65" s="10" customFormat="1" ht="29.25" customHeight="1">
      <c r="B133" s="115"/>
      <c r="C133" s="116" t="s">
        <v>149</v>
      </c>
      <c r="D133" s="117" t="s">
        <v>62</v>
      </c>
      <c r="E133" s="117" t="s">
        <v>58</v>
      </c>
      <c r="F133" s="117" t="s">
        <v>59</v>
      </c>
      <c r="G133" s="117" t="s">
        <v>150</v>
      </c>
      <c r="H133" s="117" t="s">
        <v>151</v>
      </c>
      <c r="I133" s="117" t="s">
        <v>152</v>
      </c>
      <c r="J133" s="118" t="s">
        <v>114</v>
      </c>
      <c r="K133" s="119" t="s">
        <v>153</v>
      </c>
      <c r="L133" s="115"/>
      <c r="M133" s="58" t="s">
        <v>1</v>
      </c>
      <c r="N133" s="59" t="s">
        <v>41</v>
      </c>
      <c r="O133" s="59" t="s">
        <v>154</v>
      </c>
      <c r="P133" s="59" t="s">
        <v>155</v>
      </c>
      <c r="Q133" s="59" t="s">
        <v>156</v>
      </c>
      <c r="R133" s="59" t="s">
        <v>157</v>
      </c>
      <c r="S133" s="59" t="s">
        <v>158</v>
      </c>
      <c r="T133" s="60" t="s">
        <v>159</v>
      </c>
    </row>
    <row r="134" spans="2:65" s="1" customFormat="1" ht="22.9" customHeight="1">
      <c r="B134" s="31"/>
      <c r="C134" s="63" t="s">
        <v>160</v>
      </c>
      <c r="J134" s="120">
        <f>BK134</f>
        <v>0</v>
      </c>
      <c r="L134" s="31"/>
      <c r="M134" s="61"/>
      <c r="N134" s="52"/>
      <c r="O134" s="52"/>
      <c r="P134" s="121">
        <f>P135+P145+P202+P204</f>
        <v>0</v>
      </c>
      <c r="Q134" s="52"/>
      <c r="R134" s="121">
        <f>R135+R145+R202+R204</f>
        <v>1.5938949999999998</v>
      </c>
      <c r="S134" s="52"/>
      <c r="T134" s="122">
        <f>T135+T145+T202+T204</f>
        <v>1.0104</v>
      </c>
      <c r="AT134" s="16" t="s">
        <v>76</v>
      </c>
      <c r="AU134" s="16" t="s">
        <v>116</v>
      </c>
      <c r="BK134" s="123">
        <f>BK135+BK145+BK202+BK204</f>
        <v>0</v>
      </c>
    </row>
    <row r="135" spans="2:65" s="11" customFormat="1" ht="25.9" customHeight="1">
      <c r="B135" s="124"/>
      <c r="D135" s="125" t="s">
        <v>76</v>
      </c>
      <c r="E135" s="126" t="s">
        <v>161</v>
      </c>
      <c r="F135" s="126" t="s">
        <v>162</v>
      </c>
      <c r="I135" s="127"/>
      <c r="J135" s="128">
        <f>BK135</f>
        <v>0</v>
      </c>
      <c r="L135" s="124"/>
      <c r="M135" s="129"/>
      <c r="P135" s="130">
        <f>P136+P138</f>
        <v>0</v>
      </c>
      <c r="R135" s="130">
        <f>R136+R138</f>
        <v>2.48E-3</v>
      </c>
      <c r="T135" s="131">
        <f>T136+T138</f>
        <v>6.9599999999999995E-2</v>
      </c>
      <c r="AR135" s="125" t="s">
        <v>8</v>
      </c>
      <c r="AT135" s="132" t="s">
        <v>76</v>
      </c>
      <c r="AU135" s="132" t="s">
        <v>77</v>
      </c>
      <c r="AY135" s="125" t="s">
        <v>163</v>
      </c>
      <c r="BK135" s="133">
        <f>BK136+BK138</f>
        <v>0</v>
      </c>
    </row>
    <row r="136" spans="2:65" s="11" customFormat="1" ht="22.9" customHeight="1">
      <c r="B136" s="124"/>
      <c r="D136" s="125" t="s">
        <v>76</v>
      </c>
      <c r="E136" s="134" t="s">
        <v>195</v>
      </c>
      <c r="F136" s="134" t="s">
        <v>1578</v>
      </c>
      <c r="I136" s="127"/>
      <c r="J136" s="135">
        <f>BK136</f>
        <v>0</v>
      </c>
      <c r="L136" s="124"/>
      <c r="M136" s="129"/>
      <c r="P136" s="130">
        <f>P137</f>
        <v>0</v>
      </c>
      <c r="R136" s="130">
        <f>R137</f>
        <v>0</v>
      </c>
      <c r="T136" s="131">
        <f>T137</f>
        <v>0</v>
      </c>
      <c r="AR136" s="125" t="s">
        <v>8</v>
      </c>
      <c r="AT136" s="132" t="s">
        <v>76</v>
      </c>
      <c r="AU136" s="132" t="s">
        <v>8</v>
      </c>
      <c r="AY136" s="125" t="s">
        <v>163</v>
      </c>
      <c r="BK136" s="133">
        <f>BK137</f>
        <v>0</v>
      </c>
    </row>
    <row r="137" spans="2:65" s="1" customFormat="1" ht="24.2" customHeight="1">
      <c r="B137" s="31"/>
      <c r="C137" s="136" t="s">
        <v>8</v>
      </c>
      <c r="D137" s="136" t="s">
        <v>165</v>
      </c>
      <c r="E137" s="137" t="s">
        <v>1579</v>
      </c>
      <c r="F137" s="138" t="s">
        <v>1580</v>
      </c>
      <c r="G137" s="139" t="s">
        <v>168</v>
      </c>
      <c r="H137" s="140">
        <v>7.5</v>
      </c>
      <c r="I137" s="141"/>
      <c r="J137" s="142">
        <f>ROUND(I137*H137,0)</f>
        <v>0</v>
      </c>
      <c r="K137" s="143"/>
      <c r="L137" s="31"/>
      <c r="M137" s="144" t="s">
        <v>1</v>
      </c>
      <c r="N137" s="145" t="s">
        <v>42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169</v>
      </c>
      <c r="AT137" s="148" t="s">
        <v>165</v>
      </c>
      <c r="AU137" s="148" t="s">
        <v>86</v>
      </c>
      <c r="AY137" s="16" t="s">
        <v>163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8</v>
      </c>
      <c r="BK137" s="149">
        <f>ROUND(I137*H137,0)</f>
        <v>0</v>
      </c>
      <c r="BL137" s="16" t="s">
        <v>169</v>
      </c>
      <c r="BM137" s="148" t="s">
        <v>86</v>
      </c>
    </row>
    <row r="138" spans="2:65" s="11" customFormat="1" ht="22.9" customHeight="1">
      <c r="B138" s="124"/>
      <c r="D138" s="125" t="s">
        <v>76</v>
      </c>
      <c r="E138" s="134" t="s">
        <v>211</v>
      </c>
      <c r="F138" s="134" t="s">
        <v>1344</v>
      </c>
      <c r="I138" s="127"/>
      <c r="J138" s="135">
        <f>BK138</f>
        <v>0</v>
      </c>
      <c r="L138" s="124"/>
      <c r="M138" s="129"/>
      <c r="P138" s="130">
        <f>SUM(P139:P144)</f>
        <v>0</v>
      </c>
      <c r="R138" s="130">
        <f>SUM(R139:R144)</f>
        <v>2.48E-3</v>
      </c>
      <c r="T138" s="131">
        <f>SUM(T139:T144)</f>
        <v>6.9599999999999995E-2</v>
      </c>
      <c r="AR138" s="125" t="s">
        <v>8</v>
      </c>
      <c r="AT138" s="132" t="s">
        <v>76</v>
      </c>
      <c r="AU138" s="132" t="s">
        <v>8</v>
      </c>
      <c r="AY138" s="125" t="s">
        <v>163</v>
      </c>
      <c r="BK138" s="133">
        <f>SUM(BK139:BK144)</f>
        <v>0</v>
      </c>
    </row>
    <row r="139" spans="2:65" s="1" customFormat="1" ht="33" customHeight="1">
      <c r="B139" s="31"/>
      <c r="C139" s="136" t="s">
        <v>86</v>
      </c>
      <c r="D139" s="136" t="s">
        <v>165</v>
      </c>
      <c r="E139" s="137" t="s">
        <v>1345</v>
      </c>
      <c r="F139" s="138" t="s">
        <v>1346</v>
      </c>
      <c r="G139" s="139" t="s">
        <v>168</v>
      </c>
      <c r="H139" s="140">
        <v>44</v>
      </c>
      <c r="I139" s="141"/>
      <c r="J139" s="142">
        <f t="shared" ref="J139:J144" si="0">ROUND(I139*H139,0)</f>
        <v>0</v>
      </c>
      <c r="K139" s="143"/>
      <c r="L139" s="31"/>
      <c r="M139" s="144" t="s">
        <v>1</v>
      </c>
      <c r="N139" s="145" t="s">
        <v>42</v>
      </c>
      <c r="P139" s="146">
        <f t="shared" ref="P139:P144" si="1">O139*H139</f>
        <v>0</v>
      </c>
      <c r="Q139" s="146">
        <v>0</v>
      </c>
      <c r="R139" s="146">
        <f t="shared" ref="R139:R144" si="2">Q139*H139</f>
        <v>0</v>
      </c>
      <c r="S139" s="146">
        <v>0</v>
      </c>
      <c r="T139" s="147">
        <f t="shared" ref="T139:T144" si="3">S139*H139</f>
        <v>0</v>
      </c>
      <c r="AR139" s="148" t="s">
        <v>169</v>
      </c>
      <c r="AT139" s="148" t="s">
        <v>165</v>
      </c>
      <c r="AU139" s="148" t="s">
        <v>86</v>
      </c>
      <c r="AY139" s="16" t="s">
        <v>163</v>
      </c>
      <c r="BE139" s="149">
        <f t="shared" ref="BE139:BE144" si="4">IF(N139="základní",J139,0)</f>
        <v>0</v>
      </c>
      <c r="BF139" s="149">
        <f t="shared" ref="BF139:BF144" si="5">IF(N139="snížená",J139,0)</f>
        <v>0</v>
      </c>
      <c r="BG139" s="149">
        <f t="shared" ref="BG139:BG144" si="6">IF(N139="zákl. přenesená",J139,0)</f>
        <v>0</v>
      </c>
      <c r="BH139" s="149">
        <f t="shared" ref="BH139:BH144" si="7">IF(N139="sníž. přenesená",J139,0)</f>
        <v>0</v>
      </c>
      <c r="BI139" s="149">
        <f t="shared" ref="BI139:BI144" si="8">IF(N139="nulová",J139,0)</f>
        <v>0</v>
      </c>
      <c r="BJ139" s="16" t="s">
        <v>8</v>
      </c>
      <c r="BK139" s="149">
        <f t="shared" ref="BK139:BK144" si="9">ROUND(I139*H139,0)</f>
        <v>0</v>
      </c>
      <c r="BL139" s="16" t="s">
        <v>169</v>
      </c>
      <c r="BM139" s="148" t="s">
        <v>169</v>
      </c>
    </row>
    <row r="140" spans="2:65" s="1" customFormat="1" ht="37.9" customHeight="1">
      <c r="B140" s="31"/>
      <c r="C140" s="136" t="s">
        <v>179</v>
      </c>
      <c r="D140" s="136" t="s">
        <v>165</v>
      </c>
      <c r="E140" s="137" t="s">
        <v>1347</v>
      </c>
      <c r="F140" s="138" t="s">
        <v>1348</v>
      </c>
      <c r="G140" s="139" t="s">
        <v>168</v>
      </c>
      <c r="H140" s="140">
        <v>1232</v>
      </c>
      <c r="I140" s="141"/>
      <c r="J140" s="142">
        <f t="shared" si="0"/>
        <v>0</v>
      </c>
      <c r="K140" s="143"/>
      <c r="L140" s="31"/>
      <c r="M140" s="144" t="s">
        <v>1</v>
      </c>
      <c r="N140" s="145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169</v>
      </c>
      <c r="AT140" s="148" t="s">
        <v>165</v>
      </c>
      <c r="AU140" s="148" t="s">
        <v>86</v>
      </c>
      <c r="AY140" s="16" t="s">
        <v>163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6" t="s">
        <v>8</v>
      </c>
      <c r="BK140" s="149">
        <f t="shared" si="9"/>
        <v>0</v>
      </c>
      <c r="BL140" s="16" t="s">
        <v>169</v>
      </c>
      <c r="BM140" s="148" t="s">
        <v>195</v>
      </c>
    </row>
    <row r="141" spans="2:65" s="1" customFormat="1" ht="33" customHeight="1">
      <c r="B141" s="31"/>
      <c r="C141" s="136" t="s">
        <v>169</v>
      </c>
      <c r="D141" s="136" t="s">
        <v>165</v>
      </c>
      <c r="E141" s="137" t="s">
        <v>1349</v>
      </c>
      <c r="F141" s="138" t="s">
        <v>1350</v>
      </c>
      <c r="G141" s="139" t="s">
        <v>168</v>
      </c>
      <c r="H141" s="140">
        <v>44</v>
      </c>
      <c r="I141" s="141"/>
      <c r="J141" s="142">
        <f t="shared" si="0"/>
        <v>0</v>
      </c>
      <c r="K141" s="143"/>
      <c r="L141" s="31"/>
      <c r="M141" s="144" t="s">
        <v>1</v>
      </c>
      <c r="N141" s="145" t="s">
        <v>42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169</v>
      </c>
      <c r="AT141" s="148" t="s">
        <v>165</v>
      </c>
      <c r="AU141" s="148" t="s">
        <v>86</v>
      </c>
      <c r="AY141" s="16" t="s">
        <v>163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6" t="s">
        <v>8</v>
      </c>
      <c r="BK141" s="149">
        <f t="shared" si="9"/>
        <v>0</v>
      </c>
      <c r="BL141" s="16" t="s">
        <v>169</v>
      </c>
      <c r="BM141" s="148" t="s">
        <v>206</v>
      </c>
    </row>
    <row r="142" spans="2:65" s="1" customFormat="1" ht="16.5" customHeight="1">
      <c r="B142" s="31"/>
      <c r="C142" s="136" t="s">
        <v>190</v>
      </c>
      <c r="D142" s="136" t="s">
        <v>165</v>
      </c>
      <c r="E142" s="137" t="s">
        <v>1351</v>
      </c>
      <c r="F142" s="138" t="s">
        <v>1352</v>
      </c>
      <c r="G142" s="139" t="s">
        <v>1353</v>
      </c>
      <c r="H142" s="140">
        <v>8</v>
      </c>
      <c r="I142" s="141"/>
      <c r="J142" s="142">
        <f t="shared" si="0"/>
        <v>0</v>
      </c>
      <c r="K142" s="143"/>
      <c r="L142" s="31"/>
      <c r="M142" s="144" t="s">
        <v>1</v>
      </c>
      <c r="N142" s="145" t="s">
        <v>42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169</v>
      </c>
      <c r="AT142" s="148" t="s">
        <v>165</v>
      </c>
      <c r="AU142" s="148" t="s">
        <v>86</v>
      </c>
      <c r="AY142" s="16" t="s">
        <v>163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6" t="s">
        <v>8</v>
      </c>
      <c r="BK142" s="149">
        <f t="shared" si="9"/>
        <v>0</v>
      </c>
      <c r="BL142" s="16" t="s">
        <v>169</v>
      </c>
      <c r="BM142" s="148" t="s">
        <v>216</v>
      </c>
    </row>
    <row r="143" spans="2:65" s="1" customFormat="1" ht="16.5" customHeight="1">
      <c r="B143" s="31"/>
      <c r="C143" s="136" t="s">
        <v>195</v>
      </c>
      <c r="D143" s="136" t="s">
        <v>165</v>
      </c>
      <c r="E143" s="137" t="s">
        <v>604</v>
      </c>
      <c r="F143" s="138" t="s">
        <v>605</v>
      </c>
      <c r="G143" s="139" t="s">
        <v>168</v>
      </c>
      <c r="H143" s="140">
        <v>1550</v>
      </c>
      <c r="I143" s="141"/>
      <c r="J143" s="142">
        <f t="shared" si="0"/>
        <v>0</v>
      </c>
      <c r="K143" s="143"/>
      <c r="L143" s="31"/>
      <c r="M143" s="144" t="s">
        <v>1</v>
      </c>
      <c r="N143" s="145" t="s">
        <v>42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169</v>
      </c>
      <c r="AT143" s="148" t="s">
        <v>165</v>
      </c>
      <c r="AU143" s="148" t="s">
        <v>86</v>
      </c>
      <c r="AY143" s="16" t="s">
        <v>163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6" t="s">
        <v>8</v>
      </c>
      <c r="BK143" s="149">
        <f t="shared" si="9"/>
        <v>0</v>
      </c>
      <c r="BL143" s="16" t="s">
        <v>169</v>
      </c>
      <c r="BM143" s="148" t="s">
        <v>9</v>
      </c>
    </row>
    <row r="144" spans="2:65" s="1" customFormat="1" ht="24.2" customHeight="1">
      <c r="B144" s="31"/>
      <c r="C144" s="136" t="s">
        <v>200</v>
      </c>
      <c r="D144" s="136" t="s">
        <v>165</v>
      </c>
      <c r="E144" s="137" t="s">
        <v>1581</v>
      </c>
      <c r="F144" s="138" t="s">
        <v>1582</v>
      </c>
      <c r="G144" s="139" t="s">
        <v>219</v>
      </c>
      <c r="H144" s="140">
        <v>0.8</v>
      </c>
      <c r="I144" s="141"/>
      <c r="J144" s="142">
        <f t="shared" si="0"/>
        <v>0</v>
      </c>
      <c r="K144" s="143"/>
      <c r="L144" s="31"/>
      <c r="M144" s="144" t="s">
        <v>1</v>
      </c>
      <c r="N144" s="145" t="s">
        <v>42</v>
      </c>
      <c r="P144" s="146">
        <f t="shared" si="1"/>
        <v>0</v>
      </c>
      <c r="Q144" s="146">
        <v>3.0999999999999999E-3</v>
      </c>
      <c r="R144" s="146">
        <f t="shared" si="2"/>
        <v>2.48E-3</v>
      </c>
      <c r="S144" s="146">
        <v>8.6999999999999994E-2</v>
      </c>
      <c r="T144" s="147">
        <f t="shared" si="3"/>
        <v>6.9599999999999995E-2</v>
      </c>
      <c r="AR144" s="148" t="s">
        <v>169</v>
      </c>
      <c r="AT144" s="148" t="s">
        <v>165</v>
      </c>
      <c r="AU144" s="148" t="s">
        <v>86</v>
      </c>
      <c r="AY144" s="16" t="s">
        <v>163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6" t="s">
        <v>8</v>
      </c>
      <c r="BK144" s="149">
        <f t="shared" si="9"/>
        <v>0</v>
      </c>
      <c r="BL144" s="16" t="s">
        <v>169</v>
      </c>
      <c r="BM144" s="148" t="s">
        <v>238</v>
      </c>
    </row>
    <row r="145" spans="2:65" s="11" customFormat="1" ht="25.9" customHeight="1">
      <c r="B145" s="124"/>
      <c r="D145" s="125" t="s">
        <v>76</v>
      </c>
      <c r="E145" s="126" t="s">
        <v>761</v>
      </c>
      <c r="F145" s="126" t="s">
        <v>762</v>
      </c>
      <c r="I145" s="127"/>
      <c r="J145" s="128">
        <f>BK145</f>
        <v>0</v>
      </c>
      <c r="L145" s="124"/>
      <c r="M145" s="129"/>
      <c r="P145" s="130">
        <f>P146+P152+P154+P185+P189+P199</f>
        <v>0</v>
      </c>
      <c r="R145" s="130">
        <f>R146+R152+R154+R185+R189+R199</f>
        <v>1.5914149999999998</v>
      </c>
      <c r="T145" s="131">
        <f>T146+T152+T154+T185+T189+T199</f>
        <v>0.94079999999999997</v>
      </c>
      <c r="AR145" s="125" t="s">
        <v>86</v>
      </c>
      <c r="AT145" s="132" t="s">
        <v>76</v>
      </c>
      <c r="AU145" s="132" t="s">
        <v>77</v>
      </c>
      <c r="AY145" s="125" t="s">
        <v>163</v>
      </c>
      <c r="BK145" s="133">
        <f>BK146+BK152+BK154+BK185+BK189+BK199</f>
        <v>0</v>
      </c>
    </row>
    <row r="146" spans="2:65" s="11" customFormat="1" ht="22.9" customHeight="1">
      <c r="B146" s="124"/>
      <c r="D146" s="125" t="s">
        <v>76</v>
      </c>
      <c r="E146" s="134" t="s">
        <v>794</v>
      </c>
      <c r="F146" s="134" t="s">
        <v>795</v>
      </c>
      <c r="I146" s="127"/>
      <c r="J146" s="135">
        <f>BK146</f>
        <v>0</v>
      </c>
      <c r="L146" s="124"/>
      <c r="M146" s="129"/>
      <c r="P146" s="130">
        <f>SUM(P147:P151)</f>
        <v>0</v>
      </c>
      <c r="R146" s="130">
        <f>SUM(R147:R151)</f>
        <v>7.3209999999999997E-2</v>
      </c>
      <c r="T146" s="131">
        <f>SUM(T147:T151)</f>
        <v>0</v>
      </c>
      <c r="AR146" s="125" t="s">
        <v>86</v>
      </c>
      <c r="AT146" s="132" t="s">
        <v>76</v>
      </c>
      <c r="AU146" s="132" t="s">
        <v>8</v>
      </c>
      <c r="AY146" s="125" t="s">
        <v>163</v>
      </c>
      <c r="BK146" s="133">
        <f>SUM(BK147:BK151)</f>
        <v>0</v>
      </c>
    </row>
    <row r="147" spans="2:65" s="1" customFormat="1" ht="24.2" customHeight="1">
      <c r="B147" s="31"/>
      <c r="C147" s="136" t="s">
        <v>206</v>
      </c>
      <c r="D147" s="136" t="s">
        <v>165</v>
      </c>
      <c r="E147" s="137" t="s">
        <v>1583</v>
      </c>
      <c r="F147" s="138" t="s">
        <v>1584</v>
      </c>
      <c r="G147" s="139" t="s">
        <v>168</v>
      </c>
      <c r="H147" s="140">
        <v>59</v>
      </c>
      <c r="I147" s="141"/>
      <c r="J147" s="142">
        <f>ROUND(I147*H147,0)</f>
        <v>0</v>
      </c>
      <c r="K147" s="143"/>
      <c r="L147" s="31"/>
      <c r="M147" s="144" t="s">
        <v>1</v>
      </c>
      <c r="N147" s="145" t="s">
        <v>42</v>
      </c>
      <c r="P147" s="146">
        <f>O147*H147</f>
        <v>0</v>
      </c>
      <c r="Q147" s="146">
        <v>1.8000000000000001E-4</v>
      </c>
      <c r="R147" s="146">
        <f>Q147*H147</f>
        <v>1.0620000000000001E-2</v>
      </c>
      <c r="S147" s="146">
        <v>0</v>
      </c>
      <c r="T147" s="147">
        <f>S147*H147</f>
        <v>0</v>
      </c>
      <c r="AR147" s="148" t="s">
        <v>251</v>
      </c>
      <c r="AT147" s="148" t="s">
        <v>165</v>
      </c>
      <c r="AU147" s="148" t="s">
        <v>86</v>
      </c>
      <c r="AY147" s="16" t="s">
        <v>163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8</v>
      </c>
      <c r="BK147" s="149">
        <f>ROUND(I147*H147,0)</f>
        <v>0</v>
      </c>
      <c r="BL147" s="16" t="s">
        <v>251</v>
      </c>
      <c r="BM147" s="148" t="s">
        <v>251</v>
      </c>
    </row>
    <row r="148" spans="2:65" s="1" customFormat="1" ht="16.5" customHeight="1">
      <c r="B148" s="31"/>
      <c r="C148" s="158" t="s">
        <v>211</v>
      </c>
      <c r="D148" s="158" t="s">
        <v>269</v>
      </c>
      <c r="E148" s="159" t="s">
        <v>1585</v>
      </c>
      <c r="F148" s="160" t="s">
        <v>1586</v>
      </c>
      <c r="G148" s="161" t="s">
        <v>168</v>
      </c>
      <c r="H148" s="162">
        <v>59</v>
      </c>
      <c r="I148" s="163"/>
      <c r="J148" s="164">
        <f>ROUND(I148*H148,0)</f>
        <v>0</v>
      </c>
      <c r="K148" s="165"/>
      <c r="L148" s="166"/>
      <c r="M148" s="167" t="s">
        <v>1</v>
      </c>
      <c r="N148" s="168" t="s">
        <v>42</v>
      </c>
      <c r="P148" s="146">
        <f>O148*H148</f>
        <v>0</v>
      </c>
      <c r="Q148" s="146">
        <v>8.0000000000000004E-4</v>
      </c>
      <c r="R148" s="146">
        <f>Q148*H148</f>
        <v>4.7199999999999999E-2</v>
      </c>
      <c r="S148" s="146">
        <v>0</v>
      </c>
      <c r="T148" s="147">
        <f>S148*H148</f>
        <v>0</v>
      </c>
      <c r="AR148" s="148" t="s">
        <v>339</v>
      </c>
      <c r="AT148" s="148" t="s">
        <v>269</v>
      </c>
      <c r="AU148" s="148" t="s">
        <v>86</v>
      </c>
      <c r="AY148" s="16" t="s">
        <v>163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6" t="s">
        <v>8</v>
      </c>
      <c r="BK148" s="149">
        <f>ROUND(I148*H148,0)</f>
        <v>0</v>
      </c>
      <c r="BL148" s="16" t="s">
        <v>251</v>
      </c>
      <c r="BM148" s="148" t="s">
        <v>259</v>
      </c>
    </row>
    <row r="149" spans="2:65" s="1" customFormat="1" ht="33" customHeight="1">
      <c r="B149" s="31"/>
      <c r="C149" s="136" t="s">
        <v>216</v>
      </c>
      <c r="D149" s="136" t="s">
        <v>165</v>
      </c>
      <c r="E149" s="137" t="s">
        <v>1587</v>
      </c>
      <c r="F149" s="138" t="s">
        <v>1588</v>
      </c>
      <c r="G149" s="139" t="s">
        <v>219</v>
      </c>
      <c r="H149" s="140">
        <v>9</v>
      </c>
      <c r="I149" s="141"/>
      <c r="J149" s="142">
        <f>ROUND(I149*H149,0)</f>
        <v>0</v>
      </c>
      <c r="K149" s="143"/>
      <c r="L149" s="31"/>
      <c r="M149" s="144" t="s">
        <v>1</v>
      </c>
      <c r="N149" s="145" t="s">
        <v>42</v>
      </c>
      <c r="P149" s="146">
        <f>O149*H149</f>
        <v>0</v>
      </c>
      <c r="Q149" s="146">
        <v>1.1E-4</v>
      </c>
      <c r="R149" s="146">
        <f>Q149*H149</f>
        <v>9.8999999999999999E-4</v>
      </c>
      <c r="S149" s="146">
        <v>0</v>
      </c>
      <c r="T149" s="147">
        <f>S149*H149</f>
        <v>0</v>
      </c>
      <c r="AR149" s="148" t="s">
        <v>251</v>
      </c>
      <c r="AT149" s="148" t="s">
        <v>165</v>
      </c>
      <c r="AU149" s="148" t="s">
        <v>86</v>
      </c>
      <c r="AY149" s="16" t="s">
        <v>163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8</v>
      </c>
      <c r="BK149" s="149">
        <f>ROUND(I149*H149,0)</f>
        <v>0</v>
      </c>
      <c r="BL149" s="16" t="s">
        <v>251</v>
      </c>
      <c r="BM149" s="148" t="s">
        <v>268</v>
      </c>
    </row>
    <row r="150" spans="2:65" s="1" customFormat="1" ht="16.5" customHeight="1">
      <c r="B150" s="31"/>
      <c r="C150" s="158" t="s">
        <v>223</v>
      </c>
      <c r="D150" s="158" t="s">
        <v>269</v>
      </c>
      <c r="E150" s="159" t="s">
        <v>1585</v>
      </c>
      <c r="F150" s="160" t="s">
        <v>1586</v>
      </c>
      <c r="G150" s="161" t="s">
        <v>168</v>
      </c>
      <c r="H150" s="162">
        <v>18</v>
      </c>
      <c r="I150" s="163"/>
      <c r="J150" s="164">
        <f>ROUND(I150*H150,0)</f>
        <v>0</v>
      </c>
      <c r="K150" s="165"/>
      <c r="L150" s="166"/>
      <c r="M150" s="167" t="s">
        <v>1</v>
      </c>
      <c r="N150" s="168" t="s">
        <v>42</v>
      </c>
      <c r="P150" s="146">
        <f>O150*H150</f>
        <v>0</v>
      </c>
      <c r="Q150" s="146">
        <v>8.0000000000000004E-4</v>
      </c>
      <c r="R150" s="146">
        <f>Q150*H150</f>
        <v>1.4400000000000001E-2</v>
      </c>
      <c r="S150" s="146">
        <v>0</v>
      </c>
      <c r="T150" s="147">
        <f>S150*H150</f>
        <v>0</v>
      </c>
      <c r="AR150" s="148" t="s">
        <v>339</v>
      </c>
      <c r="AT150" s="148" t="s">
        <v>269</v>
      </c>
      <c r="AU150" s="148" t="s">
        <v>86</v>
      </c>
      <c r="AY150" s="16" t="s">
        <v>163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8</v>
      </c>
      <c r="BK150" s="149">
        <f>ROUND(I150*H150,0)</f>
        <v>0</v>
      </c>
      <c r="BL150" s="16" t="s">
        <v>251</v>
      </c>
      <c r="BM150" s="148" t="s">
        <v>280</v>
      </c>
    </row>
    <row r="151" spans="2:65" s="1" customFormat="1" ht="24.2" customHeight="1">
      <c r="B151" s="31"/>
      <c r="C151" s="136" t="s">
        <v>9</v>
      </c>
      <c r="D151" s="136" t="s">
        <v>165</v>
      </c>
      <c r="E151" s="137" t="s">
        <v>1369</v>
      </c>
      <c r="F151" s="138" t="s">
        <v>1370</v>
      </c>
      <c r="G151" s="139" t="s">
        <v>203</v>
      </c>
      <c r="H151" s="140">
        <v>7.2999999999999995E-2</v>
      </c>
      <c r="I151" s="141"/>
      <c r="J151" s="142">
        <f>ROUND(I151*H151,0)</f>
        <v>0</v>
      </c>
      <c r="K151" s="143"/>
      <c r="L151" s="31"/>
      <c r="M151" s="144" t="s">
        <v>1</v>
      </c>
      <c r="N151" s="145" t="s">
        <v>42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251</v>
      </c>
      <c r="AT151" s="148" t="s">
        <v>165</v>
      </c>
      <c r="AU151" s="148" t="s">
        <v>86</v>
      </c>
      <c r="AY151" s="16" t="s">
        <v>163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8</v>
      </c>
      <c r="BK151" s="149">
        <f>ROUND(I151*H151,0)</f>
        <v>0</v>
      </c>
      <c r="BL151" s="16" t="s">
        <v>251</v>
      </c>
      <c r="BM151" s="148" t="s">
        <v>291</v>
      </c>
    </row>
    <row r="152" spans="2:65" s="11" customFormat="1" ht="22.9" customHeight="1">
      <c r="B152" s="124"/>
      <c r="D152" s="125" t="s">
        <v>76</v>
      </c>
      <c r="E152" s="134" t="s">
        <v>1371</v>
      </c>
      <c r="F152" s="134" t="s">
        <v>1372</v>
      </c>
      <c r="I152" s="127"/>
      <c r="J152" s="135">
        <f>BK152</f>
        <v>0</v>
      </c>
      <c r="L152" s="124"/>
      <c r="M152" s="129"/>
      <c r="P152" s="130">
        <f>P153</f>
        <v>0</v>
      </c>
      <c r="R152" s="130">
        <f>R153</f>
        <v>0</v>
      </c>
      <c r="T152" s="131">
        <f>T153</f>
        <v>0</v>
      </c>
      <c r="AR152" s="125" t="s">
        <v>86</v>
      </c>
      <c r="AT152" s="132" t="s">
        <v>76</v>
      </c>
      <c r="AU152" s="132" t="s">
        <v>8</v>
      </c>
      <c r="AY152" s="125" t="s">
        <v>163</v>
      </c>
      <c r="BK152" s="133">
        <f>BK153</f>
        <v>0</v>
      </c>
    </row>
    <row r="153" spans="2:65" s="1" customFormat="1" ht="24.2" customHeight="1">
      <c r="B153" s="31"/>
      <c r="C153" s="136" t="s">
        <v>233</v>
      </c>
      <c r="D153" s="136" t="s">
        <v>165</v>
      </c>
      <c r="E153" s="137" t="s">
        <v>1589</v>
      </c>
      <c r="F153" s="138" t="s">
        <v>1590</v>
      </c>
      <c r="G153" s="139" t="s">
        <v>1356</v>
      </c>
      <c r="H153" s="140">
        <v>1</v>
      </c>
      <c r="I153" s="141"/>
      <c r="J153" s="142">
        <f>ROUND(I153*H153,0)</f>
        <v>0</v>
      </c>
      <c r="K153" s="143"/>
      <c r="L153" s="31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251</v>
      </c>
      <c r="AT153" s="148" t="s">
        <v>165</v>
      </c>
      <c r="AU153" s="148" t="s">
        <v>86</v>
      </c>
      <c r="AY153" s="16" t="s">
        <v>163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6" t="s">
        <v>8</v>
      </c>
      <c r="BK153" s="149">
        <f>ROUND(I153*H153,0)</f>
        <v>0</v>
      </c>
      <c r="BL153" s="16" t="s">
        <v>251</v>
      </c>
      <c r="BM153" s="148" t="s">
        <v>305</v>
      </c>
    </row>
    <row r="154" spans="2:65" s="11" customFormat="1" ht="22.9" customHeight="1">
      <c r="B154" s="124"/>
      <c r="D154" s="125" t="s">
        <v>76</v>
      </c>
      <c r="E154" s="134" t="s">
        <v>1591</v>
      </c>
      <c r="F154" s="134" t="s">
        <v>1592</v>
      </c>
      <c r="I154" s="127"/>
      <c r="J154" s="135">
        <f>BK154</f>
        <v>0</v>
      </c>
      <c r="L154" s="124"/>
      <c r="M154" s="129"/>
      <c r="P154" s="130">
        <f>SUM(P155:P184)</f>
        <v>0</v>
      </c>
      <c r="R154" s="130">
        <f>SUM(R155:R184)</f>
        <v>0.42237999999999998</v>
      </c>
      <c r="T154" s="131">
        <f>SUM(T155:T184)</f>
        <v>0.94079999999999997</v>
      </c>
      <c r="AR154" s="125" t="s">
        <v>86</v>
      </c>
      <c r="AT154" s="132" t="s">
        <v>76</v>
      </c>
      <c r="AU154" s="132" t="s">
        <v>8</v>
      </c>
      <c r="AY154" s="125" t="s">
        <v>163</v>
      </c>
      <c r="BK154" s="133">
        <f>SUM(BK155:BK184)</f>
        <v>0</v>
      </c>
    </row>
    <row r="155" spans="2:65" s="1" customFormat="1" ht="24.2" customHeight="1">
      <c r="B155" s="31"/>
      <c r="C155" s="136" t="s">
        <v>238</v>
      </c>
      <c r="D155" s="136" t="s">
        <v>165</v>
      </c>
      <c r="E155" s="137" t="s">
        <v>1593</v>
      </c>
      <c r="F155" s="138" t="s">
        <v>1594</v>
      </c>
      <c r="G155" s="139" t="s">
        <v>226</v>
      </c>
      <c r="H155" s="140">
        <v>4</v>
      </c>
      <c r="I155" s="141"/>
      <c r="J155" s="142">
        <f t="shared" ref="J155:J184" si="10">ROUND(I155*H155,0)</f>
        <v>0</v>
      </c>
      <c r="K155" s="143"/>
      <c r="L155" s="31"/>
      <c r="M155" s="144" t="s">
        <v>1</v>
      </c>
      <c r="N155" s="145" t="s">
        <v>42</v>
      </c>
      <c r="P155" s="146">
        <f t="shared" ref="P155:P184" si="11">O155*H155</f>
        <v>0</v>
      </c>
      <c r="Q155" s="146">
        <v>0</v>
      </c>
      <c r="R155" s="146">
        <f t="shared" ref="R155:R184" si="12">Q155*H155</f>
        <v>0</v>
      </c>
      <c r="S155" s="146">
        <v>5.4999999999999997E-3</v>
      </c>
      <c r="T155" s="147">
        <f t="shared" ref="T155:T184" si="13">S155*H155</f>
        <v>2.1999999999999999E-2</v>
      </c>
      <c r="AR155" s="148" t="s">
        <v>251</v>
      </c>
      <c r="AT155" s="148" t="s">
        <v>165</v>
      </c>
      <c r="AU155" s="148" t="s">
        <v>86</v>
      </c>
      <c r="AY155" s="16" t="s">
        <v>163</v>
      </c>
      <c r="BE155" s="149">
        <f t="shared" ref="BE155:BE184" si="14">IF(N155="základní",J155,0)</f>
        <v>0</v>
      </c>
      <c r="BF155" s="149">
        <f t="shared" ref="BF155:BF184" si="15">IF(N155="snížená",J155,0)</f>
        <v>0</v>
      </c>
      <c r="BG155" s="149">
        <f t="shared" ref="BG155:BG184" si="16">IF(N155="zákl. přenesená",J155,0)</f>
        <v>0</v>
      </c>
      <c r="BH155" s="149">
        <f t="shared" ref="BH155:BH184" si="17">IF(N155="sníž. přenesená",J155,0)</f>
        <v>0</v>
      </c>
      <c r="BI155" s="149">
        <f t="shared" ref="BI155:BI184" si="18">IF(N155="nulová",J155,0)</f>
        <v>0</v>
      </c>
      <c r="BJ155" s="16" t="s">
        <v>8</v>
      </c>
      <c r="BK155" s="149">
        <f t="shared" ref="BK155:BK184" si="19">ROUND(I155*H155,0)</f>
        <v>0</v>
      </c>
      <c r="BL155" s="16" t="s">
        <v>251</v>
      </c>
      <c r="BM155" s="148" t="s">
        <v>315</v>
      </c>
    </row>
    <row r="156" spans="2:65" s="1" customFormat="1" ht="33" customHeight="1">
      <c r="B156" s="31"/>
      <c r="C156" s="136" t="s">
        <v>244</v>
      </c>
      <c r="D156" s="136" t="s">
        <v>165</v>
      </c>
      <c r="E156" s="137" t="s">
        <v>1595</v>
      </c>
      <c r="F156" s="138" t="s">
        <v>1596</v>
      </c>
      <c r="G156" s="139" t="s">
        <v>226</v>
      </c>
      <c r="H156" s="140">
        <v>3</v>
      </c>
      <c r="I156" s="141"/>
      <c r="J156" s="142">
        <f t="shared" si="10"/>
        <v>0</v>
      </c>
      <c r="K156" s="143"/>
      <c r="L156" s="31"/>
      <c r="M156" s="144" t="s">
        <v>1</v>
      </c>
      <c r="N156" s="145" t="s">
        <v>42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251</v>
      </c>
      <c r="AT156" s="148" t="s">
        <v>165</v>
      </c>
      <c r="AU156" s="148" t="s">
        <v>86</v>
      </c>
      <c r="AY156" s="16" t="s">
        <v>163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6" t="s">
        <v>8</v>
      </c>
      <c r="BK156" s="149">
        <f t="shared" si="19"/>
        <v>0</v>
      </c>
      <c r="BL156" s="16" t="s">
        <v>251</v>
      </c>
      <c r="BM156" s="148" t="s">
        <v>328</v>
      </c>
    </row>
    <row r="157" spans="2:65" s="1" customFormat="1" ht="33" customHeight="1">
      <c r="B157" s="31"/>
      <c r="C157" s="158" t="s">
        <v>251</v>
      </c>
      <c r="D157" s="158" t="s">
        <v>269</v>
      </c>
      <c r="E157" s="159" t="s">
        <v>1597</v>
      </c>
      <c r="F157" s="160" t="s">
        <v>1598</v>
      </c>
      <c r="G157" s="161" t="s">
        <v>226</v>
      </c>
      <c r="H157" s="162">
        <v>3</v>
      </c>
      <c r="I157" s="163"/>
      <c r="J157" s="164">
        <f t="shared" si="10"/>
        <v>0</v>
      </c>
      <c r="K157" s="165"/>
      <c r="L157" s="166"/>
      <c r="M157" s="167" t="s">
        <v>1</v>
      </c>
      <c r="N157" s="168" t="s">
        <v>42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339</v>
      </c>
      <c r="AT157" s="148" t="s">
        <v>269</v>
      </c>
      <c r="AU157" s="148" t="s">
        <v>86</v>
      </c>
      <c r="AY157" s="16" t="s">
        <v>163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6" t="s">
        <v>8</v>
      </c>
      <c r="BK157" s="149">
        <f t="shared" si="19"/>
        <v>0</v>
      </c>
      <c r="BL157" s="16" t="s">
        <v>251</v>
      </c>
      <c r="BM157" s="148" t="s">
        <v>339</v>
      </c>
    </row>
    <row r="158" spans="2:65" s="1" customFormat="1" ht="24.2" customHeight="1">
      <c r="B158" s="31"/>
      <c r="C158" s="136" t="s">
        <v>255</v>
      </c>
      <c r="D158" s="136" t="s">
        <v>165</v>
      </c>
      <c r="E158" s="137" t="s">
        <v>1599</v>
      </c>
      <c r="F158" s="138" t="s">
        <v>1600</v>
      </c>
      <c r="G158" s="139" t="s">
        <v>226</v>
      </c>
      <c r="H158" s="140">
        <v>18</v>
      </c>
      <c r="I158" s="141"/>
      <c r="J158" s="142">
        <f t="shared" si="10"/>
        <v>0</v>
      </c>
      <c r="K158" s="143"/>
      <c r="L158" s="31"/>
      <c r="M158" s="144" t="s">
        <v>1</v>
      </c>
      <c r="N158" s="145" t="s">
        <v>42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251</v>
      </c>
      <c r="AT158" s="148" t="s">
        <v>165</v>
      </c>
      <c r="AU158" s="148" t="s">
        <v>86</v>
      </c>
      <c r="AY158" s="16" t="s">
        <v>163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6" t="s">
        <v>8</v>
      </c>
      <c r="BK158" s="149">
        <f t="shared" si="19"/>
        <v>0</v>
      </c>
      <c r="BL158" s="16" t="s">
        <v>251</v>
      </c>
      <c r="BM158" s="148" t="s">
        <v>348</v>
      </c>
    </row>
    <row r="159" spans="2:65" s="1" customFormat="1" ht="16.5" customHeight="1">
      <c r="B159" s="31"/>
      <c r="C159" s="158" t="s">
        <v>259</v>
      </c>
      <c r="D159" s="158" t="s">
        <v>269</v>
      </c>
      <c r="E159" s="159" t="s">
        <v>1601</v>
      </c>
      <c r="F159" s="160" t="s">
        <v>1602</v>
      </c>
      <c r="G159" s="161" t="s">
        <v>226</v>
      </c>
      <c r="H159" s="162">
        <v>2</v>
      </c>
      <c r="I159" s="163"/>
      <c r="J159" s="164">
        <f t="shared" si="10"/>
        <v>0</v>
      </c>
      <c r="K159" s="165"/>
      <c r="L159" s="166"/>
      <c r="M159" s="167" t="s">
        <v>1</v>
      </c>
      <c r="N159" s="168" t="s">
        <v>42</v>
      </c>
      <c r="P159" s="146">
        <f t="shared" si="11"/>
        <v>0</v>
      </c>
      <c r="Q159" s="146">
        <v>3.5000000000000001E-3</v>
      </c>
      <c r="R159" s="146">
        <f t="shared" si="12"/>
        <v>7.0000000000000001E-3</v>
      </c>
      <c r="S159" s="146">
        <v>0</v>
      </c>
      <c r="T159" s="147">
        <f t="shared" si="13"/>
        <v>0</v>
      </c>
      <c r="AR159" s="148" t="s">
        <v>339</v>
      </c>
      <c r="AT159" s="148" t="s">
        <v>269</v>
      </c>
      <c r="AU159" s="148" t="s">
        <v>86</v>
      </c>
      <c r="AY159" s="16" t="s">
        <v>163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6" t="s">
        <v>8</v>
      </c>
      <c r="BK159" s="149">
        <f t="shared" si="19"/>
        <v>0</v>
      </c>
      <c r="BL159" s="16" t="s">
        <v>251</v>
      </c>
      <c r="BM159" s="148" t="s">
        <v>360</v>
      </c>
    </row>
    <row r="160" spans="2:65" s="1" customFormat="1" ht="16.5" customHeight="1">
      <c r="B160" s="31"/>
      <c r="C160" s="158" t="s">
        <v>264</v>
      </c>
      <c r="D160" s="158" t="s">
        <v>269</v>
      </c>
      <c r="E160" s="159" t="s">
        <v>1603</v>
      </c>
      <c r="F160" s="160" t="s">
        <v>1604</v>
      </c>
      <c r="G160" s="161" t="s">
        <v>226</v>
      </c>
      <c r="H160" s="162">
        <v>16</v>
      </c>
      <c r="I160" s="163"/>
      <c r="J160" s="164">
        <f t="shared" si="10"/>
        <v>0</v>
      </c>
      <c r="K160" s="165"/>
      <c r="L160" s="166"/>
      <c r="M160" s="167" t="s">
        <v>1</v>
      </c>
      <c r="N160" s="168" t="s">
        <v>42</v>
      </c>
      <c r="P160" s="146">
        <f t="shared" si="11"/>
        <v>0</v>
      </c>
      <c r="Q160" s="146">
        <v>3.0999999999999999E-3</v>
      </c>
      <c r="R160" s="146">
        <f t="shared" si="12"/>
        <v>4.9599999999999998E-2</v>
      </c>
      <c r="S160" s="146">
        <v>0</v>
      </c>
      <c r="T160" s="147">
        <f t="shared" si="13"/>
        <v>0</v>
      </c>
      <c r="AR160" s="148" t="s">
        <v>339</v>
      </c>
      <c r="AT160" s="148" t="s">
        <v>269</v>
      </c>
      <c r="AU160" s="148" t="s">
        <v>86</v>
      </c>
      <c r="AY160" s="16" t="s">
        <v>163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6" t="s">
        <v>8</v>
      </c>
      <c r="BK160" s="149">
        <f t="shared" si="19"/>
        <v>0</v>
      </c>
      <c r="BL160" s="16" t="s">
        <v>251</v>
      </c>
      <c r="BM160" s="148" t="s">
        <v>375</v>
      </c>
    </row>
    <row r="161" spans="2:65" s="1" customFormat="1" ht="24.2" customHeight="1">
      <c r="B161" s="31"/>
      <c r="C161" s="136" t="s">
        <v>268</v>
      </c>
      <c r="D161" s="136" t="s">
        <v>165</v>
      </c>
      <c r="E161" s="137" t="s">
        <v>1605</v>
      </c>
      <c r="F161" s="138" t="s">
        <v>1606</v>
      </c>
      <c r="G161" s="139" t="s">
        <v>226</v>
      </c>
      <c r="H161" s="140">
        <v>18</v>
      </c>
      <c r="I161" s="141"/>
      <c r="J161" s="142">
        <f t="shared" si="10"/>
        <v>0</v>
      </c>
      <c r="K161" s="143"/>
      <c r="L161" s="31"/>
      <c r="M161" s="144" t="s">
        <v>1</v>
      </c>
      <c r="N161" s="145" t="s">
        <v>42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251</v>
      </c>
      <c r="AT161" s="148" t="s">
        <v>165</v>
      </c>
      <c r="AU161" s="148" t="s">
        <v>86</v>
      </c>
      <c r="AY161" s="16" t="s">
        <v>163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6" t="s">
        <v>8</v>
      </c>
      <c r="BK161" s="149">
        <f t="shared" si="19"/>
        <v>0</v>
      </c>
      <c r="BL161" s="16" t="s">
        <v>251</v>
      </c>
      <c r="BM161" s="148" t="s">
        <v>386</v>
      </c>
    </row>
    <row r="162" spans="2:65" s="1" customFormat="1" ht="24.2" customHeight="1">
      <c r="B162" s="31"/>
      <c r="C162" s="158" t="s">
        <v>7</v>
      </c>
      <c r="D162" s="158" t="s">
        <v>269</v>
      </c>
      <c r="E162" s="159" t="s">
        <v>1607</v>
      </c>
      <c r="F162" s="160" t="s">
        <v>1608</v>
      </c>
      <c r="G162" s="161" t="s">
        <v>226</v>
      </c>
      <c r="H162" s="162">
        <v>16</v>
      </c>
      <c r="I162" s="163"/>
      <c r="J162" s="164">
        <f t="shared" si="10"/>
        <v>0</v>
      </c>
      <c r="K162" s="165"/>
      <c r="L162" s="166"/>
      <c r="M162" s="167" t="s">
        <v>1</v>
      </c>
      <c r="N162" s="168" t="s">
        <v>42</v>
      </c>
      <c r="P162" s="146">
        <f t="shared" si="11"/>
        <v>0</v>
      </c>
      <c r="Q162" s="146">
        <v>4.7999999999999996E-3</v>
      </c>
      <c r="R162" s="146">
        <f t="shared" si="12"/>
        <v>7.6799999999999993E-2</v>
      </c>
      <c r="S162" s="146">
        <v>0</v>
      </c>
      <c r="T162" s="147">
        <f t="shared" si="13"/>
        <v>0</v>
      </c>
      <c r="AR162" s="148" t="s">
        <v>339</v>
      </c>
      <c r="AT162" s="148" t="s">
        <v>269</v>
      </c>
      <c r="AU162" s="148" t="s">
        <v>86</v>
      </c>
      <c r="AY162" s="16" t="s">
        <v>163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6" t="s">
        <v>8</v>
      </c>
      <c r="BK162" s="149">
        <f t="shared" si="19"/>
        <v>0</v>
      </c>
      <c r="BL162" s="16" t="s">
        <v>251</v>
      </c>
      <c r="BM162" s="148" t="s">
        <v>397</v>
      </c>
    </row>
    <row r="163" spans="2:65" s="1" customFormat="1" ht="24.2" customHeight="1">
      <c r="B163" s="31"/>
      <c r="C163" s="158" t="s">
        <v>280</v>
      </c>
      <c r="D163" s="158" t="s">
        <v>269</v>
      </c>
      <c r="E163" s="159" t="s">
        <v>1609</v>
      </c>
      <c r="F163" s="160" t="s">
        <v>1610</v>
      </c>
      <c r="G163" s="161" t="s">
        <v>226</v>
      </c>
      <c r="H163" s="162">
        <v>2</v>
      </c>
      <c r="I163" s="163"/>
      <c r="J163" s="164">
        <f t="shared" si="10"/>
        <v>0</v>
      </c>
      <c r="K163" s="165"/>
      <c r="L163" s="166"/>
      <c r="M163" s="167" t="s">
        <v>1</v>
      </c>
      <c r="N163" s="168" t="s">
        <v>42</v>
      </c>
      <c r="P163" s="146">
        <f t="shared" si="11"/>
        <v>0</v>
      </c>
      <c r="Q163" s="146">
        <v>6.7000000000000002E-3</v>
      </c>
      <c r="R163" s="146">
        <f t="shared" si="12"/>
        <v>1.34E-2</v>
      </c>
      <c r="S163" s="146">
        <v>0</v>
      </c>
      <c r="T163" s="147">
        <f t="shared" si="13"/>
        <v>0</v>
      </c>
      <c r="AR163" s="148" t="s">
        <v>339</v>
      </c>
      <c r="AT163" s="148" t="s">
        <v>269</v>
      </c>
      <c r="AU163" s="148" t="s">
        <v>86</v>
      </c>
      <c r="AY163" s="16" t="s">
        <v>163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6" t="s">
        <v>8</v>
      </c>
      <c r="BK163" s="149">
        <f t="shared" si="19"/>
        <v>0</v>
      </c>
      <c r="BL163" s="16" t="s">
        <v>251</v>
      </c>
      <c r="BM163" s="148" t="s">
        <v>408</v>
      </c>
    </row>
    <row r="164" spans="2:65" s="1" customFormat="1" ht="24.2" customHeight="1">
      <c r="B164" s="31"/>
      <c r="C164" s="136" t="s">
        <v>285</v>
      </c>
      <c r="D164" s="136" t="s">
        <v>165</v>
      </c>
      <c r="E164" s="137" t="s">
        <v>1611</v>
      </c>
      <c r="F164" s="138" t="s">
        <v>1612</v>
      </c>
      <c r="G164" s="139" t="s">
        <v>226</v>
      </c>
      <c r="H164" s="140">
        <v>1</v>
      </c>
      <c r="I164" s="141"/>
      <c r="J164" s="142">
        <f t="shared" si="10"/>
        <v>0</v>
      </c>
      <c r="K164" s="143"/>
      <c r="L164" s="31"/>
      <c r="M164" s="144" t="s">
        <v>1</v>
      </c>
      <c r="N164" s="145" t="s">
        <v>42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251</v>
      </c>
      <c r="AT164" s="148" t="s">
        <v>165</v>
      </c>
      <c r="AU164" s="148" t="s">
        <v>86</v>
      </c>
      <c r="AY164" s="16" t="s">
        <v>163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6" t="s">
        <v>8</v>
      </c>
      <c r="BK164" s="149">
        <f t="shared" si="19"/>
        <v>0</v>
      </c>
      <c r="BL164" s="16" t="s">
        <v>251</v>
      </c>
      <c r="BM164" s="148" t="s">
        <v>419</v>
      </c>
    </row>
    <row r="165" spans="2:65" s="1" customFormat="1" ht="24.2" customHeight="1">
      <c r="B165" s="31"/>
      <c r="C165" s="158" t="s">
        <v>291</v>
      </c>
      <c r="D165" s="158" t="s">
        <v>269</v>
      </c>
      <c r="E165" s="159" t="s">
        <v>1613</v>
      </c>
      <c r="F165" s="160" t="s">
        <v>1614</v>
      </c>
      <c r="G165" s="161" t="s">
        <v>226</v>
      </c>
      <c r="H165" s="162">
        <v>1</v>
      </c>
      <c r="I165" s="163"/>
      <c r="J165" s="164">
        <f t="shared" si="10"/>
        <v>0</v>
      </c>
      <c r="K165" s="165"/>
      <c r="L165" s="166"/>
      <c r="M165" s="167" t="s">
        <v>1</v>
      </c>
      <c r="N165" s="168" t="s">
        <v>42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339</v>
      </c>
      <c r="AT165" s="148" t="s">
        <v>269</v>
      </c>
      <c r="AU165" s="148" t="s">
        <v>86</v>
      </c>
      <c r="AY165" s="16" t="s">
        <v>163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6" t="s">
        <v>8</v>
      </c>
      <c r="BK165" s="149">
        <f t="shared" si="19"/>
        <v>0</v>
      </c>
      <c r="BL165" s="16" t="s">
        <v>251</v>
      </c>
      <c r="BM165" s="148" t="s">
        <v>438</v>
      </c>
    </row>
    <row r="166" spans="2:65" s="1" customFormat="1" ht="37.9" customHeight="1">
      <c r="B166" s="31"/>
      <c r="C166" s="136" t="s">
        <v>298</v>
      </c>
      <c r="D166" s="136" t="s">
        <v>165</v>
      </c>
      <c r="E166" s="137" t="s">
        <v>1615</v>
      </c>
      <c r="F166" s="138" t="s">
        <v>1616</v>
      </c>
      <c r="G166" s="139" t="s">
        <v>219</v>
      </c>
      <c r="H166" s="140">
        <v>6</v>
      </c>
      <c r="I166" s="141"/>
      <c r="J166" s="142">
        <f t="shared" si="10"/>
        <v>0</v>
      </c>
      <c r="K166" s="143"/>
      <c r="L166" s="31"/>
      <c r="M166" s="144" t="s">
        <v>1</v>
      </c>
      <c r="N166" s="145" t="s">
        <v>42</v>
      </c>
      <c r="P166" s="146">
        <f t="shared" si="11"/>
        <v>0</v>
      </c>
      <c r="Q166" s="146">
        <v>3.4499999999999999E-3</v>
      </c>
      <c r="R166" s="146">
        <f t="shared" si="12"/>
        <v>2.07E-2</v>
      </c>
      <c r="S166" s="146">
        <v>0</v>
      </c>
      <c r="T166" s="147">
        <f t="shared" si="13"/>
        <v>0</v>
      </c>
      <c r="AR166" s="148" t="s">
        <v>251</v>
      </c>
      <c r="AT166" s="148" t="s">
        <v>165</v>
      </c>
      <c r="AU166" s="148" t="s">
        <v>86</v>
      </c>
      <c r="AY166" s="16" t="s">
        <v>163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6" t="s">
        <v>8</v>
      </c>
      <c r="BK166" s="149">
        <f t="shared" si="19"/>
        <v>0</v>
      </c>
      <c r="BL166" s="16" t="s">
        <v>251</v>
      </c>
      <c r="BM166" s="148" t="s">
        <v>450</v>
      </c>
    </row>
    <row r="167" spans="2:65" s="1" customFormat="1" ht="37.9" customHeight="1">
      <c r="B167" s="31"/>
      <c r="C167" s="136" t="s">
        <v>305</v>
      </c>
      <c r="D167" s="136" t="s">
        <v>165</v>
      </c>
      <c r="E167" s="137" t="s">
        <v>1617</v>
      </c>
      <c r="F167" s="138" t="s">
        <v>1618</v>
      </c>
      <c r="G167" s="139" t="s">
        <v>219</v>
      </c>
      <c r="H167" s="140">
        <v>48</v>
      </c>
      <c r="I167" s="141"/>
      <c r="J167" s="142">
        <f t="shared" si="10"/>
        <v>0</v>
      </c>
      <c r="K167" s="143"/>
      <c r="L167" s="31"/>
      <c r="M167" s="144" t="s">
        <v>1</v>
      </c>
      <c r="N167" s="145" t="s">
        <v>42</v>
      </c>
      <c r="P167" s="146">
        <f t="shared" si="11"/>
        <v>0</v>
      </c>
      <c r="Q167" s="146">
        <v>5.3099999999999996E-3</v>
      </c>
      <c r="R167" s="146">
        <f t="shared" si="12"/>
        <v>0.25488</v>
      </c>
      <c r="S167" s="146">
        <v>0</v>
      </c>
      <c r="T167" s="147">
        <f t="shared" si="13"/>
        <v>0</v>
      </c>
      <c r="AR167" s="148" t="s">
        <v>251</v>
      </c>
      <c r="AT167" s="148" t="s">
        <v>165</v>
      </c>
      <c r="AU167" s="148" t="s">
        <v>86</v>
      </c>
      <c r="AY167" s="16" t="s">
        <v>163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6" t="s">
        <v>8</v>
      </c>
      <c r="BK167" s="149">
        <f t="shared" si="19"/>
        <v>0</v>
      </c>
      <c r="BL167" s="16" t="s">
        <v>251</v>
      </c>
      <c r="BM167" s="148" t="s">
        <v>465</v>
      </c>
    </row>
    <row r="168" spans="2:65" s="1" customFormat="1" ht="37.9" customHeight="1">
      <c r="B168" s="31"/>
      <c r="C168" s="136" t="s">
        <v>310</v>
      </c>
      <c r="D168" s="136" t="s">
        <v>165</v>
      </c>
      <c r="E168" s="137" t="s">
        <v>1619</v>
      </c>
      <c r="F168" s="138" t="s">
        <v>1620</v>
      </c>
      <c r="G168" s="139" t="s">
        <v>219</v>
      </c>
      <c r="H168" s="140">
        <v>42</v>
      </c>
      <c r="I168" s="141"/>
      <c r="J168" s="142">
        <f t="shared" si="10"/>
        <v>0</v>
      </c>
      <c r="K168" s="143"/>
      <c r="L168" s="31"/>
      <c r="M168" s="144" t="s">
        <v>1</v>
      </c>
      <c r="N168" s="145" t="s">
        <v>42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1.9099999999999999E-2</v>
      </c>
      <c r="T168" s="147">
        <f t="shared" si="13"/>
        <v>0.80219999999999991</v>
      </c>
      <c r="AR168" s="148" t="s">
        <v>251</v>
      </c>
      <c r="AT168" s="148" t="s">
        <v>165</v>
      </c>
      <c r="AU168" s="148" t="s">
        <v>86</v>
      </c>
      <c r="AY168" s="16" t="s">
        <v>163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6" t="s">
        <v>8</v>
      </c>
      <c r="BK168" s="149">
        <f t="shared" si="19"/>
        <v>0</v>
      </c>
      <c r="BL168" s="16" t="s">
        <v>251</v>
      </c>
      <c r="BM168" s="148" t="s">
        <v>475</v>
      </c>
    </row>
    <row r="169" spans="2:65" s="1" customFormat="1" ht="37.9" customHeight="1">
      <c r="B169" s="31"/>
      <c r="C169" s="136" t="s">
        <v>315</v>
      </c>
      <c r="D169" s="136" t="s">
        <v>165</v>
      </c>
      <c r="E169" s="137" t="s">
        <v>1621</v>
      </c>
      <c r="F169" s="138" t="s">
        <v>1622</v>
      </c>
      <c r="G169" s="139" t="s">
        <v>219</v>
      </c>
      <c r="H169" s="140">
        <v>10</v>
      </c>
      <c r="I169" s="141"/>
      <c r="J169" s="142">
        <f t="shared" si="10"/>
        <v>0</v>
      </c>
      <c r="K169" s="143"/>
      <c r="L169" s="31"/>
      <c r="M169" s="144" t="s">
        <v>1</v>
      </c>
      <c r="N169" s="145" t="s">
        <v>42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4.64E-3</v>
      </c>
      <c r="T169" s="147">
        <f t="shared" si="13"/>
        <v>4.6399999999999997E-2</v>
      </c>
      <c r="AR169" s="148" t="s">
        <v>251</v>
      </c>
      <c r="AT169" s="148" t="s">
        <v>165</v>
      </c>
      <c r="AU169" s="148" t="s">
        <v>86</v>
      </c>
      <c r="AY169" s="16" t="s">
        <v>163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6" t="s">
        <v>8</v>
      </c>
      <c r="BK169" s="149">
        <f t="shared" si="19"/>
        <v>0</v>
      </c>
      <c r="BL169" s="16" t="s">
        <v>251</v>
      </c>
      <c r="BM169" s="148" t="s">
        <v>483</v>
      </c>
    </row>
    <row r="170" spans="2:65" s="1" customFormat="1" ht="44.25" customHeight="1">
      <c r="B170" s="31"/>
      <c r="C170" s="136" t="s">
        <v>323</v>
      </c>
      <c r="D170" s="136" t="s">
        <v>165</v>
      </c>
      <c r="E170" s="137" t="s">
        <v>1623</v>
      </c>
      <c r="F170" s="138" t="s">
        <v>1624</v>
      </c>
      <c r="G170" s="139" t="s">
        <v>226</v>
      </c>
      <c r="H170" s="140">
        <v>6</v>
      </c>
      <c r="I170" s="141"/>
      <c r="J170" s="142">
        <f t="shared" si="10"/>
        <v>0</v>
      </c>
      <c r="K170" s="143"/>
      <c r="L170" s="31"/>
      <c r="M170" s="144" t="s">
        <v>1</v>
      </c>
      <c r="N170" s="145" t="s">
        <v>42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1.17E-2</v>
      </c>
      <c r="T170" s="147">
        <f t="shared" si="13"/>
        <v>7.0199999999999999E-2</v>
      </c>
      <c r="AR170" s="148" t="s">
        <v>251</v>
      </c>
      <c r="AT170" s="148" t="s">
        <v>165</v>
      </c>
      <c r="AU170" s="148" t="s">
        <v>86</v>
      </c>
      <c r="AY170" s="16" t="s">
        <v>163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6" t="s">
        <v>8</v>
      </c>
      <c r="BK170" s="149">
        <f t="shared" si="19"/>
        <v>0</v>
      </c>
      <c r="BL170" s="16" t="s">
        <v>251</v>
      </c>
      <c r="BM170" s="148" t="s">
        <v>492</v>
      </c>
    </row>
    <row r="171" spans="2:65" s="1" customFormat="1" ht="21.75" customHeight="1">
      <c r="B171" s="31"/>
      <c r="C171" s="136" t="s">
        <v>328</v>
      </c>
      <c r="D171" s="136" t="s">
        <v>165</v>
      </c>
      <c r="E171" s="137" t="s">
        <v>1625</v>
      </c>
      <c r="F171" s="138" t="s">
        <v>1626</v>
      </c>
      <c r="G171" s="139" t="s">
        <v>219</v>
      </c>
      <c r="H171" s="140">
        <v>134</v>
      </c>
      <c r="I171" s="141"/>
      <c r="J171" s="142">
        <f t="shared" si="10"/>
        <v>0</v>
      </c>
      <c r="K171" s="143"/>
      <c r="L171" s="31"/>
      <c r="M171" s="144" t="s">
        <v>1</v>
      </c>
      <c r="N171" s="145" t="s">
        <v>42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251</v>
      </c>
      <c r="AT171" s="148" t="s">
        <v>165</v>
      </c>
      <c r="AU171" s="148" t="s">
        <v>86</v>
      </c>
      <c r="AY171" s="16" t="s">
        <v>163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6" t="s">
        <v>8</v>
      </c>
      <c r="BK171" s="149">
        <f t="shared" si="19"/>
        <v>0</v>
      </c>
      <c r="BL171" s="16" t="s">
        <v>251</v>
      </c>
      <c r="BM171" s="148" t="s">
        <v>504</v>
      </c>
    </row>
    <row r="172" spans="2:65" s="1" customFormat="1" ht="37.9" customHeight="1">
      <c r="B172" s="31"/>
      <c r="C172" s="158" t="s">
        <v>335</v>
      </c>
      <c r="D172" s="158" t="s">
        <v>269</v>
      </c>
      <c r="E172" s="159" t="s">
        <v>1627</v>
      </c>
      <c r="F172" s="160" t="s">
        <v>1628</v>
      </c>
      <c r="G172" s="161" t="s">
        <v>219</v>
      </c>
      <c r="H172" s="162">
        <v>134</v>
      </c>
      <c r="I172" s="163"/>
      <c r="J172" s="164">
        <f t="shared" si="10"/>
        <v>0</v>
      </c>
      <c r="K172" s="165"/>
      <c r="L172" s="166"/>
      <c r="M172" s="167" t="s">
        <v>1</v>
      </c>
      <c r="N172" s="168" t="s">
        <v>42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0</v>
      </c>
      <c r="T172" s="147">
        <f t="shared" si="13"/>
        <v>0</v>
      </c>
      <c r="AR172" s="148" t="s">
        <v>339</v>
      </c>
      <c r="AT172" s="148" t="s">
        <v>269</v>
      </c>
      <c r="AU172" s="148" t="s">
        <v>86</v>
      </c>
      <c r="AY172" s="16" t="s">
        <v>163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6" t="s">
        <v>8</v>
      </c>
      <c r="BK172" s="149">
        <f t="shared" si="19"/>
        <v>0</v>
      </c>
      <c r="BL172" s="16" t="s">
        <v>251</v>
      </c>
      <c r="BM172" s="148" t="s">
        <v>321</v>
      </c>
    </row>
    <row r="173" spans="2:65" s="1" customFormat="1" ht="21.75" customHeight="1">
      <c r="B173" s="31"/>
      <c r="C173" s="136" t="s">
        <v>339</v>
      </c>
      <c r="D173" s="136" t="s">
        <v>165</v>
      </c>
      <c r="E173" s="137" t="s">
        <v>1629</v>
      </c>
      <c r="F173" s="138" t="s">
        <v>1630</v>
      </c>
      <c r="G173" s="139" t="s">
        <v>219</v>
      </c>
      <c r="H173" s="140">
        <v>14</v>
      </c>
      <c r="I173" s="141"/>
      <c r="J173" s="142">
        <f t="shared" si="10"/>
        <v>0</v>
      </c>
      <c r="K173" s="143"/>
      <c r="L173" s="31"/>
      <c r="M173" s="144" t="s">
        <v>1</v>
      </c>
      <c r="N173" s="145" t="s">
        <v>42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0</v>
      </c>
      <c r="T173" s="147">
        <f t="shared" si="13"/>
        <v>0</v>
      </c>
      <c r="AR173" s="148" t="s">
        <v>251</v>
      </c>
      <c r="AT173" s="148" t="s">
        <v>165</v>
      </c>
      <c r="AU173" s="148" t="s">
        <v>86</v>
      </c>
      <c r="AY173" s="16" t="s">
        <v>163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6" t="s">
        <v>8</v>
      </c>
      <c r="BK173" s="149">
        <f t="shared" si="19"/>
        <v>0</v>
      </c>
      <c r="BL173" s="16" t="s">
        <v>251</v>
      </c>
      <c r="BM173" s="148" t="s">
        <v>517</v>
      </c>
    </row>
    <row r="174" spans="2:65" s="1" customFormat="1" ht="37.9" customHeight="1">
      <c r="B174" s="31"/>
      <c r="C174" s="158" t="s">
        <v>343</v>
      </c>
      <c r="D174" s="158" t="s">
        <v>269</v>
      </c>
      <c r="E174" s="159" t="s">
        <v>1631</v>
      </c>
      <c r="F174" s="160" t="s">
        <v>1632</v>
      </c>
      <c r="G174" s="161" t="s">
        <v>219</v>
      </c>
      <c r="H174" s="162">
        <v>14</v>
      </c>
      <c r="I174" s="163"/>
      <c r="J174" s="164">
        <f t="shared" si="10"/>
        <v>0</v>
      </c>
      <c r="K174" s="165"/>
      <c r="L174" s="166"/>
      <c r="M174" s="167" t="s">
        <v>1</v>
      </c>
      <c r="N174" s="168" t="s">
        <v>42</v>
      </c>
      <c r="P174" s="146">
        <f t="shared" si="11"/>
        <v>0</v>
      </c>
      <c r="Q174" s="146">
        <v>0</v>
      </c>
      <c r="R174" s="146">
        <f t="shared" si="12"/>
        <v>0</v>
      </c>
      <c r="S174" s="146">
        <v>0</v>
      </c>
      <c r="T174" s="147">
        <f t="shared" si="13"/>
        <v>0</v>
      </c>
      <c r="AR174" s="148" t="s">
        <v>339</v>
      </c>
      <c r="AT174" s="148" t="s">
        <v>269</v>
      </c>
      <c r="AU174" s="148" t="s">
        <v>86</v>
      </c>
      <c r="AY174" s="16" t="s">
        <v>163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6" t="s">
        <v>8</v>
      </c>
      <c r="BK174" s="149">
        <f t="shared" si="19"/>
        <v>0</v>
      </c>
      <c r="BL174" s="16" t="s">
        <v>251</v>
      </c>
      <c r="BM174" s="148" t="s">
        <v>537</v>
      </c>
    </row>
    <row r="175" spans="2:65" s="1" customFormat="1" ht="37.9" customHeight="1">
      <c r="B175" s="31"/>
      <c r="C175" s="136" t="s">
        <v>348</v>
      </c>
      <c r="D175" s="136" t="s">
        <v>165</v>
      </c>
      <c r="E175" s="137" t="s">
        <v>1633</v>
      </c>
      <c r="F175" s="138" t="s">
        <v>1634</v>
      </c>
      <c r="G175" s="139" t="s">
        <v>226</v>
      </c>
      <c r="H175" s="140">
        <v>2</v>
      </c>
      <c r="I175" s="141"/>
      <c r="J175" s="142">
        <f t="shared" si="10"/>
        <v>0</v>
      </c>
      <c r="K175" s="143"/>
      <c r="L175" s="31"/>
      <c r="M175" s="144" t="s">
        <v>1</v>
      </c>
      <c r="N175" s="145" t="s">
        <v>42</v>
      </c>
      <c r="P175" s="146">
        <f t="shared" si="11"/>
        <v>0</v>
      </c>
      <c r="Q175" s="146">
        <v>0</v>
      </c>
      <c r="R175" s="146">
        <f t="shared" si="12"/>
        <v>0</v>
      </c>
      <c r="S175" s="146">
        <v>0</v>
      </c>
      <c r="T175" s="147">
        <f t="shared" si="13"/>
        <v>0</v>
      </c>
      <c r="AR175" s="148" t="s">
        <v>251</v>
      </c>
      <c r="AT175" s="148" t="s">
        <v>165</v>
      </c>
      <c r="AU175" s="148" t="s">
        <v>86</v>
      </c>
      <c r="AY175" s="16" t="s">
        <v>163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6" t="s">
        <v>8</v>
      </c>
      <c r="BK175" s="149">
        <f t="shared" si="19"/>
        <v>0</v>
      </c>
      <c r="BL175" s="16" t="s">
        <v>251</v>
      </c>
      <c r="BM175" s="148" t="s">
        <v>549</v>
      </c>
    </row>
    <row r="176" spans="2:65" s="1" customFormat="1" ht="55.5" customHeight="1">
      <c r="B176" s="31"/>
      <c r="C176" s="158" t="s">
        <v>355</v>
      </c>
      <c r="D176" s="158" t="s">
        <v>269</v>
      </c>
      <c r="E176" s="159" t="s">
        <v>1635</v>
      </c>
      <c r="F176" s="160" t="s">
        <v>1636</v>
      </c>
      <c r="G176" s="161" t="s">
        <v>226</v>
      </c>
      <c r="H176" s="162">
        <v>2</v>
      </c>
      <c r="I176" s="163"/>
      <c r="J176" s="164">
        <f t="shared" si="10"/>
        <v>0</v>
      </c>
      <c r="K176" s="165"/>
      <c r="L176" s="166"/>
      <c r="M176" s="167" t="s">
        <v>1</v>
      </c>
      <c r="N176" s="168" t="s">
        <v>42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339</v>
      </c>
      <c r="AT176" s="148" t="s">
        <v>269</v>
      </c>
      <c r="AU176" s="148" t="s">
        <v>86</v>
      </c>
      <c r="AY176" s="16" t="s">
        <v>163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6" t="s">
        <v>8</v>
      </c>
      <c r="BK176" s="149">
        <f t="shared" si="19"/>
        <v>0</v>
      </c>
      <c r="BL176" s="16" t="s">
        <v>251</v>
      </c>
      <c r="BM176" s="148" t="s">
        <v>560</v>
      </c>
    </row>
    <row r="177" spans="2:65" s="1" customFormat="1" ht="37.9" customHeight="1">
      <c r="B177" s="31"/>
      <c r="C177" s="136" t="s">
        <v>360</v>
      </c>
      <c r="D177" s="136" t="s">
        <v>165</v>
      </c>
      <c r="E177" s="137" t="s">
        <v>1637</v>
      </c>
      <c r="F177" s="138" t="s">
        <v>1638</v>
      </c>
      <c r="G177" s="139" t="s">
        <v>226</v>
      </c>
      <c r="H177" s="140">
        <v>4</v>
      </c>
      <c r="I177" s="141"/>
      <c r="J177" s="142">
        <f t="shared" si="10"/>
        <v>0</v>
      </c>
      <c r="K177" s="143"/>
      <c r="L177" s="31"/>
      <c r="M177" s="144" t="s">
        <v>1</v>
      </c>
      <c r="N177" s="145" t="s">
        <v>42</v>
      </c>
      <c r="P177" s="146">
        <f t="shared" si="11"/>
        <v>0</v>
      </c>
      <c r="Q177" s="146">
        <v>0</v>
      </c>
      <c r="R177" s="146">
        <f t="shared" si="12"/>
        <v>0</v>
      </c>
      <c r="S177" s="146">
        <v>0</v>
      </c>
      <c r="T177" s="147">
        <f t="shared" si="13"/>
        <v>0</v>
      </c>
      <c r="AR177" s="148" t="s">
        <v>251</v>
      </c>
      <c r="AT177" s="148" t="s">
        <v>165</v>
      </c>
      <c r="AU177" s="148" t="s">
        <v>86</v>
      </c>
      <c r="AY177" s="16" t="s">
        <v>163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6" t="s">
        <v>8</v>
      </c>
      <c r="BK177" s="149">
        <f t="shared" si="19"/>
        <v>0</v>
      </c>
      <c r="BL177" s="16" t="s">
        <v>251</v>
      </c>
      <c r="BM177" s="148" t="s">
        <v>571</v>
      </c>
    </row>
    <row r="178" spans="2:65" s="1" customFormat="1" ht="55.5" customHeight="1">
      <c r="B178" s="31"/>
      <c r="C178" s="158" t="s">
        <v>370</v>
      </c>
      <c r="D178" s="158" t="s">
        <v>269</v>
      </c>
      <c r="E178" s="159" t="s">
        <v>1639</v>
      </c>
      <c r="F178" s="160" t="s">
        <v>1640</v>
      </c>
      <c r="G178" s="161" t="s">
        <v>226</v>
      </c>
      <c r="H178" s="162">
        <v>4</v>
      </c>
      <c r="I178" s="163"/>
      <c r="J178" s="164">
        <f t="shared" si="10"/>
        <v>0</v>
      </c>
      <c r="K178" s="165"/>
      <c r="L178" s="166"/>
      <c r="M178" s="167" t="s">
        <v>1</v>
      </c>
      <c r="N178" s="168" t="s">
        <v>42</v>
      </c>
      <c r="P178" s="146">
        <f t="shared" si="11"/>
        <v>0</v>
      </c>
      <c r="Q178" s="146">
        <v>0</v>
      </c>
      <c r="R178" s="146">
        <f t="shared" si="12"/>
        <v>0</v>
      </c>
      <c r="S178" s="146">
        <v>0</v>
      </c>
      <c r="T178" s="147">
        <f t="shared" si="13"/>
        <v>0</v>
      </c>
      <c r="AR178" s="148" t="s">
        <v>339</v>
      </c>
      <c r="AT178" s="148" t="s">
        <v>269</v>
      </c>
      <c r="AU178" s="148" t="s">
        <v>86</v>
      </c>
      <c r="AY178" s="16" t="s">
        <v>163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6" t="s">
        <v>8</v>
      </c>
      <c r="BK178" s="149">
        <f t="shared" si="19"/>
        <v>0</v>
      </c>
      <c r="BL178" s="16" t="s">
        <v>251</v>
      </c>
      <c r="BM178" s="148" t="s">
        <v>581</v>
      </c>
    </row>
    <row r="179" spans="2:65" s="1" customFormat="1" ht="37.9" customHeight="1">
      <c r="B179" s="31"/>
      <c r="C179" s="136" t="s">
        <v>375</v>
      </c>
      <c r="D179" s="136" t="s">
        <v>165</v>
      </c>
      <c r="E179" s="137" t="s">
        <v>1641</v>
      </c>
      <c r="F179" s="138" t="s">
        <v>1642</v>
      </c>
      <c r="G179" s="139" t="s">
        <v>226</v>
      </c>
      <c r="H179" s="140">
        <v>1</v>
      </c>
      <c r="I179" s="141"/>
      <c r="J179" s="142">
        <f t="shared" si="10"/>
        <v>0</v>
      </c>
      <c r="K179" s="143"/>
      <c r="L179" s="31"/>
      <c r="M179" s="144" t="s">
        <v>1</v>
      </c>
      <c r="N179" s="145" t="s">
        <v>42</v>
      </c>
      <c r="P179" s="146">
        <f t="shared" si="11"/>
        <v>0</v>
      </c>
      <c r="Q179" s="146">
        <v>0</v>
      </c>
      <c r="R179" s="146">
        <f t="shared" si="12"/>
        <v>0</v>
      </c>
      <c r="S179" s="146">
        <v>0</v>
      </c>
      <c r="T179" s="147">
        <f t="shared" si="13"/>
        <v>0</v>
      </c>
      <c r="AR179" s="148" t="s">
        <v>251</v>
      </c>
      <c r="AT179" s="148" t="s">
        <v>165</v>
      </c>
      <c r="AU179" s="148" t="s">
        <v>86</v>
      </c>
      <c r="AY179" s="16" t="s">
        <v>163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6" t="s">
        <v>8</v>
      </c>
      <c r="BK179" s="149">
        <f t="shared" si="19"/>
        <v>0</v>
      </c>
      <c r="BL179" s="16" t="s">
        <v>251</v>
      </c>
      <c r="BM179" s="148" t="s">
        <v>589</v>
      </c>
    </row>
    <row r="180" spans="2:65" s="1" customFormat="1" ht="55.5" customHeight="1">
      <c r="B180" s="31"/>
      <c r="C180" s="158" t="s">
        <v>381</v>
      </c>
      <c r="D180" s="158" t="s">
        <v>269</v>
      </c>
      <c r="E180" s="159" t="s">
        <v>1643</v>
      </c>
      <c r="F180" s="160" t="s">
        <v>1644</v>
      </c>
      <c r="G180" s="161" t="s">
        <v>226</v>
      </c>
      <c r="H180" s="162">
        <v>1</v>
      </c>
      <c r="I180" s="163"/>
      <c r="J180" s="164">
        <f t="shared" si="10"/>
        <v>0</v>
      </c>
      <c r="K180" s="165"/>
      <c r="L180" s="166"/>
      <c r="M180" s="167" t="s">
        <v>1</v>
      </c>
      <c r="N180" s="168" t="s">
        <v>42</v>
      </c>
      <c r="P180" s="146">
        <f t="shared" si="11"/>
        <v>0</v>
      </c>
      <c r="Q180" s="146">
        <v>0</v>
      </c>
      <c r="R180" s="146">
        <f t="shared" si="12"/>
        <v>0</v>
      </c>
      <c r="S180" s="146">
        <v>0</v>
      </c>
      <c r="T180" s="147">
        <f t="shared" si="13"/>
        <v>0</v>
      </c>
      <c r="AR180" s="148" t="s">
        <v>339</v>
      </c>
      <c r="AT180" s="148" t="s">
        <v>269</v>
      </c>
      <c r="AU180" s="148" t="s">
        <v>86</v>
      </c>
      <c r="AY180" s="16" t="s">
        <v>163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6" t="s">
        <v>8</v>
      </c>
      <c r="BK180" s="149">
        <f t="shared" si="19"/>
        <v>0</v>
      </c>
      <c r="BL180" s="16" t="s">
        <v>251</v>
      </c>
      <c r="BM180" s="148" t="s">
        <v>597</v>
      </c>
    </row>
    <row r="181" spans="2:65" s="1" customFormat="1" ht="37.9" customHeight="1">
      <c r="B181" s="31"/>
      <c r="C181" s="136" t="s">
        <v>386</v>
      </c>
      <c r="D181" s="136" t="s">
        <v>165</v>
      </c>
      <c r="E181" s="137" t="s">
        <v>1645</v>
      </c>
      <c r="F181" s="138" t="s">
        <v>1646</v>
      </c>
      <c r="G181" s="139" t="s">
        <v>226</v>
      </c>
      <c r="H181" s="140">
        <v>2</v>
      </c>
      <c r="I181" s="141"/>
      <c r="J181" s="142">
        <f t="shared" si="10"/>
        <v>0</v>
      </c>
      <c r="K181" s="143"/>
      <c r="L181" s="31"/>
      <c r="M181" s="144" t="s">
        <v>1</v>
      </c>
      <c r="N181" s="145" t="s">
        <v>42</v>
      </c>
      <c r="P181" s="146">
        <f t="shared" si="11"/>
        <v>0</v>
      </c>
      <c r="Q181" s="146">
        <v>0</v>
      </c>
      <c r="R181" s="146">
        <f t="shared" si="12"/>
        <v>0</v>
      </c>
      <c r="S181" s="146">
        <v>0</v>
      </c>
      <c r="T181" s="147">
        <f t="shared" si="13"/>
        <v>0</v>
      </c>
      <c r="AR181" s="148" t="s">
        <v>251</v>
      </c>
      <c r="AT181" s="148" t="s">
        <v>165</v>
      </c>
      <c r="AU181" s="148" t="s">
        <v>86</v>
      </c>
      <c r="AY181" s="16" t="s">
        <v>163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16" t="s">
        <v>8</v>
      </c>
      <c r="BK181" s="149">
        <f t="shared" si="19"/>
        <v>0</v>
      </c>
      <c r="BL181" s="16" t="s">
        <v>251</v>
      </c>
      <c r="BM181" s="148" t="s">
        <v>610</v>
      </c>
    </row>
    <row r="182" spans="2:65" s="1" customFormat="1" ht="55.5" customHeight="1">
      <c r="B182" s="31"/>
      <c r="C182" s="158" t="s">
        <v>392</v>
      </c>
      <c r="D182" s="158" t="s">
        <v>269</v>
      </c>
      <c r="E182" s="159" t="s">
        <v>1647</v>
      </c>
      <c r="F182" s="160" t="s">
        <v>1648</v>
      </c>
      <c r="G182" s="161" t="s">
        <v>226</v>
      </c>
      <c r="H182" s="162">
        <v>2</v>
      </c>
      <c r="I182" s="163"/>
      <c r="J182" s="164">
        <f t="shared" si="10"/>
        <v>0</v>
      </c>
      <c r="K182" s="165"/>
      <c r="L182" s="166"/>
      <c r="M182" s="167" t="s">
        <v>1</v>
      </c>
      <c r="N182" s="168" t="s">
        <v>42</v>
      </c>
      <c r="P182" s="146">
        <f t="shared" si="11"/>
        <v>0</v>
      </c>
      <c r="Q182" s="146">
        <v>0</v>
      </c>
      <c r="R182" s="146">
        <f t="shared" si="12"/>
        <v>0</v>
      </c>
      <c r="S182" s="146">
        <v>0</v>
      </c>
      <c r="T182" s="147">
        <f t="shared" si="13"/>
        <v>0</v>
      </c>
      <c r="AR182" s="148" t="s">
        <v>339</v>
      </c>
      <c r="AT182" s="148" t="s">
        <v>269</v>
      </c>
      <c r="AU182" s="148" t="s">
        <v>86</v>
      </c>
      <c r="AY182" s="16" t="s">
        <v>163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16" t="s">
        <v>8</v>
      </c>
      <c r="BK182" s="149">
        <f t="shared" si="19"/>
        <v>0</v>
      </c>
      <c r="BL182" s="16" t="s">
        <v>251</v>
      </c>
      <c r="BM182" s="148" t="s">
        <v>620</v>
      </c>
    </row>
    <row r="183" spans="2:65" s="1" customFormat="1" ht="24.2" customHeight="1">
      <c r="B183" s="31"/>
      <c r="C183" s="136" t="s">
        <v>397</v>
      </c>
      <c r="D183" s="136" t="s">
        <v>165</v>
      </c>
      <c r="E183" s="137" t="s">
        <v>1649</v>
      </c>
      <c r="F183" s="138" t="s">
        <v>1650</v>
      </c>
      <c r="G183" s="139" t="s">
        <v>226</v>
      </c>
      <c r="H183" s="140">
        <v>18</v>
      </c>
      <c r="I183" s="141"/>
      <c r="J183" s="142">
        <f t="shared" si="10"/>
        <v>0</v>
      </c>
      <c r="K183" s="143"/>
      <c r="L183" s="31"/>
      <c r="M183" s="144" t="s">
        <v>1</v>
      </c>
      <c r="N183" s="145" t="s">
        <v>42</v>
      </c>
      <c r="P183" s="146">
        <f t="shared" si="11"/>
        <v>0</v>
      </c>
      <c r="Q183" s="146">
        <v>0</v>
      </c>
      <c r="R183" s="146">
        <f t="shared" si="12"/>
        <v>0</v>
      </c>
      <c r="S183" s="146">
        <v>0</v>
      </c>
      <c r="T183" s="147">
        <f t="shared" si="13"/>
        <v>0</v>
      </c>
      <c r="AR183" s="148" t="s">
        <v>251</v>
      </c>
      <c r="AT183" s="148" t="s">
        <v>165</v>
      </c>
      <c r="AU183" s="148" t="s">
        <v>86</v>
      </c>
      <c r="AY183" s="16" t="s">
        <v>163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16" t="s">
        <v>8</v>
      </c>
      <c r="BK183" s="149">
        <f t="shared" si="19"/>
        <v>0</v>
      </c>
      <c r="BL183" s="16" t="s">
        <v>251</v>
      </c>
      <c r="BM183" s="148" t="s">
        <v>629</v>
      </c>
    </row>
    <row r="184" spans="2:65" s="1" customFormat="1" ht="24.2" customHeight="1">
      <c r="B184" s="31"/>
      <c r="C184" s="136" t="s">
        <v>403</v>
      </c>
      <c r="D184" s="136" t="s">
        <v>165</v>
      </c>
      <c r="E184" s="137" t="s">
        <v>1651</v>
      </c>
      <c r="F184" s="138" t="s">
        <v>1652</v>
      </c>
      <c r="G184" s="139" t="s">
        <v>203</v>
      </c>
      <c r="H184" s="140">
        <v>1.5109999999999999</v>
      </c>
      <c r="I184" s="141"/>
      <c r="J184" s="142">
        <f t="shared" si="10"/>
        <v>0</v>
      </c>
      <c r="K184" s="143"/>
      <c r="L184" s="31"/>
      <c r="M184" s="144" t="s">
        <v>1</v>
      </c>
      <c r="N184" s="145" t="s">
        <v>42</v>
      </c>
      <c r="P184" s="146">
        <f t="shared" si="11"/>
        <v>0</v>
      </c>
      <c r="Q184" s="146">
        <v>0</v>
      </c>
      <c r="R184" s="146">
        <f t="shared" si="12"/>
        <v>0</v>
      </c>
      <c r="S184" s="146">
        <v>0</v>
      </c>
      <c r="T184" s="147">
        <f t="shared" si="13"/>
        <v>0</v>
      </c>
      <c r="AR184" s="148" t="s">
        <v>251</v>
      </c>
      <c r="AT184" s="148" t="s">
        <v>165</v>
      </c>
      <c r="AU184" s="148" t="s">
        <v>86</v>
      </c>
      <c r="AY184" s="16" t="s">
        <v>163</v>
      </c>
      <c r="BE184" s="149">
        <f t="shared" si="14"/>
        <v>0</v>
      </c>
      <c r="BF184" s="149">
        <f t="shared" si="15"/>
        <v>0</v>
      </c>
      <c r="BG184" s="149">
        <f t="shared" si="16"/>
        <v>0</v>
      </c>
      <c r="BH184" s="149">
        <f t="shared" si="17"/>
        <v>0</v>
      </c>
      <c r="BI184" s="149">
        <f t="shared" si="18"/>
        <v>0</v>
      </c>
      <c r="BJ184" s="16" t="s">
        <v>8</v>
      </c>
      <c r="BK184" s="149">
        <f t="shared" si="19"/>
        <v>0</v>
      </c>
      <c r="BL184" s="16" t="s">
        <v>251</v>
      </c>
      <c r="BM184" s="148" t="s">
        <v>638</v>
      </c>
    </row>
    <row r="185" spans="2:65" s="11" customFormat="1" ht="22.9" customHeight="1">
      <c r="B185" s="124"/>
      <c r="D185" s="125" t="s">
        <v>76</v>
      </c>
      <c r="E185" s="134" t="s">
        <v>1006</v>
      </c>
      <c r="F185" s="134" t="s">
        <v>1007</v>
      </c>
      <c r="I185" s="127"/>
      <c r="J185" s="135">
        <f>BK185</f>
        <v>0</v>
      </c>
      <c r="L185" s="124"/>
      <c r="M185" s="129"/>
      <c r="P185" s="130">
        <f>SUM(P186:P188)</f>
        <v>0</v>
      </c>
      <c r="R185" s="130">
        <f>SUM(R186:R188)</f>
        <v>0.13123499999999999</v>
      </c>
      <c r="T185" s="131">
        <f>SUM(T186:T188)</f>
        <v>0</v>
      </c>
      <c r="AR185" s="125" t="s">
        <v>86</v>
      </c>
      <c r="AT185" s="132" t="s">
        <v>76</v>
      </c>
      <c r="AU185" s="132" t="s">
        <v>8</v>
      </c>
      <c r="AY185" s="125" t="s">
        <v>163</v>
      </c>
      <c r="BK185" s="133">
        <f>SUM(BK186:BK188)</f>
        <v>0</v>
      </c>
    </row>
    <row r="186" spans="2:65" s="1" customFormat="1" ht="24.2" customHeight="1">
      <c r="B186" s="31"/>
      <c r="C186" s="136" t="s">
        <v>408</v>
      </c>
      <c r="D186" s="136" t="s">
        <v>165</v>
      </c>
      <c r="E186" s="137" t="s">
        <v>1653</v>
      </c>
      <c r="F186" s="138" t="s">
        <v>1654</v>
      </c>
      <c r="G186" s="139" t="s">
        <v>168</v>
      </c>
      <c r="H186" s="140">
        <v>6</v>
      </c>
      <c r="I186" s="141"/>
      <c r="J186" s="142">
        <f>ROUND(I186*H186,0)</f>
        <v>0</v>
      </c>
      <c r="K186" s="143"/>
      <c r="L186" s="31"/>
      <c r="M186" s="144" t="s">
        <v>1</v>
      </c>
      <c r="N186" s="145" t="s">
        <v>42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251</v>
      </c>
      <c r="AT186" s="148" t="s">
        <v>165</v>
      </c>
      <c r="AU186" s="148" t="s">
        <v>86</v>
      </c>
      <c r="AY186" s="16" t="s">
        <v>163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6" t="s">
        <v>8</v>
      </c>
      <c r="BK186" s="149">
        <f>ROUND(I186*H186,0)</f>
        <v>0</v>
      </c>
      <c r="BL186" s="16" t="s">
        <v>251</v>
      </c>
      <c r="BM186" s="148" t="s">
        <v>648</v>
      </c>
    </row>
    <row r="187" spans="2:65" s="1" customFormat="1" ht="24.2" customHeight="1">
      <c r="B187" s="31"/>
      <c r="C187" s="158" t="s">
        <v>413</v>
      </c>
      <c r="D187" s="158" t="s">
        <v>269</v>
      </c>
      <c r="E187" s="159" t="s">
        <v>1655</v>
      </c>
      <c r="F187" s="160" t="s">
        <v>1656</v>
      </c>
      <c r="G187" s="161" t="s">
        <v>168</v>
      </c>
      <c r="H187" s="162">
        <v>6.5</v>
      </c>
      <c r="I187" s="163"/>
      <c r="J187" s="164">
        <f>ROUND(I187*H187,0)</f>
        <v>0</v>
      </c>
      <c r="K187" s="165"/>
      <c r="L187" s="166"/>
      <c r="M187" s="167" t="s">
        <v>1</v>
      </c>
      <c r="N187" s="168" t="s">
        <v>42</v>
      </c>
      <c r="P187" s="146">
        <f>O187*H187</f>
        <v>0</v>
      </c>
      <c r="Q187" s="146">
        <v>2.019E-2</v>
      </c>
      <c r="R187" s="146">
        <f>Q187*H187</f>
        <v>0.13123499999999999</v>
      </c>
      <c r="S187" s="146">
        <v>0</v>
      </c>
      <c r="T187" s="147">
        <f>S187*H187</f>
        <v>0</v>
      </c>
      <c r="AR187" s="148" t="s">
        <v>339</v>
      </c>
      <c r="AT187" s="148" t="s">
        <v>269</v>
      </c>
      <c r="AU187" s="148" t="s">
        <v>86</v>
      </c>
      <c r="AY187" s="16" t="s">
        <v>163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6" t="s">
        <v>8</v>
      </c>
      <c r="BK187" s="149">
        <f>ROUND(I187*H187,0)</f>
        <v>0</v>
      </c>
      <c r="BL187" s="16" t="s">
        <v>251</v>
      </c>
      <c r="BM187" s="148" t="s">
        <v>658</v>
      </c>
    </row>
    <row r="188" spans="2:65" s="1" customFormat="1" ht="24.2" customHeight="1">
      <c r="B188" s="31"/>
      <c r="C188" s="136" t="s">
        <v>419</v>
      </c>
      <c r="D188" s="136" t="s">
        <v>165</v>
      </c>
      <c r="E188" s="137" t="s">
        <v>1657</v>
      </c>
      <c r="F188" s="138" t="s">
        <v>1658</v>
      </c>
      <c r="G188" s="139" t="s">
        <v>203</v>
      </c>
      <c r="H188" s="140">
        <v>0.13100000000000001</v>
      </c>
      <c r="I188" s="141"/>
      <c r="J188" s="142">
        <f>ROUND(I188*H188,0)</f>
        <v>0</v>
      </c>
      <c r="K188" s="143"/>
      <c r="L188" s="31"/>
      <c r="M188" s="144" t="s">
        <v>1</v>
      </c>
      <c r="N188" s="145" t="s">
        <v>42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251</v>
      </c>
      <c r="AT188" s="148" t="s">
        <v>165</v>
      </c>
      <c r="AU188" s="148" t="s">
        <v>86</v>
      </c>
      <c r="AY188" s="16" t="s">
        <v>163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6" t="s">
        <v>8</v>
      </c>
      <c r="BK188" s="149">
        <f>ROUND(I188*H188,0)</f>
        <v>0</v>
      </c>
      <c r="BL188" s="16" t="s">
        <v>251</v>
      </c>
      <c r="BM188" s="148" t="s">
        <v>668</v>
      </c>
    </row>
    <row r="189" spans="2:65" s="11" customFormat="1" ht="22.9" customHeight="1">
      <c r="B189" s="124"/>
      <c r="D189" s="125" t="s">
        <v>76</v>
      </c>
      <c r="E189" s="134" t="s">
        <v>1099</v>
      </c>
      <c r="F189" s="134" t="s">
        <v>1100</v>
      </c>
      <c r="I189" s="127"/>
      <c r="J189" s="135">
        <f>BK189</f>
        <v>0</v>
      </c>
      <c r="L189" s="124"/>
      <c r="M189" s="129"/>
      <c r="P189" s="130">
        <f>SUM(P190:P198)</f>
        <v>0</v>
      </c>
      <c r="R189" s="130">
        <f>SUM(R190:R198)</f>
        <v>0.93642999999999998</v>
      </c>
      <c r="T189" s="131">
        <f>SUM(T190:T198)</f>
        <v>0</v>
      </c>
      <c r="AR189" s="125" t="s">
        <v>86</v>
      </c>
      <c r="AT189" s="132" t="s">
        <v>76</v>
      </c>
      <c r="AU189" s="132" t="s">
        <v>8</v>
      </c>
      <c r="AY189" s="125" t="s">
        <v>163</v>
      </c>
      <c r="BK189" s="133">
        <f>SUM(BK190:BK198)</f>
        <v>0</v>
      </c>
    </row>
    <row r="190" spans="2:65" s="1" customFormat="1" ht="24.2" customHeight="1">
      <c r="B190" s="31"/>
      <c r="C190" s="136" t="s">
        <v>432</v>
      </c>
      <c r="D190" s="136" t="s">
        <v>165</v>
      </c>
      <c r="E190" s="137" t="s">
        <v>1530</v>
      </c>
      <c r="F190" s="138" t="s">
        <v>1531</v>
      </c>
      <c r="G190" s="139" t="s">
        <v>1532</v>
      </c>
      <c r="H190" s="140">
        <v>12</v>
      </c>
      <c r="I190" s="141"/>
      <c r="J190" s="142">
        <f t="shared" ref="J190:J198" si="20">ROUND(I190*H190,0)</f>
        <v>0</v>
      </c>
      <c r="K190" s="143"/>
      <c r="L190" s="31"/>
      <c r="M190" s="144" t="s">
        <v>1</v>
      </c>
      <c r="N190" s="145" t="s">
        <v>42</v>
      </c>
      <c r="P190" s="146">
        <f t="shared" ref="P190:P198" si="21">O190*H190</f>
        <v>0</v>
      </c>
      <c r="Q190" s="146">
        <v>6.9999999999999994E-5</v>
      </c>
      <c r="R190" s="146">
        <f t="shared" ref="R190:R198" si="22">Q190*H190</f>
        <v>8.3999999999999993E-4</v>
      </c>
      <c r="S190" s="146">
        <v>0</v>
      </c>
      <c r="T190" s="147">
        <f t="shared" ref="T190:T198" si="23">S190*H190</f>
        <v>0</v>
      </c>
      <c r="AR190" s="148" t="s">
        <v>251</v>
      </c>
      <c r="AT190" s="148" t="s">
        <v>165</v>
      </c>
      <c r="AU190" s="148" t="s">
        <v>86</v>
      </c>
      <c r="AY190" s="16" t="s">
        <v>163</v>
      </c>
      <c r="BE190" s="149">
        <f t="shared" ref="BE190:BE198" si="24">IF(N190="základní",J190,0)</f>
        <v>0</v>
      </c>
      <c r="BF190" s="149">
        <f t="shared" ref="BF190:BF198" si="25">IF(N190="snížená",J190,0)</f>
        <v>0</v>
      </c>
      <c r="BG190" s="149">
        <f t="shared" ref="BG190:BG198" si="26">IF(N190="zákl. přenesená",J190,0)</f>
        <v>0</v>
      </c>
      <c r="BH190" s="149">
        <f t="shared" ref="BH190:BH198" si="27">IF(N190="sníž. přenesená",J190,0)</f>
        <v>0</v>
      </c>
      <c r="BI190" s="149">
        <f t="shared" ref="BI190:BI198" si="28">IF(N190="nulová",J190,0)</f>
        <v>0</v>
      </c>
      <c r="BJ190" s="16" t="s">
        <v>8</v>
      </c>
      <c r="BK190" s="149">
        <f t="shared" ref="BK190:BK198" si="29">ROUND(I190*H190,0)</f>
        <v>0</v>
      </c>
      <c r="BL190" s="16" t="s">
        <v>251</v>
      </c>
      <c r="BM190" s="148" t="s">
        <v>678</v>
      </c>
    </row>
    <row r="191" spans="2:65" s="1" customFormat="1" ht="16.5" customHeight="1">
      <c r="B191" s="31"/>
      <c r="C191" s="158" t="s">
        <v>438</v>
      </c>
      <c r="D191" s="158" t="s">
        <v>269</v>
      </c>
      <c r="E191" s="159" t="s">
        <v>1659</v>
      </c>
      <c r="F191" s="160" t="s">
        <v>1660</v>
      </c>
      <c r="G191" s="161" t="s">
        <v>226</v>
      </c>
      <c r="H191" s="162">
        <v>16</v>
      </c>
      <c r="I191" s="163"/>
      <c r="J191" s="164">
        <f t="shared" si="20"/>
        <v>0</v>
      </c>
      <c r="K191" s="165"/>
      <c r="L191" s="166"/>
      <c r="M191" s="167" t="s">
        <v>1</v>
      </c>
      <c r="N191" s="168" t="s">
        <v>42</v>
      </c>
      <c r="P191" s="146">
        <f t="shared" si="21"/>
        <v>0</v>
      </c>
      <c r="Q191" s="146">
        <v>3.1E-4</v>
      </c>
      <c r="R191" s="146">
        <f t="shared" si="22"/>
        <v>4.96E-3</v>
      </c>
      <c r="S191" s="146">
        <v>0</v>
      </c>
      <c r="T191" s="147">
        <f t="shared" si="23"/>
        <v>0</v>
      </c>
      <c r="AR191" s="148" t="s">
        <v>339</v>
      </c>
      <c r="AT191" s="148" t="s">
        <v>269</v>
      </c>
      <c r="AU191" s="148" t="s">
        <v>86</v>
      </c>
      <c r="AY191" s="16" t="s">
        <v>163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6" t="s">
        <v>8</v>
      </c>
      <c r="BK191" s="149">
        <f t="shared" si="29"/>
        <v>0</v>
      </c>
      <c r="BL191" s="16" t="s">
        <v>251</v>
      </c>
      <c r="BM191" s="148" t="s">
        <v>608</v>
      </c>
    </row>
    <row r="192" spans="2:65" s="1" customFormat="1" ht="16.5" customHeight="1">
      <c r="B192" s="31"/>
      <c r="C192" s="158" t="s">
        <v>444</v>
      </c>
      <c r="D192" s="158" t="s">
        <v>269</v>
      </c>
      <c r="E192" s="159" t="s">
        <v>1661</v>
      </c>
      <c r="F192" s="160" t="s">
        <v>1662</v>
      </c>
      <c r="G192" s="161" t="s">
        <v>226</v>
      </c>
      <c r="H192" s="162">
        <v>2</v>
      </c>
      <c r="I192" s="163"/>
      <c r="J192" s="164">
        <f t="shared" si="20"/>
        <v>0</v>
      </c>
      <c r="K192" s="165"/>
      <c r="L192" s="166"/>
      <c r="M192" s="167" t="s">
        <v>1</v>
      </c>
      <c r="N192" s="168" t="s">
        <v>42</v>
      </c>
      <c r="P192" s="146">
        <f t="shared" si="21"/>
        <v>0</v>
      </c>
      <c r="Q192" s="146">
        <v>4.8000000000000001E-4</v>
      </c>
      <c r="R192" s="146">
        <f t="shared" si="22"/>
        <v>9.6000000000000002E-4</v>
      </c>
      <c r="S192" s="146">
        <v>0</v>
      </c>
      <c r="T192" s="147">
        <f t="shared" si="23"/>
        <v>0</v>
      </c>
      <c r="AR192" s="148" t="s">
        <v>339</v>
      </c>
      <c r="AT192" s="148" t="s">
        <v>269</v>
      </c>
      <c r="AU192" s="148" t="s">
        <v>86</v>
      </c>
      <c r="AY192" s="16" t="s">
        <v>163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6" t="s">
        <v>8</v>
      </c>
      <c r="BK192" s="149">
        <f t="shared" si="29"/>
        <v>0</v>
      </c>
      <c r="BL192" s="16" t="s">
        <v>251</v>
      </c>
      <c r="BM192" s="148" t="s">
        <v>697</v>
      </c>
    </row>
    <row r="193" spans="2:65" s="1" customFormat="1" ht="24.2" customHeight="1">
      <c r="B193" s="31"/>
      <c r="C193" s="158" t="s">
        <v>450</v>
      </c>
      <c r="D193" s="158" t="s">
        <v>269</v>
      </c>
      <c r="E193" s="159" t="s">
        <v>1663</v>
      </c>
      <c r="F193" s="160" t="s">
        <v>1664</v>
      </c>
      <c r="G193" s="161" t="s">
        <v>226</v>
      </c>
      <c r="H193" s="162">
        <v>18</v>
      </c>
      <c r="I193" s="163"/>
      <c r="J193" s="164">
        <f t="shared" si="20"/>
        <v>0</v>
      </c>
      <c r="K193" s="165"/>
      <c r="L193" s="166"/>
      <c r="M193" s="167" t="s">
        <v>1</v>
      </c>
      <c r="N193" s="168" t="s">
        <v>42</v>
      </c>
      <c r="P193" s="146">
        <f t="shared" si="21"/>
        <v>0</v>
      </c>
      <c r="Q193" s="146">
        <v>0</v>
      </c>
      <c r="R193" s="146">
        <f t="shared" si="22"/>
        <v>0</v>
      </c>
      <c r="S193" s="146">
        <v>0</v>
      </c>
      <c r="T193" s="147">
        <f t="shared" si="23"/>
        <v>0</v>
      </c>
      <c r="AR193" s="148" t="s">
        <v>339</v>
      </c>
      <c r="AT193" s="148" t="s">
        <v>269</v>
      </c>
      <c r="AU193" s="148" t="s">
        <v>86</v>
      </c>
      <c r="AY193" s="16" t="s">
        <v>163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6" t="s">
        <v>8</v>
      </c>
      <c r="BK193" s="149">
        <f t="shared" si="29"/>
        <v>0</v>
      </c>
      <c r="BL193" s="16" t="s">
        <v>251</v>
      </c>
      <c r="BM193" s="148" t="s">
        <v>707</v>
      </c>
    </row>
    <row r="194" spans="2:65" s="1" customFormat="1" ht="24.2" customHeight="1">
      <c r="B194" s="31"/>
      <c r="C194" s="136" t="s">
        <v>456</v>
      </c>
      <c r="D194" s="136" t="s">
        <v>165</v>
      </c>
      <c r="E194" s="137" t="s">
        <v>1530</v>
      </c>
      <c r="F194" s="138" t="s">
        <v>1531</v>
      </c>
      <c r="G194" s="139" t="s">
        <v>1532</v>
      </c>
      <c r="H194" s="140">
        <v>881</v>
      </c>
      <c r="I194" s="141"/>
      <c r="J194" s="142">
        <f t="shared" si="20"/>
        <v>0</v>
      </c>
      <c r="K194" s="143"/>
      <c r="L194" s="31"/>
      <c r="M194" s="144" t="s">
        <v>1</v>
      </c>
      <c r="N194" s="145" t="s">
        <v>42</v>
      </c>
      <c r="P194" s="146">
        <f t="shared" si="21"/>
        <v>0</v>
      </c>
      <c r="Q194" s="146">
        <v>6.9999999999999994E-5</v>
      </c>
      <c r="R194" s="146">
        <f t="shared" si="22"/>
        <v>6.1669999999999996E-2</v>
      </c>
      <c r="S194" s="146">
        <v>0</v>
      </c>
      <c r="T194" s="147">
        <f t="shared" si="23"/>
        <v>0</v>
      </c>
      <c r="AR194" s="148" t="s">
        <v>251</v>
      </c>
      <c r="AT194" s="148" t="s">
        <v>165</v>
      </c>
      <c r="AU194" s="148" t="s">
        <v>86</v>
      </c>
      <c r="AY194" s="16" t="s">
        <v>163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6" t="s">
        <v>8</v>
      </c>
      <c r="BK194" s="149">
        <f t="shared" si="29"/>
        <v>0</v>
      </c>
      <c r="BL194" s="16" t="s">
        <v>251</v>
      </c>
      <c r="BM194" s="148" t="s">
        <v>716</v>
      </c>
    </row>
    <row r="195" spans="2:65" s="1" customFormat="1" ht="21.75" customHeight="1">
      <c r="B195" s="31"/>
      <c r="C195" s="158" t="s">
        <v>465</v>
      </c>
      <c r="D195" s="158" t="s">
        <v>269</v>
      </c>
      <c r="E195" s="159" t="s">
        <v>1665</v>
      </c>
      <c r="F195" s="160" t="s">
        <v>1666</v>
      </c>
      <c r="G195" s="161" t="s">
        <v>203</v>
      </c>
      <c r="H195" s="162">
        <v>0.70799999999999996</v>
      </c>
      <c r="I195" s="163"/>
      <c r="J195" s="164">
        <f t="shared" si="20"/>
        <v>0</v>
      </c>
      <c r="K195" s="165"/>
      <c r="L195" s="166"/>
      <c r="M195" s="167" t="s">
        <v>1</v>
      </c>
      <c r="N195" s="168" t="s">
        <v>42</v>
      </c>
      <c r="P195" s="146">
        <f t="shared" si="21"/>
        <v>0</v>
      </c>
      <c r="Q195" s="146">
        <v>1</v>
      </c>
      <c r="R195" s="146">
        <f t="shared" si="22"/>
        <v>0.70799999999999996</v>
      </c>
      <c r="S195" s="146">
        <v>0</v>
      </c>
      <c r="T195" s="147">
        <f t="shared" si="23"/>
        <v>0</v>
      </c>
      <c r="AR195" s="148" t="s">
        <v>339</v>
      </c>
      <c r="AT195" s="148" t="s">
        <v>269</v>
      </c>
      <c r="AU195" s="148" t="s">
        <v>86</v>
      </c>
      <c r="AY195" s="16" t="s">
        <v>163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6" t="s">
        <v>8</v>
      </c>
      <c r="BK195" s="149">
        <f t="shared" si="29"/>
        <v>0</v>
      </c>
      <c r="BL195" s="16" t="s">
        <v>251</v>
      </c>
      <c r="BM195" s="148" t="s">
        <v>726</v>
      </c>
    </row>
    <row r="196" spans="2:65" s="1" customFormat="1" ht="24.2" customHeight="1">
      <c r="B196" s="31"/>
      <c r="C196" s="158" t="s">
        <v>470</v>
      </c>
      <c r="D196" s="158" t="s">
        <v>269</v>
      </c>
      <c r="E196" s="159" t="s">
        <v>1667</v>
      </c>
      <c r="F196" s="160" t="s">
        <v>1668</v>
      </c>
      <c r="G196" s="161" t="s">
        <v>203</v>
      </c>
      <c r="H196" s="162">
        <v>0.16</v>
      </c>
      <c r="I196" s="163"/>
      <c r="J196" s="164">
        <f t="shared" si="20"/>
        <v>0</v>
      </c>
      <c r="K196" s="165"/>
      <c r="L196" s="166"/>
      <c r="M196" s="167" t="s">
        <v>1</v>
      </c>
      <c r="N196" s="168" t="s">
        <v>42</v>
      </c>
      <c r="P196" s="146">
        <f t="shared" si="21"/>
        <v>0</v>
      </c>
      <c r="Q196" s="146">
        <v>1</v>
      </c>
      <c r="R196" s="146">
        <f t="shared" si="22"/>
        <v>0.16</v>
      </c>
      <c r="S196" s="146">
        <v>0</v>
      </c>
      <c r="T196" s="147">
        <f t="shared" si="23"/>
        <v>0</v>
      </c>
      <c r="AR196" s="148" t="s">
        <v>339</v>
      </c>
      <c r="AT196" s="148" t="s">
        <v>269</v>
      </c>
      <c r="AU196" s="148" t="s">
        <v>86</v>
      </c>
      <c r="AY196" s="16" t="s">
        <v>163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16" t="s">
        <v>8</v>
      </c>
      <c r="BK196" s="149">
        <f t="shared" si="29"/>
        <v>0</v>
      </c>
      <c r="BL196" s="16" t="s">
        <v>251</v>
      </c>
      <c r="BM196" s="148" t="s">
        <v>735</v>
      </c>
    </row>
    <row r="197" spans="2:65" s="1" customFormat="1" ht="21.75" customHeight="1">
      <c r="B197" s="31"/>
      <c r="C197" s="158" t="s">
        <v>475</v>
      </c>
      <c r="D197" s="158" t="s">
        <v>269</v>
      </c>
      <c r="E197" s="159" t="s">
        <v>1669</v>
      </c>
      <c r="F197" s="160" t="s">
        <v>1670</v>
      </c>
      <c r="G197" s="161" t="s">
        <v>1356</v>
      </c>
      <c r="H197" s="162">
        <v>1</v>
      </c>
      <c r="I197" s="163"/>
      <c r="J197" s="164">
        <f t="shared" si="20"/>
        <v>0</v>
      </c>
      <c r="K197" s="165"/>
      <c r="L197" s="166"/>
      <c r="M197" s="167" t="s">
        <v>1</v>
      </c>
      <c r="N197" s="168" t="s">
        <v>42</v>
      </c>
      <c r="P197" s="146">
        <f t="shared" si="21"/>
        <v>0</v>
      </c>
      <c r="Q197" s="146">
        <v>0</v>
      </c>
      <c r="R197" s="146">
        <f t="shared" si="22"/>
        <v>0</v>
      </c>
      <c r="S197" s="146">
        <v>0</v>
      </c>
      <c r="T197" s="147">
        <f t="shared" si="23"/>
        <v>0</v>
      </c>
      <c r="AR197" s="148" t="s">
        <v>339</v>
      </c>
      <c r="AT197" s="148" t="s">
        <v>269</v>
      </c>
      <c r="AU197" s="148" t="s">
        <v>86</v>
      </c>
      <c r="AY197" s="16" t="s">
        <v>163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16" t="s">
        <v>8</v>
      </c>
      <c r="BK197" s="149">
        <f t="shared" si="29"/>
        <v>0</v>
      </c>
      <c r="BL197" s="16" t="s">
        <v>251</v>
      </c>
      <c r="BM197" s="148" t="s">
        <v>746</v>
      </c>
    </row>
    <row r="198" spans="2:65" s="1" customFormat="1" ht="24.2" customHeight="1">
      <c r="B198" s="31"/>
      <c r="C198" s="136" t="s">
        <v>479</v>
      </c>
      <c r="D198" s="136" t="s">
        <v>165</v>
      </c>
      <c r="E198" s="137" t="s">
        <v>1541</v>
      </c>
      <c r="F198" s="138" t="s">
        <v>1542</v>
      </c>
      <c r="G198" s="139" t="s">
        <v>203</v>
      </c>
      <c r="H198" s="140">
        <v>5.8000000000000003E-2</v>
      </c>
      <c r="I198" s="141"/>
      <c r="J198" s="142">
        <f t="shared" si="20"/>
        <v>0</v>
      </c>
      <c r="K198" s="143"/>
      <c r="L198" s="31"/>
      <c r="M198" s="144" t="s">
        <v>1</v>
      </c>
      <c r="N198" s="145" t="s">
        <v>42</v>
      </c>
      <c r="P198" s="146">
        <f t="shared" si="21"/>
        <v>0</v>
      </c>
      <c r="Q198" s="146">
        <v>0</v>
      </c>
      <c r="R198" s="146">
        <f t="shared" si="22"/>
        <v>0</v>
      </c>
      <c r="S198" s="146">
        <v>0</v>
      </c>
      <c r="T198" s="147">
        <f t="shared" si="23"/>
        <v>0</v>
      </c>
      <c r="AR198" s="148" t="s">
        <v>251</v>
      </c>
      <c r="AT198" s="148" t="s">
        <v>165</v>
      </c>
      <c r="AU198" s="148" t="s">
        <v>86</v>
      </c>
      <c r="AY198" s="16" t="s">
        <v>163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16" t="s">
        <v>8</v>
      </c>
      <c r="BK198" s="149">
        <f t="shared" si="29"/>
        <v>0</v>
      </c>
      <c r="BL198" s="16" t="s">
        <v>251</v>
      </c>
      <c r="BM198" s="148" t="s">
        <v>757</v>
      </c>
    </row>
    <row r="199" spans="2:65" s="11" customFormat="1" ht="22.9" customHeight="1">
      <c r="B199" s="124"/>
      <c r="D199" s="125" t="s">
        <v>76</v>
      </c>
      <c r="E199" s="134" t="s">
        <v>1209</v>
      </c>
      <c r="F199" s="134" t="s">
        <v>1210</v>
      </c>
      <c r="I199" s="127"/>
      <c r="J199" s="135">
        <f>BK199</f>
        <v>0</v>
      </c>
      <c r="L199" s="124"/>
      <c r="M199" s="129"/>
      <c r="P199" s="130">
        <f>SUM(P200:P201)</f>
        <v>0</v>
      </c>
      <c r="R199" s="130">
        <f>SUM(R200:R201)</f>
        <v>2.8159999999999998E-2</v>
      </c>
      <c r="T199" s="131">
        <f>SUM(T200:T201)</f>
        <v>0</v>
      </c>
      <c r="AR199" s="125" t="s">
        <v>86</v>
      </c>
      <c r="AT199" s="132" t="s">
        <v>76</v>
      </c>
      <c r="AU199" s="132" t="s">
        <v>8</v>
      </c>
      <c r="AY199" s="125" t="s">
        <v>163</v>
      </c>
      <c r="BK199" s="133">
        <f>SUM(BK200:BK201)</f>
        <v>0</v>
      </c>
    </row>
    <row r="200" spans="2:65" s="1" customFormat="1" ht="33" customHeight="1">
      <c r="B200" s="31"/>
      <c r="C200" s="136" t="s">
        <v>483</v>
      </c>
      <c r="D200" s="136" t="s">
        <v>165</v>
      </c>
      <c r="E200" s="137" t="s">
        <v>1671</v>
      </c>
      <c r="F200" s="138" t="s">
        <v>1672</v>
      </c>
      <c r="G200" s="139" t="s">
        <v>168</v>
      </c>
      <c r="H200" s="140">
        <v>128</v>
      </c>
      <c r="I200" s="141"/>
      <c r="J200" s="142">
        <f>ROUND(I200*H200,0)</f>
        <v>0</v>
      </c>
      <c r="K200" s="143"/>
      <c r="L200" s="31"/>
      <c r="M200" s="144" t="s">
        <v>1</v>
      </c>
      <c r="N200" s="145" t="s">
        <v>42</v>
      </c>
      <c r="P200" s="146">
        <f>O200*H200</f>
        <v>0</v>
      </c>
      <c r="Q200" s="146">
        <v>8.0000000000000007E-5</v>
      </c>
      <c r="R200" s="146">
        <f>Q200*H200</f>
        <v>1.0240000000000001E-2</v>
      </c>
      <c r="S200" s="146">
        <v>0</v>
      </c>
      <c r="T200" s="147">
        <f>S200*H200</f>
        <v>0</v>
      </c>
      <c r="AR200" s="148" t="s">
        <v>251</v>
      </c>
      <c r="AT200" s="148" t="s">
        <v>165</v>
      </c>
      <c r="AU200" s="148" t="s">
        <v>86</v>
      </c>
      <c r="AY200" s="16" t="s">
        <v>163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6" t="s">
        <v>8</v>
      </c>
      <c r="BK200" s="149">
        <f>ROUND(I200*H200,0)</f>
        <v>0</v>
      </c>
      <c r="BL200" s="16" t="s">
        <v>251</v>
      </c>
      <c r="BM200" s="148" t="s">
        <v>770</v>
      </c>
    </row>
    <row r="201" spans="2:65" s="1" customFormat="1" ht="24.2" customHeight="1">
      <c r="B201" s="31"/>
      <c r="C201" s="136" t="s">
        <v>488</v>
      </c>
      <c r="D201" s="136" t="s">
        <v>165</v>
      </c>
      <c r="E201" s="137" t="s">
        <v>1673</v>
      </c>
      <c r="F201" s="138" t="s">
        <v>1674</v>
      </c>
      <c r="G201" s="139" t="s">
        <v>168</v>
      </c>
      <c r="H201" s="140">
        <v>128</v>
      </c>
      <c r="I201" s="141"/>
      <c r="J201" s="142">
        <f>ROUND(I201*H201,0)</f>
        <v>0</v>
      </c>
      <c r="K201" s="143"/>
      <c r="L201" s="31"/>
      <c r="M201" s="144" t="s">
        <v>1</v>
      </c>
      <c r="N201" s="145" t="s">
        <v>42</v>
      </c>
      <c r="P201" s="146">
        <f>O201*H201</f>
        <v>0</v>
      </c>
      <c r="Q201" s="146">
        <v>1.3999999999999999E-4</v>
      </c>
      <c r="R201" s="146">
        <f>Q201*H201</f>
        <v>1.7919999999999998E-2</v>
      </c>
      <c r="S201" s="146">
        <v>0</v>
      </c>
      <c r="T201" s="147">
        <f>S201*H201</f>
        <v>0</v>
      </c>
      <c r="AR201" s="148" t="s">
        <v>251</v>
      </c>
      <c r="AT201" s="148" t="s">
        <v>165</v>
      </c>
      <c r="AU201" s="148" t="s">
        <v>86</v>
      </c>
      <c r="AY201" s="16" t="s">
        <v>163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6" t="s">
        <v>8</v>
      </c>
      <c r="BK201" s="149">
        <f>ROUND(I201*H201,0)</f>
        <v>0</v>
      </c>
      <c r="BL201" s="16" t="s">
        <v>251</v>
      </c>
      <c r="BM201" s="148" t="s">
        <v>780</v>
      </c>
    </row>
    <row r="202" spans="2:65" s="11" customFormat="1" ht="25.9" customHeight="1">
      <c r="B202" s="124"/>
      <c r="D202" s="125" t="s">
        <v>76</v>
      </c>
      <c r="E202" s="126" t="s">
        <v>1559</v>
      </c>
      <c r="F202" s="126" t="s">
        <v>1560</v>
      </c>
      <c r="I202" s="127"/>
      <c r="J202" s="128">
        <f>BK202</f>
        <v>0</v>
      </c>
      <c r="L202" s="124"/>
      <c r="M202" s="129"/>
      <c r="P202" s="130">
        <f>P203</f>
        <v>0</v>
      </c>
      <c r="R202" s="130">
        <f>R203</f>
        <v>0</v>
      </c>
      <c r="T202" s="131">
        <f>T203</f>
        <v>0</v>
      </c>
      <c r="AR202" s="125" t="s">
        <v>169</v>
      </c>
      <c r="AT202" s="132" t="s">
        <v>76</v>
      </c>
      <c r="AU202" s="132" t="s">
        <v>77</v>
      </c>
      <c r="AY202" s="125" t="s">
        <v>163</v>
      </c>
      <c r="BK202" s="133">
        <f>BK203</f>
        <v>0</v>
      </c>
    </row>
    <row r="203" spans="2:65" s="1" customFormat="1" ht="21.75" customHeight="1">
      <c r="B203" s="31"/>
      <c r="C203" s="136" t="s">
        <v>492</v>
      </c>
      <c r="D203" s="136" t="s">
        <v>165</v>
      </c>
      <c r="E203" s="137" t="s">
        <v>1675</v>
      </c>
      <c r="F203" s="138" t="s">
        <v>1676</v>
      </c>
      <c r="G203" s="139" t="s">
        <v>1353</v>
      </c>
      <c r="H203" s="140">
        <v>24</v>
      </c>
      <c r="I203" s="141"/>
      <c r="J203" s="142">
        <f>ROUND(I203*H203,0)</f>
        <v>0</v>
      </c>
      <c r="K203" s="143"/>
      <c r="L203" s="31"/>
      <c r="M203" s="144" t="s">
        <v>1</v>
      </c>
      <c r="N203" s="145" t="s">
        <v>42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1563</v>
      </c>
      <c r="AT203" s="148" t="s">
        <v>165</v>
      </c>
      <c r="AU203" s="148" t="s">
        <v>8</v>
      </c>
      <c r="AY203" s="16" t="s">
        <v>163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8</v>
      </c>
      <c r="BK203" s="149">
        <f>ROUND(I203*H203,0)</f>
        <v>0</v>
      </c>
      <c r="BL203" s="16" t="s">
        <v>1563</v>
      </c>
      <c r="BM203" s="148" t="s">
        <v>790</v>
      </c>
    </row>
    <row r="204" spans="2:65" s="11" customFormat="1" ht="25.9" customHeight="1">
      <c r="B204" s="124"/>
      <c r="D204" s="125" t="s">
        <v>76</v>
      </c>
      <c r="E204" s="126" t="s">
        <v>1318</v>
      </c>
      <c r="F204" s="126" t="s">
        <v>1319</v>
      </c>
      <c r="I204" s="127"/>
      <c r="J204" s="128">
        <f>BK204</f>
        <v>0</v>
      </c>
      <c r="L204" s="124"/>
      <c r="M204" s="129"/>
      <c r="P204" s="130">
        <f>P205+P209</f>
        <v>0</v>
      </c>
      <c r="R204" s="130">
        <f>R205+R209</f>
        <v>0</v>
      </c>
      <c r="T204" s="131">
        <f>T205+T209</f>
        <v>0</v>
      </c>
      <c r="AR204" s="125" t="s">
        <v>190</v>
      </c>
      <c r="AT204" s="132" t="s">
        <v>76</v>
      </c>
      <c r="AU204" s="132" t="s">
        <v>77</v>
      </c>
      <c r="AY204" s="125" t="s">
        <v>163</v>
      </c>
      <c r="BK204" s="133">
        <f>BK205+BK209</f>
        <v>0</v>
      </c>
    </row>
    <row r="205" spans="2:65" s="11" customFormat="1" ht="22.9" customHeight="1">
      <c r="B205" s="124"/>
      <c r="D205" s="125" t="s">
        <v>76</v>
      </c>
      <c r="E205" s="134" t="s">
        <v>1564</v>
      </c>
      <c r="F205" s="134" t="s">
        <v>1565</v>
      </c>
      <c r="I205" s="127"/>
      <c r="J205" s="135">
        <f>BK205</f>
        <v>0</v>
      </c>
      <c r="L205" s="124"/>
      <c r="M205" s="129"/>
      <c r="P205" s="130">
        <f>SUM(P206:P208)</f>
        <v>0</v>
      </c>
      <c r="R205" s="130">
        <f>SUM(R206:R208)</f>
        <v>0</v>
      </c>
      <c r="T205" s="131">
        <f>SUM(T206:T208)</f>
        <v>0</v>
      </c>
      <c r="AR205" s="125" t="s">
        <v>190</v>
      </c>
      <c r="AT205" s="132" t="s">
        <v>76</v>
      </c>
      <c r="AU205" s="132" t="s">
        <v>8</v>
      </c>
      <c r="AY205" s="125" t="s">
        <v>163</v>
      </c>
      <c r="BK205" s="133">
        <f>SUM(BK206:BK208)</f>
        <v>0</v>
      </c>
    </row>
    <row r="206" spans="2:65" s="1" customFormat="1" ht="16.5" customHeight="1">
      <c r="B206" s="31"/>
      <c r="C206" s="136" t="s">
        <v>497</v>
      </c>
      <c r="D206" s="136" t="s">
        <v>165</v>
      </c>
      <c r="E206" s="137" t="s">
        <v>1677</v>
      </c>
      <c r="F206" s="138" t="s">
        <v>1678</v>
      </c>
      <c r="G206" s="139" t="s">
        <v>1568</v>
      </c>
      <c r="H206" s="140">
        <v>3</v>
      </c>
      <c r="I206" s="141"/>
      <c r="J206" s="142">
        <f>ROUND(I206*H206,0)</f>
        <v>0</v>
      </c>
      <c r="K206" s="143"/>
      <c r="L206" s="31"/>
      <c r="M206" s="144" t="s">
        <v>1</v>
      </c>
      <c r="N206" s="145" t="s">
        <v>42</v>
      </c>
      <c r="P206" s="146">
        <f>O206*H206</f>
        <v>0</v>
      </c>
      <c r="Q206" s="146">
        <v>0</v>
      </c>
      <c r="R206" s="146">
        <f>Q206*H206</f>
        <v>0</v>
      </c>
      <c r="S206" s="146">
        <v>0</v>
      </c>
      <c r="T206" s="147">
        <f>S206*H206</f>
        <v>0</v>
      </c>
      <c r="AR206" s="148" t="s">
        <v>169</v>
      </c>
      <c r="AT206" s="148" t="s">
        <v>165</v>
      </c>
      <c r="AU206" s="148" t="s">
        <v>86</v>
      </c>
      <c r="AY206" s="16" t="s">
        <v>163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8</v>
      </c>
      <c r="BK206" s="149">
        <f>ROUND(I206*H206,0)</f>
        <v>0</v>
      </c>
      <c r="BL206" s="16" t="s">
        <v>169</v>
      </c>
      <c r="BM206" s="148" t="s">
        <v>800</v>
      </c>
    </row>
    <row r="207" spans="2:65" s="1" customFormat="1" ht="16.5" customHeight="1">
      <c r="B207" s="31"/>
      <c r="C207" s="136" t="s">
        <v>504</v>
      </c>
      <c r="D207" s="136" t="s">
        <v>165</v>
      </c>
      <c r="E207" s="137" t="s">
        <v>1566</v>
      </c>
      <c r="F207" s="138" t="s">
        <v>1567</v>
      </c>
      <c r="G207" s="139" t="s">
        <v>1568</v>
      </c>
      <c r="H207" s="140">
        <v>1</v>
      </c>
      <c r="I207" s="141"/>
      <c r="J207" s="142">
        <f>ROUND(I207*H207,0)</f>
        <v>0</v>
      </c>
      <c r="K207" s="143"/>
      <c r="L207" s="31"/>
      <c r="M207" s="144" t="s">
        <v>1</v>
      </c>
      <c r="N207" s="145" t="s">
        <v>42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169</v>
      </c>
      <c r="AT207" s="148" t="s">
        <v>165</v>
      </c>
      <c r="AU207" s="148" t="s">
        <v>86</v>
      </c>
      <c r="AY207" s="16" t="s">
        <v>163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6" t="s">
        <v>8</v>
      </c>
      <c r="BK207" s="149">
        <f>ROUND(I207*H207,0)</f>
        <v>0</v>
      </c>
      <c r="BL207" s="16" t="s">
        <v>169</v>
      </c>
      <c r="BM207" s="148" t="s">
        <v>810</v>
      </c>
    </row>
    <row r="208" spans="2:65" s="1" customFormat="1" ht="16.5" customHeight="1">
      <c r="B208" s="31"/>
      <c r="C208" s="136" t="s">
        <v>275</v>
      </c>
      <c r="D208" s="136" t="s">
        <v>165</v>
      </c>
      <c r="E208" s="137" t="s">
        <v>1569</v>
      </c>
      <c r="F208" s="138" t="s">
        <v>1570</v>
      </c>
      <c r="G208" s="139" t="s">
        <v>1568</v>
      </c>
      <c r="H208" s="140">
        <v>1</v>
      </c>
      <c r="I208" s="141"/>
      <c r="J208" s="142">
        <f>ROUND(I208*H208,0)</f>
        <v>0</v>
      </c>
      <c r="K208" s="143"/>
      <c r="L208" s="31"/>
      <c r="M208" s="144" t="s">
        <v>1</v>
      </c>
      <c r="N208" s="145" t="s">
        <v>42</v>
      </c>
      <c r="P208" s="146">
        <f>O208*H208</f>
        <v>0</v>
      </c>
      <c r="Q208" s="146">
        <v>0</v>
      </c>
      <c r="R208" s="146">
        <f>Q208*H208</f>
        <v>0</v>
      </c>
      <c r="S208" s="146">
        <v>0</v>
      </c>
      <c r="T208" s="147">
        <f>S208*H208</f>
        <v>0</v>
      </c>
      <c r="AR208" s="148" t="s">
        <v>169</v>
      </c>
      <c r="AT208" s="148" t="s">
        <v>165</v>
      </c>
      <c r="AU208" s="148" t="s">
        <v>86</v>
      </c>
      <c r="AY208" s="16" t="s">
        <v>163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6" t="s">
        <v>8</v>
      </c>
      <c r="BK208" s="149">
        <f>ROUND(I208*H208,0)</f>
        <v>0</v>
      </c>
      <c r="BL208" s="16" t="s">
        <v>169</v>
      </c>
      <c r="BM208" s="148" t="s">
        <v>818</v>
      </c>
    </row>
    <row r="209" spans="2:65" s="11" customFormat="1" ht="22.9" customHeight="1">
      <c r="B209" s="124"/>
      <c r="D209" s="125" t="s">
        <v>76</v>
      </c>
      <c r="E209" s="134" t="s">
        <v>1571</v>
      </c>
      <c r="F209" s="134" t="s">
        <v>1572</v>
      </c>
      <c r="I209" s="127"/>
      <c r="J209" s="135">
        <f>BK209</f>
        <v>0</v>
      </c>
      <c r="L209" s="124"/>
      <c r="M209" s="129"/>
      <c r="P209" s="130">
        <f>P210</f>
        <v>0</v>
      </c>
      <c r="R209" s="130">
        <f>R210</f>
        <v>0</v>
      </c>
      <c r="T209" s="131">
        <f>T210</f>
        <v>0</v>
      </c>
      <c r="AR209" s="125" t="s">
        <v>190</v>
      </c>
      <c r="AT209" s="132" t="s">
        <v>76</v>
      </c>
      <c r="AU209" s="132" t="s">
        <v>8</v>
      </c>
      <c r="AY209" s="125" t="s">
        <v>163</v>
      </c>
      <c r="BK209" s="133">
        <f>BK210</f>
        <v>0</v>
      </c>
    </row>
    <row r="210" spans="2:65" s="1" customFormat="1" ht="16.5" customHeight="1">
      <c r="B210" s="31"/>
      <c r="C210" s="136" t="s">
        <v>321</v>
      </c>
      <c r="D210" s="136" t="s">
        <v>165</v>
      </c>
      <c r="E210" s="137" t="s">
        <v>1573</v>
      </c>
      <c r="F210" s="138" t="s">
        <v>1574</v>
      </c>
      <c r="G210" s="139" t="s">
        <v>1353</v>
      </c>
      <c r="H210" s="140">
        <v>24</v>
      </c>
      <c r="I210" s="141"/>
      <c r="J210" s="142">
        <f>ROUND(I210*H210,0)</f>
        <v>0</v>
      </c>
      <c r="K210" s="143"/>
      <c r="L210" s="31"/>
      <c r="M210" s="176" t="s">
        <v>1</v>
      </c>
      <c r="N210" s="177" t="s">
        <v>42</v>
      </c>
      <c r="O210" s="178"/>
      <c r="P210" s="179">
        <f>O210*H210</f>
        <v>0</v>
      </c>
      <c r="Q210" s="179">
        <v>0</v>
      </c>
      <c r="R210" s="179">
        <f>Q210*H210</f>
        <v>0</v>
      </c>
      <c r="S210" s="179">
        <v>0</v>
      </c>
      <c r="T210" s="180">
        <f>S210*H210</f>
        <v>0</v>
      </c>
      <c r="AR210" s="148" t="s">
        <v>169</v>
      </c>
      <c r="AT210" s="148" t="s">
        <v>165</v>
      </c>
      <c r="AU210" s="148" t="s">
        <v>86</v>
      </c>
      <c r="AY210" s="16" t="s">
        <v>163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8</v>
      </c>
      <c r="BK210" s="149">
        <f>ROUND(I210*H210,0)</f>
        <v>0</v>
      </c>
      <c r="BL210" s="16" t="s">
        <v>169</v>
      </c>
      <c r="BM210" s="148" t="s">
        <v>826</v>
      </c>
    </row>
    <row r="211" spans="2:65" s="1" customFormat="1" ht="6.95" customHeight="1">
      <c r="B211" s="43"/>
      <c r="C211" s="44"/>
      <c r="D211" s="44"/>
      <c r="E211" s="44"/>
      <c r="F211" s="44"/>
      <c r="G211" s="44"/>
      <c r="H211" s="44"/>
      <c r="I211" s="44"/>
      <c r="J211" s="44"/>
      <c r="K211" s="44"/>
      <c r="L211" s="31"/>
    </row>
  </sheetData>
  <sheetProtection algorithmName="SHA-512" hashValue="o6sm0ic/h0A+W4LoJGgMvhGY7HGdQnzBhd2T/1M6zoRd24PftFUSlKpMKc0Ygno+Cpd5wBzZBkMGOLbRw7bhsg==" saltValue="wij3Dm/Ai2ab5FaZ1qZmM7X4wB4i40mhF/qITc8Wd8YiQyaxLmXEQDyMQoniiOkRSzeCnnUO3zFKiVOetGcDoQ==" spinCount="100000" sheet="1" objects="1" scenarios="1" formatColumns="0" formatRows="0" autoFilter="0"/>
  <autoFilter ref="C133:K210" xr:uid="{00000000-0009-0000-0000-000003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2"/>
  <sheetViews>
    <sheetView showGridLines="0" topLeftCell="A139" workbookViewId="0">
      <selection activeCell="Y131" sqref="Y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109</v>
      </c>
      <c r="L4" s="19"/>
      <c r="M4" s="92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26.25" customHeight="1">
      <c r="B7" s="19"/>
      <c r="E7" s="251" t="str">
        <f>'Rekapitulace stavby'!K6</f>
        <v>SOŠ a SOU Sušice - objekt č.p.1413/II, Na Hrázi, Sušice - návrh úspor energie</v>
      </c>
      <c r="F7" s="252"/>
      <c r="G7" s="252"/>
      <c r="H7" s="252"/>
      <c r="L7" s="19"/>
    </row>
    <row r="8" spans="2:46" ht="12" customHeight="1">
      <c r="B8" s="19"/>
      <c r="D8" s="26" t="s">
        <v>110</v>
      </c>
      <c r="L8" s="19"/>
    </row>
    <row r="9" spans="2:46" s="1" customFormat="1" ht="16.5" customHeight="1">
      <c r="B9" s="31"/>
      <c r="E9" s="251" t="s">
        <v>1332</v>
      </c>
      <c r="F9" s="250"/>
      <c r="G9" s="250"/>
      <c r="H9" s="250"/>
      <c r="L9" s="31"/>
    </row>
    <row r="10" spans="2:46" s="1" customFormat="1" ht="12" customHeight="1">
      <c r="B10" s="31"/>
      <c r="D10" s="26" t="s">
        <v>1333</v>
      </c>
      <c r="L10" s="31"/>
    </row>
    <row r="11" spans="2:46" s="1" customFormat="1" ht="16.5" customHeight="1">
      <c r="B11" s="31"/>
      <c r="E11" s="229" t="s">
        <v>1679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19</v>
      </c>
      <c r="F13" s="24" t="s">
        <v>1</v>
      </c>
      <c r="I13" s="26" t="s">
        <v>20</v>
      </c>
      <c r="J13" s="24" t="s">
        <v>1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51" t="str">
        <f>'Rekapitulace stavby'!AN8</f>
        <v>16. 12. 2024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">
        <v>1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53" t="str">
        <f>'Rekapitulace stavby'!E14</f>
        <v>Vyplň údaj</v>
      </c>
      <c r="F20" s="219"/>
      <c r="G20" s="219"/>
      <c r="H20" s="219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">
        <v>1</v>
      </c>
      <c r="L22" s="31"/>
    </row>
    <row r="23" spans="2:12" s="1" customFormat="1" ht="18" customHeight="1">
      <c r="B23" s="31"/>
      <c r="E23" s="24" t="s">
        <v>1335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36</v>
      </c>
      <c r="L28" s="31"/>
    </row>
    <row r="29" spans="2:12" s="7" customFormat="1" ht="16.5" customHeight="1">
      <c r="B29" s="93"/>
      <c r="E29" s="223" t="s">
        <v>1</v>
      </c>
      <c r="F29" s="223"/>
      <c r="G29" s="223"/>
      <c r="H29" s="223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37</v>
      </c>
      <c r="J32" s="65">
        <f>ROUND(J128, 0)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39</v>
      </c>
      <c r="I34" s="34" t="s">
        <v>38</v>
      </c>
      <c r="J34" s="34" t="s">
        <v>40</v>
      </c>
      <c r="L34" s="31"/>
    </row>
    <row r="35" spans="2:12" s="1" customFormat="1" ht="14.45" customHeight="1">
      <c r="B35" s="31"/>
      <c r="D35" s="54" t="s">
        <v>41</v>
      </c>
      <c r="E35" s="26" t="s">
        <v>42</v>
      </c>
      <c r="F35" s="85">
        <f>ROUND((SUM(BE128:BE161)),  0)</f>
        <v>0</v>
      </c>
      <c r="I35" s="95">
        <v>0.21</v>
      </c>
      <c r="J35" s="85">
        <f>ROUND(((SUM(BE128:BE161))*I35),  0)</f>
        <v>0</v>
      </c>
      <c r="L35" s="31"/>
    </row>
    <row r="36" spans="2:12" s="1" customFormat="1" ht="14.45" customHeight="1">
      <c r="B36" s="31"/>
      <c r="E36" s="26" t="s">
        <v>43</v>
      </c>
      <c r="F36" s="85">
        <f>ROUND((SUM(BF128:BF161)),  0)</f>
        <v>0</v>
      </c>
      <c r="I36" s="95">
        <v>0.12</v>
      </c>
      <c r="J36" s="85">
        <f>ROUND(((SUM(BF128:BF161))*I36),  0)</f>
        <v>0</v>
      </c>
      <c r="L36" s="31"/>
    </row>
    <row r="37" spans="2:12" s="1" customFormat="1" ht="14.45" hidden="1" customHeight="1">
      <c r="B37" s="31"/>
      <c r="E37" s="26" t="s">
        <v>44</v>
      </c>
      <c r="F37" s="85">
        <f>ROUND((SUM(BG128:BG161)),  0)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45</v>
      </c>
      <c r="F38" s="85">
        <f>ROUND((SUM(BH128:BH161)),  0)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46</v>
      </c>
      <c r="F39" s="85">
        <f>ROUND((SUM(BI128:BI161)),  0)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47</v>
      </c>
      <c r="E41" s="56"/>
      <c r="F41" s="56"/>
      <c r="G41" s="98" t="s">
        <v>48</v>
      </c>
      <c r="H41" s="99" t="s">
        <v>49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2" t="s">
        <v>53</v>
      </c>
      <c r="G61" s="42" t="s">
        <v>52</v>
      </c>
      <c r="H61" s="33"/>
      <c r="I61" s="33"/>
      <c r="J61" s="103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2" t="s">
        <v>53</v>
      </c>
      <c r="G76" s="42" t="s">
        <v>52</v>
      </c>
      <c r="H76" s="33"/>
      <c r="I76" s="33"/>
      <c r="J76" s="103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112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17</v>
      </c>
      <c r="L84" s="31"/>
    </row>
    <row r="85" spans="2:12" s="1" customFormat="1" ht="26.25" customHeight="1">
      <c r="B85" s="31"/>
      <c r="E85" s="251" t="str">
        <f>E7</f>
        <v>SOŠ a SOU Sušice - objekt č.p.1413/II, Na Hrázi, Sušice - návrh úspor energie</v>
      </c>
      <c r="F85" s="252"/>
      <c r="G85" s="252"/>
      <c r="H85" s="252"/>
      <c r="L85" s="31"/>
    </row>
    <row r="86" spans="2:12" ht="12" customHeight="1">
      <c r="B86" s="19"/>
      <c r="C86" s="26" t="s">
        <v>110</v>
      </c>
      <c r="L86" s="19"/>
    </row>
    <row r="87" spans="2:12" s="1" customFormat="1" ht="16.5" customHeight="1">
      <c r="B87" s="31"/>
      <c r="E87" s="251" t="s">
        <v>1332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1333</v>
      </c>
      <c r="L88" s="31"/>
    </row>
    <row r="89" spans="2:12" s="1" customFormat="1" ht="16.5" customHeight="1">
      <c r="B89" s="31"/>
      <c r="E89" s="229" t="str">
        <f>E11</f>
        <v>023 - Dílny - M+R</v>
      </c>
      <c r="F89" s="250"/>
      <c r="G89" s="250"/>
      <c r="H89" s="250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21</v>
      </c>
      <c r="F91" s="24" t="str">
        <f>F14</f>
        <v>Sušice</v>
      </c>
      <c r="I91" s="26" t="s">
        <v>23</v>
      </c>
      <c r="J91" s="51" t="str">
        <f>IF(J14="","",J14)</f>
        <v>16. 12. 2024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25</v>
      </c>
      <c r="F93" s="24" t="str">
        <f>E17</f>
        <v>SOŠ a SOU Sušice</v>
      </c>
      <c r="I93" s="26" t="s">
        <v>31</v>
      </c>
      <c r="J93" s="29" t="str">
        <f>E23</f>
        <v>Václav Ženíšek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113</v>
      </c>
      <c r="D96" s="96"/>
      <c r="E96" s="96"/>
      <c r="F96" s="96"/>
      <c r="G96" s="96"/>
      <c r="H96" s="96"/>
      <c r="I96" s="96"/>
      <c r="J96" s="105" t="s">
        <v>114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115</v>
      </c>
      <c r="J98" s="65">
        <f>J128</f>
        <v>0</v>
      </c>
      <c r="L98" s="31"/>
      <c r="AU98" s="16" t="s">
        <v>116</v>
      </c>
    </row>
    <row r="99" spans="2:47" s="8" customFormat="1" ht="24.95" customHeight="1">
      <c r="B99" s="107"/>
      <c r="D99" s="108" t="s">
        <v>1680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8" customFormat="1" ht="24.95" customHeight="1">
      <c r="B100" s="107"/>
      <c r="D100" s="108" t="s">
        <v>1681</v>
      </c>
      <c r="E100" s="109"/>
      <c r="F100" s="109"/>
      <c r="G100" s="109"/>
      <c r="H100" s="109"/>
      <c r="I100" s="109"/>
      <c r="J100" s="110">
        <f>J134</f>
        <v>0</v>
      </c>
      <c r="L100" s="107"/>
    </row>
    <row r="101" spans="2:47" s="8" customFormat="1" ht="24.95" customHeight="1">
      <c r="B101" s="107"/>
      <c r="D101" s="108" t="s">
        <v>131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2:47" s="9" customFormat="1" ht="19.899999999999999" customHeight="1">
      <c r="B102" s="111"/>
      <c r="D102" s="112" t="s">
        <v>1682</v>
      </c>
      <c r="E102" s="113"/>
      <c r="F102" s="113"/>
      <c r="G102" s="113"/>
      <c r="H102" s="113"/>
      <c r="I102" s="113"/>
      <c r="J102" s="114">
        <f>J143</f>
        <v>0</v>
      </c>
      <c r="L102" s="111"/>
    </row>
    <row r="103" spans="2:47" s="9" customFormat="1" ht="19.899999999999999" customHeight="1">
      <c r="B103" s="111"/>
      <c r="D103" s="112" t="s">
        <v>1577</v>
      </c>
      <c r="E103" s="113"/>
      <c r="F103" s="113"/>
      <c r="G103" s="113"/>
      <c r="H103" s="113"/>
      <c r="I103" s="113"/>
      <c r="J103" s="114">
        <f>J152</f>
        <v>0</v>
      </c>
      <c r="L103" s="111"/>
    </row>
    <row r="104" spans="2:47" s="8" customFormat="1" ht="24.95" customHeight="1">
      <c r="B104" s="107"/>
      <c r="D104" s="108" t="s">
        <v>145</v>
      </c>
      <c r="E104" s="109"/>
      <c r="F104" s="109"/>
      <c r="G104" s="109"/>
      <c r="H104" s="109"/>
      <c r="I104" s="109"/>
      <c r="J104" s="110">
        <f>J156</f>
        <v>0</v>
      </c>
      <c r="L104" s="107"/>
    </row>
    <row r="105" spans="2:47" s="9" customFormat="1" ht="19.899999999999999" customHeight="1">
      <c r="B105" s="111"/>
      <c r="D105" s="112" t="s">
        <v>1342</v>
      </c>
      <c r="E105" s="113"/>
      <c r="F105" s="113"/>
      <c r="G105" s="113"/>
      <c r="H105" s="113"/>
      <c r="I105" s="113"/>
      <c r="J105" s="114">
        <f>J157</f>
        <v>0</v>
      </c>
      <c r="L105" s="111"/>
    </row>
    <row r="106" spans="2:47" s="9" customFormat="1" ht="19.899999999999999" customHeight="1">
      <c r="B106" s="111"/>
      <c r="D106" s="112" t="s">
        <v>1343</v>
      </c>
      <c r="E106" s="113"/>
      <c r="F106" s="113"/>
      <c r="G106" s="113"/>
      <c r="H106" s="113"/>
      <c r="I106" s="113"/>
      <c r="J106" s="114">
        <f>J160</f>
        <v>0</v>
      </c>
      <c r="L106" s="111"/>
    </row>
    <row r="107" spans="2:47" s="1" customFormat="1" ht="21.75" customHeight="1">
      <c r="B107" s="31"/>
      <c r="L107" s="31"/>
    </row>
    <row r="108" spans="2:47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47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148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17</v>
      </c>
      <c r="L115" s="31"/>
    </row>
    <row r="116" spans="2:63" s="1" customFormat="1" ht="26.25" customHeight="1">
      <c r="B116" s="31"/>
      <c r="E116" s="251" t="str">
        <f>E7</f>
        <v>SOŠ a SOU Sušice - objekt č.p.1413/II, Na Hrázi, Sušice - návrh úspor energie</v>
      </c>
      <c r="F116" s="252"/>
      <c r="G116" s="252"/>
      <c r="H116" s="252"/>
      <c r="L116" s="31"/>
    </row>
    <row r="117" spans="2:63" ht="12" customHeight="1">
      <c r="B117" s="19"/>
      <c r="C117" s="26" t="s">
        <v>110</v>
      </c>
      <c r="L117" s="19"/>
    </row>
    <row r="118" spans="2:63" s="1" customFormat="1" ht="16.5" customHeight="1">
      <c r="B118" s="31"/>
      <c r="E118" s="251" t="s">
        <v>1332</v>
      </c>
      <c r="F118" s="250"/>
      <c r="G118" s="250"/>
      <c r="H118" s="250"/>
      <c r="L118" s="31"/>
    </row>
    <row r="119" spans="2:63" s="1" customFormat="1" ht="12" customHeight="1">
      <c r="B119" s="31"/>
      <c r="C119" s="26" t="s">
        <v>1333</v>
      </c>
      <c r="L119" s="31"/>
    </row>
    <row r="120" spans="2:63" s="1" customFormat="1" ht="16.5" customHeight="1">
      <c r="B120" s="31"/>
      <c r="E120" s="229" t="str">
        <f>E11</f>
        <v>023 - Dílny - M+R</v>
      </c>
      <c r="F120" s="250"/>
      <c r="G120" s="250"/>
      <c r="H120" s="250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21</v>
      </c>
      <c r="F122" s="24" t="str">
        <f>F14</f>
        <v>Sušice</v>
      </c>
      <c r="I122" s="26" t="s">
        <v>23</v>
      </c>
      <c r="J122" s="51" t="str">
        <f>IF(J14="","",J14)</f>
        <v>16. 12. 2024</v>
      </c>
      <c r="L122" s="31"/>
    </row>
    <row r="123" spans="2:63" s="1" customFormat="1" ht="6.95" customHeight="1">
      <c r="B123" s="31"/>
      <c r="L123" s="31"/>
    </row>
    <row r="124" spans="2:63" s="1" customFormat="1" ht="15.2" customHeight="1">
      <c r="B124" s="31"/>
      <c r="C124" s="26" t="s">
        <v>25</v>
      </c>
      <c r="F124" s="24" t="str">
        <f>E17</f>
        <v>SOŠ a SOU Sušice</v>
      </c>
      <c r="I124" s="26" t="s">
        <v>31</v>
      </c>
      <c r="J124" s="29" t="str">
        <f>E23</f>
        <v>Václav Ženíšek</v>
      </c>
      <c r="L124" s="31"/>
    </row>
    <row r="125" spans="2:63" s="1" customFormat="1" ht="15.2" customHeight="1">
      <c r="B125" s="31"/>
      <c r="C125" s="26" t="s">
        <v>29</v>
      </c>
      <c r="F125" s="24" t="str">
        <f>IF(E20="","",E20)</f>
        <v>Vyplň údaj</v>
      </c>
      <c r="I125" s="26" t="s">
        <v>34</v>
      </c>
      <c r="J125" s="29" t="str">
        <f>E26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5"/>
      <c r="C127" s="116" t="s">
        <v>149</v>
      </c>
      <c r="D127" s="117" t="s">
        <v>62</v>
      </c>
      <c r="E127" s="117" t="s">
        <v>58</v>
      </c>
      <c r="F127" s="117" t="s">
        <v>59</v>
      </c>
      <c r="G127" s="117" t="s">
        <v>150</v>
      </c>
      <c r="H127" s="117" t="s">
        <v>151</v>
      </c>
      <c r="I127" s="117" t="s">
        <v>152</v>
      </c>
      <c r="J127" s="118" t="s">
        <v>114</v>
      </c>
      <c r="K127" s="119" t="s">
        <v>153</v>
      </c>
      <c r="L127" s="115"/>
      <c r="M127" s="58" t="s">
        <v>1</v>
      </c>
      <c r="N127" s="59" t="s">
        <v>41</v>
      </c>
      <c r="O127" s="59" t="s">
        <v>154</v>
      </c>
      <c r="P127" s="59" t="s">
        <v>155</v>
      </c>
      <c r="Q127" s="59" t="s">
        <v>156</v>
      </c>
      <c r="R127" s="59" t="s">
        <v>157</v>
      </c>
      <c r="S127" s="59" t="s">
        <v>158</v>
      </c>
      <c r="T127" s="60" t="s">
        <v>159</v>
      </c>
    </row>
    <row r="128" spans="2:63" s="1" customFormat="1" ht="22.9" customHeight="1">
      <c r="B128" s="31"/>
      <c r="C128" s="63" t="s">
        <v>160</v>
      </c>
      <c r="J128" s="120">
        <f>BK128</f>
        <v>0</v>
      </c>
      <c r="L128" s="31"/>
      <c r="M128" s="61"/>
      <c r="N128" s="52"/>
      <c r="O128" s="52"/>
      <c r="P128" s="121">
        <f>P129+P134+P142+P156</f>
        <v>0</v>
      </c>
      <c r="Q128" s="52"/>
      <c r="R128" s="121">
        <f>R129+R134+R142+R156</f>
        <v>0.11487000000000001</v>
      </c>
      <c r="S128" s="52"/>
      <c r="T128" s="122">
        <f>T129+T134+T142+T156</f>
        <v>0</v>
      </c>
      <c r="AT128" s="16" t="s">
        <v>76</v>
      </c>
      <c r="AU128" s="16" t="s">
        <v>116</v>
      </c>
      <c r="BK128" s="123">
        <f>BK129+BK134+BK142+BK156</f>
        <v>0</v>
      </c>
    </row>
    <row r="129" spans="2:65" s="11" customFormat="1" ht="25.9" customHeight="1">
      <c r="B129" s="124"/>
      <c r="D129" s="125" t="s">
        <v>76</v>
      </c>
      <c r="E129" s="126" t="s">
        <v>1683</v>
      </c>
      <c r="F129" s="126" t="s">
        <v>1684</v>
      </c>
      <c r="I129" s="127"/>
      <c r="J129" s="128">
        <f>BK129</f>
        <v>0</v>
      </c>
      <c r="L129" s="124"/>
      <c r="M129" s="129"/>
      <c r="P129" s="130">
        <f>SUM(P130:P133)</f>
        <v>0</v>
      </c>
      <c r="R129" s="130">
        <f>SUM(R130:R133)</f>
        <v>2.487E-2</v>
      </c>
      <c r="T129" s="131">
        <f>SUM(T130:T133)</f>
        <v>0</v>
      </c>
      <c r="AR129" s="125" t="s">
        <v>86</v>
      </c>
      <c r="AT129" s="132" t="s">
        <v>76</v>
      </c>
      <c r="AU129" s="132" t="s">
        <v>77</v>
      </c>
      <c r="AY129" s="125" t="s">
        <v>163</v>
      </c>
      <c r="BK129" s="133">
        <f>SUM(BK130:BK133)</f>
        <v>0</v>
      </c>
    </row>
    <row r="130" spans="2:65" s="1" customFormat="1" ht="21.75" customHeight="1">
      <c r="B130" s="31"/>
      <c r="C130" s="136" t="s">
        <v>8</v>
      </c>
      <c r="D130" s="136" t="s">
        <v>165</v>
      </c>
      <c r="E130" s="137" t="s">
        <v>1685</v>
      </c>
      <c r="F130" s="138" t="s">
        <v>1686</v>
      </c>
      <c r="G130" s="139" t="s">
        <v>219</v>
      </c>
      <c r="H130" s="140">
        <v>589</v>
      </c>
      <c r="I130" s="141"/>
      <c r="J130" s="142">
        <f>ROUND(I130*H130,0)</f>
        <v>0</v>
      </c>
      <c r="K130" s="143"/>
      <c r="L130" s="31"/>
      <c r="M130" s="144" t="s">
        <v>1</v>
      </c>
      <c r="N130" s="145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251</v>
      </c>
      <c r="AT130" s="148" t="s">
        <v>165</v>
      </c>
      <c r="AU130" s="148" t="s">
        <v>8</v>
      </c>
      <c r="AY130" s="16" t="s">
        <v>163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8</v>
      </c>
      <c r="BK130" s="149">
        <f>ROUND(I130*H130,0)</f>
        <v>0</v>
      </c>
      <c r="BL130" s="16" t="s">
        <v>251</v>
      </c>
      <c r="BM130" s="148" t="s">
        <v>86</v>
      </c>
    </row>
    <row r="131" spans="2:65" s="1" customFormat="1" ht="24.2" customHeight="1">
      <c r="B131" s="31"/>
      <c r="C131" s="158" t="s">
        <v>86</v>
      </c>
      <c r="D131" s="158" t="s">
        <v>269</v>
      </c>
      <c r="E131" s="159" t="s">
        <v>1687</v>
      </c>
      <c r="F131" s="160" t="s">
        <v>1688</v>
      </c>
      <c r="G131" s="161" t="s">
        <v>219</v>
      </c>
      <c r="H131" s="162">
        <v>294</v>
      </c>
      <c r="I131" s="163"/>
      <c r="J131" s="164">
        <f>ROUND(I131*H131,0)</f>
        <v>0</v>
      </c>
      <c r="K131" s="165"/>
      <c r="L131" s="166"/>
      <c r="M131" s="167" t="s">
        <v>1</v>
      </c>
      <c r="N131" s="168" t="s">
        <v>42</v>
      </c>
      <c r="P131" s="146">
        <f>O131*H131</f>
        <v>0</v>
      </c>
      <c r="Q131" s="146">
        <v>3.0000000000000001E-5</v>
      </c>
      <c r="R131" s="146">
        <f>Q131*H131</f>
        <v>8.8199999999999997E-3</v>
      </c>
      <c r="S131" s="146">
        <v>0</v>
      </c>
      <c r="T131" s="147">
        <f>S131*H131</f>
        <v>0</v>
      </c>
      <c r="AR131" s="148" t="s">
        <v>339</v>
      </c>
      <c r="AT131" s="148" t="s">
        <v>269</v>
      </c>
      <c r="AU131" s="148" t="s">
        <v>8</v>
      </c>
      <c r="AY131" s="16" t="s">
        <v>163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8</v>
      </c>
      <c r="BK131" s="149">
        <f>ROUND(I131*H131,0)</f>
        <v>0</v>
      </c>
      <c r="BL131" s="16" t="s">
        <v>251</v>
      </c>
      <c r="BM131" s="148" t="s">
        <v>169</v>
      </c>
    </row>
    <row r="132" spans="2:65" s="1" customFormat="1" ht="37.9" customHeight="1">
      <c r="B132" s="31"/>
      <c r="C132" s="158" t="s">
        <v>179</v>
      </c>
      <c r="D132" s="158" t="s">
        <v>269</v>
      </c>
      <c r="E132" s="159" t="s">
        <v>1689</v>
      </c>
      <c r="F132" s="160" t="s">
        <v>1690</v>
      </c>
      <c r="G132" s="161" t="s">
        <v>219</v>
      </c>
      <c r="H132" s="162">
        <v>175</v>
      </c>
      <c r="I132" s="163"/>
      <c r="J132" s="164">
        <f>ROUND(I132*H132,0)</f>
        <v>0</v>
      </c>
      <c r="K132" s="165"/>
      <c r="L132" s="166"/>
      <c r="M132" s="167" t="s">
        <v>1</v>
      </c>
      <c r="N132" s="168" t="s">
        <v>42</v>
      </c>
      <c r="P132" s="146">
        <f>O132*H132</f>
        <v>0</v>
      </c>
      <c r="Q132" s="146">
        <v>3.0000000000000001E-5</v>
      </c>
      <c r="R132" s="146">
        <f>Q132*H132</f>
        <v>5.2500000000000003E-3</v>
      </c>
      <c r="S132" s="146">
        <v>0</v>
      </c>
      <c r="T132" s="147">
        <f>S132*H132</f>
        <v>0</v>
      </c>
      <c r="AR132" s="148" t="s">
        <v>339</v>
      </c>
      <c r="AT132" s="148" t="s">
        <v>269</v>
      </c>
      <c r="AU132" s="148" t="s">
        <v>8</v>
      </c>
      <c r="AY132" s="16" t="s">
        <v>163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8</v>
      </c>
      <c r="BK132" s="149">
        <f>ROUND(I132*H132,0)</f>
        <v>0</v>
      </c>
      <c r="BL132" s="16" t="s">
        <v>251</v>
      </c>
      <c r="BM132" s="148" t="s">
        <v>195</v>
      </c>
    </row>
    <row r="133" spans="2:65" s="1" customFormat="1" ht="44.25" customHeight="1">
      <c r="B133" s="31"/>
      <c r="C133" s="158" t="s">
        <v>169</v>
      </c>
      <c r="D133" s="158" t="s">
        <v>269</v>
      </c>
      <c r="E133" s="159" t="s">
        <v>1691</v>
      </c>
      <c r="F133" s="160" t="s">
        <v>1692</v>
      </c>
      <c r="G133" s="161" t="s">
        <v>219</v>
      </c>
      <c r="H133" s="162">
        <v>120</v>
      </c>
      <c r="I133" s="163"/>
      <c r="J133" s="164">
        <f>ROUND(I133*H133,0)</f>
        <v>0</v>
      </c>
      <c r="K133" s="165"/>
      <c r="L133" s="166"/>
      <c r="M133" s="167" t="s">
        <v>1</v>
      </c>
      <c r="N133" s="168" t="s">
        <v>42</v>
      </c>
      <c r="P133" s="146">
        <f>O133*H133</f>
        <v>0</v>
      </c>
      <c r="Q133" s="146">
        <v>9.0000000000000006E-5</v>
      </c>
      <c r="R133" s="146">
        <f>Q133*H133</f>
        <v>1.0800000000000001E-2</v>
      </c>
      <c r="S133" s="146">
        <v>0</v>
      </c>
      <c r="T133" s="147">
        <f>S133*H133</f>
        <v>0</v>
      </c>
      <c r="AR133" s="148" t="s">
        <v>339</v>
      </c>
      <c r="AT133" s="148" t="s">
        <v>269</v>
      </c>
      <c r="AU133" s="148" t="s">
        <v>8</v>
      </c>
      <c r="AY133" s="16" t="s">
        <v>163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8</v>
      </c>
      <c r="BK133" s="149">
        <f>ROUND(I133*H133,0)</f>
        <v>0</v>
      </c>
      <c r="BL133" s="16" t="s">
        <v>251</v>
      </c>
      <c r="BM133" s="148" t="s">
        <v>206</v>
      </c>
    </row>
    <row r="134" spans="2:65" s="11" customFormat="1" ht="25.9" customHeight="1">
      <c r="B134" s="124"/>
      <c r="D134" s="125" t="s">
        <v>76</v>
      </c>
      <c r="E134" s="126" t="s">
        <v>1693</v>
      </c>
      <c r="F134" s="126" t="s">
        <v>1694</v>
      </c>
      <c r="I134" s="127"/>
      <c r="J134" s="128">
        <f>BK134</f>
        <v>0</v>
      </c>
      <c r="L134" s="124"/>
      <c r="M134" s="129"/>
      <c r="P134" s="130">
        <f>SUM(P135:P141)</f>
        <v>0</v>
      </c>
      <c r="R134" s="130">
        <f>SUM(R135:R141)</f>
        <v>0</v>
      </c>
      <c r="T134" s="131">
        <f>SUM(T135:T141)</f>
        <v>0</v>
      </c>
      <c r="AR134" s="125" t="s">
        <v>8</v>
      </c>
      <c r="AT134" s="132" t="s">
        <v>76</v>
      </c>
      <c r="AU134" s="132" t="s">
        <v>77</v>
      </c>
      <c r="AY134" s="125" t="s">
        <v>163</v>
      </c>
      <c r="BK134" s="133">
        <f>SUM(BK135:BK141)</f>
        <v>0</v>
      </c>
    </row>
    <row r="135" spans="2:65" s="1" customFormat="1" ht="43.5" customHeight="1">
      <c r="B135" s="31"/>
      <c r="C135" s="136" t="s">
        <v>190</v>
      </c>
      <c r="D135" s="136" t="s">
        <v>165</v>
      </c>
      <c r="E135" s="137" t="s">
        <v>1695</v>
      </c>
      <c r="F135" s="138" t="s">
        <v>2444</v>
      </c>
      <c r="G135" s="139" t="s">
        <v>1356</v>
      </c>
      <c r="H135" s="140">
        <v>1</v>
      </c>
      <c r="I135" s="141"/>
      <c r="J135" s="142">
        <f t="shared" ref="J135:J141" si="0">ROUND(I135*H135,0)</f>
        <v>0</v>
      </c>
      <c r="K135" s="143"/>
      <c r="L135" s="31"/>
      <c r="M135" s="144" t="s">
        <v>1</v>
      </c>
      <c r="N135" s="145" t="s">
        <v>42</v>
      </c>
      <c r="P135" s="146">
        <f t="shared" ref="P135:P141" si="1">O135*H135</f>
        <v>0</v>
      </c>
      <c r="Q135" s="146">
        <v>0</v>
      </c>
      <c r="R135" s="146">
        <f t="shared" ref="R135:R141" si="2">Q135*H135</f>
        <v>0</v>
      </c>
      <c r="S135" s="146">
        <v>0</v>
      </c>
      <c r="T135" s="147">
        <f t="shared" ref="T135:T141" si="3">S135*H135</f>
        <v>0</v>
      </c>
      <c r="AR135" s="148" t="s">
        <v>169</v>
      </c>
      <c r="AT135" s="148" t="s">
        <v>165</v>
      </c>
      <c r="AU135" s="148" t="s">
        <v>8</v>
      </c>
      <c r="AY135" s="16" t="s">
        <v>163</v>
      </c>
      <c r="BE135" s="149">
        <f t="shared" ref="BE135:BE141" si="4">IF(N135="základní",J135,0)</f>
        <v>0</v>
      </c>
      <c r="BF135" s="149">
        <f t="shared" ref="BF135:BF141" si="5">IF(N135="snížená",J135,0)</f>
        <v>0</v>
      </c>
      <c r="BG135" s="149">
        <f t="shared" ref="BG135:BG141" si="6">IF(N135="zákl. přenesená",J135,0)</f>
        <v>0</v>
      </c>
      <c r="BH135" s="149">
        <f t="shared" ref="BH135:BH141" si="7">IF(N135="sníž. přenesená",J135,0)</f>
        <v>0</v>
      </c>
      <c r="BI135" s="149">
        <f t="shared" ref="BI135:BI141" si="8">IF(N135="nulová",J135,0)</f>
        <v>0</v>
      </c>
      <c r="BJ135" s="16" t="s">
        <v>8</v>
      </c>
      <c r="BK135" s="149">
        <f t="shared" ref="BK135:BK141" si="9">ROUND(I135*H135,0)</f>
        <v>0</v>
      </c>
      <c r="BL135" s="16" t="s">
        <v>169</v>
      </c>
      <c r="BM135" s="148" t="s">
        <v>216</v>
      </c>
    </row>
    <row r="136" spans="2:65" s="1" customFormat="1" ht="24.2" customHeight="1">
      <c r="B136" s="31"/>
      <c r="C136" s="136">
        <v>6</v>
      </c>
      <c r="D136" s="136" t="s">
        <v>165</v>
      </c>
      <c r="E136" s="137" t="s">
        <v>1696</v>
      </c>
      <c r="F136" s="138" t="s">
        <v>1697</v>
      </c>
      <c r="G136" s="139" t="s">
        <v>1353</v>
      </c>
      <c r="H136" s="140">
        <v>24</v>
      </c>
      <c r="I136" s="141"/>
      <c r="J136" s="142">
        <f t="shared" si="0"/>
        <v>0</v>
      </c>
      <c r="K136" s="143"/>
      <c r="L136" s="31"/>
      <c r="M136" s="144" t="s">
        <v>1</v>
      </c>
      <c r="N136" s="145" t="s">
        <v>42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169</v>
      </c>
      <c r="AT136" s="148" t="s">
        <v>165</v>
      </c>
      <c r="AU136" s="148" t="s">
        <v>8</v>
      </c>
      <c r="AY136" s="16" t="s">
        <v>163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6" t="s">
        <v>8</v>
      </c>
      <c r="BK136" s="149">
        <f t="shared" si="9"/>
        <v>0</v>
      </c>
      <c r="BL136" s="16" t="s">
        <v>169</v>
      </c>
      <c r="BM136" s="148" t="s">
        <v>238</v>
      </c>
    </row>
    <row r="137" spans="2:65" s="1" customFormat="1" ht="24.2" customHeight="1">
      <c r="B137" s="31"/>
      <c r="C137" s="136">
        <v>6</v>
      </c>
      <c r="D137" s="136" t="s">
        <v>165</v>
      </c>
      <c r="E137" s="137" t="s">
        <v>1698</v>
      </c>
      <c r="F137" s="138" t="s">
        <v>1699</v>
      </c>
      <c r="G137" s="139" t="s">
        <v>1141</v>
      </c>
      <c r="H137" s="140">
        <v>150</v>
      </c>
      <c r="I137" s="141"/>
      <c r="J137" s="142">
        <f t="shared" si="0"/>
        <v>0</v>
      </c>
      <c r="K137" s="143"/>
      <c r="L137" s="31"/>
      <c r="M137" s="144" t="s">
        <v>1</v>
      </c>
      <c r="N137" s="145" t="s">
        <v>42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169</v>
      </c>
      <c r="AT137" s="148" t="s">
        <v>165</v>
      </c>
      <c r="AU137" s="148" t="s">
        <v>8</v>
      </c>
      <c r="AY137" s="16" t="s">
        <v>163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6" t="s">
        <v>8</v>
      </c>
      <c r="BK137" s="149">
        <f t="shared" si="9"/>
        <v>0</v>
      </c>
      <c r="BL137" s="16" t="s">
        <v>169</v>
      </c>
      <c r="BM137" s="148" t="s">
        <v>251</v>
      </c>
    </row>
    <row r="138" spans="2:65" s="1" customFormat="1" ht="16.5" customHeight="1">
      <c r="B138" s="31"/>
      <c r="C138" s="136">
        <v>8</v>
      </c>
      <c r="D138" s="136" t="s">
        <v>165</v>
      </c>
      <c r="E138" s="137" t="s">
        <v>1700</v>
      </c>
      <c r="F138" s="138" t="s">
        <v>1701</v>
      </c>
      <c r="G138" s="139" t="s">
        <v>1141</v>
      </c>
      <c r="H138" s="140">
        <v>9</v>
      </c>
      <c r="I138" s="141"/>
      <c r="J138" s="142">
        <f t="shared" si="0"/>
        <v>0</v>
      </c>
      <c r="K138" s="143"/>
      <c r="L138" s="31"/>
      <c r="M138" s="144" t="s">
        <v>1</v>
      </c>
      <c r="N138" s="145" t="s">
        <v>42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169</v>
      </c>
      <c r="AT138" s="148" t="s">
        <v>165</v>
      </c>
      <c r="AU138" s="148" t="s">
        <v>8</v>
      </c>
      <c r="AY138" s="16" t="s">
        <v>163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6" t="s">
        <v>8</v>
      </c>
      <c r="BK138" s="149">
        <f t="shared" si="9"/>
        <v>0</v>
      </c>
      <c r="BL138" s="16" t="s">
        <v>169</v>
      </c>
      <c r="BM138" s="148" t="s">
        <v>259</v>
      </c>
    </row>
    <row r="139" spans="2:65" s="1" customFormat="1" ht="16.5" customHeight="1">
      <c r="B139" s="31"/>
      <c r="C139" s="136">
        <v>9</v>
      </c>
      <c r="D139" s="136" t="s">
        <v>165</v>
      </c>
      <c r="E139" s="137" t="s">
        <v>1702</v>
      </c>
      <c r="F139" s="138" t="s">
        <v>1703</v>
      </c>
      <c r="G139" s="139" t="s">
        <v>1141</v>
      </c>
      <c r="H139" s="140">
        <v>22</v>
      </c>
      <c r="I139" s="141"/>
      <c r="J139" s="142">
        <f t="shared" si="0"/>
        <v>0</v>
      </c>
      <c r="K139" s="143"/>
      <c r="L139" s="31"/>
      <c r="M139" s="144" t="s">
        <v>1</v>
      </c>
      <c r="N139" s="145" t="s">
        <v>42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169</v>
      </c>
      <c r="AT139" s="148" t="s">
        <v>165</v>
      </c>
      <c r="AU139" s="148" t="s">
        <v>8</v>
      </c>
      <c r="AY139" s="16" t="s">
        <v>163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6" t="s">
        <v>8</v>
      </c>
      <c r="BK139" s="149">
        <f t="shared" si="9"/>
        <v>0</v>
      </c>
      <c r="BL139" s="16" t="s">
        <v>169</v>
      </c>
      <c r="BM139" s="148" t="s">
        <v>268</v>
      </c>
    </row>
    <row r="140" spans="2:65" s="1" customFormat="1" ht="24.2" customHeight="1">
      <c r="B140" s="31"/>
      <c r="C140" s="136">
        <v>10</v>
      </c>
      <c r="D140" s="136" t="s">
        <v>165</v>
      </c>
      <c r="E140" s="137" t="s">
        <v>1704</v>
      </c>
      <c r="F140" s="138" t="s">
        <v>1705</v>
      </c>
      <c r="G140" s="139" t="s">
        <v>1141</v>
      </c>
      <c r="H140" s="140">
        <v>8</v>
      </c>
      <c r="I140" s="141"/>
      <c r="J140" s="142">
        <f t="shared" si="0"/>
        <v>0</v>
      </c>
      <c r="K140" s="143"/>
      <c r="L140" s="31"/>
      <c r="M140" s="144" t="s">
        <v>1</v>
      </c>
      <c r="N140" s="145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169</v>
      </c>
      <c r="AT140" s="148" t="s">
        <v>165</v>
      </c>
      <c r="AU140" s="148" t="s">
        <v>8</v>
      </c>
      <c r="AY140" s="16" t="s">
        <v>163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6" t="s">
        <v>8</v>
      </c>
      <c r="BK140" s="149">
        <f t="shared" si="9"/>
        <v>0</v>
      </c>
      <c r="BL140" s="16" t="s">
        <v>169</v>
      </c>
      <c r="BM140" s="148" t="s">
        <v>280</v>
      </c>
    </row>
    <row r="141" spans="2:65" s="1" customFormat="1" ht="24.2" customHeight="1">
      <c r="B141" s="31"/>
      <c r="C141" s="136">
        <v>11</v>
      </c>
      <c r="D141" s="136" t="s">
        <v>165</v>
      </c>
      <c r="E141" s="137" t="s">
        <v>1706</v>
      </c>
      <c r="F141" s="138" t="s">
        <v>1707</v>
      </c>
      <c r="G141" s="139" t="s">
        <v>1141</v>
      </c>
      <c r="H141" s="140">
        <v>9</v>
      </c>
      <c r="I141" s="141"/>
      <c r="J141" s="142">
        <f t="shared" si="0"/>
        <v>0</v>
      </c>
      <c r="K141" s="143"/>
      <c r="L141" s="31"/>
      <c r="M141" s="144" t="s">
        <v>1</v>
      </c>
      <c r="N141" s="145" t="s">
        <v>42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169</v>
      </c>
      <c r="AT141" s="148" t="s">
        <v>165</v>
      </c>
      <c r="AU141" s="148" t="s">
        <v>8</v>
      </c>
      <c r="AY141" s="16" t="s">
        <v>163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6" t="s">
        <v>8</v>
      </c>
      <c r="BK141" s="149">
        <f t="shared" si="9"/>
        <v>0</v>
      </c>
      <c r="BL141" s="16" t="s">
        <v>169</v>
      </c>
      <c r="BM141" s="148" t="s">
        <v>291</v>
      </c>
    </row>
    <row r="142" spans="2:65" s="11" customFormat="1" ht="25.9" customHeight="1">
      <c r="B142" s="124"/>
      <c r="D142" s="125" t="s">
        <v>76</v>
      </c>
      <c r="E142" s="126" t="s">
        <v>761</v>
      </c>
      <c r="F142" s="126" t="s">
        <v>762</v>
      </c>
      <c r="I142" s="127"/>
      <c r="J142" s="128">
        <f>BK142</f>
        <v>0</v>
      </c>
      <c r="L142" s="124"/>
      <c r="M142" s="129"/>
      <c r="P142" s="130">
        <f>P143+P152</f>
        <v>0</v>
      </c>
      <c r="R142" s="130">
        <f>R143+R152</f>
        <v>9.0000000000000011E-2</v>
      </c>
      <c r="T142" s="131">
        <f>T143+T152</f>
        <v>0</v>
      </c>
      <c r="AR142" s="125" t="s">
        <v>86</v>
      </c>
      <c r="AT142" s="132" t="s">
        <v>76</v>
      </c>
      <c r="AU142" s="132" t="s">
        <v>77</v>
      </c>
      <c r="AY142" s="125" t="s">
        <v>163</v>
      </c>
      <c r="BK142" s="133">
        <f>BK143+BK152</f>
        <v>0</v>
      </c>
    </row>
    <row r="143" spans="2:65" s="11" customFormat="1" ht="22.9" customHeight="1">
      <c r="B143" s="124"/>
      <c r="D143" s="125" t="s">
        <v>76</v>
      </c>
      <c r="E143" s="134" t="s">
        <v>1708</v>
      </c>
      <c r="F143" s="134" t="s">
        <v>1709</v>
      </c>
      <c r="I143" s="127"/>
      <c r="J143" s="135">
        <f>BK143</f>
        <v>0</v>
      </c>
      <c r="L143" s="124"/>
      <c r="M143" s="129"/>
      <c r="P143" s="130">
        <f>SUM(P144:P151)</f>
        <v>0</v>
      </c>
      <c r="R143" s="130">
        <f>SUM(R144:R151)</f>
        <v>9.0000000000000011E-2</v>
      </c>
      <c r="T143" s="131">
        <f>SUM(T144:T151)</f>
        <v>0</v>
      </c>
      <c r="AR143" s="125" t="s">
        <v>86</v>
      </c>
      <c r="AT143" s="132" t="s">
        <v>76</v>
      </c>
      <c r="AU143" s="132" t="s">
        <v>8</v>
      </c>
      <c r="AY143" s="125" t="s">
        <v>163</v>
      </c>
      <c r="BK143" s="133">
        <f>SUM(BK144:BK151)</f>
        <v>0</v>
      </c>
    </row>
    <row r="144" spans="2:65" s="1" customFormat="1" ht="21.75" customHeight="1">
      <c r="B144" s="31"/>
      <c r="C144" s="136">
        <v>12</v>
      </c>
      <c r="D144" s="136" t="s">
        <v>165</v>
      </c>
      <c r="E144" s="137" t="s">
        <v>1710</v>
      </c>
      <c r="F144" s="138" t="s">
        <v>1711</v>
      </c>
      <c r="G144" s="139" t="s">
        <v>219</v>
      </c>
      <c r="H144" s="140">
        <v>270</v>
      </c>
      <c r="I144" s="141"/>
      <c r="J144" s="142">
        <f t="shared" ref="J144:J151" si="10">ROUND(I144*H144,0)</f>
        <v>0</v>
      </c>
      <c r="K144" s="143"/>
      <c r="L144" s="31"/>
      <c r="M144" s="144" t="s">
        <v>1</v>
      </c>
      <c r="N144" s="145" t="s">
        <v>42</v>
      </c>
      <c r="P144" s="146">
        <f t="shared" ref="P144:P151" si="11">O144*H144</f>
        <v>0</v>
      </c>
      <c r="Q144" s="146">
        <v>0</v>
      </c>
      <c r="R144" s="146">
        <f t="shared" ref="R144:R151" si="12">Q144*H144</f>
        <v>0</v>
      </c>
      <c r="S144" s="146">
        <v>0</v>
      </c>
      <c r="T144" s="147">
        <f t="shared" ref="T144:T151" si="13">S144*H144</f>
        <v>0</v>
      </c>
      <c r="AR144" s="148" t="s">
        <v>251</v>
      </c>
      <c r="AT144" s="148" t="s">
        <v>165</v>
      </c>
      <c r="AU144" s="148" t="s">
        <v>86</v>
      </c>
      <c r="AY144" s="16" t="s">
        <v>163</v>
      </c>
      <c r="BE144" s="149">
        <f t="shared" ref="BE144:BE151" si="14">IF(N144="základní",J144,0)</f>
        <v>0</v>
      </c>
      <c r="BF144" s="149">
        <f t="shared" ref="BF144:BF151" si="15">IF(N144="snížená",J144,0)</f>
        <v>0</v>
      </c>
      <c r="BG144" s="149">
        <f t="shared" ref="BG144:BG151" si="16">IF(N144="zákl. přenesená",J144,0)</f>
        <v>0</v>
      </c>
      <c r="BH144" s="149">
        <f t="shared" ref="BH144:BH151" si="17">IF(N144="sníž. přenesená",J144,0)</f>
        <v>0</v>
      </c>
      <c r="BI144" s="149">
        <f t="shared" ref="BI144:BI151" si="18">IF(N144="nulová",J144,0)</f>
        <v>0</v>
      </c>
      <c r="BJ144" s="16" t="s">
        <v>8</v>
      </c>
      <c r="BK144" s="149">
        <f t="shared" ref="BK144:BK151" si="19">ROUND(I144*H144,0)</f>
        <v>0</v>
      </c>
      <c r="BL144" s="16" t="s">
        <v>251</v>
      </c>
      <c r="BM144" s="148" t="s">
        <v>305</v>
      </c>
    </row>
    <row r="145" spans="2:65" s="1" customFormat="1" ht="16.5" customHeight="1">
      <c r="B145" s="31"/>
      <c r="C145" s="158">
        <v>13</v>
      </c>
      <c r="D145" s="158" t="s">
        <v>269</v>
      </c>
      <c r="E145" s="159" t="s">
        <v>1712</v>
      </c>
      <c r="F145" s="160" t="s">
        <v>1713</v>
      </c>
      <c r="G145" s="161" t="s">
        <v>219</v>
      </c>
      <c r="H145" s="162">
        <v>270</v>
      </c>
      <c r="I145" s="163"/>
      <c r="J145" s="164">
        <f t="shared" si="10"/>
        <v>0</v>
      </c>
      <c r="K145" s="165"/>
      <c r="L145" s="166"/>
      <c r="M145" s="167" t="s">
        <v>1</v>
      </c>
      <c r="N145" s="168" t="s">
        <v>42</v>
      </c>
      <c r="P145" s="146">
        <f t="shared" si="11"/>
        <v>0</v>
      </c>
      <c r="Q145" s="146">
        <v>1.8000000000000001E-4</v>
      </c>
      <c r="R145" s="146">
        <f t="shared" si="12"/>
        <v>4.8600000000000004E-2</v>
      </c>
      <c r="S145" s="146">
        <v>0</v>
      </c>
      <c r="T145" s="147">
        <f t="shared" si="13"/>
        <v>0</v>
      </c>
      <c r="AR145" s="148" t="s">
        <v>339</v>
      </c>
      <c r="AT145" s="148" t="s">
        <v>269</v>
      </c>
      <c r="AU145" s="148" t="s">
        <v>86</v>
      </c>
      <c r="AY145" s="16" t="s">
        <v>163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6" t="s">
        <v>8</v>
      </c>
      <c r="BK145" s="149">
        <f t="shared" si="19"/>
        <v>0</v>
      </c>
      <c r="BL145" s="16" t="s">
        <v>251</v>
      </c>
      <c r="BM145" s="148" t="s">
        <v>315</v>
      </c>
    </row>
    <row r="146" spans="2:65" s="1" customFormat="1" ht="24.2" customHeight="1">
      <c r="B146" s="31"/>
      <c r="C146" s="136">
        <v>14</v>
      </c>
      <c r="D146" s="136" t="s">
        <v>165</v>
      </c>
      <c r="E146" s="137" t="s">
        <v>1714</v>
      </c>
      <c r="F146" s="138" t="s">
        <v>1715</v>
      </c>
      <c r="G146" s="139" t="s">
        <v>219</v>
      </c>
      <c r="H146" s="140">
        <v>315</v>
      </c>
      <c r="I146" s="141"/>
      <c r="J146" s="142">
        <f t="shared" si="10"/>
        <v>0</v>
      </c>
      <c r="K146" s="143"/>
      <c r="L146" s="31"/>
      <c r="M146" s="144" t="s">
        <v>1</v>
      </c>
      <c r="N146" s="145" t="s">
        <v>42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251</v>
      </c>
      <c r="AT146" s="148" t="s">
        <v>165</v>
      </c>
      <c r="AU146" s="148" t="s">
        <v>86</v>
      </c>
      <c r="AY146" s="16" t="s">
        <v>163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6" t="s">
        <v>8</v>
      </c>
      <c r="BK146" s="149">
        <f t="shared" si="19"/>
        <v>0</v>
      </c>
      <c r="BL146" s="16" t="s">
        <v>251</v>
      </c>
      <c r="BM146" s="148" t="s">
        <v>328</v>
      </c>
    </row>
    <row r="147" spans="2:65" s="1" customFormat="1" ht="24.2" customHeight="1">
      <c r="B147" s="31"/>
      <c r="C147" s="158">
        <v>15</v>
      </c>
      <c r="D147" s="158" t="s">
        <v>269</v>
      </c>
      <c r="E147" s="159" t="s">
        <v>1716</v>
      </c>
      <c r="F147" s="160" t="s">
        <v>1717</v>
      </c>
      <c r="G147" s="161" t="s">
        <v>219</v>
      </c>
      <c r="H147" s="162">
        <v>315</v>
      </c>
      <c r="I147" s="163"/>
      <c r="J147" s="164">
        <f t="shared" si="10"/>
        <v>0</v>
      </c>
      <c r="K147" s="165"/>
      <c r="L147" s="166"/>
      <c r="M147" s="167" t="s">
        <v>1</v>
      </c>
      <c r="N147" s="168" t="s">
        <v>42</v>
      </c>
      <c r="P147" s="146">
        <f t="shared" si="11"/>
        <v>0</v>
      </c>
      <c r="Q147" s="146">
        <v>1.2E-4</v>
      </c>
      <c r="R147" s="146">
        <f t="shared" si="12"/>
        <v>3.78E-2</v>
      </c>
      <c r="S147" s="146">
        <v>0</v>
      </c>
      <c r="T147" s="147">
        <f t="shared" si="13"/>
        <v>0</v>
      </c>
      <c r="AR147" s="148" t="s">
        <v>339</v>
      </c>
      <c r="AT147" s="148" t="s">
        <v>269</v>
      </c>
      <c r="AU147" s="148" t="s">
        <v>86</v>
      </c>
      <c r="AY147" s="16" t="s">
        <v>163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6" t="s">
        <v>8</v>
      </c>
      <c r="BK147" s="149">
        <f t="shared" si="19"/>
        <v>0</v>
      </c>
      <c r="BL147" s="16" t="s">
        <v>251</v>
      </c>
      <c r="BM147" s="148" t="s">
        <v>339</v>
      </c>
    </row>
    <row r="148" spans="2:65" s="1" customFormat="1" ht="24.2" customHeight="1">
      <c r="B148" s="31"/>
      <c r="C148" s="136">
        <v>16</v>
      </c>
      <c r="D148" s="136" t="s">
        <v>165</v>
      </c>
      <c r="E148" s="137" t="s">
        <v>1718</v>
      </c>
      <c r="F148" s="138" t="s">
        <v>1719</v>
      </c>
      <c r="G148" s="139" t="s">
        <v>226</v>
      </c>
      <c r="H148" s="140">
        <v>9</v>
      </c>
      <c r="I148" s="141"/>
      <c r="J148" s="142">
        <f t="shared" si="10"/>
        <v>0</v>
      </c>
      <c r="K148" s="143"/>
      <c r="L148" s="31"/>
      <c r="M148" s="144" t="s">
        <v>1</v>
      </c>
      <c r="N148" s="145" t="s">
        <v>42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251</v>
      </c>
      <c r="AT148" s="148" t="s">
        <v>165</v>
      </c>
      <c r="AU148" s="148" t="s">
        <v>86</v>
      </c>
      <c r="AY148" s="16" t="s">
        <v>163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6" t="s">
        <v>8</v>
      </c>
      <c r="BK148" s="149">
        <f t="shared" si="19"/>
        <v>0</v>
      </c>
      <c r="BL148" s="16" t="s">
        <v>251</v>
      </c>
      <c r="BM148" s="148" t="s">
        <v>348</v>
      </c>
    </row>
    <row r="149" spans="2:65" s="1" customFormat="1" ht="24.2" customHeight="1">
      <c r="B149" s="31"/>
      <c r="C149" s="158">
        <v>17</v>
      </c>
      <c r="D149" s="158" t="s">
        <v>269</v>
      </c>
      <c r="E149" s="159" t="s">
        <v>1720</v>
      </c>
      <c r="F149" s="160" t="s">
        <v>1721</v>
      </c>
      <c r="G149" s="161" t="s">
        <v>226</v>
      </c>
      <c r="H149" s="162">
        <v>9</v>
      </c>
      <c r="I149" s="163"/>
      <c r="J149" s="164">
        <f t="shared" si="10"/>
        <v>0</v>
      </c>
      <c r="K149" s="165"/>
      <c r="L149" s="166"/>
      <c r="M149" s="167" t="s">
        <v>1</v>
      </c>
      <c r="N149" s="168" t="s">
        <v>42</v>
      </c>
      <c r="P149" s="146">
        <f t="shared" si="11"/>
        <v>0</v>
      </c>
      <c r="Q149" s="146">
        <v>4.0000000000000002E-4</v>
      </c>
      <c r="R149" s="146">
        <f t="shared" si="12"/>
        <v>3.6000000000000003E-3</v>
      </c>
      <c r="S149" s="146">
        <v>0</v>
      </c>
      <c r="T149" s="147">
        <f t="shared" si="13"/>
        <v>0</v>
      </c>
      <c r="AR149" s="148" t="s">
        <v>339</v>
      </c>
      <c r="AT149" s="148" t="s">
        <v>269</v>
      </c>
      <c r="AU149" s="148" t="s">
        <v>86</v>
      </c>
      <c r="AY149" s="16" t="s">
        <v>163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6" t="s">
        <v>8</v>
      </c>
      <c r="BK149" s="149">
        <f t="shared" si="19"/>
        <v>0</v>
      </c>
      <c r="BL149" s="16" t="s">
        <v>251</v>
      </c>
      <c r="BM149" s="148" t="s">
        <v>360</v>
      </c>
    </row>
    <row r="150" spans="2:65" s="1" customFormat="1" ht="44.25" customHeight="1">
      <c r="B150" s="31"/>
      <c r="C150" s="136">
        <v>18</v>
      </c>
      <c r="D150" s="136" t="s">
        <v>165</v>
      </c>
      <c r="E150" s="137" t="s">
        <v>1722</v>
      </c>
      <c r="F150" s="138" t="s">
        <v>1723</v>
      </c>
      <c r="G150" s="139" t="s">
        <v>226</v>
      </c>
      <c r="H150" s="140">
        <v>1</v>
      </c>
      <c r="I150" s="141"/>
      <c r="J150" s="142">
        <f t="shared" si="10"/>
        <v>0</v>
      </c>
      <c r="K150" s="143"/>
      <c r="L150" s="31"/>
      <c r="M150" s="144" t="s">
        <v>1</v>
      </c>
      <c r="N150" s="145" t="s">
        <v>42</v>
      </c>
      <c r="P150" s="146">
        <f t="shared" si="11"/>
        <v>0</v>
      </c>
      <c r="Q150" s="146">
        <v>0</v>
      </c>
      <c r="R150" s="146">
        <f t="shared" si="12"/>
        <v>0</v>
      </c>
      <c r="S150" s="146">
        <v>0</v>
      </c>
      <c r="T150" s="147">
        <f t="shared" si="13"/>
        <v>0</v>
      </c>
      <c r="AR150" s="148" t="s">
        <v>251</v>
      </c>
      <c r="AT150" s="148" t="s">
        <v>165</v>
      </c>
      <c r="AU150" s="148" t="s">
        <v>86</v>
      </c>
      <c r="AY150" s="16" t="s">
        <v>163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6" t="s">
        <v>8</v>
      </c>
      <c r="BK150" s="149">
        <f t="shared" si="19"/>
        <v>0</v>
      </c>
      <c r="BL150" s="16" t="s">
        <v>251</v>
      </c>
      <c r="BM150" s="148" t="s">
        <v>375</v>
      </c>
    </row>
    <row r="151" spans="2:65" s="1" customFormat="1" ht="24.2" customHeight="1">
      <c r="B151" s="31"/>
      <c r="C151" s="136">
        <v>19</v>
      </c>
      <c r="D151" s="136" t="s">
        <v>165</v>
      </c>
      <c r="E151" s="137" t="s">
        <v>1724</v>
      </c>
      <c r="F151" s="138" t="s">
        <v>1725</v>
      </c>
      <c r="G151" s="139" t="s">
        <v>226</v>
      </c>
      <c r="H151" s="140">
        <v>2</v>
      </c>
      <c r="I151" s="141"/>
      <c r="J151" s="142">
        <f t="shared" si="10"/>
        <v>0</v>
      </c>
      <c r="K151" s="143"/>
      <c r="L151" s="31"/>
      <c r="M151" s="144" t="s">
        <v>1</v>
      </c>
      <c r="N151" s="145" t="s">
        <v>42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251</v>
      </c>
      <c r="AT151" s="148" t="s">
        <v>165</v>
      </c>
      <c r="AU151" s="148" t="s">
        <v>86</v>
      </c>
      <c r="AY151" s="16" t="s">
        <v>163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6" t="s">
        <v>8</v>
      </c>
      <c r="BK151" s="149">
        <f t="shared" si="19"/>
        <v>0</v>
      </c>
      <c r="BL151" s="16" t="s">
        <v>251</v>
      </c>
      <c r="BM151" s="148" t="s">
        <v>386</v>
      </c>
    </row>
    <row r="152" spans="2:65" s="11" customFormat="1" ht="22.9" customHeight="1">
      <c r="B152" s="124"/>
      <c r="D152" s="125" t="s">
        <v>76</v>
      </c>
      <c r="E152" s="134" t="s">
        <v>1591</v>
      </c>
      <c r="F152" s="134" t="s">
        <v>1592</v>
      </c>
      <c r="I152" s="127"/>
      <c r="J152" s="135">
        <f>BK152</f>
        <v>0</v>
      </c>
      <c r="L152" s="124"/>
      <c r="M152" s="129"/>
      <c r="P152" s="130">
        <f>SUM(P153:P155)</f>
        <v>0</v>
      </c>
      <c r="R152" s="130">
        <f>SUM(R153:R155)</f>
        <v>0</v>
      </c>
      <c r="T152" s="131">
        <f>SUM(T153:T155)</f>
        <v>0</v>
      </c>
      <c r="AR152" s="125" t="s">
        <v>86</v>
      </c>
      <c r="AT152" s="132" t="s">
        <v>76</v>
      </c>
      <c r="AU152" s="132" t="s">
        <v>8</v>
      </c>
      <c r="AY152" s="125" t="s">
        <v>163</v>
      </c>
      <c r="BK152" s="133">
        <f>SUM(BK153:BK155)</f>
        <v>0</v>
      </c>
    </row>
    <row r="153" spans="2:65" s="1" customFormat="1" ht="16.5" customHeight="1">
      <c r="B153" s="31"/>
      <c r="C153" s="136">
        <v>20</v>
      </c>
      <c r="D153" s="136" t="s">
        <v>165</v>
      </c>
      <c r="E153" s="137" t="s">
        <v>1726</v>
      </c>
      <c r="F153" s="138" t="s">
        <v>1727</v>
      </c>
      <c r="G153" s="139" t="s">
        <v>226</v>
      </c>
      <c r="H153" s="140">
        <v>18</v>
      </c>
      <c r="I153" s="141"/>
      <c r="J153" s="142">
        <f>ROUND(I153*H153,0)</f>
        <v>0</v>
      </c>
      <c r="K153" s="143"/>
      <c r="L153" s="31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251</v>
      </c>
      <c r="AT153" s="148" t="s">
        <v>165</v>
      </c>
      <c r="AU153" s="148" t="s">
        <v>86</v>
      </c>
      <c r="AY153" s="16" t="s">
        <v>163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6" t="s">
        <v>8</v>
      </c>
      <c r="BK153" s="149">
        <f>ROUND(I153*H153,0)</f>
        <v>0</v>
      </c>
      <c r="BL153" s="16" t="s">
        <v>251</v>
      </c>
      <c r="BM153" s="148" t="s">
        <v>397</v>
      </c>
    </row>
    <row r="154" spans="2:65" s="1" customFormat="1" ht="24.2" customHeight="1">
      <c r="B154" s="31"/>
      <c r="C154" s="158">
        <v>21</v>
      </c>
      <c r="D154" s="158" t="s">
        <v>269</v>
      </c>
      <c r="E154" s="159" t="s">
        <v>1728</v>
      </c>
      <c r="F154" s="160" t="s">
        <v>1729</v>
      </c>
      <c r="G154" s="161" t="s">
        <v>226</v>
      </c>
      <c r="H154" s="162">
        <v>9</v>
      </c>
      <c r="I154" s="163"/>
      <c r="J154" s="164">
        <f>ROUND(I154*H154,0)</f>
        <v>0</v>
      </c>
      <c r="K154" s="165"/>
      <c r="L154" s="166"/>
      <c r="M154" s="167" t="s">
        <v>1</v>
      </c>
      <c r="N154" s="168" t="s">
        <v>42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339</v>
      </c>
      <c r="AT154" s="148" t="s">
        <v>269</v>
      </c>
      <c r="AU154" s="148" t="s">
        <v>86</v>
      </c>
      <c r="AY154" s="16" t="s">
        <v>163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8</v>
      </c>
      <c r="BK154" s="149">
        <f>ROUND(I154*H154,0)</f>
        <v>0</v>
      </c>
      <c r="BL154" s="16" t="s">
        <v>251</v>
      </c>
      <c r="BM154" s="148" t="s">
        <v>408</v>
      </c>
    </row>
    <row r="155" spans="2:65" s="1" customFormat="1" ht="16.5" customHeight="1">
      <c r="B155" s="31"/>
      <c r="C155" s="158">
        <v>22</v>
      </c>
      <c r="D155" s="158" t="s">
        <v>269</v>
      </c>
      <c r="E155" s="159" t="s">
        <v>1730</v>
      </c>
      <c r="F155" s="160" t="s">
        <v>1731</v>
      </c>
      <c r="G155" s="161" t="s">
        <v>226</v>
      </c>
      <c r="H155" s="162">
        <v>9</v>
      </c>
      <c r="I155" s="163"/>
      <c r="J155" s="164">
        <f>ROUND(I155*H155,0)</f>
        <v>0</v>
      </c>
      <c r="K155" s="165"/>
      <c r="L155" s="166"/>
      <c r="M155" s="167" t="s">
        <v>1</v>
      </c>
      <c r="N155" s="168" t="s">
        <v>42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339</v>
      </c>
      <c r="AT155" s="148" t="s">
        <v>269</v>
      </c>
      <c r="AU155" s="148" t="s">
        <v>86</v>
      </c>
      <c r="AY155" s="16" t="s">
        <v>163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6" t="s">
        <v>8</v>
      </c>
      <c r="BK155" s="149">
        <f>ROUND(I155*H155,0)</f>
        <v>0</v>
      </c>
      <c r="BL155" s="16" t="s">
        <v>251</v>
      </c>
      <c r="BM155" s="148" t="s">
        <v>419</v>
      </c>
    </row>
    <row r="156" spans="2:65" s="11" customFormat="1" ht="25.9" customHeight="1">
      <c r="B156" s="124"/>
      <c r="D156" s="125" t="s">
        <v>76</v>
      </c>
      <c r="E156" s="126" t="s">
        <v>1318</v>
      </c>
      <c r="F156" s="126" t="s">
        <v>1319</v>
      </c>
      <c r="I156" s="127"/>
      <c r="J156" s="128">
        <f>BK156</f>
        <v>0</v>
      </c>
      <c r="L156" s="124"/>
      <c r="M156" s="129"/>
      <c r="P156" s="130">
        <f>P157+P160</f>
        <v>0</v>
      </c>
      <c r="R156" s="130">
        <f>R157+R160</f>
        <v>0</v>
      </c>
      <c r="T156" s="131">
        <f>T157+T160</f>
        <v>0</v>
      </c>
      <c r="AR156" s="125" t="s">
        <v>190</v>
      </c>
      <c r="AT156" s="132" t="s">
        <v>76</v>
      </c>
      <c r="AU156" s="132" t="s">
        <v>77</v>
      </c>
      <c r="AY156" s="125" t="s">
        <v>163</v>
      </c>
      <c r="BK156" s="133">
        <f>BK157+BK160</f>
        <v>0</v>
      </c>
    </row>
    <row r="157" spans="2:65" s="11" customFormat="1" ht="22.9" customHeight="1">
      <c r="B157" s="124"/>
      <c r="D157" s="125" t="s">
        <v>76</v>
      </c>
      <c r="E157" s="134" t="s">
        <v>1564</v>
      </c>
      <c r="F157" s="134" t="s">
        <v>1565</v>
      </c>
      <c r="I157" s="127"/>
      <c r="J157" s="135">
        <f>BK157</f>
        <v>0</v>
      </c>
      <c r="L157" s="124"/>
      <c r="M157" s="129"/>
      <c r="P157" s="130">
        <f>SUM(P158:P159)</f>
        <v>0</v>
      </c>
      <c r="R157" s="130">
        <f>SUM(R158:R159)</f>
        <v>0</v>
      </c>
      <c r="T157" s="131">
        <f>SUM(T158:T159)</f>
        <v>0</v>
      </c>
      <c r="AR157" s="125" t="s">
        <v>190</v>
      </c>
      <c r="AT157" s="132" t="s">
        <v>76</v>
      </c>
      <c r="AU157" s="132" t="s">
        <v>8</v>
      </c>
      <c r="AY157" s="125" t="s">
        <v>163</v>
      </c>
      <c r="BK157" s="133">
        <f>SUM(BK158:BK159)</f>
        <v>0</v>
      </c>
    </row>
    <row r="158" spans="2:65" s="1" customFormat="1" ht="16.5" customHeight="1">
      <c r="B158" s="31"/>
      <c r="C158" s="136">
        <v>23</v>
      </c>
      <c r="D158" s="136" t="s">
        <v>165</v>
      </c>
      <c r="E158" s="137" t="s">
        <v>1566</v>
      </c>
      <c r="F158" s="138" t="s">
        <v>1567</v>
      </c>
      <c r="G158" s="139" t="s">
        <v>1568</v>
      </c>
      <c r="H158" s="140">
        <v>1</v>
      </c>
      <c r="I158" s="141"/>
      <c r="J158" s="142">
        <f>ROUND(I158*H158,0)</f>
        <v>0</v>
      </c>
      <c r="K158" s="143"/>
      <c r="L158" s="31"/>
      <c r="M158" s="144" t="s">
        <v>1</v>
      </c>
      <c r="N158" s="145" t="s">
        <v>42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169</v>
      </c>
      <c r="AT158" s="148" t="s">
        <v>165</v>
      </c>
      <c r="AU158" s="148" t="s">
        <v>86</v>
      </c>
      <c r="AY158" s="16" t="s">
        <v>163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6" t="s">
        <v>8</v>
      </c>
      <c r="BK158" s="149">
        <f>ROUND(I158*H158,0)</f>
        <v>0</v>
      </c>
      <c r="BL158" s="16" t="s">
        <v>169</v>
      </c>
      <c r="BM158" s="148" t="s">
        <v>438</v>
      </c>
    </row>
    <row r="159" spans="2:65" s="1" customFormat="1" ht="16.5" customHeight="1">
      <c r="B159" s="31"/>
      <c r="C159" s="136">
        <v>24</v>
      </c>
      <c r="D159" s="136" t="s">
        <v>165</v>
      </c>
      <c r="E159" s="137" t="s">
        <v>1569</v>
      </c>
      <c r="F159" s="138" t="s">
        <v>1570</v>
      </c>
      <c r="G159" s="139" t="s">
        <v>1568</v>
      </c>
      <c r="H159" s="140">
        <v>1</v>
      </c>
      <c r="I159" s="141"/>
      <c r="J159" s="142">
        <f>ROUND(I159*H159,0)</f>
        <v>0</v>
      </c>
      <c r="K159" s="143"/>
      <c r="L159" s="31"/>
      <c r="M159" s="144" t="s">
        <v>1</v>
      </c>
      <c r="N159" s="145" t="s">
        <v>42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169</v>
      </c>
      <c r="AT159" s="148" t="s">
        <v>165</v>
      </c>
      <c r="AU159" s="148" t="s">
        <v>86</v>
      </c>
      <c r="AY159" s="16" t="s">
        <v>163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6" t="s">
        <v>8</v>
      </c>
      <c r="BK159" s="149">
        <f>ROUND(I159*H159,0)</f>
        <v>0</v>
      </c>
      <c r="BL159" s="16" t="s">
        <v>169</v>
      </c>
      <c r="BM159" s="148" t="s">
        <v>450</v>
      </c>
    </row>
    <row r="160" spans="2:65" s="11" customFormat="1" ht="22.9" customHeight="1">
      <c r="B160" s="124"/>
      <c r="D160" s="125" t="s">
        <v>76</v>
      </c>
      <c r="E160" s="134" t="s">
        <v>1571</v>
      </c>
      <c r="F160" s="134" t="s">
        <v>1572</v>
      </c>
      <c r="I160" s="127"/>
      <c r="J160" s="135">
        <f>BK160</f>
        <v>0</v>
      </c>
      <c r="L160" s="124"/>
      <c r="M160" s="129"/>
      <c r="P160" s="130">
        <f>P161</f>
        <v>0</v>
      </c>
      <c r="R160" s="130">
        <f>R161</f>
        <v>0</v>
      </c>
      <c r="T160" s="131">
        <f>T161</f>
        <v>0</v>
      </c>
      <c r="AR160" s="125" t="s">
        <v>190</v>
      </c>
      <c r="AT160" s="132" t="s">
        <v>76</v>
      </c>
      <c r="AU160" s="132" t="s">
        <v>8</v>
      </c>
      <c r="AY160" s="125" t="s">
        <v>163</v>
      </c>
      <c r="BK160" s="133">
        <f>BK161</f>
        <v>0</v>
      </c>
    </row>
    <row r="161" spans="2:65" s="1" customFormat="1" ht="16.5" customHeight="1">
      <c r="B161" s="31"/>
      <c r="C161" s="136">
        <v>25</v>
      </c>
      <c r="D161" s="136" t="s">
        <v>165</v>
      </c>
      <c r="E161" s="137" t="s">
        <v>1573</v>
      </c>
      <c r="F161" s="138" t="s">
        <v>1574</v>
      </c>
      <c r="G161" s="139" t="s">
        <v>1353</v>
      </c>
      <c r="H161" s="140">
        <v>24</v>
      </c>
      <c r="I161" s="141"/>
      <c r="J161" s="142">
        <f>ROUND(I161*H161,0)</f>
        <v>0</v>
      </c>
      <c r="K161" s="143"/>
      <c r="L161" s="31"/>
      <c r="M161" s="176" t="s">
        <v>1</v>
      </c>
      <c r="N161" s="177" t="s">
        <v>42</v>
      </c>
      <c r="O161" s="178"/>
      <c r="P161" s="179">
        <f>O161*H161</f>
        <v>0</v>
      </c>
      <c r="Q161" s="179">
        <v>0</v>
      </c>
      <c r="R161" s="179">
        <f>Q161*H161</f>
        <v>0</v>
      </c>
      <c r="S161" s="179">
        <v>0</v>
      </c>
      <c r="T161" s="180">
        <f>S161*H161</f>
        <v>0</v>
      </c>
      <c r="AR161" s="148" t="s">
        <v>169</v>
      </c>
      <c r="AT161" s="148" t="s">
        <v>165</v>
      </c>
      <c r="AU161" s="148" t="s">
        <v>86</v>
      </c>
      <c r="AY161" s="16" t="s">
        <v>163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6" t="s">
        <v>8</v>
      </c>
      <c r="BK161" s="149">
        <f>ROUND(I161*H161,0)</f>
        <v>0</v>
      </c>
      <c r="BL161" s="16" t="s">
        <v>169</v>
      </c>
      <c r="BM161" s="148" t="s">
        <v>465</v>
      </c>
    </row>
    <row r="162" spans="2:65" s="1" customFormat="1" ht="6.95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31"/>
    </row>
  </sheetData>
  <sheetProtection algorithmName="SHA-512" hashValue="JmrLVyVpYff/eLO7xqPCB27JMfdPW6aXH0RJS2hag4nIZIv6o2AvWRM4GI9mXHlZSJbSNPRILn7YeE9cLKGOAA==" saltValue="eIrAMJ2nMI0WTBzMxi5z3g==" spinCount="100000" sheet="1" objects="1" scenarios="1" formatColumns="0" formatRows="0" autoFilter="0"/>
  <autoFilter ref="C127:K161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102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109</v>
      </c>
      <c r="L4" s="19"/>
      <c r="M4" s="92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26.25" customHeight="1">
      <c r="B7" s="19"/>
      <c r="E7" s="251" t="str">
        <f>'Rekapitulace stavby'!K6</f>
        <v>SOŠ a SOU Sušice - objekt č.p.1413/II, Na Hrázi, Sušice - návrh úspor energie</v>
      </c>
      <c r="F7" s="252"/>
      <c r="G7" s="252"/>
      <c r="H7" s="252"/>
      <c r="L7" s="19"/>
    </row>
    <row r="8" spans="2:46" ht="12" customHeight="1">
      <c r="B8" s="19"/>
      <c r="D8" s="26" t="s">
        <v>110</v>
      </c>
      <c r="L8" s="19"/>
    </row>
    <row r="9" spans="2:46" s="1" customFormat="1" ht="16.5" customHeight="1">
      <c r="B9" s="31"/>
      <c r="E9" s="251" t="s">
        <v>1332</v>
      </c>
      <c r="F9" s="250"/>
      <c r="G9" s="250"/>
      <c r="H9" s="250"/>
      <c r="L9" s="31"/>
    </row>
    <row r="10" spans="2:46" s="1" customFormat="1" ht="12" customHeight="1">
      <c r="B10" s="31"/>
      <c r="D10" s="26" t="s">
        <v>1333</v>
      </c>
      <c r="L10" s="31"/>
    </row>
    <row r="11" spans="2:46" s="1" customFormat="1" ht="16.5" customHeight="1">
      <c r="B11" s="31"/>
      <c r="E11" s="229" t="s">
        <v>1732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19</v>
      </c>
      <c r="F13" s="24" t="s">
        <v>1</v>
      </c>
      <c r="I13" s="26" t="s">
        <v>20</v>
      </c>
      <c r="J13" s="24" t="s">
        <v>1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51" t="str">
        <f>'Rekapitulace stavby'!AN8</f>
        <v>16. 12. 2024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">
        <v>1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53" t="str">
        <f>'Rekapitulace stavby'!E14</f>
        <v>Vyplň údaj</v>
      </c>
      <c r="F20" s="219"/>
      <c r="G20" s="219"/>
      <c r="H20" s="219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">
        <v>1</v>
      </c>
      <c r="L22" s="31"/>
    </row>
    <row r="23" spans="2:12" s="1" customFormat="1" ht="18" customHeight="1">
      <c r="B23" s="31"/>
      <c r="E23" s="24" t="s">
        <v>1335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36</v>
      </c>
      <c r="L28" s="31"/>
    </row>
    <row r="29" spans="2:12" s="7" customFormat="1" ht="16.5" customHeight="1">
      <c r="B29" s="93"/>
      <c r="E29" s="223" t="s">
        <v>1</v>
      </c>
      <c r="F29" s="223"/>
      <c r="G29" s="223"/>
      <c r="H29" s="223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37</v>
      </c>
      <c r="J32" s="65">
        <f>ROUND(J139, 0)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39</v>
      </c>
      <c r="I34" s="34" t="s">
        <v>38</v>
      </c>
      <c r="J34" s="34" t="s">
        <v>40</v>
      </c>
      <c r="L34" s="31"/>
    </row>
    <row r="35" spans="2:12" s="1" customFormat="1" ht="14.45" customHeight="1">
      <c r="B35" s="31"/>
      <c r="D35" s="54" t="s">
        <v>41</v>
      </c>
      <c r="E35" s="26" t="s">
        <v>42</v>
      </c>
      <c r="F35" s="85">
        <f>ROUND((SUM(BE139:BE246)),  0)</f>
        <v>0</v>
      </c>
      <c r="I35" s="95">
        <v>0.21</v>
      </c>
      <c r="J35" s="85">
        <f>ROUND(((SUM(BE139:BE246))*I35),  0)</f>
        <v>0</v>
      </c>
      <c r="L35" s="31"/>
    </row>
    <row r="36" spans="2:12" s="1" customFormat="1" ht="14.45" customHeight="1">
      <c r="B36" s="31"/>
      <c r="E36" s="26" t="s">
        <v>43</v>
      </c>
      <c r="F36" s="85">
        <f>ROUND((SUM(BF139:BF246)),  0)</f>
        <v>0</v>
      </c>
      <c r="I36" s="95">
        <v>0.12</v>
      </c>
      <c r="J36" s="85">
        <f>ROUND(((SUM(BF139:BF246))*I36),  0)</f>
        <v>0</v>
      </c>
      <c r="L36" s="31"/>
    </row>
    <row r="37" spans="2:12" s="1" customFormat="1" ht="14.45" hidden="1" customHeight="1">
      <c r="B37" s="31"/>
      <c r="E37" s="26" t="s">
        <v>44</v>
      </c>
      <c r="F37" s="85">
        <f>ROUND((SUM(BG139:BG246)),  0)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45</v>
      </c>
      <c r="F38" s="85">
        <f>ROUND((SUM(BH139:BH246)),  0)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46</v>
      </c>
      <c r="F39" s="85">
        <f>ROUND((SUM(BI139:BI246)),  0)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47</v>
      </c>
      <c r="E41" s="56"/>
      <c r="F41" s="56"/>
      <c r="G41" s="98" t="s">
        <v>48</v>
      </c>
      <c r="H41" s="99" t="s">
        <v>49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2" t="s">
        <v>53</v>
      </c>
      <c r="G61" s="42" t="s">
        <v>52</v>
      </c>
      <c r="H61" s="33"/>
      <c r="I61" s="33"/>
      <c r="J61" s="103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2" t="s">
        <v>53</v>
      </c>
      <c r="G76" s="42" t="s">
        <v>52</v>
      </c>
      <c r="H76" s="33"/>
      <c r="I76" s="33"/>
      <c r="J76" s="103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112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17</v>
      </c>
      <c r="L84" s="31"/>
    </row>
    <row r="85" spans="2:12" s="1" customFormat="1" ht="26.25" customHeight="1">
      <c r="B85" s="31"/>
      <c r="E85" s="251" t="str">
        <f>E7</f>
        <v>SOŠ a SOU Sušice - objekt č.p.1413/II, Na Hrázi, Sušice - návrh úspor energie</v>
      </c>
      <c r="F85" s="252"/>
      <c r="G85" s="252"/>
      <c r="H85" s="252"/>
      <c r="L85" s="31"/>
    </row>
    <row r="86" spans="2:12" ht="12" customHeight="1">
      <c r="B86" s="19"/>
      <c r="C86" s="26" t="s">
        <v>110</v>
      </c>
      <c r="L86" s="19"/>
    </row>
    <row r="87" spans="2:12" s="1" customFormat="1" ht="16.5" customHeight="1">
      <c r="B87" s="31"/>
      <c r="E87" s="251" t="s">
        <v>1332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1333</v>
      </c>
      <c r="L88" s="31"/>
    </row>
    <row r="89" spans="2:12" s="1" customFormat="1" ht="16.5" customHeight="1">
      <c r="B89" s="31"/>
      <c r="E89" s="229" t="str">
        <f>E11</f>
        <v>024 - Dílny, plynová kotelna - vytápění</v>
      </c>
      <c r="F89" s="250"/>
      <c r="G89" s="250"/>
      <c r="H89" s="250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21</v>
      </c>
      <c r="F91" s="24" t="str">
        <f>F14</f>
        <v>Sušice</v>
      </c>
      <c r="I91" s="26" t="s">
        <v>23</v>
      </c>
      <c r="J91" s="51" t="str">
        <f>IF(J14="","",J14)</f>
        <v>16. 12. 2024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25</v>
      </c>
      <c r="F93" s="24" t="str">
        <f>E17</f>
        <v>SOŠ a SOU Sušice</v>
      </c>
      <c r="I93" s="26" t="s">
        <v>31</v>
      </c>
      <c r="J93" s="29" t="str">
        <f>E23</f>
        <v>Václav Ženíšek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113</v>
      </c>
      <c r="D96" s="96"/>
      <c r="E96" s="96"/>
      <c r="F96" s="96"/>
      <c r="G96" s="96"/>
      <c r="H96" s="96"/>
      <c r="I96" s="96"/>
      <c r="J96" s="105" t="s">
        <v>114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115</v>
      </c>
      <c r="J98" s="65">
        <f>J139</f>
        <v>0</v>
      </c>
      <c r="L98" s="31"/>
      <c r="AU98" s="16" t="s">
        <v>116</v>
      </c>
    </row>
    <row r="99" spans="2:47" s="8" customFormat="1" ht="24.95" customHeight="1">
      <c r="B99" s="107"/>
      <c r="D99" s="108" t="s">
        <v>117</v>
      </c>
      <c r="E99" s="109"/>
      <c r="F99" s="109"/>
      <c r="G99" s="109"/>
      <c r="H99" s="109"/>
      <c r="I99" s="109"/>
      <c r="J99" s="110">
        <f>J140</f>
        <v>0</v>
      </c>
      <c r="L99" s="107"/>
    </row>
    <row r="100" spans="2:47" s="9" customFormat="1" ht="19.899999999999999" customHeight="1">
      <c r="B100" s="111"/>
      <c r="D100" s="112" t="s">
        <v>1336</v>
      </c>
      <c r="E100" s="113"/>
      <c r="F100" s="113"/>
      <c r="G100" s="113"/>
      <c r="H100" s="113"/>
      <c r="I100" s="113"/>
      <c r="J100" s="114">
        <f>J141</f>
        <v>0</v>
      </c>
      <c r="L100" s="111"/>
    </row>
    <row r="101" spans="2:47" s="8" customFormat="1" ht="24.95" customHeight="1">
      <c r="B101" s="107"/>
      <c r="D101" s="108" t="s">
        <v>131</v>
      </c>
      <c r="E101" s="109"/>
      <c r="F101" s="109"/>
      <c r="G101" s="109"/>
      <c r="H101" s="109"/>
      <c r="I101" s="109"/>
      <c r="J101" s="110">
        <f>J147</f>
        <v>0</v>
      </c>
      <c r="L101" s="107"/>
    </row>
    <row r="102" spans="2:47" s="9" customFormat="1" ht="19.899999999999999" customHeight="1">
      <c r="B102" s="111"/>
      <c r="D102" s="112" t="s">
        <v>133</v>
      </c>
      <c r="E102" s="113"/>
      <c r="F102" s="113"/>
      <c r="G102" s="113"/>
      <c r="H102" s="113"/>
      <c r="I102" s="113"/>
      <c r="J102" s="114">
        <f>J148</f>
        <v>0</v>
      </c>
      <c r="L102" s="111"/>
    </row>
    <row r="103" spans="2:47" s="9" customFormat="1" ht="19.899999999999999" customHeight="1">
      <c r="B103" s="111"/>
      <c r="D103" s="112" t="s">
        <v>134</v>
      </c>
      <c r="E103" s="113"/>
      <c r="F103" s="113"/>
      <c r="G103" s="113"/>
      <c r="H103" s="113"/>
      <c r="I103" s="113"/>
      <c r="J103" s="114">
        <f>J156</f>
        <v>0</v>
      </c>
      <c r="L103" s="111"/>
    </row>
    <row r="104" spans="2:47" s="9" customFormat="1" ht="19.899999999999999" customHeight="1">
      <c r="B104" s="111"/>
      <c r="D104" s="112" t="s">
        <v>135</v>
      </c>
      <c r="E104" s="113"/>
      <c r="F104" s="113"/>
      <c r="G104" s="113"/>
      <c r="H104" s="113"/>
      <c r="I104" s="113"/>
      <c r="J104" s="114">
        <f>J158</f>
        <v>0</v>
      </c>
      <c r="L104" s="111"/>
    </row>
    <row r="105" spans="2:47" s="9" customFormat="1" ht="19.899999999999999" customHeight="1">
      <c r="B105" s="111"/>
      <c r="D105" s="112" t="s">
        <v>1733</v>
      </c>
      <c r="E105" s="113"/>
      <c r="F105" s="113"/>
      <c r="G105" s="113"/>
      <c r="H105" s="113"/>
      <c r="I105" s="113"/>
      <c r="J105" s="114">
        <f>J169</f>
        <v>0</v>
      </c>
      <c r="L105" s="111"/>
    </row>
    <row r="106" spans="2:47" s="9" customFormat="1" ht="19.899999999999999" customHeight="1">
      <c r="B106" s="111"/>
      <c r="D106" s="112" t="s">
        <v>1734</v>
      </c>
      <c r="E106" s="113"/>
      <c r="F106" s="113"/>
      <c r="G106" s="113"/>
      <c r="H106" s="113"/>
      <c r="I106" s="113"/>
      <c r="J106" s="114">
        <f>J185</f>
        <v>0</v>
      </c>
      <c r="L106" s="111"/>
    </row>
    <row r="107" spans="2:47" s="9" customFormat="1" ht="19.899999999999999" customHeight="1">
      <c r="B107" s="111"/>
      <c r="D107" s="112" t="s">
        <v>1337</v>
      </c>
      <c r="E107" s="113"/>
      <c r="F107" s="113"/>
      <c r="G107" s="113"/>
      <c r="H107" s="113"/>
      <c r="I107" s="113"/>
      <c r="J107" s="114">
        <f>J196</f>
        <v>0</v>
      </c>
      <c r="L107" s="111"/>
    </row>
    <row r="108" spans="2:47" s="9" customFormat="1" ht="19.899999999999999" customHeight="1">
      <c r="B108" s="111"/>
      <c r="D108" s="112" t="s">
        <v>1338</v>
      </c>
      <c r="E108" s="113"/>
      <c r="F108" s="113"/>
      <c r="G108" s="113"/>
      <c r="H108" s="113"/>
      <c r="I108" s="113"/>
      <c r="J108" s="114">
        <f>J207</f>
        <v>0</v>
      </c>
      <c r="L108" s="111"/>
    </row>
    <row r="109" spans="2:47" s="9" customFormat="1" ht="19.899999999999999" customHeight="1">
      <c r="B109" s="111"/>
      <c r="D109" s="112" t="s">
        <v>1339</v>
      </c>
      <c r="E109" s="113"/>
      <c r="F109" s="113"/>
      <c r="G109" s="113"/>
      <c r="H109" s="113"/>
      <c r="I109" s="113"/>
      <c r="J109" s="114">
        <f>J217</f>
        <v>0</v>
      </c>
      <c r="L109" s="111"/>
    </row>
    <row r="110" spans="2:47" s="9" customFormat="1" ht="19.899999999999999" customHeight="1">
      <c r="B110" s="111"/>
      <c r="D110" s="112" t="s">
        <v>139</v>
      </c>
      <c r="E110" s="113"/>
      <c r="F110" s="113"/>
      <c r="G110" s="113"/>
      <c r="H110" s="113"/>
      <c r="I110" s="113"/>
      <c r="J110" s="114">
        <f>J223</f>
        <v>0</v>
      </c>
      <c r="L110" s="111"/>
    </row>
    <row r="111" spans="2:47" s="9" customFormat="1" ht="19.899999999999999" customHeight="1">
      <c r="B111" s="111"/>
      <c r="D111" s="112" t="s">
        <v>142</v>
      </c>
      <c r="E111" s="113"/>
      <c r="F111" s="113"/>
      <c r="G111" s="113"/>
      <c r="H111" s="113"/>
      <c r="I111" s="113"/>
      <c r="J111" s="114">
        <f>J227</f>
        <v>0</v>
      </c>
      <c r="L111" s="111"/>
    </row>
    <row r="112" spans="2:47" s="8" customFormat="1" ht="24.95" customHeight="1">
      <c r="B112" s="107"/>
      <c r="D112" s="108" t="s">
        <v>1735</v>
      </c>
      <c r="E112" s="109"/>
      <c r="F112" s="109"/>
      <c r="G112" s="109"/>
      <c r="H112" s="109"/>
      <c r="I112" s="109"/>
      <c r="J112" s="110">
        <f>J236</f>
        <v>0</v>
      </c>
      <c r="L112" s="107"/>
    </row>
    <row r="113" spans="2:12" s="9" customFormat="1" ht="19.899999999999999" customHeight="1">
      <c r="B113" s="111"/>
      <c r="D113" s="112" t="s">
        <v>1736</v>
      </c>
      <c r="E113" s="113"/>
      <c r="F113" s="113"/>
      <c r="G113" s="113"/>
      <c r="H113" s="113"/>
      <c r="I113" s="113"/>
      <c r="J113" s="114">
        <f>J237</f>
        <v>0</v>
      </c>
      <c r="L113" s="111"/>
    </row>
    <row r="114" spans="2:12" s="8" customFormat="1" ht="24.95" customHeight="1">
      <c r="B114" s="107"/>
      <c r="D114" s="108" t="s">
        <v>1341</v>
      </c>
      <c r="E114" s="109"/>
      <c r="F114" s="109"/>
      <c r="G114" s="109"/>
      <c r="H114" s="109"/>
      <c r="I114" s="109"/>
      <c r="J114" s="110">
        <f>J239</f>
        <v>0</v>
      </c>
      <c r="L114" s="107"/>
    </row>
    <row r="115" spans="2:12" s="8" customFormat="1" ht="24.95" customHeight="1">
      <c r="B115" s="107"/>
      <c r="D115" s="108" t="s">
        <v>145</v>
      </c>
      <c r="E115" s="109"/>
      <c r="F115" s="109"/>
      <c r="G115" s="109"/>
      <c r="H115" s="109"/>
      <c r="I115" s="109"/>
      <c r="J115" s="110">
        <f>J241</f>
        <v>0</v>
      </c>
      <c r="L115" s="107"/>
    </row>
    <row r="116" spans="2:12" s="9" customFormat="1" ht="19.899999999999999" customHeight="1">
      <c r="B116" s="111"/>
      <c r="D116" s="112" t="s">
        <v>1342</v>
      </c>
      <c r="E116" s="113"/>
      <c r="F116" s="113"/>
      <c r="G116" s="113"/>
      <c r="H116" s="113"/>
      <c r="I116" s="113"/>
      <c r="J116" s="114">
        <f>J242</f>
        <v>0</v>
      </c>
      <c r="L116" s="111"/>
    </row>
    <row r="117" spans="2:12" s="9" customFormat="1" ht="19.899999999999999" customHeight="1">
      <c r="B117" s="111"/>
      <c r="D117" s="112" t="s">
        <v>1343</v>
      </c>
      <c r="E117" s="113"/>
      <c r="F117" s="113"/>
      <c r="G117" s="113"/>
      <c r="H117" s="113"/>
      <c r="I117" s="113"/>
      <c r="J117" s="114">
        <f>J245</f>
        <v>0</v>
      </c>
      <c r="L117" s="111"/>
    </row>
    <row r="118" spans="2:12" s="1" customFormat="1" ht="21.75" customHeight="1">
      <c r="B118" s="31"/>
      <c r="L118" s="31"/>
    </row>
    <row r="119" spans="2:12" s="1" customFormat="1" ht="6.95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1"/>
    </row>
    <row r="123" spans="2:12" s="1" customFormat="1" ht="6.95" customHeight="1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31"/>
    </row>
    <row r="124" spans="2:12" s="1" customFormat="1" ht="24.95" customHeight="1">
      <c r="B124" s="31"/>
      <c r="C124" s="20" t="s">
        <v>148</v>
      </c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17</v>
      </c>
      <c r="L126" s="31"/>
    </row>
    <row r="127" spans="2:12" s="1" customFormat="1" ht="26.25" customHeight="1">
      <c r="B127" s="31"/>
      <c r="E127" s="251" t="str">
        <f>E7</f>
        <v>SOŠ a SOU Sušice - objekt č.p.1413/II, Na Hrázi, Sušice - návrh úspor energie</v>
      </c>
      <c r="F127" s="252"/>
      <c r="G127" s="252"/>
      <c r="H127" s="252"/>
      <c r="L127" s="31"/>
    </row>
    <row r="128" spans="2:12" ht="12" customHeight="1">
      <c r="B128" s="19"/>
      <c r="C128" s="26" t="s">
        <v>110</v>
      </c>
      <c r="L128" s="19"/>
    </row>
    <row r="129" spans="2:65" s="1" customFormat="1" ht="16.5" customHeight="1">
      <c r="B129" s="31"/>
      <c r="E129" s="251" t="s">
        <v>1332</v>
      </c>
      <c r="F129" s="250"/>
      <c r="G129" s="250"/>
      <c r="H129" s="250"/>
      <c r="L129" s="31"/>
    </row>
    <row r="130" spans="2:65" s="1" customFormat="1" ht="12" customHeight="1">
      <c r="B130" s="31"/>
      <c r="C130" s="26" t="s">
        <v>1333</v>
      </c>
      <c r="L130" s="31"/>
    </row>
    <row r="131" spans="2:65" s="1" customFormat="1" ht="16.5" customHeight="1">
      <c r="B131" s="31"/>
      <c r="E131" s="229" t="str">
        <f>E11</f>
        <v>024 - Dílny, plynová kotelna - vytápění</v>
      </c>
      <c r="F131" s="250"/>
      <c r="G131" s="250"/>
      <c r="H131" s="250"/>
      <c r="L131" s="31"/>
    </row>
    <row r="132" spans="2:65" s="1" customFormat="1" ht="6.95" customHeight="1">
      <c r="B132" s="31"/>
      <c r="L132" s="31"/>
    </row>
    <row r="133" spans="2:65" s="1" customFormat="1" ht="12" customHeight="1">
      <c r="B133" s="31"/>
      <c r="C133" s="26" t="s">
        <v>21</v>
      </c>
      <c r="F133" s="24" t="str">
        <f>F14</f>
        <v>Sušice</v>
      </c>
      <c r="I133" s="26" t="s">
        <v>23</v>
      </c>
      <c r="J133" s="51" t="str">
        <f>IF(J14="","",J14)</f>
        <v>16. 12. 2024</v>
      </c>
      <c r="L133" s="31"/>
    </row>
    <row r="134" spans="2:65" s="1" customFormat="1" ht="6.95" customHeight="1">
      <c r="B134" s="31"/>
      <c r="L134" s="31"/>
    </row>
    <row r="135" spans="2:65" s="1" customFormat="1" ht="15.2" customHeight="1">
      <c r="B135" s="31"/>
      <c r="C135" s="26" t="s">
        <v>25</v>
      </c>
      <c r="F135" s="24" t="str">
        <f>E17</f>
        <v>SOŠ a SOU Sušice</v>
      </c>
      <c r="I135" s="26" t="s">
        <v>31</v>
      </c>
      <c r="J135" s="29" t="str">
        <f>E23</f>
        <v>Václav Ženíšek</v>
      </c>
      <c r="L135" s="31"/>
    </row>
    <row r="136" spans="2:65" s="1" customFormat="1" ht="15.2" customHeight="1">
      <c r="B136" s="31"/>
      <c r="C136" s="26" t="s">
        <v>29</v>
      </c>
      <c r="F136" s="24" t="str">
        <f>IF(E20="","",E20)</f>
        <v>Vyplň údaj</v>
      </c>
      <c r="I136" s="26" t="s">
        <v>34</v>
      </c>
      <c r="J136" s="29" t="str">
        <f>E26</f>
        <v xml:space="preserve"> </v>
      </c>
      <c r="L136" s="31"/>
    </row>
    <row r="137" spans="2:65" s="1" customFormat="1" ht="10.35" customHeight="1">
      <c r="B137" s="31"/>
      <c r="L137" s="31"/>
    </row>
    <row r="138" spans="2:65" s="10" customFormat="1" ht="29.25" customHeight="1">
      <c r="B138" s="115"/>
      <c r="C138" s="116" t="s">
        <v>149</v>
      </c>
      <c r="D138" s="117" t="s">
        <v>62</v>
      </c>
      <c r="E138" s="117" t="s">
        <v>58</v>
      </c>
      <c r="F138" s="117" t="s">
        <v>59</v>
      </c>
      <c r="G138" s="117" t="s">
        <v>150</v>
      </c>
      <c r="H138" s="117" t="s">
        <v>151</v>
      </c>
      <c r="I138" s="117" t="s">
        <v>152</v>
      </c>
      <c r="J138" s="118" t="s">
        <v>114</v>
      </c>
      <c r="K138" s="119" t="s">
        <v>153</v>
      </c>
      <c r="L138" s="115"/>
      <c r="M138" s="58" t="s">
        <v>1</v>
      </c>
      <c r="N138" s="59" t="s">
        <v>41</v>
      </c>
      <c r="O138" s="59" t="s">
        <v>154</v>
      </c>
      <c r="P138" s="59" t="s">
        <v>155</v>
      </c>
      <c r="Q138" s="59" t="s">
        <v>156</v>
      </c>
      <c r="R138" s="59" t="s">
        <v>157</v>
      </c>
      <c r="S138" s="59" t="s">
        <v>158</v>
      </c>
      <c r="T138" s="60" t="s">
        <v>159</v>
      </c>
    </row>
    <row r="139" spans="2:65" s="1" customFormat="1" ht="22.9" customHeight="1">
      <c r="B139" s="31"/>
      <c r="C139" s="63" t="s">
        <v>160</v>
      </c>
      <c r="J139" s="120">
        <f>BK139</f>
        <v>0</v>
      </c>
      <c r="L139" s="31"/>
      <c r="M139" s="61"/>
      <c r="N139" s="52"/>
      <c r="O139" s="52"/>
      <c r="P139" s="121">
        <f>P140+P147+P236+P239+P241</f>
        <v>0</v>
      </c>
      <c r="Q139" s="52"/>
      <c r="R139" s="121">
        <f>R140+R147+R236+R239+R241</f>
        <v>0.15893399999999996</v>
      </c>
      <c r="S139" s="52"/>
      <c r="T139" s="122">
        <f>T140+T147+T236+T239+T241</f>
        <v>0</v>
      </c>
      <c r="AT139" s="16" t="s">
        <v>76</v>
      </c>
      <c r="AU139" s="16" t="s">
        <v>116</v>
      </c>
      <c r="BK139" s="123">
        <f>BK140+BK147+BK236+BK239+BK241</f>
        <v>0</v>
      </c>
    </row>
    <row r="140" spans="2:65" s="11" customFormat="1" ht="25.9" customHeight="1">
      <c r="B140" s="124"/>
      <c r="D140" s="125" t="s">
        <v>76</v>
      </c>
      <c r="E140" s="126" t="s">
        <v>161</v>
      </c>
      <c r="F140" s="126" t="s">
        <v>162</v>
      </c>
      <c r="I140" s="127"/>
      <c r="J140" s="128">
        <f>BK140</f>
        <v>0</v>
      </c>
      <c r="L140" s="124"/>
      <c r="M140" s="129"/>
      <c r="P140" s="130">
        <f>P141</f>
        <v>0</v>
      </c>
      <c r="R140" s="130">
        <f>R141</f>
        <v>0</v>
      </c>
      <c r="T140" s="131">
        <f>T141</f>
        <v>0</v>
      </c>
      <c r="AR140" s="125" t="s">
        <v>8</v>
      </c>
      <c r="AT140" s="132" t="s">
        <v>76</v>
      </c>
      <c r="AU140" s="132" t="s">
        <v>77</v>
      </c>
      <c r="AY140" s="125" t="s">
        <v>163</v>
      </c>
      <c r="BK140" s="133">
        <f>BK141</f>
        <v>0</v>
      </c>
    </row>
    <row r="141" spans="2:65" s="11" customFormat="1" ht="22.9" customHeight="1">
      <c r="B141" s="124"/>
      <c r="D141" s="125" t="s">
        <v>76</v>
      </c>
      <c r="E141" s="134" t="s">
        <v>211</v>
      </c>
      <c r="F141" s="134" t="s">
        <v>1344</v>
      </c>
      <c r="I141" s="127"/>
      <c r="J141" s="135">
        <f>BK141</f>
        <v>0</v>
      </c>
      <c r="L141" s="124"/>
      <c r="M141" s="129"/>
      <c r="P141" s="130">
        <f>SUM(P142:P146)</f>
        <v>0</v>
      </c>
      <c r="R141" s="130">
        <f>SUM(R142:R146)</f>
        <v>0</v>
      </c>
      <c r="T141" s="131">
        <f>SUM(T142:T146)</f>
        <v>0</v>
      </c>
      <c r="AR141" s="125" t="s">
        <v>8</v>
      </c>
      <c r="AT141" s="132" t="s">
        <v>76</v>
      </c>
      <c r="AU141" s="132" t="s">
        <v>8</v>
      </c>
      <c r="AY141" s="125" t="s">
        <v>163</v>
      </c>
      <c r="BK141" s="133">
        <f>SUM(BK142:BK146)</f>
        <v>0</v>
      </c>
    </row>
    <row r="142" spans="2:65" s="1" customFormat="1" ht="33" customHeight="1">
      <c r="B142" s="31"/>
      <c r="C142" s="136" t="s">
        <v>8</v>
      </c>
      <c r="D142" s="136" t="s">
        <v>165</v>
      </c>
      <c r="E142" s="137" t="s">
        <v>1345</v>
      </c>
      <c r="F142" s="138" t="s">
        <v>1346</v>
      </c>
      <c r="G142" s="139" t="s">
        <v>168</v>
      </c>
      <c r="H142" s="140">
        <v>22</v>
      </c>
      <c r="I142" s="141"/>
      <c r="J142" s="142">
        <f>ROUND(I142*H142,0)</f>
        <v>0</v>
      </c>
      <c r="K142" s="143"/>
      <c r="L142" s="31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169</v>
      </c>
      <c r="AT142" s="148" t="s">
        <v>165</v>
      </c>
      <c r="AU142" s="148" t="s">
        <v>86</v>
      </c>
      <c r="AY142" s="16" t="s">
        <v>163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6" t="s">
        <v>8</v>
      </c>
      <c r="BK142" s="149">
        <f>ROUND(I142*H142,0)</f>
        <v>0</v>
      </c>
      <c r="BL142" s="16" t="s">
        <v>169</v>
      </c>
      <c r="BM142" s="148" t="s">
        <v>86</v>
      </c>
    </row>
    <row r="143" spans="2:65" s="1" customFormat="1" ht="37.9" customHeight="1">
      <c r="B143" s="31"/>
      <c r="C143" s="136" t="s">
        <v>86</v>
      </c>
      <c r="D143" s="136" t="s">
        <v>165</v>
      </c>
      <c r="E143" s="137" t="s">
        <v>1347</v>
      </c>
      <c r="F143" s="138" t="s">
        <v>1348</v>
      </c>
      <c r="G143" s="139" t="s">
        <v>168</v>
      </c>
      <c r="H143" s="140">
        <v>616</v>
      </c>
      <c r="I143" s="141"/>
      <c r="J143" s="142">
        <f>ROUND(I143*H143,0)</f>
        <v>0</v>
      </c>
      <c r="K143" s="143"/>
      <c r="L143" s="31"/>
      <c r="M143" s="144" t="s">
        <v>1</v>
      </c>
      <c r="N143" s="145" t="s">
        <v>42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169</v>
      </c>
      <c r="AT143" s="148" t="s">
        <v>165</v>
      </c>
      <c r="AU143" s="148" t="s">
        <v>86</v>
      </c>
      <c r="AY143" s="16" t="s">
        <v>163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8</v>
      </c>
      <c r="BK143" s="149">
        <f>ROUND(I143*H143,0)</f>
        <v>0</v>
      </c>
      <c r="BL143" s="16" t="s">
        <v>169</v>
      </c>
      <c r="BM143" s="148" t="s">
        <v>169</v>
      </c>
    </row>
    <row r="144" spans="2:65" s="1" customFormat="1" ht="33" customHeight="1">
      <c r="B144" s="31"/>
      <c r="C144" s="136" t="s">
        <v>179</v>
      </c>
      <c r="D144" s="136" t="s">
        <v>165</v>
      </c>
      <c r="E144" s="137" t="s">
        <v>1349</v>
      </c>
      <c r="F144" s="138" t="s">
        <v>1350</v>
      </c>
      <c r="G144" s="139" t="s">
        <v>168</v>
      </c>
      <c r="H144" s="140">
        <v>22</v>
      </c>
      <c r="I144" s="141"/>
      <c r="J144" s="142">
        <f>ROUND(I144*H144,0)</f>
        <v>0</v>
      </c>
      <c r="K144" s="143"/>
      <c r="L144" s="31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169</v>
      </c>
      <c r="AT144" s="148" t="s">
        <v>165</v>
      </c>
      <c r="AU144" s="148" t="s">
        <v>86</v>
      </c>
      <c r="AY144" s="16" t="s">
        <v>163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6" t="s">
        <v>8</v>
      </c>
      <c r="BK144" s="149">
        <f>ROUND(I144*H144,0)</f>
        <v>0</v>
      </c>
      <c r="BL144" s="16" t="s">
        <v>169</v>
      </c>
      <c r="BM144" s="148" t="s">
        <v>195</v>
      </c>
    </row>
    <row r="145" spans="2:65" s="1" customFormat="1" ht="16.5" customHeight="1">
      <c r="B145" s="31"/>
      <c r="C145" s="136" t="s">
        <v>169</v>
      </c>
      <c r="D145" s="136" t="s">
        <v>165</v>
      </c>
      <c r="E145" s="137" t="s">
        <v>1351</v>
      </c>
      <c r="F145" s="138" t="s">
        <v>1352</v>
      </c>
      <c r="G145" s="139" t="s">
        <v>1353</v>
      </c>
      <c r="H145" s="140">
        <v>12</v>
      </c>
      <c r="I145" s="141"/>
      <c r="J145" s="142">
        <f>ROUND(I145*H145,0)</f>
        <v>0</v>
      </c>
      <c r="K145" s="143"/>
      <c r="L145" s="31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169</v>
      </c>
      <c r="AT145" s="148" t="s">
        <v>165</v>
      </c>
      <c r="AU145" s="148" t="s">
        <v>86</v>
      </c>
      <c r="AY145" s="16" t="s">
        <v>163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8</v>
      </c>
      <c r="BK145" s="149">
        <f>ROUND(I145*H145,0)</f>
        <v>0</v>
      </c>
      <c r="BL145" s="16" t="s">
        <v>169</v>
      </c>
      <c r="BM145" s="148" t="s">
        <v>206</v>
      </c>
    </row>
    <row r="146" spans="2:65" s="1" customFormat="1" ht="16.5" customHeight="1">
      <c r="B146" s="31"/>
      <c r="C146" s="136" t="s">
        <v>190</v>
      </c>
      <c r="D146" s="136" t="s">
        <v>165</v>
      </c>
      <c r="E146" s="137" t="s">
        <v>604</v>
      </c>
      <c r="F146" s="138" t="s">
        <v>605</v>
      </c>
      <c r="G146" s="139" t="s">
        <v>168</v>
      </c>
      <c r="H146" s="140">
        <v>85</v>
      </c>
      <c r="I146" s="141"/>
      <c r="J146" s="142">
        <f>ROUND(I146*H146,0)</f>
        <v>0</v>
      </c>
      <c r="K146" s="143"/>
      <c r="L146" s="31"/>
      <c r="M146" s="144" t="s">
        <v>1</v>
      </c>
      <c r="N146" s="145" t="s">
        <v>42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169</v>
      </c>
      <c r="AT146" s="148" t="s">
        <v>165</v>
      </c>
      <c r="AU146" s="148" t="s">
        <v>86</v>
      </c>
      <c r="AY146" s="16" t="s">
        <v>163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6" t="s">
        <v>8</v>
      </c>
      <c r="BK146" s="149">
        <f>ROUND(I146*H146,0)</f>
        <v>0</v>
      </c>
      <c r="BL146" s="16" t="s">
        <v>169</v>
      </c>
      <c r="BM146" s="148" t="s">
        <v>216</v>
      </c>
    </row>
    <row r="147" spans="2:65" s="11" customFormat="1" ht="25.9" customHeight="1">
      <c r="B147" s="124"/>
      <c r="D147" s="125" t="s">
        <v>76</v>
      </c>
      <c r="E147" s="126" t="s">
        <v>761</v>
      </c>
      <c r="F147" s="126" t="s">
        <v>762</v>
      </c>
      <c r="I147" s="127"/>
      <c r="J147" s="128">
        <f>BK147</f>
        <v>0</v>
      </c>
      <c r="L147" s="124"/>
      <c r="M147" s="129"/>
      <c r="P147" s="130">
        <f>P148+P156+P158+P169+P185+P196+P207+P217+P223+P227</f>
        <v>0</v>
      </c>
      <c r="R147" s="130">
        <f>R148+R156+R158+R169+R185+R196+R207+R217+R223+R227</f>
        <v>0.15893399999999996</v>
      </c>
      <c r="T147" s="131">
        <f>T148+T156+T158+T169+T185+T196+T207+T217+T223+T227</f>
        <v>0</v>
      </c>
      <c r="AR147" s="125" t="s">
        <v>86</v>
      </c>
      <c r="AT147" s="132" t="s">
        <v>76</v>
      </c>
      <c r="AU147" s="132" t="s">
        <v>77</v>
      </c>
      <c r="AY147" s="125" t="s">
        <v>163</v>
      </c>
      <c r="BK147" s="133">
        <f>BK148+BK156+BK158+BK169+BK185+BK196+BK207+BK217+BK223+BK227</f>
        <v>0</v>
      </c>
    </row>
    <row r="148" spans="2:65" s="11" customFormat="1" ht="22.9" customHeight="1">
      <c r="B148" s="124"/>
      <c r="D148" s="125" t="s">
        <v>76</v>
      </c>
      <c r="E148" s="134" t="s">
        <v>794</v>
      </c>
      <c r="F148" s="134" t="s">
        <v>795</v>
      </c>
      <c r="I148" s="127"/>
      <c r="J148" s="135">
        <f>BK148</f>
        <v>0</v>
      </c>
      <c r="L148" s="124"/>
      <c r="M148" s="129"/>
      <c r="P148" s="130">
        <f>SUM(P149:P155)</f>
        <v>0</v>
      </c>
      <c r="R148" s="130">
        <f>SUM(R149:R155)</f>
        <v>2.5680000000000001E-2</v>
      </c>
      <c r="T148" s="131">
        <f>SUM(T149:T155)</f>
        <v>0</v>
      </c>
      <c r="AR148" s="125" t="s">
        <v>86</v>
      </c>
      <c r="AT148" s="132" t="s">
        <v>76</v>
      </c>
      <c r="AU148" s="132" t="s">
        <v>8</v>
      </c>
      <c r="AY148" s="125" t="s">
        <v>163</v>
      </c>
      <c r="BK148" s="133">
        <f>SUM(BK149:BK155)</f>
        <v>0</v>
      </c>
    </row>
    <row r="149" spans="2:65" s="1" customFormat="1" ht="33" customHeight="1">
      <c r="B149" s="31"/>
      <c r="C149" s="136" t="s">
        <v>195</v>
      </c>
      <c r="D149" s="136" t="s">
        <v>165</v>
      </c>
      <c r="E149" s="137" t="s">
        <v>1357</v>
      </c>
      <c r="F149" s="138" t="s">
        <v>1358</v>
      </c>
      <c r="G149" s="139" t="s">
        <v>219</v>
      </c>
      <c r="H149" s="140">
        <v>23</v>
      </c>
      <c r="I149" s="141"/>
      <c r="J149" s="142">
        <f t="shared" ref="J149:J155" si="0">ROUND(I149*H149,0)</f>
        <v>0</v>
      </c>
      <c r="K149" s="143"/>
      <c r="L149" s="31"/>
      <c r="M149" s="144" t="s">
        <v>1</v>
      </c>
      <c r="N149" s="145" t="s">
        <v>42</v>
      </c>
      <c r="P149" s="146">
        <f t="shared" ref="P149:P155" si="1">O149*H149</f>
        <v>0</v>
      </c>
      <c r="Q149" s="146">
        <v>1.9000000000000001E-4</v>
      </c>
      <c r="R149" s="146">
        <f t="shared" ref="R149:R155" si="2">Q149*H149</f>
        <v>4.3700000000000006E-3</v>
      </c>
      <c r="S149" s="146">
        <v>0</v>
      </c>
      <c r="T149" s="147">
        <f t="shared" ref="T149:T155" si="3">S149*H149</f>
        <v>0</v>
      </c>
      <c r="AR149" s="148" t="s">
        <v>251</v>
      </c>
      <c r="AT149" s="148" t="s">
        <v>165</v>
      </c>
      <c r="AU149" s="148" t="s">
        <v>86</v>
      </c>
      <c r="AY149" s="16" t="s">
        <v>163</v>
      </c>
      <c r="BE149" s="149">
        <f t="shared" ref="BE149:BE155" si="4">IF(N149="základní",J149,0)</f>
        <v>0</v>
      </c>
      <c r="BF149" s="149">
        <f t="shared" ref="BF149:BF155" si="5">IF(N149="snížená",J149,0)</f>
        <v>0</v>
      </c>
      <c r="BG149" s="149">
        <f t="shared" ref="BG149:BG155" si="6">IF(N149="zákl. přenesená",J149,0)</f>
        <v>0</v>
      </c>
      <c r="BH149" s="149">
        <f t="shared" ref="BH149:BH155" si="7">IF(N149="sníž. přenesená",J149,0)</f>
        <v>0</v>
      </c>
      <c r="BI149" s="149">
        <f t="shared" ref="BI149:BI155" si="8">IF(N149="nulová",J149,0)</f>
        <v>0</v>
      </c>
      <c r="BJ149" s="16" t="s">
        <v>8</v>
      </c>
      <c r="BK149" s="149">
        <f t="shared" ref="BK149:BK155" si="9">ROUND(I149*H149,0)</f>
        <v>0</v>
      </c>
      <c r="BL149" s="16" t="s">
        <v>251</v>
      </c>
      <c r="BM149" s="148" t="s">
        <v>9</v>
      </c>
    </row>
    <row r="150" spans="2:65" s="1" customFormat="1" ht="24.2" customHeight="1">
      <c r="B150" s="31"/>
      <c r="C150" s="158" t="s">
        <v>200</v>
      </c>
      <c r="D150" s="158" t="s">
        <v>269</v>
      </c>
      <c r="E150" s="159" t="s">
        <v>1737</v>
      </c>
      <c r="F150" s="160" t="s">
        <v>1738</v>
      </c>
      <c r="G150" s="161" t="s">
        <v>219</v>
      </c>
      <c r="H150" s="162">
        <v>5</v>
      </c>
      <c r="I150" s="163"/>
      <c r="J150" s="164">
        <f t="shared" si="0"/>
        <v>0</v>
      </c>
      <c r="K150" s="165"/>
      <c r="L150" s="166"/>
      <c r="M150" s="167" t="s">
        <v>1</v>
      </c>
      <c r="N150" s="168" t="s">
        <v>42</v>
      </c>
      <c r="P150" s="146">
        <f t="shared" si="1"/>
        <v>0</v>
      </c>
      <c r="Q150" s="146">
        <v>2.9E-4</v>
      </c>
      <c r="R150" s="146">
        <f t="shared" si="2"/>
        <v>1.4499999999999999E-3</v>
      </c>
      <c r="S150" s="146">
        <v>0</v>
      </c>
      <c r="T150" s="147">
        <f t="shared" si="3"/>
        <v>0</v>
      </c>
      <c r="AR150" s="148" t="s">
        <v>339</v>
      </c>
      <c r="AT150" s="148" t="s">
        <v>269</v>
      </c>
      <c r="AU150" s="148" t="s">
        <v>86</v>
      </c>
      <c r="AY150" s="16" t="s">
        <v>163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6" t="s">
        <v>8</v>
      </c>
      <c r="BK150" s="149">
        <f t="shared" si="9"/>
        <v>0</v>
      </c>
      <c r="BL150" s="16" t="s">
        <v>251</v>
      </c>
      <c r="BM150" s="148" t="s">
        <v>238</v>
      </c>
    </row>
    <row r="151" spans="2:65" s="1" customFormat="1" ht="24.2" customHeight="1">
      <c r="B151" s="31"/>
      <c r="C151" s="158" t="s">
        <v>206</v>
      </c>
      <c r="D151" s="158" t="s">
        <v>269</v>
      </c>
      <c r="E151" s="159" t="s">
        <v>1739</v>
      </c>
      <c r="F151" s="160" t="s">
        <v>1740</v>
      </c>
      <c r="G151" s="161" t="s">
        <v>219</v>
      </c>
      <c r="H151" s="162">
        <v>2</v>
      </c>
      <c r="I151" s="163"/>
      <c r="J151" s="164">
        <f t="shared" si="0"/>
        <v>0</v>
      </c>
      <c r="K151" s="165"/>
      <c r="L151" s="166"/>
      <c r="M151" s="167" t="s">
        <v>1</v>
      </c>
      <c r="N151" s="168" t="s">
        <v>42</v>
      </c>
      <c r="P151" s="146">
        <f t="shared" si="1"/>
        <v>0</v>
      </c>
      <c r="Q151" s="146">
        <v>2.7E-4</v>
      </c>
      <c r="R151" s="146">
        <f t="shared" si="2"/>
        <v>5.4000000000000001E-4</v>
      </c>
      <c r="S151" s="146">
        <v>0</v>
      </c>
      <c r="T151" s="147">
        <f t="shared" si="3"/>
        <v>0</v>
      </c>
      <c r="AR151" s="148" t="s">
        <v>339</v>
      </c>
      <c r="AT151" s="148" t="s">
        <v>269</v>
      </c>
      <c r="AU151" s="148" t="s">
        <v>86</v>
      </c>
      <c r="AY151" s="16" t="s">
        <v>163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6" t="s">
        <v>8</v>
      </c>
      <c r="BK151" s="149">
        <f t="shared" si="9"/>
        <v>0</v>
      </c>
      <c r="BL151" s="16" t="s">
        <v>251</v>
      </c>
      <c r="BM151" s="148" t="s">
        <v>251</v>
      </c>
    </row>
    <row r="152" spans="2:65" s="1" customFormat="1" ht="24.2" customHeight="1">
      <c r="B152" s="31"/>
      <c r="C152" s="158" t="s">
        <v>211</v>
      </c>
      <c r="D152" s="158" t="s">
        <v>269</v>
      </c>
      <c r="E152" s="159" t="s">
        <v>1741</v>
      </c>
      <c r="F152" s="160" t="s">
        <v>1742</v>
      </c>
      <c r="G152" s="161" t="s">
        <v>219</v>
      </c>
      <c r="H152" s="162">
        <v>8</v>
      </c>
      <c r="I152" s="163"/>
      <c r="J152" s="164">
        <f t="shared" si="0"/>
        <v>0</v>
      </c>
      <c r="K152" s="165"/>
      <c r="L152" s="166"/>
      <c r="M152" s="167" t="s">
        <v>1</v>
      </c>
      <c r="N152" s="168" t="s">
        <v>42</v>
      </c>
      <c r="P152" s="146">
        <f t="shared" si="1"/>
        <v>0</v>
      </c>
      <c r="Q152" s="146">
        <v>1.01E-3</v>
      </c>
      <c r="R152" s="146">
        <f t="shared" si="2"/>
        <v>8.0800000000000004E-3</v>
      </c>
      <c r="S152" s="146">
        <v>0</v>
      </c>
      <c r="T152" s="147">
        <f t="shared" si="3"/>
        <v>0</v>
      </c>
      <c r="AR152" s="148" t="s">
        <v>339</v>
      </c>
      <c r="AT152" s="148" t="s">
        <v>269</v>
      </c>
      <c r="AU152" s="148" t="s">
        <v>86</v>
      </c>
      <c r="AY152" s="16" t="s">
        <v>163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6" t="s">
        <v>8</v>
      </c>
      <c r="BK152" s="149">
        <f t="shared" si="9"/>
        <v>0</v>
      </c>
      <c r="BL152" s="16" t="s">
        <v>251</v>
      </c>
      <c r="BM152" s="148" t="s">
        <v>259</v>
      </c>
    </row>
    <row r="153" spans="2:65" s="1" customFormat="1" ht="24.2" customHeight="1">
      <c r="B153" s="31"/>
      <c r="C153" s="158" t="s">
        <v>216</v>
      </c>
      <c r="D153" s="158" t="s">
        <v>269</v>
      </c>
      <c r="E153" s="159" t="s">
        <v>1743</v>
      </c>
      <c r="F153" s="160" t="s">
        <v>1744</v>
      </c>
      <c r="G153" s="161" t="s">
        <v>219</v>
      </c>
      <c r="H153" s="162">
        <v>8</v>
      </c>
      <c r="I153" s="163"/>
      <c r="J153" s="164">
        <f t="shared" si="0"/>
        <v>0</v>
      </c>
      <c r="K153" s="165"/>
      <c r="L153" s="166"/>
      <c r="M153" s="167" t="s">
        <v>1</v>
      </c>
      <c r="N153" s="168" t="s">
        <v>42</v>
      </c>
      <c r="P153" s="146">
        <f t="shared" si="1"/>
        <v>0</v>
      </c>
      <c r="Q153" s="146">
        <v>1.1800000000000001E-3</v>
      </c>
      <c r="R153" s="146">
        <f t="shared" si="2"/>
        <v>9.4400000000000005E-3</v>
      </c>
      <c r="S153" s="146">
        <v>0</v>
      </c>
      <c r="T153" s="147">
        <f t="shared" si="3"/>
        <v>0</v>
      </c>
      <c r="AR153" s="148" t="s">
        <v>339</v>
      </c>
      <c r="AT153" s="148" t="s">
        <v>269</v>
      </c>
      <c r="AU153" s="148" t="s">
        <v>86</v>
      </c>
      <c r="AY153" s="16" t="s">
        <v>163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6" t="s">
        <v>8</v>
      </c>
      <c r="BK153" s="149">
        <f t="shared" si="9"/>
        <v>0</v>
      </c>
      <c r="BL153" s="16" t="s">
        <v>251</v>
      </c>
      <c r="BM153" s="148" t="s">
        <v>268</v>
      </c>
    </row>
    <row r="154" spans="2:65" s="1" customFormat="1" ht="16.5" customHeight="1">
      <c r="B154" s="31"/>
      <c r="C154" s="158" t="s">
        <v>223</v>
      </c>
      <c r="D154" s="158" t="s">
        <v>269</v>
      </c>
      <c r="E154" s="159" t="s">
        <v>1367</v>
      </c>
      <c r="F154" s="160" t="s">
        <v>1368</v>
      </c>
      <c r="G154" s="161" t="s">
        <v>219</v>
      </c>
      <c r="H154" s="162">
        <v>20</v>
      </c>
      <c r="I154" s="163"/>
      <c r="J154" s="164">
        <f t="shared" si="0"/>
        <v>0</v>
      </c>
      <c r="K154" s="165"/>
      <c r="L154" s="166"/>
      <c r="M154" s="167" t="s">
        <v>1</v>
      </c>
      <c r="N154" s="168" t="s">
        <v>42</v>
      </c>
      <c r="P154" s="146">
        <f t="shared" si="1"/>
        <v>0</v>
      </c>
      <c r="Q154" s="146">
        <v>9.0000000000000006E-5</v>
      </c>
      <c r="R154" s="146">
        <f t="shared" si="2"/>
        <v>1.8000000000000002E-3</v>
      </c>
      <c r="S154" s="146">
        <v>0</v>
      </c>
      <c r="T154" s="147">
        <f t="shared" si="3"/>
        <v>0</v>
      </c>
      <c r="AR154" s="148" t="s">
        <v>339</v>
      </c>
      <c r="AT154" s="148" t="s">
        <v>269</v>
      </c>
      <c r="AU154" s="148" t="s">
        <v>86</v>
      </c>
      <c r="AY154" s="16" t="s">
        <v>163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6" t="s">
        <v>8</v>
      </c>
      <c r="BK154" s="149">
        <f t="shared" si="9"/>
        <v>0</v>
      </c>
      <c r="BL154" s="16" t="s">
        <v>251</v>
      </c>
      <c r="BM154" s="148" t="s">
        <v>280</v>
      </c>
    </row>
    <row r="155" spans="2:65" s="1" customFormat="1" ht="24.2" customHeight="1">
      <c r="B155" s="31"/>
      <c r="C155" s="136" t="s">
        <v>9</v>
      </c>
      <c r="D155" s="136" t="s">
        <v>165</v>
      </c>
      <c r="E155" s="137" t="s">
        <v>1369</v>
      </c>
      <c r="F155" s="138" t="s">
        <v>1370</v>
      </c>
      <c r="G155" s="139" t="s">
        <v>203</v>
      </c>
      <c r="H155" s="140">
        <v>2.5999999999999999E-2</v>
      </c>
      <c r="I155" s="141"/>
      <c r="J155" s="142">
        <f t="shared" si="0"/>
        <v>0</v>
      </c>
      <c r="K155" s="143"/>
      <c r="L155" s="31"/>
      <c r="M155" s="144" t="s">
        <v>1</v>
      </c>
      <c r="N155" s="145" t="s">
        <v>42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251</v>
      </c>
      <c r="AT155" s="148" t="s">
        <v>165</v>
      </c>
      <c r="AU155" s="148" t="s">
        <v>86</v>
      </c>
      <c r="AY155" s="16" t="s">
        <v>163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6" t="s">
        <v>8</v>
      </c>
      <c r="BK155" s="149">
        <f t="shared" si="9"/>
        <v>0</v>
      </c>
      <c r="BL155" s="16" t="s">
        <v>251</v>
      </c>
      <c r="BM155" s="148" t="s">
        <v>291</v>
      </c>
    </row>
    <row r="156" spans="2:65" s="11" customFormat="1" ht="22.9" customHeight="1">
      <c r="B156" s="124"/>
      <c r="D156" s="125" t="s">
        <v>76</v>
      </c>
      <c r="E156" s="134" t="s">
        <v>836</v>
      </c>
      <c r="F156" s="134" t="s">
        <v>837</v>
      </c>
      <c r="I156" s="127"/>
      <c r="J156" s="135">
        <f>BK156</f>
        <v>0</v>
      </c>
      <c r="L156" s="124"/>
      <c r="M156" s="129"/>
      <c r="P156" s="130">
        <f>P157</f>
        <v>0</v>
      </c>
      <c r="R156" s="130">
        <f>R157</f>
        <v>0</v>
      </c>
      <c r="T156" s="131">
        <f>T157</f>
        <v>0</v>
      </c>
      <c r="AR156" s="125" t="s">
        <v>86</v>
      </c>
      <c r="AT156" s="132" t="s">
        <v>76</v>
      </c>
      <c r="AU156" s="132" t="s">
        <v>8</v>
      </c>
      <c r="AY156" s="125" t="s">
        <v>163</v>
      </c>
      <c r="BK156" s="133">
        <f>BK157</f>
        <v>0</v>
      </c>
    </row>
    <row r="157" spans="2:65" s="1" customFormat="1" ht="24.2" customHeight="1">
      <c r="B157" s="31"/>
      <c r="C157" s="136" t="s">
        <v>233</v>
      </c>
      <c r="D157" s="136" t="s">
        <v>165</v>
      </c>
      <c r="E157" s="137" t="s">
        <v>1745</v>
      </c>
      <c r="F157" s="138" t="s">
        <v>1746</v>
      </c>
      <c r="G157" s="139" t="s">
        <v>226</v>
      </c>
      <c r="H157" s="140">
        <v>2</v>
      </c>
      <c r="I157" s="141"/>
      <c r="J157" s="142">
        <f>ROUND(I157*H157,0)</f>
        <v>0</v>
      </c>
      <c r="K157" s="143"/>
      <c r="L157" s="31"/>
      <c r="M157" s="144" t="s">
        <v>1</v>
      </c>
      <c r="N157" s="145" t="s">
        <v>42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251</v>
      </c>
      <c r="AT157" s="148" t="s">
        <v>165</v>
      </c>
      <c r="AU157" s="148" t="s">
        <v>86</v>
      </c>
      <c r="AY157" s="16" t="s">
        <v>163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6" t="s">
        <v>8</v>
      </c>
      <c r="BK157" s="149">
        <f>ROUND(I157*H157,0)</f>
        <v>0</v>
      </c>
      <c r="BL157" s="16" t="s">
        <v>251</v>
      </c>
      <c r="BM157" s="148" t="s">
        <v>305</v>
      </c>
    </row>
    <row r="158" spans="2:65" s="11" customFormat="1" ht="22.9" customHeight="1">
      <c r="B158" s="124"/>
      <c r="D158" s="125" t="s">
        <v>76</v>
      </c>
      <c r="E158" s="134" t="s">
        <v>851</v>
      </c>
      <c r="F158" s="134" t="s">
        <v>852</v>
      </c>
      <c r="I158" s="127"/>
      <c r="J158" s="135">
        <f>BK158</f>
        <v>0</v>
      </c>
      <c r="L158" s="124"/>
      <c r="M158" s="129"/>
      <c r="P158" s="130">
        <f>SUM(P159:P168)</f>
        <v>0</v>
      </c>
      <c r="R158" s="130">
        <f>SUM(R159:R168)</f>
        <v>1.1610000000000001E-2</v>
      </c>
      <c r="T158" s="131">
        <f>SUM(T159:T168)</f>
        <v>0</v>
      </c>
      <c r="AR158" s="125" t="s">
        <v>86</v>
      </c>
      <c r="AT158" s="132" t="s">
        <v>76</v>
      </c>
      <c r="AU158" s="132" t="s">
        <v>8</v>
      </c>
      <c r="AY158" s="125" t="s">
        <v>163</v>
      </c>
      <c r="BK158" s="133">
        <f>SUM(BK159:BK168)</f>
        <v>0</v>
      </c>
    </row>
    <row r="159" spans="2:65" s="1" customFormat="1" ht="24.2" customHeight="1">
      <c r="B159" s="31"/>
      <c r="C159" s="136" t="s">
        <v>238</v>
      </c>
      <c r="D159" s="136" t="s">
        <v>165</v>
      </c>
      <c r="E159" s="137" t="s">
        <v>1747</v>
      </c>
      <c r="F159" s="138" t="s">
        <v>1748</v>
      </c>
      <c r="G159" s="139" t="s">
        <v>219</v>
      </c>
      <c r="H159" s="140">
        <v>4</v>
      </c>
      <c r="I159" s="141"/>
      <c r="J159" s="142">
        <f t="shared" ref="J159:J168" si="10">ROUND(I159*H159,0)</f>
        <v>0</v>
      </c>
      <c r="K159" s="143"/>
      <c r="L159" s="31"/>
      <c r="M159" s="144" t="s">
        <v>1</v>
      </c>
      <c r="N159" s="145" t="s">
        <v>42</v>
      </c>
      <c r="P159" s="146">
        <f t="shared" ref="P159:P168" si="11">O159*H159</f>
        <v>0</v>
      </c>
      <c r="Q159" s="146">
        <v>6.4000000000000005E-4</v>
      </c>
      <c r="R159" s="146">
        <f t="shared" ref="R159:R168" si="12">Q159*H159</f>
        <v>2.5600000000000002E-3</v>
      </c>
      <c r="S159" s="146">
        <v>0</v>
      </c>
      <c r="T159" s="147">
        <f t="shared" ref="T159:T168" si="13">S159*H159</f>
        <v>0</v>
      </c>
      <c r="AR159" s="148" t="s">
        <v>251</v>
      </c>
      <c r="AT159" s="148" t="s">
        <v>165</v>
      </c>
      <c r="AU159" s="148" t="s">
        <v>86</v>
      </c>
      <c r="AY159" s="16" t="s">
        <v>163</v>
      </c>
      <c r="BE159" s="149">
        <f t="shared" ref="BE159:BE168" si="14">IF(N159="základní",J159,0)</f>
        <v>0</v>
      </c>
      <c r="BF159" s="149">
        <f t="shared" ref="BF159:BF168" si="15">IF(N159="snížená",J159,0)</f>
        <v>0</v>
      </c>
      <c r="BG159" s="149">
        <f t="shared" ref="BG159:BG168" si="16">IF(N159="zákl. přenesená",J159,0)</f>
        <v>0</v>
      </c>
      <c r="BH159" s="149">
        <f t="shared" ref="BH159:BH168" si="17">IF(N159="sníž. přenesená",J159,0)</f>
        <v>0</v>
      </c>
      <c r="BI159" s="149">
        <f t="shared" ref="BI159:BI168" si="18">IF(N159="nulová",J159,0)</f>
        <v>0</v>
      </c>
      <c r="BJ159" s="16" t="s">
        <v>8</v>
      </c>
      <c r="BK159" s="149">
        <f t="shared" ref="BK159:BK168" si="19">ROUND(I159*H159,0)</f>
        <v>0</v>
      </c>
      <c r="BL159" s="16" t="s">
        <v>251</v>
      </c>
      <c r="BM159" s="148" t="s">
        <v>315</v>
      </c>
    </row>
    <row r="160" spans="2:65" s="1" customFormat="1" ht="24.2" customHeight="1">
      <c r="B160" s="31"/>
      <c r="C160" s="136" t="s">
        <v>244</v>
      </c>
      <c r="D160" s="136" t="s">
        <v>165</v>
      </c>
      <c r="E160" s="137" t="s">
        <v>1749</v>
      </c>
      <c r="F160" s="138" t="s">
        <v>1750</v>
      </c>
      <c r="G160" s="139" t="s">
        <v>219</v>
      </c>
      <c r="H160" s="140">
        <v>6</v>
      </c>
      <c r="I160" s="141"/>
      <c r="J160" s="142">
        <f t="shared" si="10"/>
        <v>0</v>
      </c>
      <c r="K160" s="143"/>
      <c r="L160" s="31"/>
      <c r="M160" s="144" t="s">
        <v>1</v>
      </c>
      <c r="N160" s="145" t="s">
        <v>42</v>
      </c>
      <c r="P160" s="146">
        <f t="shared" si="11"/>
        <v>0</v>
      </c>
      <c r="Q160" s="146">
        <v>1.15E-3</v>
      </c>
      <c r="R160" s="146">
        <f t="shared" si="12"/>
        <v>6.8999999999999999E-3</v>
      </c>
      <c r="S160" s="146">
        <v>0</v>
      </c>
      <c r="T160" s="147">
        <f t="shared" si="13"/>
        <v>0</v>
      </c>
      <c r="AR160" s="148" t="s">
        <v>251</v>
      </c>
      <c r="AT160" s="148" t="s">
        <v>165</v>
      </c>
      <c r="AU160" s="148" t="s">
        <v>86</v>
      </c>
      <c r="AY160" s="16" t="s">
        <v>163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6" t="s">
        <v>8</v>
      </c>
      <c r="BK160" s="149">
        <f t="shared" si="19"/>
        <v>0</v>
      </c>
      <c r="BL160" s="16" t="s">
        <v>251</v>
      </c>
      <c r="BM160" s="148" t="s">
        <v>328</v>
      </c>
    </row>
    <row r="161" spans="2:65" s="1" customFormat="1" ht="37.9" customHeight="1">
      <c r="B161" s="31"/>
      <c r="C161" s="136" t="s">
        <v>251</v>
      </c>
      <c r="D161" s="136" t="s">
        <v>165</v>
      </c>
      <c r="E161" s="137" t="s">
        <v>1751</v>
      </c>
      <c r="F161" s="138" t="s">
        <v>1752</v>
      </c>
      <c r="G161" s="139" t="s">
        <v>219</v>
      </c>
      <c r="H161" s="140">
        <v>4</v>
      </c>
      <c r="I161" s="141"/>
      <c r="J161" s="142">
        <f t="shared" si="10"/>
        <v>0</v>
      </c>
      <c r="K161" s="143"/>
      <c r="L161" s="31"/>
      <c r="M161" s="144" t="s">
        <v>1</v>
      </c>
      <c r="N161" s="145" t="s">
        <v>42</v>
      </c>
      <c r="P161" s="146">
        <f t="shared" si="11"/>
        <v>0</v>
      </c>
      <c r="Q161" s="146">
        <v>4.0000000000000003E-5</v>
      </c>
      <c r="R161" s="146">
        <f t="shared" si="12"/>
        <v>1.6000000000000001E-4</v>
      </c>
      <c r="S161" s="146">
        <v>0</v>
      </c>
      <c r="T161" s="147">
        <f t="shared" si="13"/>
        <v>0</v>
      </c>
      <c r="AR161" s="148" t="s">
        <v>251</v>
      </c>
      <c r="AT161" s="148" t="s">
        <v>165</v>
      </c>
      <c r="AU161" s="148" t="s">
        <v>86</v>
      </c>
      <c r="AY161" s="16" t="s">
        <v>163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6" t="s">
        <v>8</v>
      </c>
      <c r="BK161" s="149">
        <f t="shared" si="19"/>
        <v>0</v>
      </c>
      <c r="BL161" s="16" t="s">
        <v>251</v>
      </c>
      <c r="BM161" s="148" t="s">
        <v>339</v>
      </c>
    </row>
    <row r="162" spans="2:65" s="1" customFormat="1" ht="16.5" customHeight="1">
      <c r="B162" s="31"/>
      <c r="C162" s="136" t="s">
        <v>255</v>
      </c>
      <c r="D162" s="136" t="s">
        <v>165</v>
      </c>
      <c r="E162" s="137" t="s">
        <v>1753</v>
      </c>
      <c r="F162" s="138" t="s">
        <v>1754</v>
      </c>
      <c r="G162" s="139" t="s">
        <v>219</v>
      </c>
      <c r="H162" s="140">
        <v>4</v>
      </c>
      <c r="I162" s="141"/>
      <c r="J162" s="142">
        <f t="shared" si="10"/>
        <v>0</v>
      </c>
      <c r="K162" s="143"/>
      <c r="L162" s="31"/>
      <c r="M162" s="144" t="s">
        <v>1</v>
      </c>
      <c r="N162" s="145" t="s">
        <v>42</v>
      </c>
      <c r="P162" s="146">
        <f t="shared" si="11"/>
        <v>0</v>
      </c>
      <c r="Q162" s="146">
        <v>1.9000000000000001E-4</v>
      </c>
      <c r="R162" s="146">
        <f t="shared" si="12"/>
        <v>7.6000000000000004E-4</v>
      </c>
      <c r="S162" s="146">
        <v>0</v>
      </c>
      <c r="T162" s="147">
        <f t="shared" si="13"/>
        <v>0</v>
      </c>
      <c r="AR162" s="148" t="s">
        <v>251</v>
      </c>
      <c r="AT162" s="148" t="s">
        <v>165</v>
      </c>
      <c r="AU162" s="148" t="s">
        <v>86</v>
      </c>
      <c r="AY162" s="16" t="s">
        <v>163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6" t="s">
        <v>8</v>
      </c>
      <c r="BK162" s="149">
        <f t="shared" si="19"/>
        <v>0</v>
      </c>
      <c r="BL162" s="16" t="s">
        <v>251</v>
      </c>
      <c r="BM162" s="148" t="s">
        <v>348</v>
      </c>
    </row>
    <row r="163" spans="2:65" s="1" customFormat="1" ht="24.2" customHeight="1">
      <c r="B163" s="31"/>
      <c r="C163" s="136" t="s">
        <v>259</v>
      </c>
      <c r="D163" s="136" t="s">
        <v>165</v>
      </c>
      <c r="E163" s="137" t="s">
        <v>1755</v>
      </c>
      <c r="F163" s="138" t="s">
        <v>1756</v>
      </c>
      <c r="G163" s="139" t="s">
        <v>226</v>
      </c>
      <c r="H163" s="140">
        <v>1</v>
      </c>
      <c r="I163" s="141"/>
      <c r="J163" s="142">
        <f t="shared" si="10"/>
        <v>0</v>
      </c>
      <c r="K163" s="143"/>
      <c r="L163" s="31"/>
      <c r="M163" s="144" t="s">
        <v>1</v>
      </c>
      <c r="N163" s="145" t="s">
        <v>42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251</v>
      </c>
      <c r="AT163" s="148" t="s">
        <v>165</v>
      </c>
      <c r="AU163" s="148" t="s">
        <v>86</v>
      </c>
      <c r="AY163" s="16" t="s">
        <v>163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6" t="s">
        <v>8</v>
      </c>
      <c r="BK163" s="149">
        <f t="shared" si="19"/>
        <v>0</v>
      </c>
      <c r="BL163" s="16" t="s">
        <v>251</v>
      </c>
      <c r="BM163" s="148" t="s">
        <v>360</v>
      </c>
    </row>
    <row r="164" spans="2:65" s="1" customFormat="1" ht="24.2" customHeight="1">
      <c r="B164" s="31"/>
      <c r="C164" s="136" t="s">
        <v>264</v>
      </c>
      <c r="D164" s="136" t="s">
        <v>165</v>
      </c>
      <c r="E164" s="137" t="s">
        <v>1757</v>
      </c>
      <c r="F164" s="138" t="s">
        <v>1758</v>
      </c>
      <c r="G164" s="139" t="s">
        <v>226</v>
      </c>
      <c r="H164" s="140">
        <v>1</v>
      </c>
      <c r="I164" s="141"/>
      <c r="J164" s="142">
        <f t="shared" si="10"/>
        <v>0</v>
      </c>
      <c r="K164" s="143"/>
      <c r="L164" s="31"/>
      <c r="M164" s="144" t="s">
        <v>1</v>
      </c>
      <c r="N164" s="145" t="s">
        <v>42</v>
      </c>
      <c r="P164" s="146">
        <f t="shared" si="11"/>
        <v>0</v>
      </c>
      <c r="Q164" s="146">
        <v>2.2000000000000001E-4</v>
      </c>
      <c r="R164" s="146">
        <f t="shared" si="12"/>
        <v>2.2000000000000001E-4</v>
      </c>
      <c r="S164" s="146">
        <v>0</v>
      </c>
      <c r="T164" s="147">
        <f t="shared" si="13"/>
        <v>0</v>
      </c>
      <c r="AR164" s="148" t="s">
        <v>251</v>
      </c>
      <c r="AT164" s="148" t="s">
        <v>165</v>
      </c>
      <c r="AU164" s="148" t="s">
        <v>86</v>
      </c>
      <c r="AY164" s="16" t="s">
        <v>163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6" t="s">
        <v>8</v>
      </c>
      <c r="BK164" s="149">
        <f t="shared" si="19"/>
        <v>0</v>
      </c>
      <c r="BL164" s="16" t="s">
        <v>251</v>
      </c>
      <c r="BM164" s="148" t="s">
        <v>375</v>
      </c>
    </row>
    <row r="165" spans="2:65" s="1" customFormat="1" ht="21.75" customHeight="1">
      <c r="B165" s="31"/>
      <c r="C165" s="136" t="s">
        <v>268</v>
      </c>
      <c r="D165" s="136" t="s">
        <v>165</v>
      </c>
      <c r="E165" s="137" t="s">
        <v>1759</v>
      </c>
      <c r="F165" s="138" t="s">
        <v>1760</v>
      </c>
      <c r="G165" s="139" t="s">
        <v>226</v>
      </c>
      <c r="H165" s="140">
        <v>1</v>
      </c>
      <c r="I165" s="141"/>
      <c r="J165" s="142">
        <f t="shared" si="10"/>
        <v>0</v>
      </c>
      <c r="K165" s="143"/>
      <c r="L165" s="31"/>
      <c r="M165" s="144" t="s">
        <v>1</v>
      </c>
      <c r="N165" s="145" t="s">
        <v>42</v>
      </c>
      <c r="P165" s="146">
        <f t="shared" si="11"/>
        <v>0</v>
      </c>
      <c r="Q165" s="146">
        <v>2.1000000000000001E-4</v>
      </c>
      <c r="R165" s="146">
        <f t="shared" si="12"/>
        <v>2.1000000000000001E-4</v>
      </c>
      <c r="S165" s="146">
        <v>0</v>
      </c>
      <c r="T165" s="147">
        <f t="shared" si="13"/>
        <v>0</v>
      </c>
      <c r="AR165" s="148" t="s">
        <v>251</v>
      </c>
      <c r="AT165" s="148" t="s">
        <v>165</v>
      </c>
      <c r="AU165" s="148" t="s">
        <v>86</v>
      </c>
      <c r="AY165" s="16" t="s">
        <v>163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6" t="s">
        <v>8</v>
      </c>
      <c r="BK165" s="149">
        <f t="shared" si="19"/>
        <v>0</v>
      </c>
      <c r="BL165" s="16" t="s">
        <v>251</v>
      </c>
      <c r="BM165" s="148" t="s">
        <v>386</v>
      </c>
    </row>
    <row r="166" spans="2:65" s="1" customFormat="1" ht="24.2" customHeight="1">
      <c r="B166" s="31"/>
      <c r="C166" s="136" t="s">
        <v>7</v>
      </c>
      <c r="D166" s="136" t="s">
        <v>165</v>
      </c>
      <c r="E166" s="137" t="s">
        <v>1761</v>
      </c>
      <c r="F166" s="138" t="s">
        <v>1762</v>
      </c>
      <c r="G166" s="139" t="s">
        <v>219</v>
      </c>
      <c r="H166" s="140">
        <v>4</v>
      </c>
      <c r="I166" s="141"/>
      <c r="J166" s="142">
        <f t="shared" si="10"/>
        <v>0</v>
      </c>
      <c r="K166" s="143"/>
      <c r="L166" s="31"/>
      <c r="M166" s="144" t="s">
        <v>1</v>
      </c>
      <c r="N166" s="145" t="s">
        <v>42</v>
      </c>
      <c r="P166" s="146">
        <f t="shared" si="11"/>
        <v>0</v>
      </c>
      <c r="Q166" s="146">
        <v>1.9000000000000001E-4</v>
      </c>
      <c r="R166" s="146">
        <f t="shared" si="12"/>
        <v>7.6000000000000004E-4</v>
      </c>
      <c r="S166" s="146">
        <v>0</v>
      </c>
      <c r="T166" s="147">
        <f t="shared" si="13"/>
        <v>0</v>
      </c>
      <c r="AR166" s="148" t="s">
        <v>251</v>
      </c>
      <c r="AT166" s="148" t="s">
        <v>165</v>
      </c>
      <c r="AU166" s="148" t="s">
        <v>86</v>
      </c>
      <c r="AY166" s="16" t="s">
        <v>163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6" t="s">
        <v>8</v>
      </c>
      <c r="BK166" s="149">
        <f t="shared" si="19"/>
        <v>0</v>
      </c>
      <c r="BL166" s="16" t="s">
        <v>251</v>
      </c>
      <c r="BM166" s="148" t="s">
        <v>397</v>
      </c>
    </row>
    <row r="167" spans="2:65" s="1" customFormat="1" ht="21.75" customHeight="1">
      <c r="B167" s="31"/>
      <c r="C167" s="136" t="s">
        <v>280</v>
      </c>
      <c r="D167" s="136" t="s">
        <v>165</v>
      </c>
      <c r="E167" s="137" t="s">
        <v>1763</v>
      </c>
      <c r="F167" s="138" t="s">
        <v>1764</v>
      </c>
      <c r="G167" s="139" t="s">
        <v>219</v>
      </c>
      <c r="H167" s="140">
        <v>4</v>
      </c>
      <c r="I167" s="141"/>
      <c r="J167" s="142">
        <f t="shared" si="10"/>
        <v>0</v>
      </c>
      <c r="K167" s="143"/>
      <c r="L167" s="31"/>
      <c r="M167" s="144" t="s">
        <v>1</v>
      </c>
      <c r="N167" s="145" t="s">
        <v>42</v>
      </c>
      <c r="P167" s="146">
        <f t="shared" si="11"/>
        <v>0</v>
      </c>
      <c r="Q167" s="146">
        <v>1.0000000000000001E-5</v>
      </c>
      <c r="R167" s="146">
        <f t="shared" si="12"/>
        <v>4.0000000000000003E-5</v>
      </c>
      <c r="S167" s="146">
        <v>0</v>
      </c>
      <c r="T167" s="147">
        <f t="shared" si="13"/>
        <v>0</v>
      </c>
      <c r="AR167" s="148" t="s">
        <v>251</v>
      </c>
      <c r="AT167" s="148" t="s">
        <v>165</v>
      </c>
      <c r="AU167" s="148" t="s">
        <v>86</v>
      </c>
      <c r="AY167" s="16" t="s">
        <v>163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6" t="s">
        <v>8</v>
      </c>
      <c r="BK167" s="149">
        <f t="shared" si="19"/>
        <v>0</v>
      </c>
      <c r="BL167" s="16" t="s">
        <v>251</v>
      </c>
      <c r="BM167" s="148" t="s">
        <v>408</v>
      </c>
    </row>
    <row r="168" spans="2:65" s="1" customFormat="1" ht="24.2" customHeight="1">
      <c r="B168" s="31"/>
      <c r="C168" s="136" t="s">
        <v>285</v>
      </c>
      <c r="D168" s="136" t="s">
        <v>165</v>
      </c>
      <c r="E168" s="137" t="s">
        <v>1765</v>
      </c>
      <c r="F168" s="138" t="s">
        <v>1766</v>
      </c>
      <c r="G168" s="139" t="s">
        <v>203</v>
      </c>
      <c r="H168" s="140">
        <v>1.2999999999999999E-2</v>
      </c>
      <c r="I168" s="141"/>
      <c r="J168" s="142">
        <f t="shared" si="10"/>
        <v>0</v>
      </c>
      <c r="K168" s="143"/>
      <c r="L168" s="31"/>
      <c r="M168" s="144" t="s">
        <v>1</v>
      </c>
      <c r="N168" s="145" t="s">
        <v>42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251</v>
      </c>
      <c r="AT168" s="148" t="s">
        <v>165</v>
      </c>
      <c r="AU168" s="148" t="s">
        <v>86</v>
      </c>
      <c r="AY168" s="16" t="s">
        <v>163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6" t="s">
        <v>8</v>
      </c>
      <c r="BK168" s="149">
        <f t="shared" si="19"/>
        <v>0</v>
      </c>
      <c r="BL168" s="16" t="s">
        <v>251</v>
      </c>
      <c r="BM168" s="148" t="s">
        <v>419</v>
      </c>
    </row>
    <row r="169" spans="2:65" s="11" customFormat="1" ht="22.9" customHeight="1">
      <c r="B169" s="124"/>
      <c r="D169" s="125" t="s">
        <v>76</v>
      </c>
      <c r="E169" s="134" t="s">
        <v>1767</v>
      </c>
      <c r="F169" s="134" t="s">
        <v>1768</v>
      </c>
      <c r="I169" s="127"/>
      <c r="J169" s="135">
        <f>BK169</f>
        <v>0</v>
      </c>
      <c r="L169" s="124"/>
      <c r="M169" s="129"/>
      <c r="P169" s="130">
        <f>SUM(P170:P184)</f>
        <v>0</v>
      </c>
      <c r="R169" s="130">
        <f>SUM(R170:R184)</f>
        <v>4.5100000000000001E-2</v>
      </c>
      <c r="T169" s="131">
        <f>SUM(T170:T184)</f>
        <v>0</v>
      </c>
      <c r="AR169" s="125" t="s">
        <v>86</v>
      </c>
      <c r="AT169" s="132" t="s">
        <v>76</v>
      </c>
      <c r="AU169" s="132" t="s">
        <v>8</v>
      </c>
      <c r="AY169" s="125" t="s">
        <v>163</v>
      </c>
      <c r="BK169" s="133">
        <f>SUM(BK170:BK184)</f>
        <v>0</v>
      </c>
    </row>
    <row r="170" spans="2:65" s="1" customFormat="1" ht="24.2" customHeight="1">
      <c r="B170" s="31"/>
      <c r="C170" s="136" t="s">
        <v>291</v>
      </c>
      <c r="D170" s="136" t="s">
        <v>165</v>
      </c>
      <c r="E170" s="137" t="s">
        <v>1769</v>
      </c>
      <c r="F170" s="138" t="s">
        <v>1770</v>
      </c>
      <c r="G170" s="139" t="s">
        <v>219</v>
      </c>
      <c r="H170" s="140">
        <v>3</v>
      </c>
      <c r="I170" s="141"/>
      <c r="J170" s="142">
        <f t="shared" ref="J170:J184" si="20">ROUND(I170*H170,0)</f>
        <v>0</v>
      </c>
      <c r="K170" s="143"/>
      <c r="L170" s="31"/>
      <c r="M170" s="144" t="s">
        <v>1</v>
      </c>
      <c r="N170" s="145" t="s">
        <v>42</v>
      </c>
      <c r="P170" s="146">
        <f t="shared" ref="P170:P184" si="21">O170*H170</f>
        <v>0</v>
      </c>
      <c r="Q170" s="146">
        <v>1.47E-3</v>
      </c>
      <c r="R170" s="146">
        <f t="shared" ref="R170:R184" si="22">Q170*H170</f>
        <v>4.4099999999999999E-3</v>
      </c>
      <c r="S170" s="146">
        <v>0</v>
      </c>
      <c r="T170" s="147">
        <f t="shared" ref="T170:T184" si="23">S170*H170</f>
        <v>0</v>
      </c>
      <c r="AR170" s="148" t="s">
        <v>251</v>
      </c>
      <c r="AT170" s="148" t="s">
        <v>165</v>
      </c>
      <c r="AU170" s="148" t="s">
        <v>86</v>
      </c>
      <c r="AY170" s="16" t="s">
        <v>163</v>
      </c>
      <c r="BE170" s="149">
        <f t="shared" ref="BE170:BE184" si="24">IF(N170="základní",J170,0)</f>
        <v>0</v>
      </c>
      <c r="BF170" s="149">
        <f t="shared" ref="BF170:BF184" si="25">IF(N170="snížená",J170,0)</f>
        <v>0</v>
      </c>
      <c r="BG170" s="149">
        <f t="shared" ref="BG170:BG184" si="26">IF(N170="zákl. přenesená",J170,0)</f>
        <v>0</v>
      </c>
      <c r="BH170" s="149">
        <f t="shared" ref="BH170:BH184" si="27">IF(N170="sníž. přenesená",J170,0)</f>
        <v>0</v>
      </c>
      <c r="BI170" s="149">
        <f t="shared" ref="BI170:BI184" si="28">IF(N170="nulová",J170,0)</f>
        <v>0</v>
      </c>
      <c r="BJ170" s="16" t="s">
        <v>8</v>
      </c>
      <c r="BK170" s="149">
        <f t="shared" ref="BK170:BK184" si="29">ROUND(I170*H170,0)</f>
        <v>0</v>
      </c>
      <c r="BL170" s="16" t="s">
        <v>251</v>
      </c>
      <c r="BM170" s="148" t="s">
        <v>438</v>
      </c>
    </row>
    <row r="171" spans="2:65" s="1" customFormat="1" ht="24.2" customHeight="1">
      <c r="B171" s="31"/>
      <c r="C171" s="136" t="s">
        <v>298</v>
      </c>
      <c r="D171" s="136" t="s">
        <v>165</v>
      </c>
      <c r="E171" s="137" t="s">
        <v>1771</v>
      </c>
      <c r="F171" s="138" t="s">
        <v>1772</v>
      </c>
      <c r="G171" s="139" t="s">
        <v>219</v>
      </c>
      <c r="H171" s="140">
        <v>4</v>
      </c>
      <c r="I171" s="141"/>
      <c r="J171" s="142">
        <f t="shared" si="20"/>
        <v>0</v>
      </c>
      <c r="K171" s="143"/>
      <c r="L171" s="31"/>
      <c r="M171" s="144" t="s">
        <v>1</v>
      </c>
      <c r="N171" s="145" t="s">
        <v>42</v>
      </c>
      <c r="P171" s="146">
        <f t="shared" si="21"/>
        <v>0</v>
      </c>
      <c r="Q171" s="146">
        <v>3.48E-3</v>
      </c>
      <c r="R171" s="146">
        <f t="shared" si="22"/>
        <v>1.392E-2</v>
      </c>
      <c r="S171" s="146">
        <v>0</v>
      </c>
      <c r="T171" s="147">
        <f t="shared" si="23"/>
        <v>0</v>
      </c>
      <c r="AR171" s="148" t="s">
        <v>251</v>
      </c>
      <c r="AT171" s="148" t="s">
        <v>165</v>
      </c>
      <c r="AU171" s="148" t="s">
        <v>86</v>
      </c>
      <c r="AY171" s="16" t="s">
        <v>163</v>
      </c>
      <c r="BE171" s="149">
        <f t="shared" si="24"/>
        <v>0</v>
      </c>
      <c r="BF171" s="149">
        <f t="shared" si="25"/>
        <v>0</v>
      </c>
      <c r="BG171" s="149">
        <f t="shared" si="26"/>
        <v>0</v>
      </c>
      <c r="BH171" s="149">
        <f t="shared" si="27"/>
        <v>0</v>
      </c>
      <c r="BI171" s="149">
        <f t="shared" si="28"/>
        <v>0</v>
      </c>
      <c r="BJ171" s="16" t="s">
        <v>8</v>
      </c>
      <c r="BK171" s="149">
        <f t="shared" si="29"/>
        <v>0</v>
      </c>
      <c r="BL171" s="16" t="s">
        <v>251</v>
      </c>
      <c r="BM171" s="148" t="s">
        <v>450</v>
      </c>
    </row>
    <row r="172" spans="2:65" s="1" customFormat="1" ht="33" customHeight="1">
      <c r="B172" s="31"/>
      <c r="C172" s="136" t="s">
        <v>305</v>
      </c>
      <c r="D172" s="136" t="s">
        <v>165</v>
      </c>
      <c r="E172" s="137" t="s">
        <v>1773</v>
      </c>
      <c r="F172" s="138" t="s">
        <v>1774</v>
      </c>
      <c r="G172" s="139" t="s">
        <v>219</v>
      </c>
      <c r="H172" s="140">
        <v>1</v>
      </c>
      <c r="I172" s="141"/>
      <c r="J172" s="142">
        <f t="shared" si="20"/>
        <v>0</v>
      </c>
      <c r="K172" s="143"/>
      <c r="L172" s="31"/>
      <c r="M172" s="144" t="s">
        <v>1</v>
      </c>
      <c r="N172" s="145" t="s">
        <v>42</v>
      </c>
      <c r="P172" s="146">
        <f t="shared" si="21"/>
        <v>0</v>
      </c>
      <c r="Q172" s="146">
        <v>0</v>
      </c>
      <c r="R172" s="146">
        <f t="shared" si="22"/>
        <v>0</v>
      </c>
      <c r="S172" s="146">
        <v>0</v>
      </c>
      <c r="T172" s="147">
        <f t="shared" si="23"/>
        <v>0</v>
      </c>
      <c r="AR172" s="148" t="s">
        <v>251</v>
      </c>
      <c r="AT172" s="148" t="s">
        <v>165</v>
      </c>
      <c r="AU172" s="148" t="s">
        <v>86</v>
      </c>
      <c r="AY172" s="16" t="s">
        <v>163</v>
      </c>
      <c r="BE172" s="149">
        <f t="shared" si="24"/>
        <v>0</v>
      </c>
      <c r="BF172" s="149">
        <f t="shared" si="25"/>
        <v>0</v>
      </c>
      <c r="BG172" s="149">
        <f t="shared" si="26"/>
        <v>0</v>
      </c>
      <c r="BH172" s="149">
        <f t="shared" si="27"/>
        <v>0</v>
      </c>
      <c r="BI172" s="149">
        <f t="shared" si="28"/>
        <v>0</v>
      </c>
      <c r="BJ172" s="16" t="s">
        <v>8</v>
      </c>
      <c r="BK172" s="149">
        <f t="shared" si="29"/>
        <v>0</v>
      </c>
      <c r="BL172" s="16" t="s">
        <v>251</v>
      </c>
      <c r="BM172" s="148" t="s">
        <v>465</v>
      </c>
    </row>
    <row r="173" spans="2:65" s="1" customFormat="1" ht="16.5" customHeight="1">
      <c r="B173" s="31"/>
      <c r="C173" s="136" t="s">
        <v>310</v>
      </c>
      <c r="D173" s="136" t="s">
        <v>165</v>
      </c>
      <c r="E173" s="137" t="s">
        <v>1775</v>
      </c>
      <c r="F173" s="138" t="s">
        <v>1776</v>
      </c>
      <c r="G173" s="139" t="s">
        <v>1559</v>
      </c>
      <c r="H173" s="140">
        <v>1</v>
      </c>
      <c r="I173" s="141"/>
      <c r="J173" s="142">
        <f t="shared" si="20"/>
        <v>0</v>
      </c>
      <c r="K173" s="143"/>
      <c r="L173" s="31"/>
      <c r="M173" s="144" t="s">
        <v>1</v>
      </c>
      <c r="N173" s="145" t="s">
        <v>42</v>
      </c>
      <c r="P173" s="146">
        <f t="shared" si="21"/>
        <v>0</v>
      </c>
      <c r="Q173" s="146">
        <v>0</v>
      </c>
      <c r="R173" s="146">
        <f t="shared" si="22"/>
        <v>0</v>
      </c>
      <c r="S173" s="146">
        <v>0</v>
      </c>
      <c r="T173" s="147">
        <f t="shared" si="23"/>
        <v>0</v>
      </c>
      <c r="AR173" s="148" t="s">
        <v>251</v>
      </c>
      <c r="AT173" s="148" t="s">
        <v>165</v>
      </c>
      <c r="AU173" s="148" t="s">
        <v>86</v>
      </c>
      <c r="AY173" s="16" t="s">
        <v>163</v>
      </c>
      <c r="BE173" s="149">
        <f t="shared" si="24"/>
        <v>0</v>
      </c>
      <c r="BF173" s="149">
        <f t="shared" si="25"/>
        <v>0</v>
      </c>
      <c r="BG173" s="149">
        <f t="shared" si="26"/>
        <v>0</v>
      </c>
      <c r="BH173" s="149">
        <f t="shared" si="27"/>
        <v>0</v>
      </c>
      <c r="BI173" s="149">
        <f t="shared" si="28"/>
        <v>0</v>
      </c>
      <c r="BJ173" s="16" t="s">
        <v>8</v>
      </c>
      <c r="BK173" s="149">
        <f t="shared" si="29"/>
        <v>0</v>
      </c>
      <c r="BL173" s="16" t="s">
        <v>251</v>
      </c>
      <c r="BM173" s="148" t="s">
        <v>475</v>
      </c>
    </row>
    <row r="174" spans="2:65" s="1" customFormat="1" ht="24.2" customHeight="1">
      <c r="B174" s="31"/>
      <c r="C174" s="136" t="s">
        <v>315</v>
      </c>
      <c r="D174" s="136" t="s">
        <v>165</v>
      </c>
      <c r="E174" s="137" t="s">
        <v>1777</v>
      </c>
      <c r="F174" s="138" t="s">
        <v>1778</v>
      </c>
      <c r="G174" s="139" t="s">
        <v>1356</v>
      </c>
      <c r="H174" s="140">
        <v>2</v>
      </c>
      <c r="I174" s="141"/>
      <c r="J174" s="142">
        <f t="shared" si="20"/>
        <v>0</v>
      </c>
      <c r="K174" s="143"/>
      <c r="L174" s="31"/>
      <c r="M174" s="144" t="s">
        <v>1</v>
      </c>
      <c r="N174" s="145" t="s">
        <v>42</v>
      </c>
      <c r="P174" s="146">
        <f t="shared" si="21"/>
        <v>0</v>
      </c>
      <c r="Q174" s="146">
        <v>9.0699999999999999E-3</v>
      </c>
      <c r="R174" s="146">
        <f t="shared" si="22"/>
        <v>1.814E-2</v>
      </c>
      <c r="S174" s="146">
        <v>0</v>
      </c>
      <c r="T174" s="147">
        <f t="shared" si="23"/>
        <v>0</v>
      </c>
      <c r="AR174" s="148" t="s">
        <v>251</v>
      </c>
      <c r="AT174" s="148" t="s">
        <v>165</v>
      </c>
      <c r="AU174" s="148" t="s">
        <v>86</v>
      </c>
      <c r="AY174" s="16" t="s">
        <v>163</v>
      </c>
      <c r="BE174" s="149">
        <f t="shared" si="24"/>
        <v>0</v>
      </c>
      <c r="BF174" s="149">
        <f t="shared" si="25"/>
        <v>0</v>
      </c>
      <c r="BG174" s="149">
        <f t="shared" si="26"/>
        <v>0</v>
      </c>
      <c r="BH174" s="149">
        <f t="shared" si="27"/>
        <v>0</v>
      </c>
      <c r="BI174" s="149">
        <f t="shared" si="28"/>
        <v>0</v>
      </c>
      <c r="BJ174" s="16" t="s">
        <v>8</v>
      </c>
      <c r="BK174" s="149">
        <f t="shared" si="29"/>
        <v>0</v>
      </c>
      <c r="BL174" s="16" t="s">
        <v>251</v>
      </c>
      <c r="BM174" s="148" t="s">
        <v>483</v>
      </c>
    </row>
    <row r="175" spans="2:65" s="1" customFormat="1" ht="16.5" customHeight="1">
      <c r="B175" s="31"/>
      <c r="C175" s="136" t="s">
        <v>323</v>
      </c>
      <c r="D175" s="136" t="s">
        <v>165</v>
      </c>
      <c r="E175" s="137" t="s">
        <v>1779</v>
      </c>
      <c r="F175" s="138" t="s">
        <v>1780</v>
      </c>
      <c r="G175" s="139" t="s">
        <v>226</v>
      </c>
      <c r="H175" s="140">
        <v>2</v>
      </c>
      <c r="I175" s="141"/>
      <c r="J175" s="142">
        <f t="shared" si="20"/>
        <v>0</v>
      </c>
      <c r="K175" s="143"/>
      <c r="L175" s="31"/>
      <c r="M175" s="144" t="s">
        <v>1</v>
      </c>
      <c r="N175" s="145" t="s">
        <v>42</v>
      </c>
      <c r="P175" s="146">
        <f t="shared" si="21"/>
        <v>0</v>
      </c>
      <c r="Q175" s="146">
        <v>0</v>
      </c>
      <c r="R175" s="146">
        <f t="shared" si="22"/>
        <v>0</v>
      </c>
      <c r="S175" s="146">
        <v>0</v>
      </c>
      <c r="T175" s="147">
        <f t="shared" si="23"/>
        <v>0</v>
      </c>
      <c r="AR175" s="148" t="s">
        <v>251</v>
      </c>
      <c r="AT175" s="148" t="s">
        <v>165</v>
      </c>
      <c r="AU175" s="148" t="s">
        <v>86</v>
      </c>
      <c r="AY175" s="16" t="s">
        <v>163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16" t="s">
        <v>8</v>
      </c>
      <c r="BK175" s="149">
        <f t="shared" si="29"/>
        <v>0</v>
      </c>
      <c r="BL175" s="16" t="s">
        <v>251</v>
      </c>
      <c r="BM175" s="148" t="s">
        <v>492</v>
      </c>
    </row>
    <row r="176" spans="2:65" s="1" customFormat="1" ht="16.5" customHeight="1">
      <c r="B176" s="31"/>
      <c r="C176" s="136" t="s">
        <v>328</v>
      </c>
      <c r="D176" s="136" t="s">
        <v>165</v>
      </c>
      <c r="E176" s="137" t="s">
        <v>1781</v>
      </c>
      <c r="F176" s="138" t="s">
        <v>1782</v>
      </c>
      <c r="G176" s="139" t="s">
        <v>219</v>
      </c>
      <c r="H176" s="140">
        <v>20</v>
      </c>
      <c r="I176" s="141"/>
      <c r="J176" s="142">
        <f t="shared" si="20"/>
        <v>0</v>
      </c>
      <c r="K176" s="143"/>
      <c r="L176" s="31"/>
      <c r="M176" s="144" t="s">
        <v>1</v>
      </c>
      <c r="N176" s="145" t="s">
        <v>42</v>
      </c>
      <c r="P176" s="146">
        <f t="shared" si="21"/>
        <v>0</v>
      </c>
      <c r="Q176" s="146">
        <v>0</v>
      </c>
      <c r="R176" s="146">
        <f t="shared" si="22"/>
        <v>0</v>
      </c>
      <c r="S176" s="146">
        <v>0</v>
      </c>
      <c r="T176" s="147">
        <f t="shared" si="23"/>
        <v>0</v>
      </c>
      <c r="AR176" s="148" t="s">
        <v>251</v>
      </c>
      <c r="AT176" s="148" t="s">
        <v>165</v>
      </c>
      <c r="AU176" s="148" t="s">
        <v>86</v>
      </c>
      <c r="AY176" s="16" t="s">
        <v>163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6" t="s">
        <v>8</v>
      </c>
      <c r="BK176" s="149">
        <f t="shared" si="29"/>
        <v>0</v>
      </c>
      <c r="BL176" s="16" t="s">
        <v>251</v>
      </c>
      <c r="BM176" s="148" t="s">
        <v>504</v>
      </c>
    </row>
    <row r="177" spans="2:65" s="1" customFormat="1" ht="21.75" customHeight="1">
      <c r="B177" s="31"/>
      <c r="C177" s="136" t="s">
        <v>335</v>
      </c>
      <c r="D177" s="136" t="s">
        <v>165</v>
      </c>
      <c r="E177" s="137" t="s">
        <v>1783</v>
      </c>
      <c r="F177" s="138" t="s">
        <v>1784</v>
      </c>
      <c r="G177" s="139" t="s">
        <v>226</v>
      </c>
      <c r="H177" s="140">
        <v>1</v>
      </c>
      <c r="I177" s="141"/>
      <c r="J177" s="142">
        <f t="shared" si="20"/>
        <v>0</v>
      </c>
      <c r="K177" s="143"/>
      <c r="L177" s="31"/>
      <c r="M177" s="144" t="s">
        <v>1</v>
      </c>
      <c r="N177" s="145" t="s">
        <v>42</v>
      </c>
      <c r="P177" s="146">
        <f t="shared" si="21"/>
        <v>0</v>
      </c>
      <c r="Q177" s="146">
        <v>1.8000000000000001E-4</v>
      </c>
      <c r="R177" s="146">
        <f t="shared" si="22"/>
        <v>1.8000000000000001E-4</v>
      </c>
      <c r="S177" s="146">
        <v>0</v>
      </c>
      <c r="T177" s="147">
        <f t="shared" si="23"/>
        <v>0</v>
      </c>
      <c r="AR177" s="148" t="s">
        <v>251</v>
      </c>
      <c r="AT177" s="148" t="s">
        <v>165</v>
      </c>
      <c r="AU177" s="148" t="s">
        <v>86</v>
      </c>
      <c r="AY177" s="16" t="s">
        <v>163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6" t="s">
        <v>8</v>
      </c>
      <c r="BK177" s="149">
        <f t="shared" si="29"/>
        <v>0</v>
      </c>
      <c r="BL177" s="16" t="s">
        <v>251</v>
      </c>
      <c r="BM177" s="148" t="s">
        <v>321</v>
      </c>
    </row>
    <row r="178" spans="2:65" s="1" customFormat="1" ht="24.2" customHeight="1">
      <c r="B178" s="31"/>
      <c r="C178" s="136" t="s">
        <v>339</v>
      </c>
      <c r="D178" s="136" t="s">
        <v>165</v>
      </c>
      <c r="E178" s="137" t="s">
        <v>1785</v>
      </c>
      <c r="F178" s="138" t="s">
        <v>1786</v>
      </c>
      <c r="G178" s="139" t="s">
        <v>1356</v>
      </c>
      <c r="H178" s="140">
        <v>1</v>
      </c>
      <c r="I178" s="141"/>
      <c r="J178" s="142">
        <f t="shared" si="20"/>
        <v>0</v>
      </c>
      <c r="K178" s="143"/>
      <c r="L178" s="31"/>
      <c r="M178" s="144" t="s">
        <v>1</v>
      </c>
      <c r="N178" s="145" t="s">
        <v>42</v>
      </c>
      <c r="P178" s="146">
        <f t="shared" si="21"/>
        <v>0</v>
      </c>
      <c r="Q178" s="146">
        <v>6.9999999999999994E-5</v>
      </c>
      <c r="R178" s="146">
        <f t="shared" si="22"/>
        <v>6.9999999999999994E-5</v>
      </c>
      <c r="S178" s="146">
        <v>0</v>
      </c>
      <c r="T178" s="147">
        <f t="shared" si="23"/>
        <v>0</v>
      </c>
      <c r="AR178" s="148" t="s">
        <v>251</v>
      </c>
      <c r="AT178" s="148" t="s">
        <v>165</v>
      </c>
      <c r="AU178" s="148" t="s">
        <v>86</v>
      </c>
      <c r="AY178" s="16" t="s">
        <v>163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6" t="s">
        <v>8</v>
      </c>
      <c r="BK178" s="149">
        <f t="shared" si="29"/>
        <v>0</v>
      </c>
      <c r="BL178" s="16" t="s">
        <v>251</v>
      </c>
      <c r="BM178" s="148" t="s">
        <v>517</v>
      </c>
    </row>
    <row r="179" spans="2:65" s="1" customFormat="1" ht="16.5" customHeight="1">
      <c r="B179" s="31"/>
      <c r="C179" s="158" t="s">
        <v>343</v>
      </c>
      <c r="D179" s="158" t="s">
        <v>269</v>
      </c>
      <c r="E179" s="159" t="s">
        <v>1787</v>
      </c>
      <c r="F179" s="160" t="s">
        <v>1788</v>
      </c>
      <c r="G179" s="161" t="s">
        <v>226</v>
      </c>
      <c r="H179" s="162">
        <v>1</v>
      </c>
      <c r="I179" s="163"/>
      <c r="J179" s="164">
        <f t="shared" si="20"/>
        <v>0</v>
      </c>
      <c r="K179" s="165"/>
      <c r="L179" s="166"/>
      <c r="M179" s="167" t="s">
        <v>1</v>
      </c>
      <c r="N179" s="168" t="s">
        <v>42</v>
      </c>
      <c r="P179" s="146">
        <f t="shared" si="21"/>
        <v>0</v>
      </c>
      <c r="Q179" s="146">
        <v>2.0000000000000002E-5</v>
      </c>
      <c r="R179" s="146">
        <f t="shared" si="22"/>
        <v>2.0000000000000002E-5</v>
      </c>
      <c r="S179" s="146">
        <v>0</v>
      </c>
      <c r="T179" s="147">
        <f t="shared" si="23"/>
        <v>0</v>
      </c>
      <c r="AR179" s="148" t="s">
        <v>339</v>
      </c>
      <c r="AT179" s="148" t="s">
        <v>269</v>
      </c>
      <c r="AU179" s="148" t="s">
        <v>86</v>
      </c>
      <c r="AY179" s="16" t="s">
        <v>163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6" t="s">
        <v>8</v>
      </c>
      <c r="BK179" s="149">
        <f t="shared" si="29"/>
        <v>0</v>
      </c>
      <c r="BL179" s="16" t="s">
        <v>251</v>
      </c>
      <c r="BM179" s="148" t="s">
        <v>537</v>
      </c>
    </row>
    <row r="180" spans="2:65" s="1" customFormat="1" ht="24.2" customHeight="1">
      <c r="B180" s="31"/>
      <c r="C180" s="136" t="s">
        <v>348</v>
      </c>
      <c r="D180" s="136" t="s">
        <v>165</v>
      </c>
      <c r="E180" s="137" t="s">
        <v>1789</v>
      </c>
      <c r="F180" s="138" t="s">
        <v>1790</v>
      </c>
      <c r="G180" s="139" t="s">
        <v>226</v>
      </c>
      <c r="H180" s="140">
        <v>2</v>
      </c>
      <c r="I180" s="141"/>
      <c r="J180" s="142">
        <f t="shared" si="20"/>
        <v>0</v>
      </c>
      <c r="K180" s="143"/>
      <c r="L180" s="31"/>
      <c r="M180" s="144" t="s">
        <v>1</v>
      </c>
      <c r="N180" s="145" t="s">
        <v>42</v>
      </c>
      <c r="P180" s="146">
        <f t="shared" si="21"/>
        <v>0</v>
      </c>
      <c r="Q180" s="146">
        <v>8.8000000000000003E-4</v>
      </c>
      <c r="R180" s="146">
        <f t="shared" si="22"/>
        <v>1.7600000000000001E-3</v>
      </c>
      <c r="S180" s="146">
        <v>0</v>
      </c>
      <c r="T180" s="147">
        <f t="shared" si="23"/>
        <v>0</v>
      </c>
      <c r="AR180" s="148" t="s">
        <v>251</v>
      </c>
      <c r="AT180" s="148" t="s">
        <v>165</v>
      </c>
      <c r="AU180" s="148" t="s">
        <v>86</v>
      </c>
      <c r="AY180" s="16" t="s">
        <v>163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6" t="s">
        <v>8</v>
      </c>
      <c r="BK180" s="149">
        <f t="shared" si="29"/>
        <v>0</v>
      </c>
      <c r="BL180" s="16" t="s">
        <v>251</v>
      </c>
      <c r="BM180" s="148" t="s">
        <v>549</v>
      </c>
    </row>
    <row r="181" spans="2:65" s="1" customFormat="1" ht="24.2" customHeight="1">
      <c r="B181" s="31"/>
      <c r="C181" s="136" t="s">
        <v>355</v>
      </c>
      <c r="D181" s="136" t="s">
        <v>165</v>
      </c>
      <c r="E181" s="137" t="s">
        <v>1791</v>
      </c>
      <c r="F181" s="138" t="s">
        <v>1792</v>
      </c>
      <c r="G181" s="139" t="s">
        <v>226</v>
      </c>
      <c r="H181" s="140">
        <v>1</v>
      </c>
      <c r="I181" s="141"/>
      <c r="J181" s="142">
        <f t="shared" si="20"/>
        <v>0</v>
      </c>
      <c r="K181" s="143"/>
      <c r="L181" s="31"/>
      <c r="M181" s="144" t="s">
        <v>1</v>
      </c>
      <c r="N181" s="145" t="s">
        <v>42</v>
      </c>
      <c r="P181" s="146">
        <f t="shared" si="21"/>
        <v>0</v>
      </c>
      <c r="Q181" s="146">
        <v>6.6E-3</v>
      </c>
      <c r="R181" s="146">
        <f t="shared" si="22"/>
        <v>6.6E-3</v>
      </c>
      <c r="S181" s="146">
        <v>0</v>
      </c>
      <c r="T181" s="147">
        <f t="shared" si="23"/>
        <v>0</v>
      </c>
      <c r="AR181" s="148" t="s">
        <v>251</v>
      </c>
      <c r="AT181" s="148" t="s">
        <v>165</v>
      </c>
      <c r="AU181" s="148" t="s">
        <v>86</v>
      </c>
      <c r="AY181" s="16" t="s">
        <v>163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6" t="s">
        <v>8</v>
      </c>
      <c r="BK181" s="149">
        <f t="shared" si="29"/>
        <v>0</v>
      </c>
      <c r="BL181" s="16" t="s">
        <v>251</v>
      </c>
      <c r="BM181" s="148" t="s">
        <v>560</v>
      </c>
    </row>
    <row r="182" spans="2:65" s="1" customFormat="1" ht="24.2" customHeight="1">
      <c r="B182" s="31"/>
      <c r="C182" s="136" t="s">
        <v>360</v>
      </c>
      <c r="D182" s="136" t="s">
        <v>165</v>
      </c>
      <c r="E182" s="137" t="s">
        <v>1793</v>
      </c>
      <c r="F182" s="138" t="s">
        <v>1794</v>
      </c>
      <c r="G182" s="139" t="s">
        <v>226</v>
      </c>
      <c r="H182" s="140">
        <v>2</v>
      </c>
      <c r="I182" s="141"/>
      <c r="J182" s="142">
        <f t="shared" si="20"/>
        <v>0</v>
      </c>
      <c r="K182" s="143"/>
      <c r="L182" s="31"/>
      <c r="M182" s="144" t="s">
        <v>1</v>
      </c>
      <c r="N182" s="145" t="s">
        <v>42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251</v>
      </c>
      <c r="AT182" s="148" t="s">
        <v>165</v>
      </c>
      <c r="AU182" s="148" t="s">
        <v>86</v>
      </c>
      <c r="AY182" s="16" t="s">
        <v>163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6" t="s">
        <v>8</v>
      </c>
      <c r="BK182" s="149">
        <f t="shared" si="29"/>
        <v>0</v>
      </c>
      <c r="BL182" s="16" t="s">
        <v>251</v>
      </c>
      <c r="BM182" s="148" t="s">
        <v>571</v>
      </c>
    </row>
    <row r="183" spans="2:65" s="1" customFormat="1" ht="16.5" customHeight="1">
      <c r="B183" s="31"/>
      <c r="C183" s="136" t="s">
        <v>370</v>
      </c>
      <c r="D183" s="136" t="s">
        <v>165</v>
      </c>
      <c r="E183" s="137" t="s">
        <v>1795</v>
      </c>
      <c r="F183" s="138" t="s">
        <v>1796</v>
      </c>
      <c r="G183" s="139" t="s">
        <v>1356</v>
      </c>
      <c r="H183" s="140">
        <v>1</v>
      </c>
      <c r="I183" s="141"/>
      <c r="J183" s="142">
        <f t="shared" si="20"/>
        <v>0</v>
      </c>
      <c r="K183" s="143"/>
      <c r="L183" s="31"/>
      <c r="M183" s="144" t="s">
        <v>1</v>
      </c>
      <c r="N183" s="145" t="s">
        <v>42</v>
      </c>
      <c r="P183" s="146">
        <f t="shared" si="21"/>
        <v>0</v>
      </c>
      <c r="Q183" s="146">
        <v>0</v>
      </c>
      <c r="R183" s="146">
        <f t="shared" si="22"/>
        <v>0</v>
      </c>
      <c r="S183" s="146">
        <v>0</v>
      </c>
      <c r="T183" s="147">
        <f t="shared" si="23"/>
        <v>0</v>
      </c>
      <c r="AR183" s="148" t="s">
        <v>251</v>
      </c>
      <c r="AT183" s="148" t="s">
        <v>165</v>
      </c>
      <c r="AU183" s="148" t="s">
        <v>86</v>
      </c>
      <c r="AY183" s="16" t="s">
        <v>163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6" t="s">
        <v>8</v>
      </c>
      <c r="BK183" s="149">
        <f t="shared" si="29"/>
        <v>0</v>
      </c>
      <c r="BL183" s="16" t="s">
        <v>251</v>
      </c>
      <c r="BM183" s="148" t="s">
        <v>581</v>
      </c>
    </row>
    <row r="184" spans="2:65" s="1" customFormat="1" ht="24.2" customHeight="1">
      <c r="B184" s="31"/>
      <c r="C184" s="136" t="s">
        <v>375</v>
      </c>
      <c r="D184" s="136" t="s">
        <v>165</v>
      </c>
      <c r="E184" s="137" t="s">
        <v>1797</v>
      </c>
      <c r="F184" s="138" t="s">
        <v>1798</v>
      </c>
      <c r="G184" s="139" t="s">
        <v>203</v>
      </c>
      <c r="H184" s="140">
        <v>0.05</v>
      </c>
      <c r="I184" s="141"/>
      <c r="J184" s="142">
        <f t="shared" si="20"/>
        <v>0</v>
      </c>
      <c r="K184" s="143"/>
      <c r="L184" s="31"/>
      <c r="M184" s="144" t="s">
        <v>1</v>
      </c>
      <c r="N184" s="145" t="s">
        <v>42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251</v>
      </c>
      <c r="AT184" s="148" t="s">
        <v>165</v>
      </c>
      <c r="AU184" s="148" t="s">
        <v>86</v>
      </c>
      <c r="AY184" s="16" t="s">
        <v>163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6" t="s">
        <v>8</v>
      </c>
      <c r="BK184" s="149">
        <f t="shared" si="29"/>
        <v>0</v>
      </c>
      <c r="BL184" s="16" t="s">
        <v>251</v>
      </c>
      <c r="BM184" s="148" t="s">
        <v>589</v>
      </c>
    </row>
    <row r="185" spans="2:65" s="11" customFormat="1" ht="22.9" customHeight="1">
      <c r="B185" s="124"/>
      <c r="D185" s="125" t="s">
        <v>76</v>
      </c>
      <c r="E185" s="134" t="s">
        <v>1799</v>
      </c>
      <c r="F185" s="134" t="s">
        <v>1800</v>
      </c>
      <c r="I185" s="127"/>
      <c r="J185" s="135">
        <f>BK185</f>
        <v>0</v>
      </c>
      <c r="L185" s="124"/>
      <c r="M185" s="129"/>
      <c r="P185" s="130">
        <f>SUM(P186:P195)</f>
        <v>0</v>
      </c>
      <c r="R185" s="130">
        <f>SUM(R186:R195)</f>
        <v>1.1679999999999999E-2</v>
      </c>
      <c r="T185" s="131">
        <f>SUM(T186:T195)</f>
        <v>0</v>
      </c>
      <c r="AR185" s="125" t="s">
        <v>86</v>
      </c>
      <c r="AT185" s="132" t="s">
        <v>76</v>
      </c>
      <c r="AU185" s="132" t="s">
        <v>8</v>
      </c>
      <c r="AY185" s="125" t="s">
        <v>163</v>
      </c>
      <c r="BK185" s="133">
        <f>SUM(BK186:BK195)</f>
        <v>0</v>
      </c>
    </row>
    <row r="186" spans="2:65" s="1" customFormat="1" ht="24.2" customHeight="1">
      <c r="B186" s="31"/>
      <c r="C186" s="136" t="s">
        <v>381</v>
      </c>
      <c r="D186" s="136" t="s">
        <v>165</v>
      </c>
      <c r="E186" s="137" t="s">
        <v>1801</v>
      </c>
      <c r="F186" s="138" t="s">
        <v>1802</v>
      </c>
      <c r="G186" s="139" t="s">
        <v>1356</v>
      </c>
      <c r="H186" s="140">
        <v>1</v>
      </c>
      <c r="I186" s="141"/>
      <c r="J186" s="142">
        <f t="shared" ref="J186:J195" si="30">ROUND(I186*H186,0)</f>
        <v>0</v>
      </c>
      <c r="K186" s="143"/>
      <c r="L186" s="31"/>
      <c r="M186" s="144" t="s">
        <v>1</v>
      </c>
      <c r="N186" s="145" t="s">
        <v>42</v>
      </c>
      <c r="P186" s="146">
        <f t="shared" ref="P186:P195" si="31">O186*H186</f>
        <v>0</v>
      </c>
      <c r="Q186" s="146">
        <v>0</v>
      </c>
      <c r="R186" s="146">
        <f t="shared" ref="R186:R195" si="32">Q186*H186</f>
        <v>0</v>
      </c>
      <c r="S186" s="146">
        <v>0</v>
      </c>
      <c r="T186" s="147">
        <f t="shared" ref="T186:T195" si="33">S186*H186</f>
        <v>0</v>
      </c>
      <c r="AR186" s="148" t="s">
        <v>251</v>
      </c>
      <c r="AT186" s="148" t="s">
        <v>165</v>
      </c>
      <c r="AU186" s="148" t="s">
        <v>86</v>
      </c>
      <c r="AY186" s="16" t="s">
        <v>163</v>
      </c>
      <c r="BE186" s="149">
        <f t="shared" ref="BE186:BE195" si="34">IF(N186="základní",J186,0)</f>
        <v>0</v>
      </c>
      <c r="BF186" s="149">
        <f t="shared" ref="BF186:BF195" si="35">IF(N186="snížená",J186,0)</f>
        <v>0</v>
      </c>
      <c r="BG186" s="149">
        <f t="shared" ref="BG186:BG195" si="36">IF(N186="zákl. přenesená",J186,0)</f>
        <v>0</v>
      </c>
      <c r="BH186" s="149">
        <f t="shared" ref="BH186:BH195" si="37">IF(N186="sníž. přenesená",J186,0)</f>
        <v>0</v>
      </c>
      <c r="BI186" s="149">
        <f t="shared" ref="BI186:BI195" si="38">IF(N186="nulová",J186,0)</f>
        <v>0</v>
      </c>
      <c r="BJ186" s="16" t="s">
        <v>8</v>
      </c>
      <c r="BK186" s="149">
        <f t="shared" ref="BK186:BK195" si="39">ROUND(I186*H186,0)</f>
        <v>0</v>
      </c>
      <c r="BL186" s="16" t="s">
        <v>251</v>
      </c>
      <c r="BM186" s="148" t="s">
        <v>597</v>
      </c>
    </row>
    <row r="187" spans="2:65" s="1" customFormat="1" ht="24.2" customHeight="1">
      <c r="B187" s="31"/>
      <c r="C187" s="136" t="s">
        <v>386</v>
      </c>
      <c r="D187" s="136" t="s">
        <v>165</v>
      </c>
      <c r="E187" s="137" t="s">
        <v>1803</v>
      </c>
      <c r="F187" s="138" t="s">
        <v>1804</v>
      </c>
      <c r="G187" s="139" t="s">
        <v>1356</v>
      </c>
      <c r="H187" s="140">
        <v>2</v>
      </c>
      <c r="I187" s="141"/>
      <c r="J187" s="142">
        <f t="shared" si="30"/>
        <v>0</v>
      </c>
      <c r="K187" s="143"/>
      <c r="L187" s="31"/>
      <c r="M187" s="144" t="s">
        <v>1</v>
      </c>
      <c r="N187" s="145" t="s">
        <v>42</v>
      </c>
      <c r="P187" s="146">
        <f t="shared" si="31"/>
        <v>0</v>
      </c>
      <c r="Q187" s="146">
        <v>0</v>
      </c>
      <c r="R187" s="146">
        <f t="shared" si="32"/>
        <v>0</v>
      </c>
      <c r="S187" s="146">
        <v>0</v>
      </c>
      <c r="T187" s="147">
        <f t="shared" si="33"/>
        <v>0</v>
      </c>
      <c r="AR187" s="148" t="s">
        <v>251</v>
      </c>
      <c r="AT187" s="148" t="s">
        <v>165</v>
      </c>
      <c r="AU187" s="148" t="s">
        <v>86</v>
      </c>
      <c r="AY187" s="16" t="s">
        <v>163</v>
      </c>
      <c r="BE187" s="149">
        <f t="shared" si="34"/>
        <v>0</v>
      </c>
      <c r="BF187" s="149">
        <f t="shared" si="35"/>
        <v>0</v>
      </c>
      <c r="BG187" s="149">
        <f t="shared" si="36"/>
        <v>0</v>
      </c>
      <c r="BH187" s="149">
        <f t="shared" si="37"/>
        <v>0</v>
      </c>
      <c r="BI187" s="149">
        <f t="shared" si="38"/>
        <v>0</v>
      </c>
      <c r="BJ187" s="16" t="s">
        <v>8</v>
      </c>
      <c r="BK187" s="149">
        <f t="shared" si="39"/>
        <v>0</v>
      </c>
      <c r="BL187" s="16" t="s">
        <v>251</v>
      </c>
      <c r="BM187" s="148" t="s">
        <v>610</v>
      </c>
    </row>
    <row r="188" spans="2:65" s="1" customFormat="1" ht="24.2" customHeight="1">
      <c r="B188" s="31"/>
      <c r="C188" s="158" t="s">
        <v>392</v>
      </c>
      <c r="D188" s="158" t="s">
        <v>269</v>
      </c>
      <c r="E188" s="159" t="s">
        <v>1805</v>
      </c>
      <c r="F188" s="160" t="s">
        <v>1806</v>
      </c>
      <c r="G188" s="161" t="s">
        <v>226</v>
      </c>
      <c r="H188" s="162">
        <v>2</v>
      </c>
      <c r="I188" s="163"/>
      <c r="J188" s="164">
        <f t="shared" si="30"/>
        <v>0</v>
      </c>
      <c r="K188" s="165"/>
      <c r="L188" s="166"/>
      <c r="M188" s="167" t="s">
        <v>1</v>
      </c>
      <c r="N188" s="168" t="s">
        <v>42</v>
      </c>
      <c r="P188" s="146">
        <f t="shared" si="31"/>
        <v>0</v>
      </c>
      <c r="Q188" s="146">
        <v>0</v>
      </c>
      <c r="R188" s="146">
        <f t="shared" si="32"/>
        <v>0</v>
      </c>
      <c r="S188" s="146">
        <v>0</v>
      </c>
      <c r="T188" s="147">
        <f t="shared" si="33"/>
        <v>0</v>
      </c>
      <c r="AR188" s="148" t="s">
        <v>339</v>
      </c>
      <c r="AT188" s="148" t="s">
        <v>269</v>
      </c>
      <c r="AU188" s="148" t="s">
        <v>86</v>
      </c>
      <c r="AY188" s="16" t="s">
        <v>163</v>
      </c>
      <c r="BE188" s="149">
        <f t="shared" si="34"/>
        <v>0</v>
      </c>
      <c r="BF188" s="149">
        <f t="shared" si="35"/>
        <v>0</v>
      </c>
      <c r="BG188" s="149">
        <f t="shared" si="36"/>
        <v>0</v>
      </c>
      <c r="BH188" s="149">
        <f t="shared" si="37"/>
        <v>0</v>
      </c>
      <c r="BI188" s="149">
        <f t="shared" si="38"/>
        <v>0</v>
      </c>
      <c r="BJ188" s="16" t="s">
        <v>8</v>
      </c>
      <c r="BK188" s="149">
        <f t="shared" si="39"/>
        <v>0</v>
      </c>
      <c r="BL188" s="16" t="s">
        <v>251</v>
      </c>
      <c r="BM188" s="148" t="s">
        <v>620</v>
      </c>
    </row>
    <row r="189" spans="2:65" s="1" customFormat="1" ht="37.9" customHeight="1">
      <c r="B189" s="31"/>
      <c r="C189" s="158" t="s">
        <v>397</v>
      </c>
      <c r="D189" s="158" t="s">
        <v>269</v>
      </c>
      <c r="E189" s="159" t="s">
        <v>1807</v>
      </c>
      <c r="F189" s="160" t="s">
        <v>1808</v>
      </c>
      <c r="G189" s="161" t="s">
        <v>226</v>
      </c>
      <c r="H189" s="162">
        <v>1</v>
      </c>
      <c r="I189" s="163"/>
      <c r="J189" s="164">
        <f t="shared" si="30"/>
        <v>0</v>
      </c>
      <c r="K189" s="165"/>
      <c r="L189" s="166"/>
      <c r="M189" s="167" t="s">
        <v>1</v>
      </c>
      <c r="N189" s="168" t="s">
        <v>42</v>
      </c>
      <c r="P189" s="146">
        <f t="shared" si="31"/>
        <v>0</v>
      </c>
      <c r="Q189" s="146">
        <v>0</v>
      </c>
      <c r="R189" s="146">
        <f t="shared" si="32"/>
        <v>0</v>
      </c>
      <c r="S189" s="146">
        <v>0</v>
      </c>
      <c r="T189" s="147">
        <f t="shared" si="33"/>
        <v>0</v>
      </c>
      <c r="AR189" s="148" t="s">
        <v>339</v>
      </c>
      <c r="AT189" s="148" t="s">
        <v>269</v>
      </c>
      <c r="AU189" s="148" t="s">
        <v>86</v>
      </c>
      <c r="AY189" s="16" t="s">
        <v>163</v>
      </c>
      <c r="BE189" s="149">
        <f t="shared" si="34"/>
        <v>0</v>
      </c>
      <c r="BF189" s="149">
        <f t="shared" si="35"/>
        <v>0</v>
      </c>
      <c r="BG189" s="149">
        <f t="shared" si="36"/>
        <v>0</v>
      </c>
      <c r="BH189" s="149">
        <f t="shared" si="37"/>
        <v>0</v>
      </c>
      <c r="BI189" s="149">
        <f t="shared" si="38"/>
        <v>0</v>
      </c>
      <c r="BJ189" s="16" t="s">
        <v>8</v>
      </c>
      <c r="BK189" s="149">
        <f t="shared" si="39"/>
        <v>0</v>
      </c>
      <c r="BL189" s="16" t="s">
        <v>251</v>
      </c>
      <c r="BM189" s="148" t="s">
        <v>629</v>
      </c>
    </row>
    <row r="190" spans="2:65" s="1" customFormat="1" ht="16.5" customHeight="1">
      <c r="B190" s="31"/>
      <c r="C190" s="136" t="s">
        <v>403</v>
      </c>
      <c r="D190" s="136" t="s">
        <v>165</v>
      </c>
      <c r="E190" s="137" t="s">
        <v>1809</v>
      </c>
      <c r="F190" s="138" t="s">
        <v>1810</v>
      </c>
      <c r="G190" s="139" t="s">
        <v>219</v>
      </c>
      <c r="H190" s="140">
        <v>8</v>
      </c>
      <c r="I190" s="141"/>
      <c r="J190" s="142">
        <f t="shared" si="30"/>
        <v>0</v>
      </c>
      <c r="K190" s="143"/>
      <c r="L190" s="31"/>
      <c r="M190" s="144" t="s">
        <v>1</v>
      </c>
      <c r="N190" s="145" t="s">
        <v>42</v>
      </c>
      <c r="P190" s="146">
        <f t="shared" si="31"/>
        <v>0</v>
      </c>
      <c r="Q190" s="146">
        <v>5.2999999999999998E-4</v>
      </c>
      <c r="R190" s="146">
        <f t="shared" si="32"/>
        <v>4.2399999999999998E-3</v>
      </c>
      <c r="S190" s="146">
        <v>0</v>
      </c>
      <c r="T190" s="147">
        <f t="shared" si="33"/>
        <v>0</v>
      </c>
      <c r="AR190" s="148" t="s">
        <v>251</v>
      </c>
      <c r="AT190" s="148" t="s">
        <v>165</v>
      </c>
      <c r="AU190" s="148" t="s">
        <v>86</v>
      </c>
      <c r="AY190" s="16" t="s">
        <v>163</v>
      </c>
      <c r="BE190" s="149">
        <f t="shared" si="34"/>
        <v>0</v>
      </c>
      <c r="BF190" s="149">
        <f t="shared" si="35"/>
        <v>0</v>
      </c>
      <c r="BG190" s="149">
        <f t="shared" si="36"/>
        <v>0</v>
      </c>
      <c r="BH190" s="149">
        <f t="shared" si="37"/>
        <v>0</v>
      </c>
      <c r="BI190" s="149">
        <f t="shared" si="38"/>
        <v>0</v>
      </c>
      <c r="BJ190" s="16" t="s">
        <v>8</v>
      </c>
      <c r="BK190" s="149">
        <f t="shared" si="39"/>
        <v>0</v>
      </c>
      <c r="BL190" s="16" t="s">
        <v>251</v>
      </c>
      <c r="BM190" s="148" t="s">
        <v>638</v>
      </c>
    </row>
    <row r="191" spans="2:65" s="1" customFormat="1" ht="37.9" customHeight="1">
      <c r="B191" s="31"/>
      <c r="C191" s="136" t="s">
        <v>408</v>
      </c>
      <c r="D191" s="136" t="s">
        <v>165</v>
      </c>
      <c r="E191" s="137" t="s">
        <v>1811</v>
      </c>
      <c r="F191" s="138" t="s">
        <v>1812</v>
      </c>
      <c r="G191" s="139" t="s">
        <v>1356</v>
      </c>
      <c r="H191" s="140">
        <v>2</v>
      </c>
      <c r="I191" s="141"/>
      <c r="J191" s="142">
        <f t="shared" si="30"/>
        <v>0</v>
      </c>
      <c r="K191" s="143"/>
      <c r="L191" s="31"/>
      <c r="M191" s="144" t="s">
        <v>1</v>
      </c>
      <c r="N191" s="145" t="s">
        <v>42</v>
      </c>
      <c r="P191" s="146">
        <f t="shared" si="31"/>
        <v>0</v>
      </c>
      <c r="Q191" s="146">
        <v>1.5200000000000001E-3</v>
      </c>
      <c r="R191" s="146">
        <f t="shared" si="32"/>
        <v>3.0400000000000002E-3</v>
      </c>
      <c r="S191" s="146">
        <v>0</v>
      </c>
      <c r="T191" s="147">
        <f t="shared" si="33"/>
        <v>0</v>
      </c>
      <c r="AR191" s="148" t="s">
        <v>251</v>
      </c>
      <c r="AT191" s="148" t="s">
        <v>165</v>
      </c>
      <c r="AU191" s="148" t="s">
        <v>86</v>
      </c>
      <c r="AY191" s="16" t="s">
        <v>163</v>
      </c>
      <c r="BE191" s="149">
        <f t="shared" si="34"/>
        <v>0</v>
      </c>
      <c r="BF191" s="149">
        <f t="shared" si="35"/>
        <v>0</v>
      </c>
      <c r="BG191" s="149">
        <f t="shared" si="36"/>
        <v>0</v>
      </c>
      <c r="BH191" s="149">
        <f t="shared" si="37"/>
        <v>0</v>
      </c>
      <c r="BI191" s="149">
        <f t="shared" si="38"/>
        <v>0</v>
      </c>
      <c r="BJ191" s="16" t="s">
        <v>8</v>
      </c>
      <c r="BK191" s="149">
        <f t="shared" si="39"/>
        <v>0</v>
      </c>
      <c r="BL191" s="16" t="s">
        <v>251</v>
      </c>
      <c r="BM191" s="148" t="s">
        <v>648</v>
      </c>
    </row>
    <row r="192" spans="2:65" s="1" customFormat="1" ht="37.9" customHeight="1">
      <c r="B192" s="31"/>
      <c r="C192" s="136" t="s">
        <v>413</v>
      </c>
      <c r="D192" s="136" t="s">
        <v>165</v>
      </c>
      <c r="E192" s="137" t="s">
        <v>1813</v>
      </c>
      <c r="F192" s="138" t="s">
        <v>1814</v>
      </c>
      <c r="G192" s="139" t="s">
        <v>1356</v>
      </c>
      <c r="H192" s="140">
        <v>1</v>
      </c>
      <c r="I192" s="141"/>
      <c r="J192" s="142">
        <f t="shared" si="30"/>
        <v>0</v>
      </c>
      <c r="K192" s="143"/>
      <c r="L192" s="31"/>
      <c r="M192" s="144" t="s">
        <v>1</v>
      </c>
      <c r="N192" s="145" t="s">
        <v>42</v>
      </c>
      <c r="P192" s="146">
        <f t="shared" si="31"/>
        <v>0</v>
      </c>
      <c r="Q192" s="146">
        <v>0</v>
      </c>
      <c r="R192" s="146">
        <f t="shared" si="32"/>
        <v>0</v>
      </c>
      <c r="S192" s="146">
        <v>0</v>
      </c>
      <c r="T192" s="147">
        <f t="shared" si="33"/>
        <v>0</v>
      </c>
      <c r="AR192" s="148" t="s">
        <v>251</v>
      </c>
      <c r="AT192" s="148" t="s">
        <v>165</v>
      </c>
      <c r="AU192" s="148" t="s">
        <v>86</v>
      </c>
      <c r="AY192" s="16" t="s">
        <v>163</v>
      </c>
      <c r="BE192" s="149">
        <f t="shared" si="34"/>
        <v>0</v>
      </c>
      <c r="BF192" s="149">
        <f t="shared" si="35"/>
        <v>0</v>
      </c>
      <c r="BG192" s="149">
        <f t="shared" si="36"/>
        <v>0</v>
      </c>
      <c r="BH192" s="149">
        <f t="shared" si="37"/>
        <v>0</v>
      </c>
      <c r="BI192" s="149">
        <f t="shared" si="38"/>
        <v>0</v>
      </c>
      <c r="BJ192" s="16" t="s">
        <v>8</v>
      </c>
      <c r="BK192" s="149">
        <f t="shared" si="39"/>
        <v>0</v>
      </c>
      <c r="BL192" s="16" t="s">
        <v>251</v>
      </c>
      <c r="BM192" s="148" t="s">
        <v>658</v>
      </c>
    </row>
    <row r="193" spans="2:65" s="1" customFormat="1" ht="24.2" customHeight="1">
      <c r="B193" s="31"/>
      <c r="C193" s="136" t="s">
        <v>419</v>
      </c>
      <c r="D193" s="136" t="s">
        <v>165</v>
      </c>
      <c r="E193" s="137" t="s">
        <v>1815</v>
      </c>
      <c r="F193" s="138" t="s">
        <v>1816</v>
      </c>
      <c r="G193" s="139" t="s">
        <v>219</v>
      </c>
      <c r="H193" s="140">
        <v>10</v>
      </c>
      <c r="I193" s="141"/>
      <c r="J193" s="142">
        <f t="shared" si="30"/>
        <v>0</v>
      </c>
      <c r="K193" s="143"/>
      <c r="L193" s="31"/>
      <c r="M193" s="144" t="s">
        <v>1</v>
      </c>
      <c r="N193" s="145" t="s">
        <v>42</v>
      </c>
      <c r="P193" s="146">
        <f t="shared" si="31"/>
        <v>0</v>
      </c>
      <c r="Q193" s="146">
        <v>4.4000000000000002E-4</v>
      </c>
      <c r="R193" s="146">
        <f t="shared" si="32"/>
        <v>4.4000000000000003E-3</v>
      </c>
      <c r="S193" s="146">
        <v>0</v>
      </c>
      <c r="T193" s="147">
        <f t="shared" si="33"/>
        <v>0</v>
      </c>
      <c r="AR193" s="148" t="s">
        <v>251</v>
      </c>
      <c r="AT193" s="148" t="s">
        <v>165</v>
      </c>
      <c r="AU193" s="148" t="s">
        <v>86</v>
      </c>
      <c r="AY193" s="16" t="s">
        <v>163</v>
      </c>
      <c r="BE193" s="149">
        <f t="shared" si="34"/>
        <v>0</v>
      </c>
      <c r="BF193" s="149">
        <f t="shared" si="35"/>
        <v>0</v>
      </c>
      <c r="BG193" s="149">
        <f t="shared" si="36"/>
        <v>0</v>
      </c>
      <c r="BH193" s="149">
        <f t="shared" si="37"/>
        <v>0</v>
      </c>
      <c r="BI193" s="149">
        <f t="shared" si="38"/>
        <v>0</v>
      </c>
      <c r="BJ193" s="16" t="s">
        <v>8</v>
      </c>
      <c r="BK193" s="149">
        <f t="shared" si="39"/>
        <v>0</v>
      </c>
      <c r="BL193" s="16" t="s">
        <v>251</v>
      </c>
      <c r="BM193" s="148" t="s">
        <v>668</v>
      </c>
    </row>
    <row r="194" spans="2:65" s="1" customFormat="1" ht="24.2" customHeight="1">
      <c r="B194" s="31"/>
      <c r="C194" s="136" t="s">
        <v>432</v>
      </c>
      <c r="D194" s="136" t="s">
        <v>165</v>
      </c>
      <c r="E194" s="137" t="s">
        <v>1817</v>
      </c>
      <c r="F194" s="138" t="s">
        <v>1818</v>
      </c>
      <c r="G194" s="139" t="s">
        <v>219</v>
      </c>
      <c r="H194" s="140">
        <v>14</v>
      </c>
      <c r="I194" s="141"/>
      <c r="J194" s="142">
        <f t="shared" si="30"/>
        <v>0</v>
      </c>
      <c r="K194" s="143"/>
      <c r="L194" s="31"/>
      <c r="M194" s="144" t="s">
        <v>1</v>
      </c>
      <c r="N194" s="145" t="s">
        <v>42</v>
      </c>
      <c r="P194" s="146">
        <f t="shared" si="31"/>
        <v>0</v>
      </c>
      <c r="Q194" s="146">
        <v>0</v>
      </c>
      <c r="R194" s="146">
        <f t="shared" si="32"/>
        <v>0</v>
      </c>
      <c r="S194" s="146">
        <v>0</v>
      </c>
      <c r="T194" s="147">
        <f t="shared" si="33"/>
        <v>0</v>
      </c>
      <c r="AR194" s="148" t="s">
        <v>251</v>
      </c>
      <c r="AT194" s="148" t="s">
        <v>165</v>
      </c>
      <c r="AU194" s="148" t="s">
        <v>86</v>
      </c>
      <c r="AY194" s="16" t="s">
        <v>163</v>
      </c>
      <c r="BE194" s="149">
        <f t="shared" si="34"/>
        <v>0</v>
      </c>
      <c r="BF194" s="149">
        <f t="shared" si="35"/>
        <v>0</v>
      </c>
      <c r="BG194" s="149">
        <f t="shared" si="36"/>
        <v>0</v>
      </c>
      <c r="BH194" s="149">
        <f t="shared" si="37"/>
        <v>0</v>
      </c>
      <c r="BI194" s="149">
        <f t="shared" si="38"/>
        <v>0</v>
      </c>
      <c r="BJ194" s="16" t="s">
        <v>8</v>
      </c>
      <c r="BK194" s="149">
        <f t="shared" si="39"/>
        <v>0</v>
      </c>
      <c r="BL194" s="16" t="s">
        <v>251</v>
      </c>
      <c r="BM194" s="148" t="s">
        <v>678</v>
      </c>
    </row>
    <row r="195" spans="2:65" s="1" customFormat="1" ht="21.75" customHeight="1">
      <c r="B195" s="31"/>
      <c r="C195" s="136" t="s">
        <v>438</v>
      </c>
      <c r="D195" s="136" t="s">
        <v>165</v>
      </c>
      <c r="E195" s="137" t="s">
        <v>1819</v>
      </c>
      <c r="F195" s="138" t="s">
        <v>1820</v>
      </c>
      <c r="G195" s="139" t="s">
        <v>203</v>
      </c>
      <c r="H195" s="140">
        <v>0.24399999999999999</v>
      </c>
      <c r="I195" s="141"/>
      <c r="J195" s="142">
        <f t="shared" si="30"/>
        <v>0</v>
      </c>
      <c r="K195" s="143"/>
      <c r="L195" s="31"/>
      <c r="M195" s="144" t="s">
        <v>1</v>
      </c>
      <c r="N195" s="145" t="s">
        <v>42</v>
      </c>
      <c r="P195" s="146">
        <f t="shared" si="31"/>
        <v>0</v>
      </c>
      <c r="Q195" s="146">
        <v>0</v>
      </c>
      <c r="R195" s="146">
        <f t="shared" si="32"/>
        <v>0</v>
      </c>
      <c r="S195" s="146">
        <v>0</v>
      </c>
      <c r="T195" s="147">
        <f t="shared" si="33"/>
        <v>0</v>
      </c>
      <c r="AR195" s="148" t="s">
        <v>251</v>
      </c>
      <c r="AT195" s="148" t="s">
        <v>165</v>
      </c>
      <c r="AU195" s="148" t="s">
        <v>86</v>
      </c>
      <c r="AY195" s="16" t="s">
        <v>163</v>
      </c>
      <c r="BE195" s="149">
        <f t="shared" si="34"/>
        <v>0</v>
      </c>
      <c r="BF195" s="149">
        <f t="shared" si="35"/>
        <v>0</v>
      </c>
      <c r="BG195" s="149">
        <f t="shared" si="36"/>
        <v>0</v>
      </c>
      <c r="BH195" s="149">
        <f t="shared" si="37"/>
        <v>0</v>
      </c>
      <c r="BI195" s="149">
        <f t="shared" si="38"/>
        <v>0</v>
      </c>
      <c r="BJ195" s="16" t="s">
        <v>8</v>
      </c>
      <c r="BK195" s="149">
        <f t="shared" si="39"/>
        <v>0</v>
      </c>
      <c r="BL195" s="16" t="s">
        <v>251</v>
      </c>
      <c r="BM195" s="148" t="s">
        <v>608</v>
      </c>
    </row>
    <row r="196" spans="2:65" s="11" customFormat="1" ht="22.9" customHeight="1">
      <c r="B196" s="124"/>
      <c r="D196" s="125" t="s">
        <v>76</v>
      </c>
      <c r="E196" s="134" t="s">
        <v>1371</v>
      </c>
      <c r="F196" s="134" t="s">
        <v>1372</v>
      </c>
      <c r="I196" s="127"/>
      <c r="J196" s="135">
        <f>BK196</f>
        <v>0</v>
      </c>
      <c r="L196" s="124"/>
      <c r="M196" s="129"/>
      <c r="P196" s="130">
        <f>SUM(P197:P206)</f>
        <v>0</v>
      </c>
      <c r="R196" s="130">
        <f>SUM(R197:R206)</f>
        <v>1.3679999999999999E-2</v>
      </c>
      <c r="T196" s="131">
        <f>SUM(T197:T206)</f>
        <v>0</v>
      </c>
      <c r="AR196" s="125" t="s">
        <v>86</v>
      </c>
      <c r="AT196" s="132" t="s">
        <v>76</v>
      </c>
      <c r="AU196" s="132" t="s">
        <v>8</v>
      </c>
      <c r="AY196" s="125" t="s">
        <v>163</v>
      </c>
      <c r="BK196" s="133">
        <f>SUM(BK197:BK206)</f>
        <v>0</v>
      </c>
    </row>
    <row r="197" spans="2:65" s="1" customFormat="1" ht="16.5" customHeight="1">
      <c r="B197" s="31"/>
      <c r="C197" s="136" t="s">
        <v>444</v>
      </c>
      <c r="D197" s="136" t="s">
        <v>165</v>
      </c>
      <c r="E197" s="137" t="s">
        <v>1376</v>
      </c>
      <c r="F197" s="138" t="s">
        <v>1377</v>
      </c>
      <c r="G197" s="139" t="s">
        <v>1375</v>
      </c>
      <c r="H197" s="140">
        <v>12</v>
      </c>
      <c r="I197" s="141"/>
      <c r="J197" s="142">
        <f t="shared" ref="J197:J206" si="40">ROUND(I197*H197,0)</f>
        <v>0</v>
      </c>
      <c r="K197" s="143"/>
      <c r="L197" s="31"/>
      <c r="M197" s="144" t="s">
        <v>1</v>
      </c>
      <c r="N197" s="145" t="s">
        <v>42</v>
      </c>
      <c r="P197" s="146">
        <f t="shared" ref="P197:P206" si="41">O197*H197</f>
        <v>0</v>
      </c>
      <c r="Q197" s="146">
        <v>0</v>
      </c>
      <c r="R197" s="146">
        <f t="shared" ref="R197:R206" si="42">Q197*H197</f>
        <v>0</v>
      </c>
      <c r="S197" s="146">
        <v>0</v>
      </c>
      <c r="T197" s="147">
        <f t="shared" ref="T197:T206" si="43">S197*H197</f>
        <v>0</v>
      </c>
      <c r="AR197" s="148" t="s">
        <v>251</v>
      </c>
      <c r="AT197" s="148" t="s">
        <v>165</v>
      </c>
      <c r="AU197" s="148" t="s">
        <v>86</v>
      </c>
      <c r="AY197" s="16" t="s">
        <v>163</v>
      </c>
      <c r="BE197" s="149">
        <f t="shared" ref="BE197:BE206" si="44">IF(N197="základní",J197,0)</f>
        <v>0</v>
      </c>
      <c r="BF197" s="149">
        <f t="shared" ref="BF197:BF206" si="45">IF(N197="snížená",J197,0)</f>
        <v>0</v>
      </c>
      <c r="BG197" s="149">
        <f t="shared" ref="BG197:BG206" si="46">IF(N197="zákl. přenesená",J197,0)</f>
        <v>0</v>
      </c>
      <c r="BH197" s="149">
        <f t="shared" ref="BH197:BH206" si="47">IF(N197="sníž. přenesená",J197,0)</f>
        <v>0</v>
      </c>
      <c r="BI197" s="149">
        <f t="shared" ref="BI197:BI206" si="48">IF(N197="nulová",J197,0)</f>
        <v>0</v>
      </c>
      <c r="BJ197" s="16" t="s">
        <v>8</v>
      </c>
      <c r="BK197" s="149">
        <f t="shared" ref="BK197:BK206" si="49">ROUND(I197*H197,0)</f>
        <v>0</v>
      </c>
      <c r="BL197" s="16" t="s">
        <v>251</v>
      </c>
      <c r="BM197" s="148" t="s">
        <v>697</v>
      </c>
    </row>
    <row r="198" spans="2:65" s="1" customFormat="1" ht="21.75" customHeight="1">
      <c r="B198" s="31"/>
      <c r="C198" s="136" t="s">
        <v>450</v>
      </c>
      <c r="D198" s="136" t="s">
        <v>165</v>
      </c>
      <c r="E198" s="137" t="s">
        <v>1821</v>
      </c>
      <c r="F198" s="138" t="s">
        <v>1822</v>
      </c>
      <c r="G198" s="139" t="s">
        <v>1375</v>
      </c>
      <c r="H198" s="140">
        <v>4</v>
      </c>
      <c r="I198" s="141"/>
      <c r="J198" s="142">
        <f t="shared" si="40"/>
        <v>0</v>
      </c>
      <c r="K198" s="143"/>
      <c r="L198" s="31"/>
      <c r="M198" s="144" t="s">
        <v>1</v>
      </c>
      <c r="N198" s="145" t="s">
        <v>42</v>
      </c>
      <c r="P198" s="146">
        <f t="shared" si="41"/>
        <v>0</v>
      </c>
      <c r="Q198" s="146">
        <v>0</v>
      </c>
      <c r="R198" s="146">
        <f t="shared" si="42"/>
        <v>0</v>
      </c>
      <c r="S198" s="146">
        <v>0</v>
      </c>
      <c r="T198" s="147">
        <f t="shared" si="43"/>
        <v>0</v>
      </c>
      <c r="AR198" s="148" t="s">
        <v>251</v>
      </c>
      <c r="AT198" s="148" t="s">
        <v>165</v>
      </c>
      <c r="AU198" s="148" t="s">
        <v>86</v>
      </c>
      <c r="AY198" s="16" t="s">
        <v>163</v>
      </c>
      <c r="BE198" s="149">
        <f t="shared" si="44"/>
        <v>0</v>
      </c>
      <c r="BF198" s="149">
        <f t="shared" si="45"/>
        <v>0</v>
      </c>
      <c r="BG198" s="149">
        <f t="shared" si="46"/>
        <v>0</v>
      </c>
      <c r="BH198" s="149">
        <f t="shared" si="47"/>
        <v>0</v>
      </c>
      <c r="BI198" s="149">
        <f t="shared" si="48"/>
        <v>0</v>
      </c>
      <c r="BJ198" s="16" t="s">
        <v>8</v>
      </c>
      <c r="BK198" s="149">
        <f t="shared" si="49"/>
        <v>0</v>
      </c>
      <c r="BL198" s="16" t="s">
        <v>251</v>
      </c>
      <c r="BM198" s="148" t="s">
        <v>707</v>
      </c>
    </row>
    <row r="199" spans="2:65" s="1" customFormat="1" ht="16.5" customHeight="1">
      <c r="B199" s="31"/>
      <c r="C199" s="136" t="s">
        <v>456</v>
      </c>
      <c r="D199" s="136" t="s">
        <v>165</v>
      </c>
      <c r="E199" s="137" t="s">
        <v>1823</v>
      </c>
      <c r="F199" s="138" t="s">
        <v>1824</v>
      </c>
      <c r="G199" s="139" t="s">
        <v>1375</v>
      </c>
      <c r="H199" s="140">
        <v>2</v>
      </c>
      <c r="I199" s="141"/>
      <c r="J199" s="142">
        <f t="shared" si="40"/>
        <v>0</v>
      </c>
      <c r="K199" s="143"/>
      <c r="L199" s="31"/>
      <c r="M199" s="144" t="s">
        <v>1</v>
      </c>
      <c r="N199" s="145" t="s">
        <v>42</v>
      </c>
      <c r="P199" s="146">
        <f t="shared" si="41"/>
        <v>0</v>
      </c>
      <c r="Q199" s="146">
        <v>0</v>
      </c>
      <c r="R199" s="146">
        <f t="shared" si="42"/>
        <v>0</v>
      </c>
      <c r="S199" s="146">
        <v>0</v>
      </c>
      <c r="T199" s="147">
        <f t="shared" si="43"/>
        <v>0</v>
      </c>
      <c r="AR199" s="148" t="s">
        <v>251</v>
      </c>
      <c r="AT199" s="148" t="s">
        <v>165</v>
      </c>
      <c r="AU199" s="148" t="s">
        <v>86</v>
      </c>
      <c r="AY199" s="16" t="s">
        <v>163</v>
      </c>
      <c r="BE199" s="149">
        <f t="shared" si="44"/>
        <v>0</v>
      </c>
      <c r="BF199" s="149">
        <f t="shared" si="45"/>
        <v>0</v>
      </c>
      <c r="BG199" s="149">
        <f t="shared" si="46"/>
        <v>0</v>
      </c>
      <c r="BH199" s="149">
        <f t="shared" si="47"/>
        <v>0</v>
      </c>
      <c r="BI199" s="149">
        <f t="shared" si="48"/>
        <v>0</v>
      </c>
      <c r="BJ199" s="16" t="s">
        <v>8</v>
      </c>
      <c r="BK199" s="149">
        <f t="shared" si="49"/>
        <v>0</v>
      </c>
      <c r="BL199" s="16" t="s">
        <v>251</v>
      </c>
      <c r="BM199" s="148" t="s">
        <v>716</v>
      </c>
    </row>
    <row r="200" spans="2:65" s="1" customFormat="1" ht="16.5" customHeight="1">
      <c r="B200" s="31"/>
      <c r="C200" s="136" t="s">
        <v>465</v>
      </c>
      <c r="D200" s="136" t="s">
        <v>165</v>
      </c>
      <c r="E200" s="137" t="s">
        <v>1825</v>
      </c>
      <c r="F200" s="138" t="s">
        <v>1826</v>
      </c>
      <c r="G200" s="139" t="s">
        <v>1356</v>
      </c>
      <c r="H200" s="140">
        <v>12</v>
      </c>
      <c r="I200" s="141"/>
      <c r="J200" s="142">
        <f t="shared" si="40"/>
        <v>0</v>
      </c>
      <c r="K200" s="143"/>
      <c r="L200" s="31"/>
      <c r="M200" s="144" t="s">
        <v>1</v>
      </c>
      <c r="N200" s="145" t="s">
        <v>42</v>
      </c>
      <c r="P200" s="146">
        <f t="shared" si="41"/>
        <v>0</v>
      </c>
      <c r="Q200" s="146">
        <v>1.14E-3</v>
      </c>
      <c r="R200" s="146">
        <f t="shared" si="42"/>
        <v>1.3679999999999999E-2</v>
      </c>
      <c r="S200" s="146">
        <v>0</v>
      </c>
      <c r="T200" s="147">
        <f t="shared" si="43"/>
        <v>0</v>
      </c>
      <c r="AR200" s="148" t="s">
        <v>251</v>
      </c>
      <c r="AT200" s="148" t="s">
        <v>165</v>
      </c>
      <c r="AU200" s="148" t="s">
        <v>86</v>
      </c>
      <c r="AY200" s="16" t="s">
        <v>163</v>
      </c>
      <c r="BE200" s="149">
        <f t="shared" si="44"/>
        <v>0</v>
      </c>
      <c r="BF200" s="149">
        <f t="shared" si="45"/>
        <v>0</v>
      </c>
      <c r="BG200" s="149">
        <f t="shared" si="46"/>
        <v>0</v>
      </c>
      <c r="BH200" s="149">
        <f t="shared" si="47"/>
        <v>0</v>
      </c>
      <c r="BI200" s="149">
        <f t="shared" si="48"/>
        <v>0</v>
      </c>
      <c r="BJ200" s="16" t="s">
        <v>8</v>
      </c>
      <c r="BK200" s="149">
        <f t="shared" si="49"/>
        <v>0</v>
      </c>
      <c r="BL200" s="16" t="s">
        <v>251</v>
      </c>
      <c r="BM200" s="148" t="s">
        <v>726</v>
      </c>
    </row>
    <row r="201" spans="2:65" s="1" customFormat="1" ht="16.5" customHeight="1">
      <c r="B201" s="31"/>
      <c r="C201" s="158" t="s">
        <v>470</v>
      </c>
      <c r="D201" s="158" t="s">
        <v>269</v>
      </c>
      <c r="E201" s="159" t="s">
        <v>1827</v>
      </c>
      <c r="F201" s="160" t="s">
        <v>1828</v>
      </c>
      <c r="G201" s="161" t="s">
        <v>226</v>
      </c>
      <c r="H201" s="162">
        <v>12</v>
      </c>
      <c r="I201" s="163"/>
      <c r="J201" s="164">
        <f t="shared" si="40"/>
        <v>0</v>
      </c>
      <c r="K201" s="165"/>
      <c r="L201" s="166"/>
      <c r="M201" s="167" t="s">
        <v>1</v>
      </c>
      <c r="N201" s="168" t="s">
        <v>42</v>
      </c>
      <c r="P201" s="146">
        <f t="shared" si="41"/>
        <v>0</v>
      </c>
      <c r="Q201" s="146">
        <v>0</v>
      </c>
      <c r="R201" s="146">
        <f t="shared" si="42"/>
        <v>0</v>
      </c>
      <c r="S201" s="146">
        <v>0</v>
      </c>
      <c r="T201" s="147">
        <f t="shared" si="43"/>
        <v>0</v>
      </c>
      <c r="AR201" s="148" t="s">
        <v>339</v>
      </c>
      <c r="AT201" s="148" t="s">
        <v>269</v>
      </c>
      <c r="AU201" s="148" t="s">
        <v>86</v>
      </c>
      <c r="AY201" s="16" t="s">
        <v>163</v>
      </c>
      <c r="BE201" s="149">
        <f t="shared" si="44"/>
        <v>0</v>
      </c>
      <c r="BF201" s="149">
        <f t="shared" si="45"/>
        <v>0</v>
      </c>
      <c r="BG201" s="149">
        <f t="shared" si="46"/>
        <v>0</v>
      </c>
      <c r="BH201" s="149">
        <f t="shared" si="47"/>
        <v>0</v>
      </c>
      <c r="BI201" s="149">
        <f t="shared" si="48"/>
        <v>0</v>
      </c>
      <c r="BJ201" s="16" t="s">
        <v>8</v>
      </c>
      <c r="BK201" s="149">
        <f t="shared" si="49"/>
        <v>0</v>
      </c>
      <c r="BL201" s="16" t="s">
        <v>251</v>
      </c>
      <c r="BM201" s="148" t="s">
        <v>735</v>
      </c>
    </row>
    <row r="202" spans="2:65" s="1" customFormat="1" ht="24.2" customHeight="1">
      <c r="B202" s="31"/>
      <c r="C202" s="136" t="s">
        <v>475</v>
      </c>
      <c r="D202" s="136" t="s">
        <v>165</v>
      </c>
      <c r="E202" s="137" t="s">
        <v>1589</v>
      </c>
      <c r="F202" s="138" t="s">
        <v>1829</v>
      </c>
      <c r="G202" s="139" t="s">
        <v>1356</v>
      </c>
      <c r="H202" s="140">
        <v>1</v>
      </c>
      <c r="I202" s="141"/>
      <c r="J202" s="142">
        <f t="shared" si="40"/>
        <v>0</v>
      </c>
      <c r="K202" s="143"/>
      <c r="L202" s="31"/>
      <c r="M202" s="144" t="s">
        <v>1</v>
      </c>
      <c r="N202" s="145" t="s">
        <v>42</v>
      </c>
      <c r="P202" s="146">
        <f t="shared" si="41"/>
        <v>0</v>
      </c>
      <c r="Q202" s="146">
        <v>0</v>
      </c>
      <c r="R202" s="146">
        <f t="shared" si="42"/>
        <v>0</v>
      </c>
      <c r="S202" s="146">
        <v>0</v>
      </c>
      <c r="T202" s="147">
        <f t="shared" si="43"/>
        <v>0</v>
      </c>
      <c r="AR202" s="148" t="s">
        <v>251</v>
      </c>
      <c r="AT202" s="148" t="s">
        <v>165</v>
      </c>
      <c r="AU202" s="148" t="s">
        <v>86</v>
      </c>
      <c r="AY202" s="16" t="s">
        <v>163</v>
      </c>
      <c r="BE202" s="149">
        <f t="shared" si="44"/>
        <v>0</v>
      </c>
      <c r="BF202" s="149">
        <f t="shared" si="45"/>
        <v>0</v>
      </c>
      <c r="BG202" s="149">
        <f t="shared" si="46"/>
        <v>0</v>
      </c>
      <c r="BH202" s="149">
        <f t="shared" si="47"/>
        <v>0</v>
      </c>
      <c r="BI202" s="149">
        <f t="shared" si="48"/>
        <v>0</v>
      </c>
      <c r="BJ202" s="16" t="s">
        <v>8</v>
      </c>
      <c r="BK202" s="149">
        <f t="shared" si="49"/>
        <v>0</v>
      </c>
      <c r="BL202" s="16" t="s">
        <v>251</v>
      </c>
      <c r="BM202" s="148" t="s">
        <v>746</v>
      </c>
    </row>
    <row r="203" spans="2:65" s="1" customFormat="1" ht="24.2" customHeight="1">
      <c r="B203" s="31"/>
      <c r="C203" s="136" t="s">
        <v>479</v>
      </c>
      <c r="D203" s="136" t="s">
        <v>165</v>
      </c>
      <c r="E203" s="137" t="s">
        <v>1830</v>
      </c>
      <c r="F203" s="138" t="s">
        <v>1831</v>
      </c>
      <c r="G203" s="139" t="s">
        <v>1356</v>
      </c>
      <c r="H203" s="140">
        <v>1</v>
      </c>
      <c r="I203" s="141"/>
      <c r="J203" s="142">
        <f t="shared" si="40"/>
        <v>0</v>
      </c>
      <c r="K203" s="143"/>
      <c r="L203" s="31"/>
      <c r="M203" s="144" t="s">
        <v>1</v>
      </c>
      <c r="N203" s="145" t="s">
        <v>42</v>
      </c>
      <c r="P203" s="146">
        <f t="shared" si="41"/>
        <v>0</v>
      </c>
      <c r="Q203" s="146">
        <v>0</v>
      </c>
      <c r="R203" s="146">
        <f t="shared" si="42"/>
        <v>0</v>
      </c>
      <c r="S203" s="146">
        <v>0</v>
      </c>
      <c r="T203" s="147">
        <f t="shared" si="43"/>
        <v>0</v>
      </c>
      <c r="AR203" s="148" t="s">
        <v>251</v>
      </c>
      <c r="AT203" s="148" t="s">
        <v>165</v>
      </c>
      <c r="AU203" s="148" t="s">
        <v>86</v>
      </c>
      <c r="AY203" s="16" t="s">
        <v>163</v>
      </c>
      <c r="BE203" s="149">
        <f t="shared" si="44"/>
        <v>0</v>
      </c>
      <c r="BF203" s="149">
        <f t="shared" si="45"/>
        <v>0</v>
      </c>
      <c r="BG203" s="149">
        <f t="shared" si="46"/>
        <v>0</v>
      </c>
      <c r="BH203" s="149">
        <f t="shared" si="47"/>
        <v>0</v>
      </c>
      <c r="BI203" s="149">
        <f t="shared" si="48"/>
        <v>0</v>
      </c>
      <c r="BJ203" s="16" t="s">
        <v>8</v>
      </c>
      <c r="BK203" s="149">
        <f t="shared" si="49"/>
        <v>0</v>
      </c>
      <c r="BL203" s="16" t="s">
        <v>251</v>
      </c>
      <c r="BM203" s="148" t="s">
        <v>757</v>
      </c>
    </row>
    <row r="204" spans="2:65" s="1" customFormat="1" ht="37.9" customHeight="1">
      <c r="B204" s="31"/>
      <c r="C204" s="158" t="s">
        <v>483</v>
      </c>
      <c r="D204" s="158" t="s">
        <v>269</v>
      </c>
      <c r="E204" s="159" t="s">
        <v>1832</v>
      </c>
      <c r="F204" s="160" t="s">
        <v>1833</v>
      </c>
      <c r="G204" s="161" t="s">
        <v>226</v>
      </c>
      <c r="H204" s="162">
        <v>1</v>
      </c>
      <c r="I204" s="163"/>
      <c r="J204" s="164">
        <f t="shared" si="40"/>
        <v>0</v>
      </c>
      <c r="K204" s="165"/>
      <c r="L204" s="166"/>
      <c r="M204" s="167" t="s">
        <v>1</v>
      </c>
      <c r="N204" s="168" t="s">
        <v>42</v>
      </c>
      <c r="P204" s="146">
        <f t="shared" si="41"/>
        <v>0</v>
      </c>
      <c r="Q204" s="146">
        <v>0</v>
      </c>
      <c r="R204" s="146">
        <f t="shared" si="42"/>
        <v>0</v>
      </c>
      <c r="S204" s="146">
        <v>0</v>
      </c>
      <c r="T204" s="147">
        <f t="shared" si="43"/>
        <v>0</v>
      </c>
      <c r="AR204" s="148" t="s">
        <v>339</v>
      </c>
      <c r="AT204" s="148" t="s">
        <v>269</v>
      </c>
      <c r="AU204" s="148" t="s">
        <v>86</v>
      </c>
      <c r="AY204" s="16" t="s">
        <v>163</v>
      </c>
      <c r="BE204" s="149">
        <f t="shared" si="44"/>
        <v>0</v>
      </c>
      <c r="BF204" s="149">
        <f t="shared" si="45"/>
        <v>0</v>
      </c>
      <c r="BG204" s="149">
        <f t="shared" si="46"/>
        <v>0</v>
      </c>
      <c r="BH204" s="149">
        <f t="shared" si="47"/>
        <v>0</v>
      </c>
      <c r="BI204" s="149">
        <f t="shared" si="48"/>
        <v>0</v>
      </c>
      <c r="BJ204" s="16" t="s">
        <v>8</v>
      </c>
      <c r="BK204" s="149">
        <f t="shared" si="49"/>
        <v>0</v>
      </c>
      <c r="BL204" s="16" t="s">
        <v>251</v>
      </c>
      <c r="BM204" s="148" t="s">
        <v>770</v>
      </c>
    </row>
    <row r="205" spans="2:65" s="1" customFormat="1" ht="24.2" customHeight="1">
      <c r="B205" s="31"/>
      <c r="C205" s="158" t="s">
        <v>488</v>
      </c>
      <c r="D205" s="158" t="s">
        <v>269</v>
      </c>
      <c r="E205" s="159" t="s">
        <v>1834</v>
      </c>
      <c r="F205" s="160" t="s">
        <v>1835</v>
      </c>
      <c r="G205" s="161" t="s">
        <v>226</v>
      </c>
      <c r="H205" s="162">
        <v>1</v>
      </c>
      <c r="I205" s="163"/>
      <c r="J205" s="164">
        <f t="shared" si="40"/>
        <v>0</v>
      </c>
      <c r="K205" s="165"/>
      <c r="L205" s="166"/>
      <c r="M205" s="167" t="s">
        <v>1</v>
      </c>
      <c r="N205" s="168" t="s">
        <v>42</v>
      </c>
      <c r="P205" s="146">
        <f t="shared" si="41"/>
        <v>0</v>
      </c>
      <c r="Q205" s="146">
        <v>0</v>
      </c>
      <c r="R205" s="146">
        <f t="shared" si="42"/>
        <v>0</v>
      </c>
      <c r="S205" s="146">
        <v>0</v>
      </c>
      <c r="T205" s="147">
        <f t="shared" si="43"/>
        <v>0</v>
      </c>
      <c r="AR205" s="148" t="s">
        <v>339</v>
      </c>
      <c r="AT205" s="148" t="s">
        <v>269</v>
      </c>
      <c r="AU205" s="148" t="s">
        <v>86</v>
      </c>
      <c r="AY205" s="16" t="s">
        <v>163</v>
      </c>
      <c r="BE205" s="149">
        <f t="shared" si="44"/>
        <v>0</v>
      </c>
      <c r="BF205" s="149">
        <f t="shared" si="45"/>
        <v>0</v>
      </c>
      <c r="BG205" s="149">
        <f t="shared" si="46"/>
        <v>0</v>
      </c>
      <c r="BH205" s="149">
        <f t="shared" si="47"/>
        <v>0</v>
      </c>
      <c r="BI205" s="149">
        <f t="shared" si="48"/>
        <v>0</v>
      </c>
      <c r="BJ205" s="16" t="s">
        <v>8</v>
      </c>
      <c r="BK205" s="149">
        <f t="shared" si="49"/>
        <v>0</v>
      </c>
      <c r="BL205" s="16" t="s">
        <v>251</v>
      </c>
      <c r="BM205" s="148" t="s">
        <v>780</v>
      </c>
    </row>
    <row r="206" spans="2:65" s="1" customFormat="1" ht="21.75" customHeight="1">
      <c r="B206" s="31"/>
      <c r="C206" s="136" t="s">
        <v>492</v>
      </c>
      <c r="D206" s="136" t="s">
        <v>165</v>
      </c>
      <c r="E206" s="137" t="s">
        <v>1836</v>
      </c>
      <c r="F206" s="138" t="s">
        <v>1837</v>
      </c>
      <c r="G206" s="139" t="s">
        <v>203</v>
      </c>
      <c r="H206" s="140">
        <v>0.68100000000000005</v>
      </c>
      <c r="I206" s="141"/>
      <c r="J206" s="142">
        <f t="shared" si="40"/>
        <v>0</v>
      </c>
      <c r="K206" s="143"/>
      <c r="L206" s="31"/>
      <c r="M206" s="144" t="s">
        <v>1</v>
      </c>
      <c r="N206" s="145" t="s">
        <v>42</v>
      </c>
      <c r="P206" s="146">
        <f t="shared" si="41"/>
        <v>0</v>
      </c>
      <c r="Q206" s="146">
        <v>0</v>
      </c>
      <c r="R206" s="146">
        <f t="shared" si="42"/>
        <v>0</v>
      </c>
      <c r="S206" s="146">
        <v>0</v>
      </c>
      <c r="T206" s="147">
        <f t="shared" si="43"/>
        <v>0</v>
      </c>
      <c r="AR206" s="148" t="s">
        <v>251</v>
      </c>
      <c r="AT206" s="148" t="s">
        <v>165</v>
      </c>
      <c r="AU206" s="148" t="s">
        <v>86</v>
      </c>
      <c r="AY206" s="16" t="s">
        <v>163</v>
      </c>
      <c r="BE206" s="149">
        <f t="shared" si="44"/>
        <v>0</v>
      </c>
      <c r="BF206" s="149">
        <f t="shared" si="45"/>
        <v>0</v>
      </c>
      <c r="BG206" s="149">
        <f t="shared" si="46"/>
        <v>0</v>
      </c>
      <c r="BH206" s="149">
        <f t="shared" si="47"/>
        <v>0</v>
      </c>
      <c r="BI206" s="149">
        <f t="shared" si="48"/>
        <v>0</v>
      </c>
      <c r="BJ206" s="16" t="s">
        <v>8</v>
      </c>
      <c r="BK206" s="149">
        <f t="shared" si="49"/>
        <v>0</v>
      </c>
      <c r="BL206" s="16" t="s">
        <v>251</v>
      </c>
      <c r="BM206" s="148" t="s">
        <v>790</v>
      </c>
    </row>
    <row r="207" spans="2:65" s="11" customFormat="1" ht="22.9" customHeight="1">
      <c r="B207" s="124"/>
      <c r="D207" s="125" t="s">
        <v>76</v>
      </c>
      <c r="E207" s="134" t="s">
        <v>1378</v>
      </c>
      <c r="F207" s="134" t="s">
        <v>1379</v>
      </c>
      <c r="I207" s="127"/>
      <c r="J207" s="135">
        <f>BK207</f>
        <v>0</v>
      </c>
      <c r="L207" s="124"/>
      <c r="M207" s="129"/>
      <c r="P207" s="130">
        <f>SUM(P208:P216)</f>
        <v>0</v>
      </c>
      <c r="R207" s="130">
        <f>SUM(R208:R216)</f>
        <v>4.41E-2</v>
      </c>
      <c r="T207" s="131">
        <f>SUM(T208:T216)</f>
        <v>0</v>
      </c>
      <c r="AR207" s="125" t="s">
        <v>86</v>
      </c>
      <c r="AT207" s="132" t="s">
        <v>76</v>
      </c>
      <c r="AU207" s="132" t="s">
        <v>8</v>
      </c>
      <c r="AY207" s="125" t="s">
        <v>163</v>
      </c>
      <c r="BK207" s="133">
        <f>SUM(BK208:BK216)</f>
        <v>0</v>
      </c>
    </row>
    <row r="208" spans="2:65" s="1" customFormat="1" ht="24.2" customHeight="1">
      <c r="B208" s="31"/>
      <c r="C208" s="136" t="s">
        <v>497</v>
      </c>
      <c r="D208" s="136" t="s">
        <v>165</v>
      </c>
      <c r="E208" s="137" t="s">
        <v>1390</v>
      </c>
      <c r="F208" s="138" t="s">
        <v>1391</v>
      </c>
      <c r="G208" s="139" t="s">
        <v>219</v>
      </c>
      <c r="H208" s="140">
        <v>2</v>
      </c>
      <c r="I208" s="141"/>
      <c r="J208" s="142">
        <f t="shared" ref="J208:J216" si="50">ROUND(I208*H208,0)</f>
        <v>0</v>
      </c>
      <c r="K208" s="143"/>
      <c r="L208" s="31"/>
      <c r="M208" s="144" t="s">
        <v>1</v>
      </c>
      <c r="N208" s="145" t="s">
        <v>42</v>
      </c>
      <c r="P208" s="146">
        <f t="shared" ref="P208:P216" si="51">O208*H208</f>
        <v>0</v>
      </c>
      <c r="Q208" s="146">
        <v>9.3999999999999997E-4</v>
      </c>
      <c r="R208" s="146">
        <f t="shared" ref="R208:R216" si="52">Q208*H208</f>
        <v>1.8799999999999999E-3</v>
      </c>
      <c r="S208" s="146">
        <v>0</v>
      </c>
      <c r="T208" s="147">
        <f t="shared" ref="T208:T216" si="53">S208*H208</f>
        <v>0</v>
      </c>
      <c r="AR208" s="148" t="s">
        <v>251</v>
      </c>
      <c r="AT208" s="148" t="s">
        <v>165</v>
      </c>
      <c r="AU208" s="148" t="s">
        <v>86</v>
      </c>
      <c r="AY208" s="16" t="s">
        <v>163</v>
      </c>
      <c r="BE208" s="149">
        <f t="shared" ref="BE208:BE216" si="54">IF(N208="základní",J208,0)</f>
        <v>0</v>
      </c>
      <c r="BF208" s="149">
        <f t="shared" ref="BF208:BF216" si="55">IF(N208="snížená",J208,0)</f>
        <v>0</v>
      </c>
      <c r="BG208" s="149">
        <f t="shared" ref="BG208:BG216" si="56">IF(N208="zákl. přenesená",J208,0)</f>
        <v>0</v>
      </c>
      <c r="BH208" s="149">
        <f t="shared" ref="BH208:BH216" si="57">IF(N208="sníž. přenesená",J208,0)</f>
        <v>0</v>
      </c>
      <c r="BI208" s="149">
        <f t="shared" ref="BI208:BI216" si="58">IF(N208="nulová",J208,0)</f>
        <v>0</v>
      </c>
      <c r="BJ208" s="16" t="s">
        <v>8</v>
      </c>
      <c r="BK208" s="149">
        <f t="shared" ref="BK208:BK216" si="59">ROUND(I208*H208,0)</f>
        <v>0</v>
      </c>
      <c r="BL208" s="16" t="s">
        <v>251</v>
      </c>
      <c r="BM208" s="148" t="s">
        <v>800</v>
      </c>
    </row>
    <row r="209" spans="2:65" s="1" customFormat="1" ht="24.2" customHeight="1">
      <c r="B209" s="31"/>
      <c r="C209" s="136" t="s">
        <v>504</v>
      </c>
      <c r="D209" s="136" t="s">
        <v>165</v>
      </c>
      <c r="E209" s="137" t="s">
        <v>1392</v>
      </c>
      <c r="F209" s="138" t="s">
        <v>1393</v>
      </c>
      <c r="G209" s="139" t="s">
        <v>219</v>
      </c>
      <c r="H209" s="140">
        <v>5</v>
      </c>
      <c r="I209" s="141"/>
      <c r="J209" s="142">
        <f t="shared" si="50"/>
        <v>0</v>
      </c>
      <c r="K209" s="143"/>
      <c r="L209" s="31"/>
      <c r="M209" s="144" t="s">
        <v>1</v>
      </c>
      <c r="N209" s="145" t="s">
        <v>42</v>
      </c>
      <c r="P209" s="146">
        <f t="shared" si="51"/>
        <v>0</v>
      </c>
      <c r="Q209" s="146">
        <v>1.1800000000000001E-3</v>
      </c>
      <c r="R209" s="146">
        <f t="shared" si="52"/>
        <v>5.9000000000000007E-3</v>
      </c>
      <c r="S209" s="146">
        <v>0</v>
      </c>
      <c r="T209" s="147">
        <f t="shared" si="53"/>
        <v>0</v>
      </c>
      <c r="AR209" s="148" t="s">
        <v>251</v>
      </c>
      <c r="AT209" s="148" t="s">
        <v>165</v>
      </c>
      <c r="AU209" s="148" t="s">
        <v>86</v>
      </c>
      <c r="AY209" s="16" t="s">
        <v>163</v>
      </c>
      <c r="BE209" s="149">
        <f t="shared" si="54"/>
        <v>0</v>
      </c>
      <c r="BF209" s="149">
        <f t="shared" si="55"/>
        <v>0</v>
      </c>
      <c r="BG209" s="149">
        <f t="shared" si="56"/>
        <v>0</v>
      </c>
      <c r="BH209" s="149">
        <f t="shared" si="57"/>
        <v>0</v>
      </c>
      <c r="BI209" s="149">
        <f t="shared" si="58"/>
        <v>0</v>
      </c>
      <c r="BJ209" s="16" t="s">
        <v>8</v>
      </c>
      <c r="BK209" s="149">
        <f t="shared" si="59"/>
        <v>0</v>
      </c>
      <c r="BL209" s="16" t="s">
        <v>251</v>
      </c>
      <c r="BM209" s="148" t="s">
        <v>810</v>
      </c>
    </row>
    <row r="210" spans="2:65" s="1" customFormat="1" ht="24.2" customHeight="1">
      <c r="B210" s="31"/>
      <c r="C210" s="136" t="s">
        <v>275</v>
      </c>
      <c r="D210" s="136" t="s">
        <v>165</v>
      </c>
      <c r="E210" s="137" t="s">
        <v>1394</v>
      </c>
      <c r="F210" s="138" t="s">
        <v>1395</v>
      </c>
      <c r="G210" s="139" t="s">
        <v>219</v>
      </c>
      <c r="H210" s="140">
        <v>8</v>
      </c>
      <c r="I210" s="141"/>
      <c r="J210" s="142">
        <f t="shared" si="50"/>
        <v>0</v>
      </c>
      <c r="K210" s="143"/>
      <c r="L210" s="31"/>
      <c r="M210" s="144" t="s">
        <v>1</v>
      </c>
      <c r="N210" s="145" t="s">
        <v>42</v>
      </c>
      <c r="P210" s="146">
        <f t="shared" si="51"/>
        <v>0</v>
      </c>
      <c r="Q210" s="146">
        <v>1.9300000000000001E-3</v>
      </c>
      <c r="R210" s="146">
        <f t="shared" si="52"/>
        <v>1.5440000000000001E-2</v>
      </c>
      <c r="S210" s="146">
        <v>0</v>
      </c>
      <c r="T210" s="147">
        <f t="shared" si="53"/>
        <v>0</v>
      </c>
      <c r="AR210" s="148" t="s">
        <v>251</v>
      </c>
      <c r="AT210" s="148" t="s">
        <v>165</v>
      </c>
      <c r="AU210" s="148" t="s">
        <v>86</v>
      </c>
      <c r="AY210" s="16" t="s">
        <v>163</v>
      </c>
      <c r="BE210" s="149">
        <f t="shared" si="54"/>
        <v>0</v>
      </c>
      <c r="BF210" s="149">
        <f t="shared" si="55"/>
        <v>0</v>
      </c>
      <c r="BG210" s="149">
        <f t="shared" si="56"/>
        <v>0</v>
      </c>
      <c r="BH210" s="149">
        <f t="shared" si="57"/>
        <v>0</v>
      </c>
      <c r="BI210" s="149">
        <f t="shared" si="58"/>
        <v>0</v>
      </c>
      <c r="BJ210" s="16" t="s">
        <v>8</v>
      </c>
      <c r="BK210" s="149">
        <f t="shared" si="59"/>
        <v>0</v>
      </c>
      <c r="BL210" s="16" t="s">
        <v>251</v>
      </c>
      <c r="BM210" s="148" t="s">
        <v>818</v>
      </c>
    </row>
    <row r="211" spans="2:65" s="1" customFormat="1" ht="24.2" customHeight="1">
      <c r="B211" s="31"/>
      <c r="C211" s="136" t="s">
        <v>321</v>
      </c>
      <c r="D211" s="136" t="s">
        <v>165</v>
      </c>
      <c r="E211" s="137" t="s">
        <v>1396</v>
      </c>
      <c r="F211" s="138" t="s">
        <v>1397</v>
      </c>
      <c r="G211" s="139" t="s">
        <v>219</v>
      </c>
      <c r="H211" s="140">
        <v>8</v>
      </c>
      <c r="I211" s="141"/>
      <c r="J211" s="142">
        <f t="shared" si="50"/>
        <v>0</v>
      </c>
      <c r="K211" s="143"/>
      <c r="L211" s="31"/>
      <c r="M211" s="144" t="s">
        <v>1</v>
      </c>
      <c r="N211" s="145" t="s">
        <v>42</v>
      </c>
      <c r="P211" s="146">
        <f t="shared" si="51"/>
        <v>0</v>
      </c>
      <c r="Q211" s="146">
        <v>2.6099999999999999E-3</v>
      </c>
      <c r="R211" s="146">
        <f t="shared" si="52"/>
        <v>2.0879999999999999E-2</v>
      </c>
      <c r="S211" s="146">
        <v>0</v>
      </c>
      <c r="T211" s="147">
        <f t="shared" si="53"/>
        <v>0</v>
      </c>
      <c r="AR211" s="148" t="s">
        <v>251</v>
      </c>
      <c r="AT211" s="148" t="s">
        <v>165</v>
      </c>
      <c r="AU211" s="148" t="s">
        <v>86</v>
      </c>
      <c r="AY211" s="16" t="s">
        <v>163</v>
      </c>
      <c r="BE211" s="149">
        <f t="shared" si="54"/>
        <v>0</v>
      </c>
      <c r="BF211" s="149">
        <f t="shared" si="55"/>
        <v>0</v>
      </c>
      <c r="BG211" s="149">
        <f t="shared" si="56"/>
        <v>0</v>
      </c>
      <c r="BH211" s="149">
        <f t="shared" si="57"/>
        <v>0</v>
      </c>
      <c r="BI211" s="149">
        <f t="shared" si="58"/>
        <v>0</v>
      </c>
      <c r="BJ211" s="16" t="s">
        <v>8</v>
      </c>
      <c r="BK211" s="149">
        <f t="shared" si="59"/>
        <v>0</v>
      </c>
      <c r="BL211" s="16" t="s">
        <v>251</v>
      </c>
      <c r="BM211" s="148" t="s">
        <v>826</v>
      </c>
    </row>
    <row r="212" spans="2:65" s="1" customFormat="1" ht="33" customHeight="1">
      <c r="B212" s="31"/>
      <c r="C212" s="136" t="s">
        <v>502</v>
      </c>
      <c r="D212" s="136" t="s">
        <v>165</v>
      </c>
      <c r="E212" s="137" t="s">
        <v>1398</v>
      </c>
      <c r="F212" s="138" t="s">
        <v>1399</v>
      </c>
      <c r="G212" s="139" t="s">
        <v>226</v>
      </c>
      <c r="H212" s="140">
        <v>1</v>
      </c>
      <c r="I212" s="141"/>
      <c r="J212" s="142">
        <f t="shared" si="50"/>
        <v>0</v>
      </c>
      <c r="K212" s="143"/>
      <c r="L212" s="31"/>
      <c r="M212" s="144" t="s">
        <v>1</v>
      </c>
      <c r="N212" s="145" t="s">
        <v>42</v>
      </c>
      <c r="P212" s="146">
        <f t="shared" si="51"/>
        <v>0</v>
      </c>
      <c r="Q212" s="146">
        <v>0</v>
      </c>
      <c r="R212" s="146">
        <f t="shared" si="52"/>
        <v>0</v>
      </c>
      <c r="S212" s="146">
        <v>0</v>
      </c>
      <c r="T212" s="147">
        <f t="shared" si="53"/>
        <v>0</v>
      </c>
      <c r="AR212" s="148" t="s">
        <v>251</v>
      </c>
      <c r="AT212" s="148" t="s">
        <v>165</v>
      </c>
      <c r="AU212" s="148" t="s">
        <v>86</v>
      </c>
      <c r="AY212" s="16" t="s">
        <v>163</v>
      </c>
      <c r="BE212" s="149">
        <f t="shared" si="54"/>
        <v>0</v>
      </c>
      <c r="BF212" s="149">
        <f t="shared" si="55"/>
        <v>0</v>
      </c>
      <c r="BG212" s="149">
        <f t="shared" si="56"/>
        <v>0</v>
      </c>
      <c r="BH212" s="149">
        <f t="shared" si="57"/>
        <v>0</v>
      </c>
      <c r="BI212" s="149">
        <f t="shared" si="58"/>
        <v>0</v>
      </c>
      <c r="BJ212" s="16" t="s">
        <v>8</v>
      </c>
      <c r="BK212" s="149">
        <f t="shared" si="59"/>
        <v>0</v>
      </c>
      <c r="BL212" s="16" t="s">
        <v>251</v>
      </c>
      <c r="BM212" s="148" t="s">
        <v>838</v>
      </c>
    </row>
    <row r="213" spans="2:65" s="1" customFormat="1" ht="33" customHeight="1">
      <c r="B213" s="31"/>
      <c r="C213" s="136" t="s">
        <v>517</v>
      </c>
      <c r="D213" s="136" t="s">
        <v>165</v>
      </c>
      <c r="E213" s="137" t="s">
        <v>1838</v>
      </c>
      <c r="F213" s="138" t="s">
        <v>1839</v>
      </c>
      <c r="G213" s="139" t="s">
        <v>226</v>
      </c>
      <c r="H213" s="140">
        <v>1</v>
      </c>
      <c r="I213" s="141"/>
      <c r="J213" s="142">
        <f t="shared" si="50"/>
        <v>0</v>
      </c>
      <c r="K213" s="143"/>
      <c r="L213" s="31"/>
      <c r="M213" s="144" t="s">
        <v>1</v>
      </c>
      <c r="N213" s="145" t="s">
        <v>42</v>
      </c>
      <c r="P213" s="146">
        <f t="shared" si="51"/>
        <v>0</v>
      </c>
      <c r="Q213" s="146">
        <v>0</v>
      </c>
      <c r="R213" s="146">
        <f t="shared" si="52"/>
        <v>0</v>
      </c>
      <c r="S213" s="146">
        <v>0</v>
      </c>
      <c r="T213" s="147">
        <f t="shared" si="53"/>
        <v>0</v>
      </c>
      <c r="AR213" s="148" t="s">
        <v>251</v>
      </c>
      <c r="AT213" s="148" t="s">
        <v>165</v>
      </c>
      <c r="AU213" s="148" t="s">
        <v>86</v>
      </c>
      <c r="AY213" s="16" t="s">
        <v>163</v>
      </c>
      <c r="BE213" s="149">
        <f t="shared" si="54"/>
        <v>0</v>
      </c>
      <c r="BF213" s="149">
        <f t="shared" si="55"/>
        <v>0</v>
      </c>
      <c r="BG213" s="149">
        <f t="shared" si="56"/>
        <v>0</v>
      </c>
      <c r="BH213" s="149">
        <f t="shared" si="57"/>
        <v>0</v>
      </c>
      <c r="BI213" s="149">
        <f t="shared" si="58"/>
        <v>0</v>
      </c>
      <c r="BJ213" s="16" t="s">
        <v>8</v>
      </c>
      <c r="BK213" s="149">
        <f t="shared" si="59"/>
        <v>0</v>
      </c>
      <c r="BL213" s="16" t="s">
        <v>251</v>
      </c>
      <c r="BM213" s="148" t="s">
        <v>846</v>
      </c>
    </row>
    <row r="214" spans="2:65" s="1" customFormat="1" ht="21.75" customHeight="1">
      <c r="B214" s="31"/>
      <c r="C214" s="136" t="s">
        <v>530</v>
      </c>
      <c r="D214" s="136" t="s">
        <v>165</v>
      </c>
      <c r="E214" s="137" t="s">
        <v>1402</v>
      </c>
      <c r="F214" s="138" t="s">
        <v>1403</v>
      </c>
      <c r="G214" s="139" t="s">
        <v>219</v>
      </c>
      <c r="H214" s="140">
        <v>15</v>
      </c>
      <c r="I214" s="141"/>
      <c r="J214" s="142">
        <f t="shared" si="50"/>
        <v>0</v>
      </c>
      <c r="K214" s="143"/>
      <c r="L214" s="31"/>
      <c r="M214" s="144" t="s">
        <v>1</v>
      </c>
      <c r="N214" s="145" t="s">
        <v>42</v>
      </c>
      <c r="P214" s="146">
        <f t="shared" si="51"/>
        <v>0</v>
      </c>
      <c r="Q214" s="146">
        <v>0</v>
      </c>
      <c r="R214" s="146">
        <f t="shared" si="52"/>
        <v>0</v>
      </c>
      <c r="S214" s="146">
        <v>0</v>
      </c>
      <c r="T214" s="147">
        <f t="shared" si="53"/>
        <v>0</v>
      </c>
      <c r="AR214" s="148" t="s">
        <v>251</v>
      </c>
      <c r="AT214" s="148" t="s">
        <v>165</v>
      </c>
      <c r="AU214" s="148" t="s">
        <v>86</v>
      </c>
      <c r="AY214" s="16" t="s">
        <v>163</v>
      </c>
      <c r="BE214" s="149">
        <f t="shared" si="54"/>
        <v>0</v>
      </c>
      <c r="BF214" s="149">
        <f t="shared" si="55"/>
        <v>0</v>
      </c>
      <c r="BG214" s="149">
        <f t="shared" si="56"/>
        <v>0</v>
      </c>
      <c r="BH214" s="149">
        <f t="shared" si="57"/>
        <v>0</v>
      </c>
      <c r="BI214" s="149">
        <f t="shared" si="58"/>
        <v>0</v>
      </c>
      <c r="BJ214" s="16" t="s">
        <v>8</v>
      </c>
      <c r="BK214" s="149">
        <f t="shared" si="59"/>
        <v>0</v>
      </c>
      <c r="BL214" s="16" t="s">
        <v>251</v>
      </c>
      <c r="BM214" s="148" t="s">
        <v>857</v>
      </c>
    </row>
    <row r="215" spans="2:65" s="1" customFormat="1" ht="24.2" customHeight="1">
      <c r="B215" s="31"/>
      <c r="C215" s="136" t="s">
        <v>537</v>
      </c>
      <c r="D215" s="136" t="s">
        <v>165</v>
      </c>
      <c r="E215" s="137" t="s">
        <v>1404</v>
      </c>
      <c r="F215" s="138" t="s">
        <v>1405</v>
      </c>
      <c r="G215" s="139" t="s">
        <v>219</v>
      </c>
      <c r="H215" s="140">
        <v>8</v>
      </c>
      <c r="I215" s="141"/>
      <c r="J215" s="142">
        <f t="shared" si="50"/>
        <v>0</v>
      </c>
      <c r="K215" s="143"/>
      <c r="L215" s="31"/>
      <c r="M215" s="144" t="s">
        <v>1</v>
      </c>
      <c r="N215" s="145" t="s">
        <v>42</v>
      </c>
      <c r="P215" s="146">
        <f t="shared" si="51"/>
        <v>0</v>
      </c>
      <c r="Q215" s="146">
        <v>0</v>
      </c>
      <c r="R215" s="146">
        <f t="shared" si="52"/>
        <v>0</v>
      </c>
      <c r="S215" s="146">
        <v>0</v>
      </c>
      <c r="T215" s="147">
        <f t="shared" si="53"/>
        <v>0</v>
      </c>
      <c r="AR215" s="148" t="s">
        <v>251</v>
      </c>
      <c r="AT215" s="148" t="s">
        <v>165</v>
      </c>
      <c r="AU215" s="148" t="s">
        <v>86</v>
      </c>
      <c r="AY215" s="16" t="s">
        <v>163</v>
      </c>
      <c r="BE215" s="149">
        <f t="shared" si="54"/>
        <v>0</v>
      </c>
      <c r="BF215" s="149">
        <f t="shared" si="55"/>
        <v>0</v>
      </c>
      <c r="BG215" s="149">
        <f t="shared" si="56"/>
        <v>0</v>
      </c>
      <c r="BH215" s="149">
        <f t="shared" si="57"/>
        <v>0</v>
      </c>
      <c r="BI215" s="149">
        <f t="shared" si="58"/>
        <v>0</v>
      </c>
      <c r="BJ215" s="16" t="s">
        <v>8</v>
      </c>
      <c r="BK215" s="149">
        <f t="shared" si="59"/>
        <v>0</v>
      </c>
      <c r="BL215" s="16" t="s">
        <v>251</v>
      </c>
      <c r="BM215" s="148" t="s">
        <v>867</v>
      </c>
    </row>
    <row r="216" spans="2:65" s="1" customFormat="1" ht="24.2" customHeight="1">
      <c r="B216" s="31"/>
      <c r="C216" s="136" t="s">
        <v>543</v>
      </c>
      <c r="D216" s="136" t="s">
        <v>165</v>
      </c>
      <c r="E216" s="137" t="s">
        <v>1420</v>
      </c>
      <c r="F216" s="138" t="s">
        <v>1421</v>
      </c>
      <c r="G216" s="139" t="s">
        <v>203</v>
      </c>
      <c r="H216" s="140">
        <v>4.3999999999999997E-2</v>
      </c>
      <c r="I216" s="141"/>
      <c r="J216" s="142">
        <f t="shared" si="50"/>
        <v>0</v>
      </c>
      <c r="K216" s="143"/>
      <c r="L216" s="31"/>
      <c r="M216" s="144" t="s">
        <v>1</v>
      </c>
      <c r="N216" s="145" t="s">
        <v>42</v>
      </c>
      <c r="P216" s="146">
        <f t="shared" si="51"/>
        <v>0</v>
      </c>
      <c r="Q216" s="146">
        <v>0</v>
      </c>
      <c r="R216" s="146">
        <f t="shared" si="52"/>
        <v>0</v>
      </c>
      <c r="S216" s="146">
        <v>0</v>
      </c>
      <c r="T216" s="147">
        <f t="shared" si="53"/>
        <v>0</v>
      </c>
      <c r="AR216" s="148" t="s">
        <v>251</v>
      </c>
      <c r="AT216" s="148" t="s">
        <v>165</v>
      </c>
      <c r="AU216" s="148" t="s">
        <v>86</v>
      </c>
      <c r="AY216" s="16" t="s">
        <v>163</v>
      </c>
      <c r="BE216" s="149">
        <f t="shared" si="54"/>
        <v>0</v>
      </c>
      <c r="BF216" s="149">
        <f t="shared" si="55"/>
        <v>0</v>
      </c>
      <c r="BG216" s="149">
        <f t="shared" si="56"/>
        <v>0</v>
      </c>
      <c r="BH216" s="149">
        <f t="shared" si="57"/>
        <v>0</v>
      </c>
      <c r="BI216" s="149">
        <f t="shared" si="58"/>
        <v>0</v>
      </c>
      <c r="BJ216" s="16" t="s">
        <v>8</v>
      </c>
      <c r="BK216" s="149">
        <f t="shared" si="59"/>
        <v>0</v>
      </c>
      <c r="BL216" s="16" t="s">
        <v>251</v>
      </c>
      <c r="BM216" s="148" t="s">
        <v>877</v>
      </c>
    </row>
    <row r="217" spans="2:65" s="11" customFormat="1" ht="22.9" customHeight="1">
      <c r="B217" s="124"/>
      <c r="D217" s="125" t="s">
        <v>76</v>
      </c>
      <c r="E217" s="134" t="s">
        <v>1422</v>
      </c>
      <c r="F217" s="134" t="s">
        <v>1423</v>
      </c>
      <c r="I217" s="127"/>
      <c r="J217" s="135">
        <f>BK217</f>
        <v>0</v>
      </c>
      <c r="L217" s="124"/>
      <c r="M217" s="129"/>
      <c r="P217" s="130">
        <f>SUM(P218:P222)</f>
        <v>0</v>
      </c>
      <c r="R217" s="130">
        <f>SUM(R218:R222)</f>
        <v>2.9100000000000003E-3</v>
      </c>
      <c r="T217" s="131">
        <f>SUM(T218:T222)</f>
        <v>0</v>
      </c>
      <c r="AR217" s="125" t="s">
        <v>86</v>
      </c>
      <c r="AT217" s="132" t="s">
        <v>76</v>
      </c>
      <c r="AU217" s="132" t="s">
        <v>8</v>
      </c>
      <c r="AY217" s="125" t="s">
        <v>163</v>
      </c>
      <c r="BK217" s="133">
        <f>SUM(BK218:BK222)</f>
        <v>0</v>
      </c>
    </row>
    <row r="218" spans="2:65" s="1" customFormat="1" ht="24.2" customHeight="1">
      <c r="B218" s="31"/>
      <c r="C218" s="136" t="s">
        <v>549</v>
      </c>
      <c r="D218" s="136" t="s">
        <v>165</v>
      </c>
      <c r="E218" s="137" t="s">
        <v>1840</v>
      </c>
      <c r="F218" s="138" t="s">
        <v>1841</v>
      </c>
      <c r="G218" s="139" t="s">
        <v>226</v>
      </c>
      <c r="H218" s="140">
        <v>1</v>
      </c>
      <c r="I218" s="141"/>
      <c r="J218" s="142">
        <f>ROUND(I218*H218,0)</f>
        <v>0</v>
      </c>
      <c r="K218" s="143"/>
      <c r="L218" s="31"/>
      <c r="M218" s="144" t="s">
        <v>1</v>
      </c>
      <c r="N218" s="145" t="s">
        <v>42</v>
      </c>
      <c r="P218" s="146">
        <f>O218*H218</f>
        <v>0</v>
      </c>
      <c r="Q218" s="146">
        <v>0</v>
      </c>
      <c r="R218" s="146">
        <f>Q218*H218</f>
        <v>0</v>
      </c>
      <c r="S218" s="146">
        <v>0</v>
      </c>
      <c r="T218" s="147">
        <f>S218*H218</f>
        <v>0</v>
      </c>
      <c r="AR218" s="148" t="s">
        <v>251</v>
      </c>
      <c r="AT218" s="148" t="s">
        <v>165</v>
      </c>
      <c r="AU218" s="148" t="s">
        <v>86</v>
      </c>
      <c r="AY218" s="16" t="s">
        <v>163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6" t="s">
        <v>8</v>
      </c>
      <c r="BK218" s="149">
        <f>ROUND(I218*H218,0)</f>
        <v>0</v>
      </c>
      <c r="BL218" s="16" t="s">
        <v>251</v>
      </c>
      <c r="BM218" s="148" t="s">
        <v>888</v>
      </c>
    </row>
    <row r="219" spans="2:65" s="1" customFormat="1" ht="33" customHeight="1">
      <c r="B219" s="31"/>
      <c r="C219" s="136" t="s">
        <v>554</v>
      </c>
      <c r="D219" s="136" t="s">
        <v>165</v>
      </c>
      <c r="E219" s="137" t="s">
        <v>1436</v>
      </c>
      <c r="F219" s="138" t="s">
        <v>1437</v>
      </c>
      <c r="G219" s="139" t="s">
        <v>226</v>
      </c>
      <c r="H219" s="140">
        <v>1</v>
      </c>
      <c r="I219" s="141"/>
      <c r="J219" s="142">
        <f>ROUND(I219*H219,0)</f>
        <v>0</v>
      </c>
      <c r="K219" s="143"/>
      <c r="L219" s="31"/>
      <c r="M219" s="144" t="s">
        <v>1</v>
      </c>
      <c r="N219" s="145" t="s">
        <v>42</v>
      </c>
      <c r="P219" s="146">
        <f>O219*H219</f>
        <v>0</v>
      </c>
      <c r="Q219" s="146">
        <v>2.7E-4</v>
      </c>
      <c r="R219" s="146">
        <f>Q219*H219</f>
        <v>2.7E-4</v>
      </c>
      <c r="S219" s="146">
        <v>0</v>
      </c>
      <c r="T219" s="147">
        <f>S219*H219</f>
        <v>0</v>
      </c>
      <c r="AR219" s="148" t="s">
        <v>251</v>
      </c>
      <c r="AT219" s="148" t="s">
        <v>165</v>
      </c>
      <c r="AU219" s="148" t="s">
        <v>86</v>
      </c>
      <c r="AY219" s="16" t="s">
        <v>163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6" t="s">
        <v>8</v>
      </c>
      <c r="BK219" s="149">
        <f>ROUND(I219*H219,0)</f>
        <v>0</v>
      </c>
      <c r="BL219" s="16" t="s">
        <v>251</v>
      </c>
      <c r="BM219" s="148" t="s">
        <v>898</v>
      </c>
    </row>
    <row r="220" spans="2:65" s="1" customFormat="1" ht="21.75" customHeight="1">
      <c r="B220" s="31"/>
      <c r="C220" s="136" t="s">
        <v>560</v>
      </c>
      <c r="D220" s="136" t="s">
        <v>165</v>
      </c>
      <c r="E220" s="137" t="s">
        <v>1842</v>
      </c>
      <c r="F220" s="138" t="s">
        <v>1843</v>
      </c>
      <c r="G220" s="139" t="s">
        <v>226</v>
      </c>
      <c r="H220" s="140">
        <v>4</v>
      </c>
      <c r="I220" s="141"/>
      <c r="J220" s="142">
        <f>ROUND(I220*H220,0)</f>
        <v>0</v>
      </c>
      <c r="K220" s="143"/>
      <c r="L220" s="31"/>
      <c r="M220" s="144" t="s">
        <v>1</v>
      </c>
      <c r="N220" s="145" t="s">
        <v>42</v>
      </c>
      <c r="P220" s="146">
        <f>O220*H220</f>
        <v>0</v>
      </c>
      <c r="Q220" s="146">
        <v>4.4000000000000002E-4</v>
      </c>
      <c r="R220" s="146">
        <f>Q220*H220</f>
        <v>1.7600000000000001E-3</v>
      </c>
      <c r="S220" s="146">
        <v>0</v>
      </c>
      <c r="T220" s="147">
        <f>S220*H220</f>
        <v>0</v>
      </c>
      <c r="AR220" s="148" t="s">
        <v>251</v>
      </c>
      <c r="AT220" s="148" t="s">
        <v>165</v>
      </c>
      <c r="AU220" s="148" t="s">
        <v>86</v>
      </c>
      <c r="AY220" s="16" t="s">
        <v>163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8</v>
      </c>
      <c r="BK220" s="149">
        <f>ROUND(I220*H220,0)</f>
        <v>0</v>
      </c>
      <c r="BL220" s="16" t="s">
        <v>251</v>
      </c>
      <c r="BM220" s="148" t="s">
        <v>906</v>
      </c>
    </row>
    <row r="221" spans="2:65" s="1" customFormat="1" ht="24.2" customHeight="1">
      <c r="B221" s="31"/>
      <c r="C221" s="136" t="s">
        <v>565</v>
      </c>
      <c r="D221" s="136" t="s">
        <v>165</v>
      </c>
      <c r="E221" s="137" t="s">
        <v>1450</v>
      </c>
      <c r="F221" s="138" t="s">
        <v>1451</v>
      </c>
      <c r="G221" s="139" t="s">
        <v>226</v>
      </c>
      <c r="H221" s="140">
        <v>4</v>
      </c>
      <c r="I221" s="141"/>
      <c r="J221" s="142">
        <f>ROUND(I221*H221,0)</f>
        <v>0</v>
      </c>
      <c r="K221" s="143"/>
      <c r="L221" s="31"/>
      <c r="M221" s="144" t="s">
        <v>1</v>
      </c>
      <c r="N221" s="145" t="s">
        <v>42</v>
      </c>
      <c r="P221" s="146">
        <f>O221*H221</f>
        <v>0</v>
      </c>
      <c r="Q221" s="146">
        <v>2.2000000000000001E-4</v>
      </c>
      <c r="R221" s="146">
        <f>Q221*H221</f>
        <v>8.8000000000000003E-4</v>
      </c>
      <c r="S221" s="146">
        <v>0</v>
      </c>
      <c r="T221" s="147">
        <f>S221*H221</f>
        <v>0</v>
      </c>
      <c r="AR221" s="148" t="s">
        <v>251</v>
      </c>
      <c r="AT221" s="148" t="s">
        <v>165</v>
      </c>
      <c r="AU221" s="148" t="s">
        <v>86</v>
      </c>
      <c r="AY221" s="16" t="s">
        <v>163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6" t="s">
        <v>8</v>
      </c>
      <c r="BK221" s="149">
        <f>ROUND(I221*H221,0)</f>
        <v>0</v>
      </c>
      <c r="BL221" s="16" t="s">
        <v>251</v>
      </c>
      <c r="BM221" s="148" t="s">
        <v>917</v>
      </c>
    </row>
    <row r="222" spans="2:65" s="1" customFormat="1" ht="21.75" customHeight="1">
      <c r="B222" s="31"/>
      <c r="C222" s="136" t="s">
        <v>571</v>
      </c>
      <c r="D222" s="136" t="s">
        <v>165</v>
      </c>
      <c r="E222" s="137" t="s">
        <v>1458</v>
      </c>
      <c r="F222" s="138" t="s">
        <v>1459</v>
      </c>
      <c r="G222" s="139" t="s">
        <v>203</v>
      </c>
      <c r="H222" s="140">
        <v>4.0000000000000001E-3</v>
      </c>
      <c r="I222" s="141"/>
      <c r="J222" s="142">
        <f>ROUND(I222*H222,0)</f>
        <v>0</v>
      </c>
      <c r="K222" s="143"/>
      <c r="L222" s="31"/>
      <c r="M222" s="144" t="s">
        <v>1</v>
      </c>
      <c r="N222" s="145" t="s">
        <v>42</v>
      </c>
      <c r="P222" s="146">
        <f>O222*H222</f>
        <v>0</v>
      </c>
      <c r="Q222" s="146">
        <v>0</v>
      </c>
      <c r="R222" s="146">
        <f>Q222*H222</f>
        <v>0</v>
      </c>
      <c r="S222" s="146">
        <v>0</v>
      </c>
      <c r="T222" s="147">
        <f>S222*H222</f>
        <v>0</v>
      </c>
      <c r="AR222" s="148" t="s">
        <v>251</v>
      </c>
      <c r="AT222" s="148" t="s">
        <v>165</v>
      </c>
      <c r="AU222" s="148" t="s">
        <v>86</v>
      </c>
      <c r="AY222" s="16" t="s">
        <v>163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6" t="s">
        <v>8</v>
      </c>
      <c r="BK222" s="149">
        <f>ROUND(I222*H222,0)</f>
        <v>0</v>
      </c>
      <c r="BL222" s="16" t="s">
        <v>251</v>
      </c>
      <c r="BM222" s="148" t="s">
        <v>925</v>
      </c>
    </row>
    <row r="223" spans="2:65" s="11" customFormat="1" ht="22.9" customHeight="1">
      <c r="B223" s="124"/>
      <c r="D223" s="125" t="s">
        <v>76</v>
      </c>
      <c r="E223" s="134" t="s">
        <v>1099</v>
      </c>
      <c r="F223" s="134" t="s">
        <v>1100</v>
      </c>
      <c r="I223" s="127"/>
      <c r="J223" s="135">
        <f>BK223</f>
        <v>0</v>
      </c>
      <c r="L223" s="124"/>
      <c r="M223" s="129"/>
      <c r="P223" s="130">
        <f>SUM(P224:P226)</f>
        <v>0</v>
      </c>
      <c r="R223" s="130">
        <f>SUM(R224:R226)</f>
        <v>2.5199999999999997E-3</v>
      </c>
      <c r="T223" s="131">
        <f>SUM(T224:T226)</f>
        <v>0</v>
      </c>
      <c r="AR223" s="125" t="s">
        <v>86</v>
      </c>
      <c r="AT223" s="132" t="s">
        <v>76</v>
      </c>
      <c r="AU223" s="132" t="s">
        <v>8</v>
      </c>
      <c r="AY223" s="125" t="s">
        <v>163</v>
      </c>
      <c r="BK223" s="133">
        <f>SUM(BK224:BK226)</f>
        <v>0</v>
      </c>
    </row>
    <row r="224" spans="2:65" s="1" customFormat="1" ht="24.2" customHeight="1">
      <c r="B224" s="31"/>
      <c r="C224" s="136" t="s">
        <v>576</v>
      </c>
      <c r="D224" s="136" t="s">
        <v>165</v>
      </c>
      <c r="E224" s="137" t="s">
        <v>1530</v>
      </c>
      <c r="F224" s="138" t="s">
        <v>1531</v>
      </c>
      <c r="G224" s="139" t="s">
        <v>1532</v>
      </c>
      <c r="H224" s="140">
        <v>36</v>
      </c>
      <c r="I224" s="141"/>
      <c r="J224" s="142">
        <f>ROUND(I224*H224,0)</f>
        <v>0</v>
      </c>
      <c r="K224" s="143"/>
      <c r="L224" s="31"/>
      <c r="M224" s="144" t="s">
        <v>1</v>
      </c>
      <c r="N224" s="145" t="s">
        <v>42</v>
      </c>
      <c r="P224" s="146">
        <f>O224*H224</f>
        <v>0</v>
      </c>
      <c r="Q224" s="146">
        <v>6.9999999999999994E-5</v>
      </c>
      <c r="R224" s="146">
        <f>Q224*H224</f>
        <v>2.5199999999999997E-3</v>
      </c>
      <c r="S224" s="146">
        <v>0</v>
      </c>
      <c r="T224" s="147">
        <f>S224*H224</f>
        <v>0</v>
      </c>
      <c r="AR224" s="148" t="s">
        <v>251</v>
      </c>
      <c r="AT224" s="148" t="s">
        <v>165</v>
      </c>
      <c r="AU224" s="148" t="s">
        <v>86</v>
      </c>
      <c r="AY224" s="16" t="s">
        <v>163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6" t="s">
        <v>8</v>
      </c>
      <c r="BK224" s="149">
        <f>ROUND(I224*H224,0)</f>
        <v>0</v>
      </c>
      <c r="BL224" s="16" t="s">
        <v>251</v>
      </c>
      <c r="BM224" s="148" t="s">
        <v>935</v>
      </c>
    </row>
    <row r="225" spans="2:65" s="1" customFormat="1" ht="24.2" customHeight="1">
      <c r="B225" s="31"/>
      <c r="C225" s="158" t="s">
        <v>581</v>
      </c>
      <c r="D225" s="158" t="s">
        <v>269</v>
      </c>
      <c r="E225" s="159" t="s">
        <v>1533</v>
      </c>
      <c r="F225" s="160" t="s">
        <v>1534</v>
      </c>
      <c r="G225" s="161" t="s">
        <v>226</v>
      </c>
      <c r="H225" s="162">
        <v>20</v>
      </c>
      <c r="I225" s="163"/>
      <c r="J225" s="164">
        <f>ROUND(I225*H225,0)</f>
        <v>0</v>
      </c>
      <c r="K225" s="165"/>
      <c r="L225" s="166"/>
      <c r="M225" s="167" t="s">
        <v>1</v>
      </c>
      <c r="N225" s="168" t="s">
        <v>42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339</v>
      </c>
      <c r="AT225" s="148" t="s">
        <v>269</v>
      </c>
      <c r="AU225" s="148" t="s">
        <v>86</v>
      </c>
      <c r="AY225" s="16" t="s">
        <v>163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8</v>
      </c>
      <c r="BK225" s="149">
        <f>ROUND(I225*H225,0)</f>
        <v>0</v>
      </c>
      <c r="BL225" s="16" t="s">
        <v>251</v>
      </c>
      <c r="BM225" s="148" t="s">
        <v>945</v>
      </c>
    </row>
    <row r="226" spans="2:65" s="1" customFormat="1" ht="24.2" customHeight="1">
      <c r="B226" s="31"/>
      <c r="C226" s="136" t="s">
        <v>585</v>
      </c>
      <c r="D226" s="136" t="s">
        <v>165</v>
      </c>
      <c r="E226" s="137" t="s">
        <v>1541</v>
      </c>
      <c r="F226" s="138" t="s">
        <v>1542</v>
      </c>
      <c r="G226" s="139" t="s">
        <v>203</v>
      </c>
      <c r="H226" s="140">
        <v>3.9E-2</v>
      </c>
      <c r="I226" s="141"/>
      <c r="J226" s="142">
        <f>ROUND(I226*H226,0)</f>
        <v>0</v>
      </c>
      <c r="K226" s="143"/>
      <c r="L226" s="31"/>
      <c r="M226" s="144" t="s">
        <v>1</v>
      </c>
      <c r="N226" s="145" t="s">
        <v>42</v>
      </c>
      <c r="P226" s="146">
        <f>O226*H226</f>
        <v>0</v>
      </c>
      <c r="Q226" s="146">
        <v>0</v>
      </c>
      <c r="R226" s="146">
        <f>Q226*H226</f>
        <v>0</v>
      </c>
      <c r="S226" s="146">
        <v>0</v>
      </c>
      <c r="T226" s="147">
        <f>S226*H226</f>
        <v>0</v>
      </c>
      <c r="AR226" s="148" t="s">
        <v>251</v>
      </c>
      <c r="AT226" s="148" t="s">
        <v>165</v>
      </c>
      <c r="AU226" s="148" t="s">
        <v>86</v>
      </c>
      <c r="AY226" s="16" t="s">
        <v>163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8</v>
      </c>
      <c r="BK226" s="149">
        <f>ROUND(I226*H226,0)</f>
        <v>0</v>
      </c>
      <c r="BL226" s="16" t="s">
        <v>251</v>
      </c>
      <c r="BM226" s="148" t="s">
        <v>954</v>
      </c>
    </row>
    <row r="227" spans="2:65" s="11" customFormat="1" ht="22.9" customHeight="1">
      <c r="B227" s="124"/>
      <c r="D227" s="125" t="s">
        <v>76</v>
      </c>
      <c r="E227" s="134" t="s">
        <v>1209</v>
      </c>
      <c r="F227" s="134" t="s">
        <v>1210</v>
      </c>
      <c r="I227" s="127"/>
      <c r="J227" s="135">
        <f>BK227</f>
        <v>0</v>
      </c>
      <c r="L227" s="124"/>
      <c r="M227" s="129"/>
      <c r="P227" s="130">
        <f>SUM(P228:P235)</f>
        <v>0</v>
      </c>
      <c r="R227" s="130">
        <f>SUM(R228:R235)</f>
        <v>1.6540000000000003E-3</v>
      </c>
      <c r="T227" s="131">
        <f>SUM(T228:T235)</f>
        <v>0</v>
      </c>
      <c r="AR227" s="125" t="s">
        <v>86</v>
      </c>
      <c r="AT227" s="132" t="s">
        <v>76</v>
      </c>
      <c r="AU227" s="132" t="s">
        <v>8</v>
      </c>
      <c r="AY227" s="125" t="s">
        <v>163</v>
      </c>
      <c r="BK227" s="133">
        <f>SUM(BK228:BK235)</f>
        <v>0</v>
      </c>
    </row>
    <row r="228" spans="2:65" s="1" customFormat="1" ht="24.2" customHeight="1">
      <c r="B228" s="31"/>
      <c r="C228" s="136" t="s">
        <v>589</v>
      </c>
      <c r="D228" s="136" t="s">
        <v>165</v>
      </c>
      <c r="E228" s="137" t="s">
        <v>1543</v>
      </c>
      <c r="F228" s="138" t="s">
        <v>1544</v>
      </c>
      <c r="G228" s="139" t="s">
        <v>168</v>
      </c>
      <c r="H228" s="140">
        <v>1.1000000000000001</v>
      </c>
      <c r="I228" s="141"/>
      <c r="J228" s="142">
        <f t="shared" ref="J228:J235" si="60">ROUND(I228*H228,0)</f>
        <v>0</v>
      </c>
      <c r="K228" s="143"/>
      <c r="L228" s="31"/>
      <c r="M228" s="144" t="s">
        <v>1</v>
      </c>
      <c r="N228" s="145" t="s">
        <v>42</v>
      </c>
      <c r="P228" s="146">
        <f t="shared" ref="P228:P235" si="61">O228*H228</f>
        <v>0</v>
      </c>
      <c r="Q228" s="146">
        <v>8.0000000000000007E-5</v>
      </c>
      <c r="R228" s="146">
        <f t="shared" ref="R228:R235" si="62">Q228*H228</f>
        <v>8.8000000000000011E-5</v>
      </c>
      <c r="S228" s="146">
        <v>0</v>
      </c>
      <c r="T228" s="147">
        <f t="shared" ref="T228:T235" si="63">S228*H228</f>
        <v>0</v>
      </c>
      <c r="AR228" s="148" t="s">
        <v>251</v>
      </c>
      <c r="AT228" s="148" t="s">
        <v>165</v>
      </c>
      <c r="AU228" s="148" t="s">
        <v>86</v>
      </c>
      <c r="AY228" s="16" t="s">
        <v>163</v>
      </c>
      <c r="BE228" s="149">
        <f t="shared" ref="BE228:BE235" si="64">IF(N228="základní",J228,0)</f>
        <v>0</v>
      </c>
      <c r="BF228" s="149">
        <f t="shared" ref="BF228:BF235" si="65">IF(N228="snížená",J228,0)</f>
        <v>0</v>
      </c>
      <c r="BG228" s="149">
        <f t="shared" ref="BG228:BG235" si="66">IF(N228="zákl. přenesená",J228,0)</f>
        <v>0</v>
      </c>
      <c r="BH228" s="149">
        <f t="shared" ref="BH228:BH235" si="67">IF(N228="sníž. přenesená",J228,0)</f>
        <v>0</v>
      </c>
      <c r="BI228" s="149">
        <f t="shared" ref="BI228:BI235" si="68">IF(N228="nulová",J228,0)</f>
        <v>0</v>
      </c>
      <c r="BJ228" s="16" t="s">
        <v>8</v>
      </c>
      <c r="BK228" s="149">
        <f t="shared" ref="BK228:BK235" si="69">ROUND(I228*H228,0)</f>
        <v>0</v>
      </c>
      <c r="BL228" s="16" t="s">
        <v>251</v>
      </c>
      <c r="BM228" s="148" t="s">
        <v>965</v>
      </c>
    </row>
    <row r="229" spans="2:65" s="1" customFormat="1" ht="16.5" customHeight="1">
      <c r="B229" s="31"/>
      <c r="C229" s="136" t="s">
        <v>593</v>
      </c>
      <c r="D229" s="136" t="s">
        <v>165</v>
      </c>
      <c r="E229" s="137" t="s">
        <v>1545</v>
      </c>
      <c r="F229" s="138" t="s">
        <v>1546</v>
      </c>
      <c r="G229" s="139" t="s">
        <v>168</v>
      </c>
      <c r="H229" s="140">
        <v>1.1000000000000001</v>
      </c>
      <c r="I229" s="141"/>
      <c r="J229" s="142">
        <f t="shared" si="60"/>
        <v>0</v>
      </c>
      <c r="K229" s="143"/>
      <c r="L229" s="31"/>
      <c r="M229" s="144" t="s">
        <v>1</v>
      </c>
      <c r="N229" s="145" t="s">
        <v>42</v>
      </c>
      <c r="P229" s="146">
        <f t="shared" si="61"/>
        <v>0</v>
      </c>
      <c r="Q229" s="146">
        <v>0</v>
      </c>
      <c r="R229" s="146">
        <f t="shared" si="62"/>
        <v>0</v>
      </c>
      <c r="S229" s="146">
        <v>0</v>
      </c>
      <c r="T229" s="147">
        <f t="shared" si="63"/>
        <v>0</v>
      </c>
      <c r="AR229" s="148" t="s">
        <v>251</v>
      </c>
      <c r="AT229" s="148" t="s">
        <v>165</v>
      </c>
      <c r="AU229" s="148" t="s">
        <v>86</v>
      </c>
      <c r="AY229" s="16" t="s">
        <v>163</v>
      </c>
      <c r="BE229" s="149">
        <f t="shared" si="64"/>
        <v>0</v>
      </c>
      <c r="BF229" s="149">
        <f t="shared" si="65"/>
        <v>0</v>
      </c>
      <c r="BG229" s="149">
        <f t="shared" si="66"/>
        <v>0</v>
      </c>
      <c r="BH229" s="149">
        <f t="shared" si="67"/>
        <v>0</v>
      </c>
      <c r="BI229" s="149">
        <f t="shared" si="68"/>
        <v>0</v>
      </c>
      <c r="BJ229" s="16" t="s">
        <v>8</v>
      </c>
      <c r="BK229" s="149">
        <f t="shared" si="69"/>
        <v>0</v>
      </c>
      <c r="BL229" s="16" t="s">
        <v>251</v>
      </c>
      <c r="BM229" s="148" t="s">
        <v>975</v>
      </c>
    </row>
    <row r="230" spans="2:65" s="1" customFormat="1" ht="24.2" customHeight="1">
      <c r="B230" s="31"/>
      <c r="C230" s="136" t="s">
        <v>597</v>
      </c>
      <c r="D230" s="136" t="s">
        <v>165</v>
      </c>
      <c r="E230" s="137" t="s">
        <v>1547</v>
      </c>
      <c r="F230" s="138" t="s">
        <v>1548</v>
      </c>
      <c r="G230" s="139" t="s">
        <v>168</v>
      </c>
      <c r="H230" s="140">
        <v>1.1000000000000001</v>
      </c>
      <c r="I230" s="141"/>
      <c r="J230" s="142">
        <f t="shared" si="60"/>
        <v>0</v>
      </c>
      <c r="K230" s="143"/>
      <c r="L230" s="31"/>
      <c r="M230" s="144" t="s">
        <v>1</v>
      </c>
      <c r="N230" s="145" t="s">
        <v>42</v>
      </c>
      <c r="P230" s="146">
        <f t="shared" si="61"/>
        <v>0</v>
      </c>
      <c r="Q230" s="146">
        <v>1.3999999999999999E-4</v>
      </c>
      <c r="R230" s="146">
        <f t="shared" si="62"/>
        <v>1.54E-4</v>
      </c>
      <c r="S230" s="146">
        <v>0</v>
      </c>
      <c r="T230" s="147">
        <f t="shared" si="63"/>
        <v>0</v>
      </c>
      <c r="AR230" s="148" t="s">
        <v>251</v>
      </c>
      <c r="AT230" s="148" t="s">
        <v>165</v>
      </c>
      <c r="AU230" s="148" t="s">
        <v>86</v>
      </c>
      <c r="AY230" s="16" t="s">
        <v>163</v>
      </c>
      <c r="BE230" s="149">
        <f t="shared" si="64"/>
        <v>0</v>
      </c>
      <c r="BF230" s="149">
        <f t="shared" si="65"/>
        <v>0</v>
      </c>
      <c r="BG230" s="149">
        <f t="shared" si="66"/>
        <v>0</v>
      </c>
      <c r="BH230" s="149">
        <f t="shared" si="67"/>
        <v>0</v>
      </c>
      <c r="BI230" s="149">
        <f t="shared" si="68"/>
        <v>0</v>
      </c>
      <c r="BJ230" s="16" t="s">
        <v>8</v>
      </c>
      <c r="BK230" s="149">
        <f t="shared" si="69"/>
        <v>0</v>
      </c>
      <c r="BL230" s="16" t="s">
        <v>251</v>
      </c>
      <c r="BM230" s="148" t="s">
        <v>983</v>
      </c>
    </row>
    <row r="231" spans="2:65" s="1" customFormat="1" ht="24.2" customHeight="1">
      <c r="B231" s="31"/>
      <c r="C231" s="136" t="s">
        <v>603</v>
      </c>
      <c r="D231" s="136" t="s">
        <v>165</v>
      </c>
      <c r="E231" s="137" t="s">
        <v>1238</v>
      </c>
      <c r="F231" s="138" t="s">
        <v>1239</v>
      </c>
      <c r="G231" s="139" t="s">
        <v>168</v>
      </c>
      <c r="H231" s="140">
        <v>1.1000000000000001</v>
      </c>
      <c r="I231" s="141"/>
      <c r="J231" s="142">
        <f t="shared" si="60"/>
        <v>0</v>
      </c>
      <c r="K231" s="143"/>
      <c r="L231" s="31"/>
      <c r="M231" s="144" t="s">
        <v>1</v>
      </c>
      <c r="N231" s="145" t="s">
        <v>42</v>
      </c>
      <c r="P231" s="146">
        <f t="shared" si="61"/>
        <v>0</v>
      </c>
      <c r="Q231" s="146">
        <v>1.2E-4</v>
      </c>
      <c r="R231" s="146">
        <f t="shared" si="62"/>
        <v>1.3200000000000001E-4</v>
      </c>
      <c r="S231" s="146">
        <v>0</v>
      </c>
      <c r="T231" s="147">
        <f t="shared" si="63"/>
        <v>0</v>
      </c>
      <c r="AR231" s="148" t="s">
        <v>251</v>
      </c>
      <c r="AT231" s="148" t="s">
        <v>165</v>
      </c>
      <c r="AU231" s="148" t="s">
        <v>86</v>
      </c>
      <c r="AY231" s="16" t="s">
        <v>163</v>
      </c>
      <c r="BE231" s="149">
        <f t="shared" si="64"/>
        <v>0</v>
      </c>
      <c r="BF231" s="149">
        <f t="shared" si="65"/>
        <v>0</v>
      </c>
      <c r="BG231" s="149">
        <f t="shared" si="66"/>
        <v>0</v>
      </c>
      <c r="BH231" s="149">
        <f t="shared" si="67"/>
        <v>0</v>
      </c>
      <c r="BI231" s="149">
        <f t="shared" si="68"/>
        <v>0</v>
      </c>
      <c r="BJ231" s="16" t="s">
        <v>8</v>
      </c>
      <c r="BK231" s="149">
        <f t="shared" si="69"/>
        <v>0</v>
      </c>
      <c r="BL231" s="16" t="s">
        <v>251</v>
      </c>
      <c r="BM231" s="148" t="s">
        <v>992</v>
      </c>
    </row>
    <row r="232" spans="2:65" s="1" customFormat="1" ht="24.2" customHeight="1">
      <c r="B232" s="31"/>
      <c r="C232" s="136" t="s">
        <v>610</v>
      </c>
      <c r="D232" s="136" t="s">
        <v>165</v>
      </c>
      <c r="E232" s="137" t="s">
        <v>1844</v>
      </c>
      <c r="F232" s="138" t="s">
        <v>1845</v>
      </c>
      <c r="G232" s="139" t="s">
        <v>219</v>
      </c>
      <c r="H232" s="140">
        <v>16</v>
      </c>
      <c r="I232" s="141"/>
      <c r="J232" s="142">
        <f t="shared" si="60"/>
        <v>0</v>
      </c>
      <c r="K232" s="143"/>
      <c r="L232" s="31"/>
      <c r="M232" s="144" t="s">
        <v>1</v>
      </c>
      <c r="N232" s="145" t="s">
        <v>42</v>
      </c>
      <c r="P232" s="146">
        <f t="shared" si="61"/>
        <v>0</v>
      </c>
      <c r="Q232" s="146">
        <v>2.0000000000000002E-5</v>
      </c>
      <c r="R232" s="146">
        <f t="shared" si="62"/>
        <v>3.2000000000000003E-4</v>
      </c>
      <c r="S232" s="146">
        <v>0</v>
      </c>
      <c r="T232" s="147">
        <f t="shared" si="63"/>
        <v>0</v>
      </c>
      <c r="AR232" s="148" t="s">
        <v>251</v>
      </c>
      <c r="AT232" s="148" t="s">
        <v>165</v>
      </c>
      <c r="AU232" s="148" t="s">
        <v>86</v>
      </c>
      <c r="AY232" s="16" t="s">
        <v>163</v>
      </c>
      <c r="BE232" s="149">
        <f t="shared" si="64"/>
        <v>0</v>
      </c>
      <c r="BF232" s="149">
        <f t="shared" si="65"/>
        <v>0</v>
      </c>
      <c r="BG232" s="149">
        <f t="shared" si="66"/>
        <v>0</v>
      </c>
      <c r="BH232" s="149">
        <f t="shared" si="67"/>
        <v>0</v>
      </c>
      <c r="BI232" s="149">
        <f t="shared" si="68"/>
        <v>0</v>
      </c>
      <c r="BJ232" s="16" t="s">
        <v>8</v>
      </c>
      <c r="BK232" s="149">
        <f t="shared" si="69"/>
        <v>0</v>
      </c>
      <c r="BL232" s="16" t="s">
        <v>251</v>
      </c>
      <c r="BM232" s="148" t="s">
        <v>1002</v>
      </c>
    </row>
    <row r="233" spans="2:65" s="1" customFormat="1" ht="24.2" customHeight="1">
      <c r="B233" s="31"/>
      <c r="C233" s="136" t="s">
        <v>615</v>
      </c>
      <c r="D233" s="136" t="s">
        <v>165</v>
      </c>
      <c r="E233" s="137" t="s">
        <v>1846</v>
      </c>
      <c r="F233" s="138" t="s">
        <v>1847</v>
      </c>
      <c r="G233" s="139" t="s">
        <v>219</v>
      </c>
      <c r="H233" s="140">
        <v>2</v>
      </c>
      <c r="I233" s="141"/>
      <c r="J233" s="142">
        <f t="shared" si="60"/>
        <v>0</v>
      </c>
      <c r="K233" s="143"/>
      <c r="L233" s="31"/>
      <c r="M233" s="144" t="s">
        <v>1</v>
      </c>
      <c r="N233" s="145" t="s">
        <v>42</v>
      </c>
      <c r="P233" s="146">
        <f t="shared" si="61"/>
        <v>0</v>
      </c>
      <c r="Q233" s="146">
        <v>3.0000000000000001E-5</v>
      </c>
      <c r="R233" s="146">
        <f t="shared" si="62"/>
        <v>6.0000000000000002E-5</v>
      </c>
      <c r="S233" s="146">
        <v>0</v>
      </c>
      <c r="T233" s="147">
        <f t="shared" si="63"/>
        <v>0</v>
      </c>
      <c r="AR233" s="148" t="s">
        <v>251</v>
      </c>
      <c r="AT233" s="148" t="s">
        <v>165</v>
      </c>
      <c r="AU233" s="148" t="s">
        <v>86</v>
      </c>
      <c r="AY233" s="16" t="s">
        <v>163</v>
      </c>
      <c r="BE233" s="149">
        <f t="shared" si="64"/>
        <v>0</v>
      </c>
      <c r="BF233" s="149">
        <f t="shared" si="65"/>
        <v>0</v>
      </c>
      <c r="BG233" s="149">
        <f t="shared" si="66"/>
        <v>0</v>
      </c>
      <c r="BH233" s="149">
        <f t="shared" si="67"/>
        <v>0</v>
      </c>
      <c r="BI233" s="149">
        <f t="shared" si="68"/>
        <v>0</v>
      </c>
      <c r="BJ233" s="16" t="s">
        <v>8</v>
      </c>
      <c r="BK233" s="149">
        <f t="shared" si="69"/>
        <v>0</v>
      </c>
      <c r="BL233" s="16" t="s">
        <v>251</v>
      </c>
      <c r="BM233" s="148" t="s">
        <v>1017</v>
      </c>
    </row>
    <row r="234" spans="2:65" s="1" customFormat="1" ht="24.2" customHeight="1">
      <c r="B234" s="31"/>
      <c r="C234" s="136" t="s">
        <v>620</v>
      </c>
      <c r="D234" s="136" t="s">
        <v>165</v>
      </c>
      <c r="E234" s="137" t="s">
        <v>1848</v>
      </c>
      <c r="F234" s="138" t="s">
        <v>1849</v>
      </c>
      <c r="G234" s="139" t="s">
        <v>219</v>
      </c>
      <c r="H234" s="140">
        <v>16</v>
      </c>
      <c r="I234" s="141"/>
      <c r="J234" s="142">
        <f t="shared" si="60"/>
        <v>0</v>
      </c>
      <c r="K234" s="143"/>
      <c r="L234" s="31"/>
      <c r="M234" s="144" t="s">
        <v>1</v>
      </c>
      <c r="N234" s="145" t="s">
        <v>42</v>
      </c>
      <c r="P234" s="146">
        <f t="shared" si="61"/>
        <v>0</v>
      </c>
      <c r="Q234" s="146">
        <v>5.0000000000000002E-5</v>
      </c>
      <c r="R234" s="146">
        <f t="shared" si="62"/>
        <v>8.0000000000000004E-4</v>
      </c>
      <c r="S234" s="146">
        <v>0</v>
      </c>
      <c r="T234" s="147">
        <f t="shared" si="63"/>
        <v>0</v>
      </c>
      <c r="AR234" s="148" t="s">
        <v>251</v>
      </c>
      <c r="AT234" s="148" t="s">
        <v>165</v>
      </c>
      <c r="AU234" s="148" t="s">
        <v>86</v>
      </c>
      <c r="AY234" s="16" t="s">
        <v>163</v>
      </c>
      <c r="BE234" s="149">
        <f t="shared" si="64"/>
        <v>0</v>
      </c>
      <c r="BF234" s="149">
        <f t="shared" si="65"/>
        <v>0</v>
      </c>
      <c r="BG234" s="149">
        <f t="shared" si="66"/>
        <v>0</v>
      </c>
      <c r="BH234" s="149">
        <f t="shared" si="67"/>
        <v>0</v>
      </c>
      <c r="BI234" s="149">
        <f t="shared" si="68"/>
        <v>0</v>
      </c>
      <c r="BJ234" s="16" t="s">
        <v>8</v>
      </c>
      <c r="BK234" s="149">
        <f t="shared" si="69"/>
        <v>0</v>
      </c>
      <c r="BL234" s="16" t="s">
        <v>251</v>
      </c>
      <c r="BM234" s="148" t="s">
        <v>1026</v>
      </c>
    </row>
    <row r="235" spans="2:65" s="1" customFormat="1" ht="24.2" customHeight="1">
      <c r="B235" s="31"/>
      <c r="C235" s="136" t="s">
        <v>625</v>
      </c>
      <c r="D235" s="136" t="s">
        <v>165</v>
      </c>
      <c r="E235" s="137" t="s">
        <v>1850</v>
      </c>
      <c r="F235" s="138" t="s">
        <v>1851</v>
      </c>
      <c r="G235" s="139" t="s">
        <v>219</v>
      </c>
      <c r="H235" s="140">
        <v>2</v>
      </c>
      <c r="I235" s="141"/>
      <c r="J235" s="142">
        <f t="shared" si="60"/>
        <v>0</v>
      </c>
      <c r="K235" s="143"/>
      <c r="L235" s="31"/>
      <c r="M235" s="144" t="s">
        <v>1</v>
      </c>
      <c r="N235" s="145" t="s">
        <v>42</v>
      </c>
      <c r="P235" s="146">
        <f t="shared" si="61"/>
        <v>0</v>
      </c>
      <c r="Q235" s="146">
        <v>5.0000000000000002E-5</v>
      </c>
      <c r="R235" s="146">
        <f t="shared" si="62"/>
        <v>1E-4</v>
      </c>
      <c r="S235" s="146">
        <v>0</v>
      </c>
      <c r="T235" s="147">
        <f t="shared" si="63"/>
        <v>0</v>
      </c>
      <c r="AR235" s="148" t="s">
        <v>251</v>
      </c>
      <c r="AT235" s="148" t="s">
        <v>165</v>
      </c>
      <c r="AU235" s="148" t="s">
        <v>86</v>
      </c>
      <c r="AY235" s="16" t="s">
        <v>163</v>
      </c>
      <c r="BE235" s="149">
        <f t="shared" si="64"/>
        <v>0</v>
      </c>
      <c r="BF235" s="149">
        <f t="shared" si="65"/>
        <v>0</v>
      </c>
      <c r="BG235" s="149">
        <f t="shared" si="66"/>
        <v>0</v>
      </c>
      <c r="BH235" s="149">
        <f t="shared" si="67"/>
        <v>0</v>
      </c>
      <c r="BI235" s="149">
        <f t="shared" si="68"/>
        <v>0</v>
      </c>
      <c r="BJ235" s="16" t="s">
        <v>8</v>
      </c>
      <c r="BK235" s="149">
        <f t="shared" si="69"/>
        <v>0</v>
      </c>
      <c r="BL235" s="16" t="s">
        <v>251</v>
      </c>
      <c r="BM235" s="148" t="s">
        <v>1036</v>
      </c>
    </row>
    <row r="236" spans="2:65" s="11" customFormat="1" ht="25.9" customHeight="1">
      <c r="B236" s="124"/>
      <c r="D236" s="125" t="s">
        <v>76</v>
      </c>
      <c r="E236" s="126" t="s">
        <v>269</v>
      </c>
      <c r="F236" s="126" t="s">
        <v>1852</v>
      </c>
      <c r="I236" s="127"/>
      <c r="J236" s="128">
        <f>BK236</f>
        <v>0</v>
      </c>
      <c r="L236" s="124"/>
      <c r="M236" s="129"/>
      <c r="P236" s="130">
        <f>P237</f>
        <v>0</v>
      </c>
      <c r="R236" s="130">
        <f>R237</f>
        <v>0</v>
      </c>
      <c r="T236" s="131">
        <f>T237</f>
        <v>0</v>
      </c>
      <c r="AR236" s="125" t="s">
        <v>179</v>
      </c>
      <c r="AT236" s="132" t="s">
        <v>76</v>
      </c>
      <c r="AU236" s="132" t="s">
        <v>77</v>
      </c>
      <c r="AY236" s="125" t="s">
        <v>163</v>
      </c>
      <c r="BK236" s="133">
        <f>BK237</f>
        <v>0</v>
      </c>
    </row>
    <row r="237" spans="2:65" s="11" customFormat="1" ht="22.9" customHeight="1">
      <c r="B237" s="124"/>
      <c r="D237" s="125" t="s">
        <v>76</v>
      </c>
      <c r="E237" s="134" t="s">
        <v>1853</v>
      </c>
      <c r="F237" s="134" t="s">
        <v>1854</v>
      </c>
      <c r="I237" s="127"/>
      <c r="J237" s="135">
        <f>BK237</f>
        <v>0</v>
      </c>
      <c r="L237" s="124"/>
      <c r="M237" s="129"/>
      <c r="P237" s="130">
        <f>P238</f>
        <v>0</v>
      </c>
      <c r="R237" s="130">
        <f>R238</f>
        <v>0</v>
      </c>
      <c r="T237" s="131">
        <f>T238</f>
        <v>0</v>
      </c>
      <c r="AR237" s="125" t="s">
        <v>179</v>
      </c>
      <c r="AT237" s="132" t="s">
        <v>76</v>
      </c>
      <c r="AU237" s="132" t="s">
        <v>8</v>
      </c>
      <c r="AY237" s="125" t="s">
        <v>163</v>
      </c>
      <c r="BK237" s="133">
        <f>BK238</f>
        <v>0</v>
      </c>
    </row>
    <row r="238" spans="2:65" s="1" customFormat="1" ht="21.75" customHeight="1">
      <c r="B238" s="31"/>
      <c r="C238" s="136" t="s">
        <v>629</v>
      </c>
      <c r="D238" s="136" t="s">
        <v>165</v>
      </c>
      <c r="E238" s="137" t="s">
        <v>1855</v>
      </c>
      <c r="F238" s="138" t="s">
        <v>1856</v>
      </c>
      <c r="G238" s="139" t="s">
        <v>226</v>
      </c>
      <c r="H238" s="140">
        <v>1</v>
      </c>
      <c r="I238" s="141"/>
      <c r="J238" s="142">
        <f>ROUND(I238*H238,0)</f>
        <v>0</v>
      </c>
      <c r="K238" s="143"/>
      <c r="L238" s="31"/>
      <c r="M238" s="144" t="s">
        <v>1</v>
      </c>
      <c r="N238" s="145" t="s">
        <v>42</v>
      </c>
      <c r="P238" s="146">
        <f>O238*H238</f>
        <v>0</v>
      </c>
      <c r="Q238" s="146">
        <v>0</v>
      </c>
      <c r="R238" s="146">
        <f>Q238*H238</f>
        <v>0</v>
      </c>
      <c r="S238" s="146">
        <v>0</v>
      </c>
      <c r="T238" s="147">
        <f>S238*H238</f>
        <v>0</v>
      </c>
      <c r="AR238" s="148" t="s">
        <v>517</v>
      </c>
      <c r="AT238" s="148" t="s">
        <v>165</v>
      </c>
      <c r="AU238" s="148" t="s">
        <v>86</v>
      </c>
      <c r="AY238" s="16" t="s">
        <v>163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6" t="s">
        <v>8</v>
      </c>
      <c r="BK238" s="149">
        <f>ROUND(I238*H238,0)</f>
        <v>0</v>
      </c>
      <c r="BL238" s="16" t="s">
        <v>517</v>
      </c>
      <c r="BM238" s="148" t="s">
        <v>1046</v>
      </c>
    </row>
    <row r="239" spans="2:65" s="11" customFormat="1" ht="25.9" customHeight="1">
      <c r="B239" s="124"/>
      <c r="D239" s="125" t="s">
        <v>76</v>
      </c>
      <c r="E239" s="126" t="s">
        <v>1559</v>
      </c>
      <c r="F239" s="126" t="s">
        <v>1560</v>
      </c>
      <c r="I239" s="127"/>
      <c r="J239" s="128">
        <f>BK239</f>
        <v>0</v>
      </c>
      <c r="L239" s="124"/>
      <c r="M239" s="129"/>
      <c r="P239" s="130">
        <f>P240</f>
        <v>0</v>
      </c>
      <c r="R239" s="130">
        <f>R240</f>
        <v>0</v>
      </c>
      <c r="T239" s="131">
        <f>T240</f>
        <v>0</v>
      </c>
      <c r="AR239" s="125" t="s">
        <v>169</v>
      </c>
      <c r="AT239" s="132" t="s">
        <v>76</v>
      </c>
      <c r="AU239" s="132" t="s">
        <v>77</v>
      </c>
      <c r="AY239" s="125" t="s">
        <v>163</v>
      </c>
      <c r="BK239" s="133">
        <f>BK240</f>
        <v>0</v>
      </c>
    </row>
    <row r="240" spans="2:65" s="1" customFormat="1" ht="21.75" customHeight="1">
      <c r="B240" s="31"/>
      <c r="C240" s="136" t="s">
        <v>633</v>
      </c>
      <c r="D240" s="136" t="s">
        <v>165</v>
      </c>
      <c r="E240" s="137" t="s">
        <v>1561</v>
      </c>
      <c r="F240" s="138" t="s">
        <v>1562</v>
      </c>
      <c r="G240" s="139" t="s">
        <v>1353</v>
      </c>
      <c r="H240" s="140">
        <v>27</v>
      </c>
      <c r="I240" s="141"/>
      <c r="J240" s="142">
        <f>ROUND(I240*H240,0)</f>
        <v>0</v>
      </c>
      <c r="K240" s="143"/>
      <c r="L240" s="31"/>
      <c r="M240" s="144" t="s">
        <v>1</v>
      </c>
      <c r="N240" s="145" t="s">
        <v>42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R240" s="148" t="s">
        <v>1563</v>
      </c>
      <c r="AT240" s="148" t="s">
        <v>165</v>
      </c>
      <c r="AU240" s="148" t="s">
        <v>8</v>
      </c>
      <c r="AY240" s="16" t="s">
        <v>163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8</v>
      </c>
      <c r="BK240" s="149">
        <f>ROUND(I240*H240,0)</f>
        <v>0</v>
      </c>
      <c r="BL240" s="16" t="s">
        <v>1563</v>
      </c>
      <c r="BM240" s="148" t="s">
        <v>1058</v>
      </c>
    </row>
    <row r="241" spans="2:65" s="11" customFormat="1" ht="25.9" customHeight="1">
      <c r="B241" s="124"/>
      <c r="D241" s="125" t="s">
        <v>76</v>
      </c>
      <c r="E241" s="126" t="s">
        <v>1318</v>
      </c>
      <c r="F241" s="126" t="s">
        <v>1319</v>
      </c>
      <c r="I241" s="127"/>
      <c r="J241" s="128">
        <f>BK241</f>
        <v>0</v>
      </c>
      <c r="L241" s="124"/>
      <c r="M241" s="129"/>
      <c r="P241" s="130">
        <f>P242+P245</f>
        <v>0</v>
      </c>
      <c r="R241" s="130">
        <f>R242+R245</f>
        <v>0</v>
      </c>
      <c r="T241" s="131">
        <f>T242+T245</f>
        <v>0</v>
      </c>
      <c r="AR241" s="125" t="s">
        <v>190</v>
      </c>
      <c r="AT241" s="132" t="s">
        <v>76</v>
      </c>
      <c r="AU241" s="132" t="s">
        <v>77</v>
      </c>
      <c r="AY241" s="125" t="s">
        <v>163</v>
      </c>
      <c r="BK241" s="133">
        <f>BK242+BK245</f>
        <v>0</v>
      </c>
    </row>
    <row r="242" spans="2:65" s="11" customFormat="1" ht="22.9" customHeight="1">
      <c r="B242" s="124"/>
      <c r="D242" s="125" t="s">
        <v>76</v>
      </c>
      <c r="E242" s="134" t="s">
        <v>1564</v>
      </c>
      <c r="F242" s="134" t="s">
        <v>1565</v>
      </c>
      <c r="I242" s="127"/>
      <c r="J242" s="135">
        <f>BK242</f>
        <v>0</v>
      </c>
      <c r="L242" s="124"/>
      <c r="M242" s="129"/>
      <c r="P242" s="130">
        <f>SUM(P243:P244)</f>
        <v>0</v>
      </c>
      <c r="R242" s="130">
        <f>SUM(R243:R244)</f>
        <v>0</v>
      </c>
      <c r="T242" s="131">
        <f>SUM(T243:T244)</f>
        <v>0</v>
      </c>
      <c r="AR242" s="125" t="s">
        <v>190</v>
      </c>
      <c r="AT242" s="132" t="s">
        <v>76</v>
      </c>
      <c r="AU242" s="132" t="s">
        <v>8</v>
      </c>
      <c r="AY242" s="125" t="s">
        <v>163</v>
      </c>
      <c r="BK242" s="133">
        <f>SUM(BK243:BK244)</f>
        <v>0</v>
      </c>
    </row>
    <row r="243" spans="2:65" s="1" customFormat="1" ht="16.5" customHeight="1">
      <c r="B243" s="31"/>
      <c r="C243" s="136" t="s">
        <v>638</v>
      </c>
      <c r="D243" s="136" t="s">
        <v>165</v>
      </c>
      <c r="E243" s="137" t="s">
        <v>1566</v>
      </c>
      <c r="F243" s="138" t="s">
        <v>1567</v>
      </c>
      <c r="G243" s="139" t="s">
        <v>1568</v>
      </c>
      <c r="H243" s="140">
        <v>1</v>
      </c>
      <c r="I243" s="141"/>
      <c r="J243" s="142">
        <f>ROUND(I243*H243,0)</f>
        <v>0</v>
      </c>
      <c r="K243" s="143"/>
      <c r="L243" s="31"/>
      <c r="M243" s="144" t="s">
        <v>1</v>
      </c>
      <c r="N243" s="145" t="s">
        <v>42</v>
      </c>
      <c r="P243" s="146">
        <f>O243*H243</f>
        <v>0</v>
      </c>
      <c r="Q243" s="146">
        <v>0</v>
      </c>
      <c r="R243" s="146">
        <f>Q243*H243</f>
        <v>0</v>
      </c>
      <c r="S243" s="146">
        <v>0</v>
      </c>
      <c r="T243" s="147">
        <f>S243*H243</f>
        <v>0</v>
      </c>
      <c r="AR243" s="148" t="s">
        <v>169</v>
      </c>
      <c r="AT243" s="148" t="s">
        <v>165</v>
      </c>
      <c r="AU243" s="148" t="s">
        <v>86</v>
      </c>
      <c r="AY243" s="16" t="s">
        <v>163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8</v>
      </c>
      <c r="BK243" s="149">
        <f>ROUND(I243*H243,0)</f>
        <v>0</v>
      </c>
      <c r="BL243" s="16" t="s">
        <v>169</v>
      </c>
      <c r="BM243" s="148" t="s">
        <v>1067</v>
      </c>
    </row>
    <row r="244" spans="2:65" s="1" customFormat="1" ht="16.5" customHeight="1">
      <c r="B244" s="31"/>
      <c r="C244" s="136" t="s">
        <v>643</v>
      </c>
      <c r="D244" s="136" t="s">
        <v>165</v>
      </c>
      <c r="E244" s="137" t="s">
        <v>1857</v>
      </c>
      <c r="F244" s="138" t="s">
        <v>1570</v>
      </c>
      <c r="G244" s="139" t="s">
        <v>1568</v>
      </c>
      <c r="H244" s="140">
        <v>1</v>
      </c>
      <c r="I244" s="141"/>
      <c r="J244" s="142">
        <f>ROUND(I244*H244,0)</f>
        <v>0</v>
      </c>
      <c r="K244" s="143"/>
      <c r="L244" s="31"/>
      <c r="M244" s="144" t="s">
        <v>1</v>
      </c>
      <c r="N244" s="145" t="s">
        <v>42</v>
      </c>
      <c r="P244" s="146">
        <f>O244*H244</f>
        <v>0</v>
      </c>
      <c r="Q244" s="146">
        <v>0</v>
      </c>
      <c r="R244" s="146">
        <f>Q244*H244</f>
        <v>0</v>
      </c>
      <c r="S244" s="146">
        <v>0</v>
      </c>
      <c r="T244" s="147">
        <f>S244*H244</f>
        <v>0</v>
      </c>
      <c r="AR244" s="148" t="s">
        <v>169</v>
      </c>
      <c r="AT244" s="148" t="s">
        <v>165</v>
      </c>
      <c r="AU244" s="148" t="s">
        <v>86</v>
      </c>
      <c r="AY244" s="16" t="s">
        <v>163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6" t="s">
        <v>8</v>
      </c>
      <c r="BK244" s="149">
        <f>ROUND(I244*H244,0)</f>
        <v>0</v>
      </c>
      <c r="BL244" s="16" t="s">
        <v>169</v>
      </c>
      <c r="BM244" s="148" t="s">
        <v>1078</v>
      </c>
    </row>
    <row r="245" spans="2:65" s="11" customFormat="1" ht="22.9" customHeight="1">
      <c r="B245" s="124"/>
      <c r="D245" s="125" t="s">
        <v>76</v>
      </c>
      <c r="E245" s="134" t="s">
        <v>1571</v>
      </c>
      <c r="F245" s="134" t="s">
        <v>1572</v>
      </c>
      <c r="I245" s="127"/>
      <c r="J245" s="135">
        <f>BK245</f>
        <v>0</v>
      </c>
      <c r="L245" s="124"/>
      <c r="M245" s="129"/>
      <c r="P245" s="130">
        <f>P246</f>
        <v>0</v>
      </c>
      <c r="R245" s="130">
        <f>R246</f>
        <v>0</v>
      </c>
      <c r="T245" s="131">
        <f>T246</f>
        <v>0</v>
      </c>
      <c r="AR245" s="125" t="s">
        <v>190</v>
      </c>
      <c r="AT245" s="132" t="s">
        <v>76</v>
      </c>
      <c r="AU245" s="132" t="s">
        <v>8</v>
      </c>
      <c r="AY245" s="125" t="s">
        <v>163</v>
      </c>
      <c r="BK245" s="133">
        <f>BK246</f>
        <v>0</v>
      </c>
    </row>
    <row r="246" spans="2:65" s="1" customFormat="1" ht="16.5" customHeight="1">
      <c r="B246" s="31"/>
      <c r="C246" s="136" t="s">
        <v>648</v>
      </c>
      <c r="D246" s="136" t="s">
        <v>165</v>
      </c>
      <c r="E246" s="137" t="s">
        <v>1573</v>
      </c>
      <c r="F246" s="138" t="s">
        <v>1574</v>
      </c>
      <c r="G246" s="139" t="s">
        <v>1353</v>
      </c>
      <c r="H246" s="140">
        <v>16</v>
      </c>
      <c r="I246" s="141"/>
      <c r="J246" s="142">
        <f>ROUND(I246*H246,0)</f>
        <v>0</v>
      </c>
      <c r="K246" s="143"/>
      <c r="L246" s="31"/>
      <c r="M246" s="176" t="s">
        <v>1</v>
      </c>
      <c r="N246" s="177" t="s">
        <v>42</v>
      </c>
      <c r="O246" s="178"/>
      <c r="P246" s="179">
        <f>O246*H246</f>
        <v>0</v>
      </c>
      <c r="Q246" s="179">
        <v>0</v>
      </c>
      <c r="R246" s="179">
        <f>Q246*H246</f>
        <v>0</v>
      </c>
      <c r="S246" s="179">
        <v>0</v>
      </c>
      <c r="T246" s="180">
        <f>S246*H246</f>
        <v>0</v>
      </c>
      <c r="AR246" s="148" t="s">
        <v>169</v>
      </c>
      <c r="AT246" s="148" t="s">
        <v>165</v>
      </c>
      <c r="AU246" s="148" t="s">
        <v>86</v>
      </c>
      <c r="AY246" s="16" t="s">
        <v>163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6" t="s">
        <v>8</v>
      </c>
      <c r="BK246" s="149">
        <f>ROUND(I246*H246,0)</f>
        <v>0</v>
      </c>
      <c r="BL246" s="16" t="s">
        <v>169</v>
      </c>
      <c r="BM246" s="148" t="s">
        <v>1090</v>
      </c>
    </row>
    <row r="247" spans="2:65" s="1" customFormat="1" ht="6.95" customHeight="1">
      <c r="B247" s="43"/>
      <c r="C247" s="44"/>
      <c r="D247" s="44"/>
      <c r="E247" s="44"/>
      <c r="F247" s="44"/>
      <c r="G247" s="44"/>
      <c r="H247" s="44"/>
      <c r="I247" s="44"/>
      <c r="J247" s="44"/>
      <c r="K247" s="44"/>
      <c r="L247" s="31"/>
    </row>
  </sheetData>
  <sheetProtection algorithmName="SHA-512" hashValue="s4gt9w7sMPPDJrZZmlLFRzktU1mdUpgFVDnpW+z7NBRKpcPE78H2gT3Ykw9eh//j1yU7wQKL1uRrCfI1NKWViA==" saltValue="C/xyIkzC/cDXW7cXyaEUsmGMZwziBUAZdQbkhQlyHvw8e5Zso5X9eDEMHL8NaoZw8eKSuFM9U883BqY2Gu+bcQ==" spinCount="100000" sheet="1" objects="1" scenarios="1" formatColumns="0" formatRows="0" autoFilter="0"/>
  <autoFilter ref="C138:K246" xr:uid="{00000000-0009-0000-0000-000005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105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109</v>
      </c>
      <c r="L4" s="19"/>
      <c r="M4" s="92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26.25" customHeight="1">
      <c r="B7" s="19"/>
      <c r="E7" s="251" t="str">
        <f>'Rekapitulace stavby'!K6</f>
        <v>SOŠ a SOU Sušice - objekt č.p.1413/II, Na Hrázi, Sušice - návrh úspor energie</v>
      </c>
      <c r="F7" s="252"/>
      <c r="G7" s="252"/>
      <c r="H7" s="252"/>
      <c r="L7" s="19"/>
    </row>
    <row r="8" spans="2:46" ht="12" customHeight="1">
      <c r="B8" s="19"/>
      <c r="D8" s="26" t="s">
        <v>110</v>
      </c>
      <c r="L8" s="19"/>
    </row>
    <row r="9" spans="2:46" s="1" customFormat="1" ht="16.5" customHeight="1">
      <c r="B9" s="31"/>
      <c r="E9" s="251" t="s">
        <v>1332</v>
      </c>
      <c r="F9" s="250"/>
      <c r="G9" s="250"/>
      <c r="H9" s="250"/>
      <c r="L9" s="31"/>
    </row>
    <row r="10" spans="2:46" s="1" customFormat="1" ht="12" customHeight="1">
      <c r="B10" s="31"/>
      <c r="D10" s="26" t="s">
        <v>1333</v>
      </c>
      <c r="L10" s="31"/>
    </row>
    <row r="11" spans="2:46" s="1" customFormat="1" ht="16.5" customHeight="1">
      <c r="B11" s="31"/>
      <c r="E11" s="229" t="s">
        <v>1858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19</v>
      </c>
      <c r="F13" s="24" t="s">
        <v>1</v>
      </c>
      <c r="I13" s="26" t="s">
        <v>20</v>
      </c>
      <c r="J13" s="24" t="s">
        <v>1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51" t="str">
        <f>'Rekapitulace stavby'!AN8</f>
        <v>16. 12. 2024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">
        <v>1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53" t="str">
        <f>'Rekapitulace stavby'!E14</f>
        <v>Vyplň údaj</v>
      </c>
      <c r="F20" s="219"/>
      <c r="G20" s="219"/>
      <c r="H20" s="219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">
        <v>1</v>
      </c>
      <c r="L22" s="31"/>
    </row>
    <row r="23" spans="2:12" s="1" customFormat="1" ht="18" customHeight="1">
      <c r="B23" s="31"/>
      <c r="E23" s="24" t="s">
        <v>1335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36</v>
      </c>
      <c r="L28" s="31"/>
    </row>
    <row r="29" spans="2:12" s="7" customFormat="1" ht="16.5" customHeight="1">
      <c r="B29" s="93"/>
      <c r="E29" s="223" t="s">
        <v>1</v>
      </c>
      <c r="F29" s="223"/>
      <c r="G29" s="223"/>
      <c r="H29" s="223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37</v>
      </c>
      <c r="J32" s="65">
        <f>ROUND(J132, 0)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39</v>
      </c>
      <c r="I34" s="34" t="s">
        <v>38</v>
      </c>
      <c r="J34" s="34" t="s">
        <v>40</v>
      </c>
      <c r="L34" s="31"/>
    </row>
    <row r="35" spans="2:12" s="1" customFormat="1" ht="14.45" customHeight="1">
      <c r="B35" s="31"/>
      <c r="D35" s="54" t="s">
        <v>41</v>
      </c>
      <c r="E35" s="26" t="s">
        <v>42</v>
      </c>
      <c r="F35" s="85">
        <f>ROUND((SUM(BE132:BE194)),  0)</f>
        <v>0</v>
      </c>
      <c r="I35" s="95">
        <v>0.21</v>
      </c>
      <c r="J35" s="85">
        <f>ROUND(((SUM(BE132:BE194))*I35),  0)</f>
        <v>0</v>
      </c>
      <c r="L35" s="31"/>
    </row>
    <row r="36" spans="2:12" s="1" customFormat="1" ht="14.45" customHeight="1">
      <c r="B36" s="31"/>
      <c r="E36" s="26" t="s">
        <v>43</v>
      </c>
      <c r="F36" s="85">
        <f>ROUND((SUM(BF132:BF194)),  0)</f>
        <v>0</v>
      </c>
      <c r="I36" s="95">
        <v>0.12</v>
      </c>
      <c r="J36" s="85">
        <f>ROUND(((SUM(BF132:BF194))*I36),  0)</f>
        <v>0</v>
      </c>
      <c r="L36" s="31"/>
    </row>
    <row r="37" spans="2:12" s="1" customFormat="1" ht="14.45" hidden="1" customHeight="1">
      <c r="B37" s="31"/>
      <c r="E37" s="26" t="s">
        <v>44</v>
      </c>
      <c r="F37" s="85">
        <f>ROUND((SUM(BG132:BG194)),  0)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45</v>
      </c>
      <c r="F38" s="85">
        <f>ROUND((SUM(BH132:BH194)),  0)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46</v>
      </c>
      <c r="F39" s="85">
        <f>ROUND((SUM(BI132:BI194)),  0)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47</v>
      </c>
      <c r="E41" s="56"/>
      <c r="F41" s="56"/>
      <c r="G41" s="98" t="s">
        <v>48</v>
      </c>
      <c r="H41" s="99" t="s">
        <v>49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2" t="s">
        <v>53</v>
      </c>
      <c r="G61" s="42" t="s">
        <v>52</v>
      </c>
      <c r="H61" s="33"/>
      <c r="I61" s="33"/>
      <c r="J61" s="103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2" t="s">
        <v>53</v>
      </c>
      <c r="G76" s="42" t="s">
        <v>52</v>
      </c>
      <c r="H76" s="33"/>
      <c r="I76" s="33"/>
      <c r="J76" s="103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112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17</v>
      </c>
      <c r="L84" s="31"/>
    </row>
    <row r="85" spans="2:12" s="1" customFormat="1" ht="26.25" customHeight="1">
      <c r="B85" s="31"/>
      <c r="E85" s="251" t="str">
        <f>E7</f>
        <v>SOŠ a SOU Sušice - objekt č.p.1413/II, Na Hrázi, Sušice - návrh úspor energie</v>
      </c>
      <c r="F85" s="252"/>
      <c r="G85" s="252"/>
      <c r="H85" s="252"/>
      <c r="L85" s="31"/>
    </row>
    <row r="86" spans="2:12" ht="12" customHeight="1">
      <c r="B86" s="19"/>
      <c r="C86" s="26" t="s">
        <v>110</v>
      </c>
      <c r="L86" s="19"/>
    </row>
    <row r="87" spans="2:12" s="1" customFormat="1" ht="16.5" customHeight="1">
      <c r="B87" s="31"/>
      <c r="E87" s="251" t="s">
        <v>1332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1333</v>
      </c>
      <c r="L88" s="31"/>
    </row>
    <row r="89" spans="2:12" s="1" customFormat="1" ht="16.5" customHeight="1">
      <c r="B89" s="31"/>
      <c r="E89" s="229" t="str">
        <f>E11</f>
        <v>025 - Dílny, plynová, planová kotelna M+R</v>
      </c>
      <c r="F89" s="250"/>
      <c r="G89" s="250"/>
      <c r="H89" s="250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21</v>
      </c>
      <c r="F91" s="24" t="str">
        <f>F14</f>
        <v>Sušice</v>
      </c>
      <c r="I91" s="26" t="s">
        <v>23</v>
      </c>
      <c r="J91" s="51" t="str">
        <f>IF(J14="","",J14)</f>
        <v>16. 12. 2024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25</v>
      </c>
      <c r="F93" s="24" t="str">
        <f>E17</f>
        <v>SOŠ a SOU Sušice</v>
      </c>
      <c r="I93" s="26" t="s">
        <v>31</v>
      </c>
      <c r="J93" s="29" t="str">
        <f>E23</f>
        <v>Václav Ženíšek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113</v>
      </c>
      <c r="D96" s="96"/>
      <c r="E96" s="96"/>
      <c r="F96" s="96"/>
      <c r="G96" s="96"/>
      <c r="H96" s="96"/>
      <c r="I96" s="96"/>
      <c r="J96" s="105" t="s">
        <v>114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115</v>
      </c>
      <c r="J98" s="65">
        <f>J132</f>
        <v>0</v>
      </c>
      <c r="L98" s="31"/>
      <c r="AU98" s="16" t="s">
        <v>116</v>
      </c>
    </row>
    <row r="99" spans="2:47" s="8" customFormat="1" ht="24.95" customHeight="1">
      <c r="B99" s="107"/>
      <c r="D99" s="108" t="s">
        <v>117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47" s="9" customFormat="1" ht="19.899999999999999" customHeight="1">
      <c r="B100" s="111"/>
      <c r="D100" s="112" t="s">
        <v>1576</v>
      </c>
      <c r="E100" s="113"/>
      <c r="F100" s="113"/>
      <c r="G100" s="113"/>
      <c r="H100" s="113"/>
      <c r="I100" s="113"/>
      <c r="J100" s="114">
        <f>J134</f>
        <v>0</v>
      </c>
      <c r="L100" s="111"/>
    </row>
    <row r="101" spans="2:47" s="9" customFormat="1" ht="19.899999999999999" customHeight="1">
      <c r="B101" s="111"/>
      <c r="D101" s="112" t="s">
        <v>1336</v>
      </c>
      <c r="E101" s="113"/>
      <c r="F101" s="113"/>
      <c r="G101" s="113"/>
      <c r="H101" s="113"/>
      <c r="I101" s="113"/>
      <c r="J101" s="114">
        <f>J137</f>
        <v>0</v>
      </c>
      <c r="L101" s="111"/>
    </row>
    <row r="102" spans="2:47" s="8" customFormat="1" ht="24.95" customHeight="1">
      <c r="B102" s="107"/>
      <c r="D102" s="108" t="s">
        <v>1680</v>
      </c>
      <c r="E102" s="109"/>
      <c r="F102" s="109"/>
      <c r="G102" s="109"/>
      <c r="H102" s="109"/>
      <c r="I102" s="109"/>
      <c r="J102" s="110">
        <f>J139</f>
        <v>0</v>
      </c>
      <c r="L102" s="107"/>
    </row>
    <row r="103" spans="2:47" s="8" customFormat="1" ht="24.95" customHeight="1">
      <c r="B103" s="107"/>
      <c r="D103" s="108" t="s">
        <v>1681</v>
      </c>
      <c r="E103" s="109"/>
      <c r="F103" s="109"/>
      <c r="G103" s="109"/>
      <c r="H103" s="109"/>
      <c r="I103" s="109"/>
      <c r="J103" s="110">
        <f>J148</f>
        <v>0</v>
      </c>
      <c r="L103" s="107"/>
    </row>
    <row r="104" spans="2:47" s="8" customFormat="1" ht="24.95" customHeight="1">
      <c r="B104" s="107"/>
      <c r="D104" s="108" t="s">
        <v>131</v>
      </c>
      <c r="E104" s="109"/>
      <c r="F104" s="109"/>
      <c r="G104" s="109"/>
      <c r="H104" s="109"/>
      <c r="I104" s="109"/>
      <c r="J104" s="110">
        <f>J153</f>
        <v>0</v>
      </c>
      <c r="L104" s="107"/>
    </row>
    <row r="105" spans="2:47" s="9" customFormat="1" ht="19.899999999999999" customHeight="1">
      <c r="B105" s="111"/>
      <c r="D105" s="112" t="s">
        <v>1682</v>
      </c>
      <c r="E105" s="113"/>
      <c r="F105" s="113"/>
      <c r="G105" s="113"/>
      <c r="H105" s="113"/>
      <c r="I105" s="113"/>
      <c r="J105" s="114">
        <f>J154</f>
        <v>0</v>
      </c>
      <c r="L105" s="111"/>
    </row>
    <row r="106" spans="2:47" s="9" customFormat="1" ht="19.899999999999999" customHeight="1">
      <c r="B106" s="111"/>
      <c r="D106" s="112" t="s">
        <v>1859</v>
      </c>
      <c r="E106" s="113"/>
      <c r="F106" s="113"/>
      <c r="G106" s="113"/>
      <c r="H106" s="113"/>
      <c r="I106" s="113"/>
      <c r="J106" s="114">
        <f>J184</f>
        <v>0</v>
      </c>
      <c r="L106" s="111"/>
    </row>
    <row r="107" spans="2:47" s="9" customFormat="1" ht="19.899999999999999" customHeight="1">
      <c r="B107" s="111"/>
      <c r="D107" s="112" t="s">
        <v>1860</v>
      </c>
      <c r="E107" s="113"/>
      <c r="F107" s="113"/>
      <c r="G107" s="113"/>
      <c r="H107" s="113"/>
      <c r="I107" s="113"/>
      <c r="J107" s="114">
        <f>J187</f>
        <v>0</v>
      </c>
      <c r="L107" s="111"/>
    </row>
    <row r="108" spans="2:47" s="8" customFormat="1" ht="24.95" customHeight="1">
      <c r="B108" s="107"/>
      <c r="D108" s="108" t="s">
        <v>145</v>
      </c>
      <c r="E108" s="109"/>
      <c r="F108" s="109"/>
      <c r="G108" s="109"/>
      <c r="H108" s="109"/>
      <c r="I108" s="109"/>
      <c r="J108" s="110">
        <f>J189</f>
        <v>0</v>
      </c>
      <c r="L108" s="107"/>
    </row>
    <row r="109" spans="2:47" s="9" customFormat="1" ht="19.899999999999999" customHeight="1">
      <c r="B109" s="111"/>
      <c r="D109" s="112" t="s">
        <v>1342</v>
      </c>
      <c r="E109" s="113"/>
      <c r="F109" s="113"/>
      <c r="G109" s="113"/>
      <c r="H109" s="113"/>
      <c r="I109" s="113"/>
      <c r="J109" s="114">
        <f>J190</f>
        <v>0</v>
      </c>
      <c r="L109" s="111"/>
    </row>
    <row r="110" spans="2:47" s="9" customFormat="1" ht="19.899999999999999" customHeight="1">
      <c r="B110" s="111"/>
      <c r="D110" s="112" t="s">
        <v>1343</v>
      </c>
      <c r="E110" s="113"/>
      <c r="F110" s="113"/>
      <c r="G110" s="113"/>
      <c r="H110" s="113"/>
      <c r="I110" s="113"/>
      <c r="J110" s="114">
        <f>J193</f>
        <v>0</v>
      </c>
      <c r="L110" s="111"/>
    </row>
    <row r="111" spans="2:47" s="1" customFormat="1" ht="21.75" customHeight="1">
      <c r="B111" s="31"/>
      <c r="L111" s="31"/>
    </row>
    <row r="112" spans="2:47" s="1" customFormat="1" ht="6.95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1"/>
    </row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31"/>
    </row>
    <row r="117" spans="2:12" s="1" customFormat="1" ht="24.95" customHeight="1">
      <c r="B117" s="31"/>
      <c r="C117" s="20" t="s">
        <v>148</v>
      </c>
      <c r="L117" s="31"/>
    </row>
    <row r="118" spans="2:12" s="1" customFormat="1" ht="6.95" customHeight="1">
      <c r="B118" s="31"/>
      <c r="L118" s="31"/>
    </row>
    <row r="119" spans="2:12" s="1" customFormat="1" ht="12" customHeight="1">
      <c r="B119" s="31"/>
      <c r="C119" s="26" t="s">
        <v>17</v>
      </c>
      <c r="L119" s="31"/>
    </row>
    <row r="120" spans="2:12" s="1" customFormat="1" ht="26.25" customHeight="1">
      <c r="B120" s="31"/>
      <c r="E120" s="251" t="str">
        <f>E7</f>
        <v>SOŠ a SOU Sušice - objekt č.p.1413/II, Na Hrázi, Sušice - návrh úspor energie</v>
      </c>
      <c r="F120" s="252"/>
      <c r="G120" s="252"/>
      <c r="H120" s="252"/>
      <c r="L120" s="31"/>
    </row>
    <row r="121" spans="2:12" ht="12" customHeight="1">
      <c r="B121" s="19"/>
      <c r="C121" s="26" t="s">
        <v>110</v>
      </c>
      <c r="L121" s="19"/>
    </row>
    <row r="122" spans="2:12" s="1" customFormat="1" ht="16.5" customHeight="1">
      <c r="B122" s="31"/>
      <c r="E122" s="251" t="s">
        <v>1332</v>
      </c>
      <c r="F122" s="250"/>
      <c r="G122" s="250"/>
      <c r="H122" s="250"/>
      <c r="L122" s="31"/>
    </row>
    <row r="123" spans="2:12" s="1" customFormat="1" ht="12" customHeight="1">
      <c r="B123" s="31"/>
      <c r="C123" s="26" t="s">
        <v>1333</v>
      </c>
      <c r="L123" s="31"/>
    </row>
    <row r="124" spans="2:12" s="1" customFormat="1" ht="16.5" customHeight="1">
      <c r="B124" s="31"/>
      <c r="E124" s="229" t="str">
        <f>E11</f>
        <v>025 - Dílny, plynová, planová kotelna M+R</v>
      </c>
      <c r="F124" s="250"/>
      <c r="G124" s="250"/>
      <c r="H124" s="250"/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21</v>
      </c>
      <c r="F126" s="24" t="str">
        <f>F14</f>
        <v>Sušice</v>
      </c>
      <c r="I126" s="26" t="s">
        <v>23</v>
      </c>
      <c r="J126" s="51" t="str">
        <f>IF(J14="","",J14)</f>
        <v>16. 12. 2024</v>
      </c>
      <c r="L126" s="31"/>
    </row>
    <row r="127" spans="2:12" s="1" customFormat="1" ht="6.95" customHeight="1">
      <c r="B127" s="31"/>
      <c r="L127" s="31"/>
    </row>
    <row r="128" spans="2:12" s="1" customFormat="1" ht="15.2" customHeight="1">
      <c r="B128" s="31"/>
      <c r="C128" s="26" t="s">
        <v>25</v>
      </c>
      <c r="F128" s="24" t="str">
        <f>E17</f>
        <v>SOŠ a SOU Sušice</v>
      </c>
      <c r="I128" s="26" t="s">
        <v>31</v>
      </c>
      <c r="J128" s="29" t="str">
        <f>E23</f>
        <v>Václav Ženíšek</v>
      </c>
      <c r="L128" s="31"/>
    </row>
    <row r="129" spans="2:65" s="1" customFormat="1" ht="15.2" customHeight="1">
      <c r="B129" s="31"/>
      <c r="C129" s="26" t="s">
        <v>29</v>
      </c>
      <c r="F129" s="24" t="str">
        <f>IF(E20="","",E20)</f>
        <v>Vyplň údaj</v>
      </c>
      <c r="I129" s="26" t="s">
        <v>34</v>
      </c>
      <c r="J129" s="29" t="str">
        <f>E26</f>
        <v xml:space="preserve"> </v>
      </c>
      <c r="L129" s="31"/>
    </row>
    <row r="130" spans="2:65" s="1" customFormat="1" ht="10.35" customHeight="1">
      <c r="B130" s="31"/>
      <c r="L130" s="31"/>
    </row>
    <row r="131" spans="2:65" s="10" customFormat="1" ht="29.25" customHeight="1">
      <c r="B131" s="115"/>
      <c r="C131" s="116" t="s">
        <v>149</v>
      </c>
      <c r="D131" s="117" t="s">
        <v>62</v>
      </c>
      <c r="E131" s="117" t="s">
        <v>58</v>
      </c>
      <c r="F131" s="117" t="s">
        <v>59</v>
      </c>
      <c r="G131" s="117" t="s">
        <v>150</v>
      </c>
      <c r="H131" s="117" t="s">
        <v>151</v>
      </c>
      <c r="I131" s="117" t="s">
        <v>152</v>
      </c>
      <c r="J131" s="118" t="s">
        <v>114</v>
      </c>
      <c r="K131" s="119" t="s">
        <v>153</v>
      </c>
      <c r="L131" s="115"/>
      <c r="M131" s="58" t="s">
        <v>1</v>
      </c>
      <c r="N131" s="59" t="s">
        <v>41</v>
      </c>
      <c r="O131" s="59" t="s">
        <v>154</v>
      </c>
      <c r="P131" s="59" t="s">
        <v>155</v>
      </c>
      <c r="Q131" s="59" t="s">
        <v>156</v>
      </c>
      <c r="R131" s="59" t="s">
        <v>157</v>
      </c>
      <c r="S131" s="59" t="s">
        <v>158</v>
      </c>
      <c r="T131" s="60" t="s">
        <v>159</v>
      </c>
    </row>
    <row r="132" spans="2:65" s="1" customFormat="1" ht="22.9" customHeight="1">
      <c r="B132" s="31"/>
      <c r="C132" s="63" t="s">
        <v>160</v>
      </c>
      <c r="J132" s="120">
        <f>BK132</f>
        <v>0</v>
      </c>
      <c r="L132" s="31"/>
      <c r="M132" s="61"/>
      <c r="N132" s="52"/>
      <c r="O132" s="52"/>
      <c r="P132" s="121">
        <f>P133+P139+P148+P153+P189</f>
        <v>0</v>
      </c>
      <c r="Q132" s="52"/>
      <c r="R132" s="121">
        <f>R133+R139+R148+R153+R189</f>
        <v>0.23914000000000002</v>
      </c>
      <c r="S132" s="52"/>
      <c r="T132" s="122">
        <f>T133+T139+T148+T153+T189</f>
        <v>0.24185799999999999</v>
      </c>
      <c r="AT132" s="16" t="s">
        <v>76</v>
      </c>
      <c r="AU132" s="16" t="s">
        <v>116</v>
      </c>
      <c r="BK132" s="123">
        <f>BK133+BK139+BK148+BK153+BK189</f>
        <v>0</v>
      </c>
    </row>
    <row r="133" spans="2:65" s="11" customFormat="1" ht="25.9" customHeight="1">
      <c r="B133" s="124"/>
      <c r="D133" s="125" t="s">
        <v>76</v>
      </c>
      <c r="E133" s="126" t="s">
        <v>161</v>
      </c>
      <c r="F133" s="126" t="s">
        <v>162</v>
      </c>
      <c r="I133" s="127"/>
      <c r="J133" s="128">
        <f>BK133</f>
        <v>0</v>
      </c>
      <c r="L133" s="124"/>
      <c r="M133" s="129"/>
      <c r="P133" s="130">
        <f>P134+P137</f>
        <v>0</v>
      </c>
      <c r="R133" s="130">
        <f>R134+R137</f>
        <v>2.5900000000000003E-3</v>
      </c>
      <c r="T133" s="131">
        <f>T134+T137</f>
        <v>4.1999999999999997E-3</v>
      </c>
      <c r="AR133" s="125" t="s">
        <v>8</v>
      </c>
      <c r="AT133" s="132" t="s">
        <v>76</v>
      </c>
      <c r="AU133" s="132" t="s">
        <v>77</v>
      </c>
      <c r="AY133" s="125" t="s">
        <v>163</v>
      </c>
      <c r="BK133" s="133">
        <f>BK134+BK137</f>
        <v>0</v>
      </c>
    </row>
    <row r="134" spans="2:65" s="11" customFormat="1" ht="22.9" customHeight="1">
      <c r="B134" s="124"/>
      <c r="D134" s="125" t="s">
        <v>76</v>
      </c>
      <c r="E134" s="134" t="s">
        <v>195</v>
      </c>
      <c r="F134" s="134" t="s">
        <v>1578</v>
      </c>
      <c r="I134" s="127"/>
      <c r="J134" s="135">
        <f>BK134</f>
        <v>0</v>
      </c>
      <c r="L134" s="124"/>
      <c r="M134" s="129"/>
      <c r="P134" s="130">
        <f>SUM(P135:P136)</f>
        <v>0</v>
      </c>
      <c r="R134" s="130">
        <f>SUM(R135:R136)</f>
        <v>1.07E-3</v>
      </c>
      <c r="T134" s="131">
        <f>SUM(T135:T136)</f>
        <v>0</v>
      </c>
      <c r="AR134" s="125" t="s">
        <v>8</v>
      </c>
      <c r="AT134" s="132" t="s">
        <v>76</v>
      </c>
      <c r="AU134" s="132" t="s">
        <v>8</v>
      </c>
      <c r="AY134" s="125" t="s">
        <v>163</v>
      </c>
      <c r="BK134" s="133">
        <f>SUM(BK135:BK136)</f>
        <v>0</v>
      </c>
    </row>
    <row r="135" spans="2:65" s="1" customFormat="1" ht="24.2" customHeight="1">
      <c r="B135" s="31"/>
      <c r="C135" s="136" t="s">
        <v>8</v>
      </c>
      <c r="D135" s="136" t="s">
        <v>165</v>
      </c>
      <c r="E135" s="137" t="s">
        <v>1579</v>
      </c>
      <c r="F135" s="138" t="s">
        <v>1580</v>
      </c>
      <c r="G135" s="139" t="s">
        <v>168</v>
      </c>
      <c r="H135" s="140">
        <v>2</v>
      </c>
      <c r="I135" s="141"/>
      <c r="J135" s="142">
        <f>ROUND(I135*H135,0)</f>
        <v>0</v>
      </c>
      <c r="K135" s="143"/>
      <c r="L135" s="31"/>
      <c r="M135" s="144" t="s">
        <v>1</v>
      </c>
      <c r="N135" s="145" t="s">
        <v>42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169</v>
      </c>
      <c r="AT135" s="148" t="s">
        <v>165</v>
      </c>
      <c r="AU135" s="148" t="s">
        <v>86</v>
      </c>
      <c r="AY135" s="16" t="s">
        <v>163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8</v>
      </c>
      <c r="BK135" s="149">
        <f>ROUND(I135*H135,0)</f>
        <v>0</v>
      </c>
      <c r="BL135" s="16" t="s">
        <v>169</v>
      </c>
      <c r="BM135" s="148" t="s">
        <v>86</v>
      </c>
    </row>
    <row r="136" spans="2:65" s="1" customFormat="1" ht="24.2" customHeight="1">
      <c r="B136" s="31"/>
      <c r="C136" s="158" t="s">
        <v>86</v>
      </c>
      <c r="D136" s="158" t="s">
        <v>269</v>
      </c>
      <c r="E136" s="159" t="s">
        <v>1861</v>
      </c>
      <c r="F136" s="160" t="s">
        <v>1862</v>
      </c>
      <c r="G136" s="161" t="s">
        <v>1863</v>
      </c>
      <c r="H136" s="162">
        <v>1</v>
      </c>
      <c r="I136" s="163"/>
      <c r="J136" s="164">
        <f>ROUND(I136*H136,0)</f>
        <v>0</v>
      </c>
      <c r="K136" s="165"/>
      <c r="L136" s="166"/>
      <c r="M136" s="167" t="s">
        <v>1</v>
      </c>
      <c r="N136" s="168" t="s">
        <v>42</v>
      </c>
      <c r="P136" s="146">
        <f>O136*H136</f>
        <v>0</v>
      </c>
      <c r="Q136" s="146">
        <v>1.07E-3</v>
      </c>
      <c r="R136" s="146">
        <f>Q136*H136</f>
        <v>1.07E-3</v>
      </c>
      <c r="S136" s="146">
        <v>0</v>
      </c>
      <c r="T136" s="147">
        <f>S136*H136</f>
        <v>0</v>
      </c>
      <c r="AR136" s="148" t="s">
        <v>206</v>
      </c>
      <c r="AT136" s="148" t="s">
        <v>269</v>
      </c>
      <c r="AU136" s="148" t="s">
        <v>86</v>
      </c>
      <c r="AY136" s="16" t="s">
        <v>163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8</v>
      </c>
      <c r="BK136" s="149">
        <f>ROUND(I136*H136,0)</f>
        <v>0</v>
      </c>
      <c r="BL136" s="16" t="s">
        <v>169</v>
      </c>
      <c r="BM136" s="148" t="s">
        <v>169</v>
      </c>
    </row>
    <row r="137" spans="2:65" s="11" customFormat="1" ht="22.9" customHeight="1">
      <c r="B137" s="124"/>
      <c r="D137" s="125" t="s">
        <v>76</v>
      </c>
      <c r="E137" s="134" t="s">
        <v>211</v>
      </c>
      <c r="F137" s="134" t="s">
        <v>1344</v>
      </c>
      <c r="I137" s="127"/>
      <c r="J137" s="135">
        <f>BK137</f>
        <v>0</v>
      </c>
      <c r="L137" s="124"/>
      <c r="M137" s="129"/>
      <c r="P137" s="130">
        <f>P138</f>
        <v>0</v>
      </c>
      <c r="R137" s="130">
        <f>R138</f>
        <v>1.5200000000000001E-3</v>
      </c>
      <c r="T137" s="131">
        <f>T138</f>
        <v>4.1999999999999997E-3</v>
      </c>
      <c r="AR137" s="125" t="s">
        <v>8</v>
      </c>
      <c r="AT137" s="132" t="s">
        <v>76</v>
      </c>
      <c r="AU137" s="132" t="s">
        <v>8</v>
      </c>
      <c r="AY137" s="125" t="s">
        <v>163</v>
      </c>
      <c r="BK137" s="133">
        <f>BK138</f>
        <v>0</v>
      </c>
    </row>
    <row r="138" spans="2:65" s="1" customFormat="1" ht="24.2" customHeight="1">
      <c r="B138" s="31"/>
      <c r="C138" s="136" t="s">
        <v>179</v>
      </c>
      <c r="D138" s="136" t="s">
        <v>165</v>
      </c>
      <c r="E138" s="137" t="s">
        <v>1864</v>
      </c>
      <c r="F138" s="138" t="s">
        <v>1865</v>
      </c>
      <c r="G138" s="139" t="s">
        <v>219</v>
      </c>
      <c r="H138" s="140">
        <v>2</v>
      </c>
      <c r="I138" s="141"/>
      <c r="J138" s="142">
        <f>ROUND(I138*H138,0)</f>
        <v>0</v>
      </c>
      <c r="K138" s="143"/>
      <c r="L138" s="31"/>
      <c r="M138" s="144" t="s">
        <v>1</v>
      </c>
      <c r="N138" s="145" t="s">
        <v>42</v>
      </c>
      <c r="P138" s="146">
        <f>O138*H138</f>
        <v>0</v>
      </c>
      <c r="Q138" s="146">
        <v>7.6000000000000004E-4</v>
      </c>
      <c r="R138" s="146">
        <f>Q138*H138</f>
        <v>1.5200000000000001E-3</v>
      </c>
      <c r="S138" s="146">
        <v>2.0999999999999999E-3</v>
      </c>
      <c r="T138" s="147">
        <f>S138*H138</f>
        <v>4.1999999999999997E-3</v>
      </c>
      <c r="AR138" s="148" t="s">
        <v>169</v>
      </c>
      <c r="AT138" s="148" t="s">
        <v>165</v>
      </c>
      <c r="AU138" s="148" t="s">
        <v>86</v>
      </c>
      <c r="AY138" s="16" t="s">
        <v>163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6" t="s">
        <v>8</v>
      </c>
      <c r="BK138" s="149">
        <f>ROUND(I138*H138,0)</f>
        <v>0</v>
      </c>
      <c r="BL138" s="16" t="s">
        <v>169</v>
      </c>
      <c r="BM138" s="148" t="s">
        <v>195</v>
      </c>
    </row>
    <row r="139" spans="2:65" s="11" customFormat="1" ht="25.9" customHeight="1">
      <c r="B139" s="124"/>
      <c r="D139" s="125" t="s">
        <v>76</v>
      </c>
      <c r="E139" s="126" t="s">
        <v>1683</v>
      </c>
      <c r="F139" s="126" t="s">
        <v>1684</v>
      </c>
      <c r="I139" s="127"/>
      <c r="J139" s="128">
        <f>BK139</f>
        <v>0</v>
      </c>
      <c r="L139" s="124"/>
      <c r="M139" s="129"/>
      <c r="P139" s="130">
        <f>SUM(P140:P147)</f>
        <v>0</v>
      </c>
      <c r="R139" s="130">
        <f>SUM(R140:R147)</f>
        <v>1.635E-2</v>
      </c>
      <c r="T139" s="131">
        <f>SUM(T140:T147)</f>
        <v>0</v>
      </c>
      <c r="AR139" s="125" t="s">
        <v>86</v>
      </c>
      <c r="AT139" s="132" t="s">
        <v>76</v>
      </c>
      <c r="AU139" s="132" t="s">
        <v>77</v>
      </c>
      <c r="AY139" s="125" t="s">
        <v>163</v>
      </c>
      <c r="BK139" s="133">
        <f>SUM(BK140:BK147)</f>
        <v>0</v>
      </c>
    </row>
    <row r="140" spans="2:65" s="1" customFormat="1" ht="16.5" customHeight="1">
      <c r="B140" s="31"/>
      <c r="C140" s="136" t="s">
        <v>169</v>
      </c>
      <c r="D140" s="136" t="s">
        <v>165</v>
      </c>
      <c r="E140" s="137" t="s">
        <v>1866</v>
      </c>
      <c r="F140" s="138" t="s">
        <v>1867</v>
      </c>
      <c r="G140" s="139" t="s">
        <v>219</v>
      </c>
      <c r="H140" s="140">
        <v>10</v>
      </c>
      <c r="I140" s="141"/>
      <c r="J140" s="142">
        <f t="shared" ref="J140:J147" si="0">ROUND(I140*H140,0)</f>
        <v>0</v>
      </c>
      <c r="K140" s="143"/>
      <c r="L140" s="31"/>
      <c r="M140" s="144" t="s">
        <v>1</v>
      </c>
      <c r="N140" s="145" t="s">
        <v>42</v>
      </c>
      <c r="P140" s="146">
        <f t="shared" ref="P140:P147" si="1">O140*H140</f>
        <v>0</v>
      </c>
      <c r="Q140" s="146">
        <v>0</v>
      </c>
      <c r="R140" s="146">
        <f t="shared" ref="R140:R147" si="2">Q140*H140</f>
        <v>0</v>
      </c>
      <c r="S140" s="146">
        <v>0</v>
      </c>
      <c r="T140" s="147">
        <f t="shared" ref="T140:T147" si="3">S140*H140</f>
        <v>0</v>
      </c>
      <c r="AR140" s="148" t="s">
        <v>251</v>
      </c>
      <c r="AT140" s="148" t="s">
        <v>165</v>
      </c>
      <c r="AU140" s="148" t="s">
        <v>8</v>
      </c>
      <c r="AY140" s="16" t="s">
        <v>163</v>
      </c>
      <c r="BE140" s="149">
        <f t="shared" ref="BE140:BE147" si="4">IF(N140="základní",J140,0)</f>
        <v>0</v>
      </c>
      <c r="BF140" s="149">
        <f t="shared" ref="BF140:BF147" si="5">IF(N140="snížená",J140,0)</f>
        <v>0</v>
      </c>
      <c r="BG140" s="149">
        <f t="shared" ref="BG140:BG147" si="6">IF(N140="zákl. přenesená",J140,0)</f>
        <v>0</v>
      </c>
      <c r="BH140" s="149">
        <f t="shared" ref="BH140:BH147" si="7">IF(N140="sníž. přenesená",J140,0)</f>
        <v>0</v>
      </c>
      <c r="BI140" s="149">
        <f t="shared" ref="BI140:BI147" si="8">IF(N140="nulová",J140,0)</f>
        <v>0</v>
      </c>
      <c r="BJ140" s="16" t="s">
        <v>8</v>
      </c>
      <c r="BK140" s="149">
        <f t="shared" ref="BK140:BK147" si="9">ROUND(I140*H140,0)</f>
        <v>0</v>
      </c>
      <c r="BL140" s="16" t="s">
        <v>251</v>
      </c>
      <c r="BM140" s="148" t="s">
        <v>206</v>
      </c>
    </row>
    <row r="141" spans="2:65" s="1" customFormat="1" ht="21.75" customHeight="1">
      <c r="B141" s="31"/>
      <c r="C141" s="158" t="s">
        <v>190</v>
      </c>
      <c r="D141" s="158" t="s">
        <v>269</v>
      </c>
      <c r="E141" s="159" t="s">
        <v>1868</v>
      </c>
      <c r="F141" s="160" t="s">
        <v>1869</v>
      </c>
      <c r="G141" s="161" t="s">
        <v>219</v>
      </c>
      <c r="H141" s="162">
        <v>10</v>
      </c>
      <c r="I141" s="163"/>
      <c r="J141" s="164">
        <f t="shared" si="0"/>
        <v>0</v>
      </c>
      <c r="K141" s="165"/>
      <c r="L141" s="166"/>
      <c r="M141" s="167" t="s">
        <v>1</v>
      </c>
      <c r="N141" s="168" t="s">
        <v>42</v>
      </c>
      <c r="P141" s="146">
        <f t="shared" si="1"/>
        <v>0</v>
      </c>
      <c r="Q141" s="146">
        <v>1.5E-3</v>
      </c>
      <c r="R141" s="146">
        <f t="shared" si="2"/>
        <v>1.4999999999999999E-2</v>
      </c>
      <c r="S141" s="146">
        <v>0</v>
      </c>
      <c r="T141" s="147">
        <f t="shared" si="3"/>
        <v>0</v>
      </c>
      <c r="AR141" s="148" t="s">
        <v>339</v>
      </c>
      <c r="AT141" s="148" t="s">
        <v>269</v>
      </c>
      <c r="AU141" s="148" t="s">
        <v>8</v>
      </c>
      <c r="AY141" s="16" t="s">
        <v>163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6" t="s">
        <v>8</v>
      </c>
      <c r="BK141" s="149">
        <f t="shared" si="9"/>
        <v>0</v>
      </c>
      <c r="BL141" s="16" t="s">
        <v>251</v>
      </c>
      <c r="BM141" s="148" t="s">
        <v>216</v>
      </c>
    </row>
    <row r="142" spans="2:65" s="1" customFormat="1" ht="21.75" customHeight="1">
      <c r="B142" s="31"/>
      <c r="C142" s="136" t="s">
        <v>195</v>
      </c>
      <c r="D142" s="136" t="s">
        <v>165</v>
      </c>
      <c r="E142" s="137" t="s">
        <v>1685</v>
      </c>
      <c r="F142" s="138" t="s">
        <v>1686</v>
      </c>
      <c r="G142" s="139" t="s">
        <v>219</v>
      </c>
      <c r="H142" s="140">
        <v>30</v>
      </c>
      <c r="I142" s="141"/>
      <c r="J142" s="142">
        <f t="shared" si="0"/>
        <v>0</v>
      </c>
      <c r="K142" s="143"/>
      <c r="L142" s="31"/>
      <c r="M142" s="144" t="s">
        <v>1</v>
      </c>
      <c r="N142" s="145" t="s">
        <v>42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251</v>
      </c>
      <c r="AT142" s="148" t="s">
        <v>165</v>
      </c>
      <c r="AU142" s="148" t="s">
        <v>8</v>
      </c>
      <c r="AY142" s="16" t="s">
        <v>163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6" t="s">
        <v>8</v>
      </c>
      <c r="BK142" s="149">
        <f t="shared" si="9"/>
        <v>0</v>
      </c>
      <c r="BL142" s="16" t="s">
        <v>251</v>
      </c>
      <c r="BM142" s="148" t="s">
        <v>9</v>
      </c>
    </row>
    <row r="143" spans="2:65" s="1" customFormat="1" ht="16.5" customHeight="1">
      <c r="B143" s="31"/>
      <c r="C143" s="158" t="s">
        <v>200</v>
      </c>
      <c r="D143" s="158" t="s">
        <v>269</v>
      </c>
      <c r="E143" s="159" t="s">
        <v>1870</v>
      </c>
      <c r="F143" s="160" t="s">
        <v>1871</v>
      </c>
      <c r="G143" s="161" t="s">
        <v>219</v>
      </c>
      <c r="H143" s="162">
        <v>15</v>
      </c>
      <c r="I143" s="163"/>
      <c r="J143" s="164">
        <f t="shared" si="0"/>
        <v>0</v>
      </c>
      <c r="K143" s="165"/>
      <c r="L143" s="166"/>
      <c r="M143" s="167" t="s">
        <v>1</v>
      </c>
      <c r="N143" s="168" t="s">
        <v>42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339</v>
      </c>
      <c r="AT143" s="148" t="s">
        <v>269</v>
      </c>
      <c r="AU143" s="148" t="s">
        <v>8</v>
      </c>
      <c r="AY143" s="16" t="s">
        <v>163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6" t="s">
        <v>8</v>
      </c>
      <c r="BK143" s="149">
        <f t="shared" si="9"/>
        <v>0</v>
      </c>
      <c r="BL143" s="16" t="s">
        <v>251</v>
      </c>
      <c r="BM143" s="148" t="s">
        <v>238</v>
      </c>
    </row>
    <row r="144" spans="2:65" s="1" customFormat="1" ht="44.25" customHeight="1">
      <c r="B144" s="31"/>
      <c r="C144" s="158" t="s">
        <v>206</v>
      </c>
      <c r="D144" s="158" t="s">
        <v>269</v>
      </c>
      <c r="E144" s="159" t="s">
        <v>1691</v>
      </c>
      <c r="F144" s="160" t="s">
        <v>1692</v>
      </c>
      <c r="G144" s="161" t="s">
        <v>219</v>
      </c>
      <c r="H144" s="162">
        <v>15</v>
      </c>
      <c r="I144" s="163"/>
      <c r="J144" s="164">
        <f t="shared" si="0"/>
        <v>0</v>
      </c>
      <c r="K144" s="165"/>
      <c r="L144" s="166"/>
      <c r="M144" s="167" t="s">
        <v>1</v>
      </c>
      <c r="N144" s="168" t="s">
        <v>42</v>
      </c>
      <c r="P144" s="146">
        <f t="shared" si="1"/>
        <v>0</v>
      </c>
      <c r="Q144" s="146">
        <v>9.0000000000000006E-5</v>
      </c>
      <c r="R144" s="146">
        <f t="shared" si="2"/>
        <v>1.3500000000000001E-3</v>
      </c>
      <c r="S144" s="146">
        <v>0</v>
      </c>
      <c r="T144" s="147">
        <f t="shared" si="3"/>
        <v>0</v>
      </c>
      <c r="AR144" s="148" t="s">
        <v>339</v>
      </c>
      <c r="AT144" s="148" t="s">
        <v>269</v>
      </c>
      <c r="AU144" s="148" t="s">
        <v>8</v>
      </c>
      <c r="AY144" s="16" t="s">
        <v>163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6" t="s">
        <v>8</v>
      </c>
      <c r="BK144" s="149">
        <f t="shared" si="9"/>
        <v>0</v>
      </c>
      <c r="BL144" s="16" t="s">
        <v>251</v>
      </c>
      <c r="BM144" s="148" t="s">
        <v>251</v>
      </c>
    </row>
    <row r="145" spans="2:65" s="1" customFormat="1" ht="16.5" customHeight="1">
      <c r="B145" s="31"/>
      <c r="C145" s="136" t="s">
        <v>211</v>
      </c>
      <c r="D145" s="136" t="s">
        <v>165</v>
      </c>
      <c r="E145" s="137" t="s">
        <v>1872</v>
      </c>
      <c r="F145" s="138" t="s">
        <v>1873</v>
      </c>
      <c r="G145" s="139" t="s">
        <v>226</v>
      </c>
      <c r="H145" s="140">
        <v>2</v>
      </c>
      <c r="I145" s="141"/>
      <c r="J145" s="142">
        <f t="shared" si="0"/>
        <v>0</v>
      </c>
      <c r="K145" s="143"/>
      <c r="L145" s="31"/>
      <c r="M145" s="144" t="s">
        <v>1</v>
      </c>
      <c r="N145" s="145" t="s">
        <v>42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251</v>
      </c>
      <c r="AT145" s="148" t="s">
        <v>165</v>
      </c>
      <c r="AU145" s="148" t="s">
        <v>8</v>
      </c>
      <c r="AY145" s="16" t="s">
        <v>163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6" t="s">
        <v>8</v>
      </c>
      <c r="BK145" s="149">
        <f t="shared" si="9"/>
        <v>0</v>
      </c>
      <c r="BL145" s="16" t="s">
        <v>251</v>
      </c>
      <c r="BM145" s="148" t="s">
        <v>259</v>
      </c>
    </row>
    <row r="146" spans="2:65" s="1" customFormat="1" ht="16.5" customHeight="1">
      <c r="B146" s="31"/>
      <c r="C146" s="158" t="s">
        <v>216</v>
      </c>
      <c r="D146" s="158" t="s">
        <v>269</v>
      </c>
      <c r="E146" s="159" t="s">
        <v>1874</v>
      </c>
      <c r="F146" s="160" t="s">
        <v>1875</v>
      </c>
      <c r="G146" s="161" t="s">
        <v>226</v>
      </c>
      <c r="H146" s="162">
        <v>1</v>
      </c>
      <c r="I146" s="163"/>
      <c r="J146" s="164">
        <f t="shared" si="0"/>
        <v>0</v>
      </c>
      <c r="K146" s="165"/>
      <c r="L146" s="166"/>
      <c r="M146" s="167" t="s">
        <v>1</v>
      </c>
      <c r="N146" s="168" t="s">
        <v>42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339</v>
      </c>
      <c r="AT146" s="148" t="s">
        <v>269</v>
      </c>
      <c r="AU146" s="148" t="s">
        <v>8</v>
      </c>
      <c r="AY146" s="16" t="s">
        <v>163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6" t="s">
        <v>8</v>
      </c>
      <c r="BK146" s="149">
        <f t="shared" si="9"/>
        <v>0</v>
      </c>
      <c r="BL146" s="16" t="s">
        <v>251</v>
      </c>
      <c r="BM146" s="148" t="s">
        <v>268</v>
      </c>
    </row>
    <row r="147" spans="2:65" s="1" customFormat="1" ht="16.5" customHeight="1">
      <c r="B147" s="31"/>
      <c r="C147" s="158" t="s">
        <v>223</v>
      </c>
      <c r="D147" s="158" t="s">
        <v>269</v>
      </c>
      <c r="E147" s="159" t="s">
        <v>1876</v>
      </c>
      <c r="F147" s="160" t="s">
        <v>1877</v>
      </c>
      <c r="G147" s="161" t="s">
        <v>226</v>
      </c>
      <c r="H147" s="162">
        <v>1</v>
      </c>
      <c r="I147" s="163"/>
      <c r="J147" s="164">
        <f t="shared" si="0"/>
        <v>0</v>
      </c>
      <c r="K147" s="165"/>
      <c r="L147" s="166"/>
      <c r="M147" s="167" t="s">
        <v>1</v>
      </c>
      <c r="N147" s="168" t="s">
        <v>42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339</v>
      </c>
      <c r="AT147" s="148" t="s">
        <v>269</v>
      </c>
      <c r="AU147" s="148" t="s">
        <v>8</v>
      </c>
      <c r="AY147" s="16" t="s">
        <v>163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6" t="s">
        <v>8</v>
      </c>
      <c r="BK147" s="149">
        <f t="shared" si="9"/>
        <v>0</v>
      </c>
      <c r="BL147" s="16" t="s">
        <v>251</v>
      </c>
      <c r="BM147" s="148" t="s">
        <v>280</v>
      </c>
    </row>
    <row r="148" spans="2:65" s="11" customFormat="1" ht="25.9" customHeight="1">
      <c r="B148" s="124"/>
      <c r="D148" s="125" t="s">
        <v>76</v>
      </c>
      <c r="E148" s="126" t="s">
        <v>1693</v>
      </c>
      <c r="F148" s="126" t="s">
        <v>1694</v>
      </c>
      <c r="I148" s="127"/>
      <c r="J148" s="128">
        <f>BK148</f>
        <v>0</v>
      </c>
      <c r="L148" s="124"/>
      <c r="M148" s="129"/>
      <c r="P148" s="130">
        <f>SUM(P149:P152)</f>
        <v>0</v>
      </c>
      <c r="R148" s="130">
        <f>SUM(R149:R152)</f>
        <v>0</v>
      </c>
      <c r="T148" s="131">
        <f>SUM(T149:T152)</f>
        <v>0</v>
      </c>
      <c r="AR148" s="125" t="s">
        <v>8</v>
      </c>
      <c r="AT148" s="132" t="s">
        <v>76</v>
      </c>
      <c r="AU148" s="132" t="s">
        <v>77</v>
      </c>
      <c r="AY148" s="125" t="s">
        <v>163</v>
      </c>
      <c r="BK148" s="133">
        <f>SUM(BK149:BK152)</f>
        <v>0</v>
      </c>
    </row>
    <row r="149" spans="2:65" s="1" customFormat="1" ht="24.2" customHeight="1">
      <c r="B149" s="31"/>
      <c r="C149" s="136" t="s">
        <v>9</v>
      </c>
      <c r="D149" s="136" t="s">
        <v>165</v>
      </c>
      <c r="E149" s="137" t="s">
        <v>1696</v>
      </c>
      <c r="F149" s="138" t="s">
        <v>1878</v>
      </c>
      <c r="G149" s="139" t="s">
        <v>1353</v>
      </c>
      <c r="H149" s="140">
        <v>24</v>
      </c>
      <c r="I149" s="141"/>
      <c r="J149" s="142">
        <f>ROUND(I149*H149,0)</f>
        <v>0</v>
      </c>
      <c r="K149" s="143"/>
      <c r="L149" s="31"/>
      <c r="M149" s="144" t="s">
        <v>1</v>
      </c>
      <c r="N149" s="145" t="s">
        <v>42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169</v>
      </c>
      <c r="AT149" s="148" t="s">
        <v>165</v>
      </c>
      <c r="AU149" s="148" t="s">
        <v>8</v>
      </c>
      <c r="AY149" s="16" t="s">
        <v>163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8</v>
      </c>
      <c r="BK149" s="149">
        <f>ROUND(I149*H149,0)</f>
        <v>0</v>
      </c>
      <c r="BL149" s="16" t="s">
        <v>169</v>
      </c>
      <c r="BM149" s="148" t="s">
        <v>291</v>
      </c>
    </row>
    <row r="150" spans="2:65" s="1" customFormat="1" ht="24.2" customHeight="1">
      <c r="B150" s="31"/>
      <c r="C150" s="136" t="s">
        <v>233</v>
      </c>
      <c r="D150" s="136" t="s">
        <v>165</v>
      </c>
      <c r="E150" s="137" t="s">
        <v>1698</v>
      </c>
      <c r="F150" s="138" t="s">
        <v>1699</v>
      </c>
      <c r="G150" s="139" t="s">
        <v>1141</v>
      </c>
      <c r="H150" s="140">
        <v>10</v>
      </c>
      <c r="I150" s="141"/>
      <c r="J150" s="142">
        <f>ROUND(I150*H150,0)</f>
        <v>0</v>
      </c>
      <c r="K150" s="143"/>
      <c r="L150" s="31"/>
      <c r="M150" s="144" t="s">
        <v>1</v>
      </c>
      <c r="N150" s="145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169</v>
      </c>
      <c r="AT150" s="148" t="s">
        <v>165</v>
      </c>
      <c r="AU150" s="148" t="s">
        <v>8</v>
      </c>
      <c r="AY150" s="16" t="s">
        <v>163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8</v>
      </c>
      <c r="BK150" s="149">
        <f>ROUND(I150*H150,0)</f>
        <v>0</v>
      </c>
      <c r="BL150" s="16" t="s">
        <v>169</v>
      </c>
      <c r="BM150" s="148" t="s">
        <v>305</v>
      </c>
    </row>
    <row r="151" spans="2:65" s="1" customFormat="1" ht="16.5" customHeight="1">
      <c r="B151" s="31"/>
      <c r="C151" s="136" t="s">
        <v>238</v>
      </c>
      <c r="D151" s="136" t="s">
        <v>165</v>
      </c>
      <c r="E151" s="137" t="s">
        <v>1700</v>
      </c>
      <c r="F151" s="138" t="s">
        <v>1701</v>
      </c>
      <c r="G151" s="139" t="s">
        <v>1141</v>
      </c>
      <c r="H151" s="140">
        <v>1</v>
      </c>
      <c r="I151" s="141"/>
      <c r="J151" s="142">
        <f>ROUND(I151*H151,0)</f>
        <v>0</v>
      </c>
      <c r="K151" s="143"/>
      <c r="L151" s="31"/>
      <c r="M151" s="144" t="s">
        <v>1</v>
      </c>
      <c r="N151" s="145" t="s">
        <v>42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169</v>
      </c>
      <c r="AT151" s="148" t="s">
        <v>165</v>
      </c>
      <c r="AU151" s="148" t="s">
        <v>8</v>
      </c>
      <c r="AY151" s="16" t="s">
        <v>163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8</v>
      </c>
      <c r="BK151" s="149">
        <f>ROUND(I151*H151,0)</f>
        <v>0</v>
      </c>
      <c r="BL151" s="16" t="s">
        <v>169</v>
      </c>
      <c r="BM151" s="148" t="s">
        <v>315</v>
      </c>
    </row>
    <row r="152" spans="2:65" s="1" customFormat="1" ht="24.2" customHeight="1">
      <c r="B152" s="31"/>
      <c r="C152" s="136" t="s">
        <v>244</v>
      </c>
      <c r="D152" s="136" t="s">
        <v>165</v>
      </c>
      <c r="E152" s="137" t="s">
        <v>1704</v>
      </c>
      <c r="F152" s="138" t="s">
        <v>1705</v>
      </c>
      <c r="G152" s="139" t="s">
        <v>1141</v>
      </c>
      <c r="H152" s="140">
        <v>4</v>
      </c>
      <c r="I152" s="141"/>
      <c r="J152" s="142">
        <f>ROUND(I152*H152,0)</f>
        <v>0</v>
      </c>
      <c r="K152" s="143"/>
      <c r="L152" s="31"/>
      <c r="M152" s="144" t="s">
        <v>1</v>
      </c>
      <c r="N152" s="145" t="s">
        <v>42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169</v>
      </c>
      <c r="AT152" s="148" t="s">
        <v>165</v>
      </c>
      <c r="AU152" s="148" t="s">
        <v>8</v>
      </c>
      <c r="AY152" s="16" t="s">
        <v>163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8</v>
      </c>
      <c r="BK152" s="149">
        <f>ROUND(I152*H152,0)</f>
        <v>0</v>
      </c>
      <c r="BL152" s="16" t="s">
        <v>169</v>
      </c>
      <c r="BM152" s="148" t="s">
        <v>328</v>
      </c>
    </row>
    <row r="153" spans="2:65" s="11" customFormat="1" ht="25.9" customHeight="1">
      <c r="B153" s="124"/>
      <c r="D153" s="125" t="s">
        <v>76</v>
      </c>
      <c r="E153" s="126" t="s">
        <v>761</v>
      </c>
      <c r="F153" s="126" t="s">
        <v>762</v>
      </c>
      <c r="I153" s="127"/>
      <c r="J153" s="128">
        <f>BK153</f>
        <v>0</v>
      </c>
      <c r="L153" s="124"/>
      <c r="M153" s="129"/>
      <c r="P153" s="130">
        <f>P154+P184+P187</f>
        <v>0</v>
      </c>
      <c r="R153" s="130">
        <f>R154+R184+R187</f>
        <v>0.22020000000000001</v>
      </c>
      <c r="T153" s="131">
        <f>T154+T184+T187</f>
        <v>0.23765799999999998</v>
      </c>
      <c r="AR153" s="125" t="s">
        <v>86</v>
      </c>
      <c r="AT153" s="132" t="s">
        <v>76</v>
      </c>
      <c r="AU153" s="132" t="s">
        <v>77</v>
      </c>
      <c r="AY153" s="125" t="s">
        <v>163</v>
      </c>
      <c r="BK153" s="133">
        <f>BK154+BK184+BK187</f>
        <v>0</v>
      </c>
    </row>
    <row r="154" spans="2:65" s="11" customFormat="1" ht="22.9" customHeight="1">
      <c r="B154" s="124"/>
      <c r="D154" s="125" t="s">
        <v>76</v>
      </c>
      <c r="E154" s="134" t="s">
        <v>1708</v>
      </c>
      <c r="F154" s="134" t="s">
        <v>1709</v>
      </c>
      <c r="I154" s="127"/>
      <c r="J154" s="135">
        <f>BK154</f>
        <v>0</v>
      </c>
      <c r="L154" s="124"/>
      <c r="M154" s="129"/>
      <c r="P154" s="130">
        <f>SUM(P155:P183)</f>
        <v>0</v>
      </c>
      <c r="R154" s="130">
        <f>SUM(R155:R183)</f>
        <v>0.22020000000000001</v>
      </c>
      <c r="T154" s="131">
        <f>SUM(T155:T183)</f>
        <v>0.23765799999999998</v>
      </c>
      <c r="AR154" s="125" t="s">
        <v>86</v>
      </c>
      <c r="AT154" s="132" t="s">
        <v>76</v>
      </c>
      <c r="AU154" s="132" t="s">
        <v>8</v>
      </c>
      <c r="AY154" s="125" t="s">
        <v>163</v>
      </c>
      <c r="BK154" s="133">
        <f>SUM(BK155:BK183)</f>
        <v>0</v>
      </c>
    </row>
    <row r="155" spans="2:65" s="1" customFormat="1" ht="21.75" customHeight="1">
      <c r="B155" s="31"/>
      <c r="C155" s="136" t="s">
        <v>251</v>
      </c>
      <c r="D155" s="136" t="s">
        <v>165</v>
      </c>
      <c r="E155" s="137" t="s">
        <v>1710</v>
      </c>
      <c r="F155" s="138" t="s">
        <v>1711</v>
      </c>
      <c r="G155" s="139" t="s">
        <v>219</v>
      </c>
      <c r="H155" s="140">
        <v>40</v>
      </c>
      <c r="I155" s="141"/>
      <c r="J155" s="142">
        <f>ROUND(I155*H155,0)</f>
        <v>0</v>
      </c>
      <c r="K155" s="143"/>
      <c r="L155" s="31"/>
      <c r="M155" s="144" t="s">
        <v>1</v>
      </c>
      <c r="N155" s="145" t="s">
        <v>42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251</v>
      </c>
      <c r="AT155" s="148" t="s">
        <v>165</v>
      </c>
      <c r="AU155" s="148" t="s">
        <v>86</v>
      </c>
      <c r="AY155" s="16" t="s">
        <v>163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6" t="s">
        <v>8</v>
      </c>
      <c r="BK155" s="149">
        <f>ROUND(I155*H155,0)</f>
        <v>0</v>
      </c>
      <c r="BL155" s="16" t="s">
        <v>251</v>
      </c>
      <c r="BM155" s="148" t="s">
        <v>339</v>
      </c>
    </row>
    <row r="156" spans="2:65" s="1" customFormat="1" ht="16.5" customHeight="1">
      <c r="B156" s="31"/>
      <c r="C156" s="158" t="s">
        <v>255</v>
      </c>
      <c r="D156" s="158" t="s">
        <v>269</v>
      </c>
      <c r="E156" s="159" t="s">
        <v>1712</v>
      </c>
      <c r="F156" s="160" t="s">
        <v>1713</v>
      </c>
      <c r="G156" s="161" t="s">
        <v>219</v>
      </c>
      <c r="H156" s="162">
        <v>20</v>
      </c>
      <c r="I156" s="163"/>
      <c r="J156" s="164">
        <f>ROUND(I156*H156,0)</f>
        <v>0</v>
      </c>
      <c r="K156" s="165"/>
      <c r="L156" s="166"/>
      <c r="M156" s="167" t="s">
        <v>1</v>
      </c>
      <c r="N156" s="168" t="s">
        <v>42</v>
      </c>
      <c r="P156" s="146">
        <f>O156*H156</f>
        <v>0</v>
      </c>
      <c r="Q156" s="146">
        <v>1.8000000000000001E-4</v>
      </c>
      <c r="R156" s="146">
        <f>Q156*H156</f>
        <v>3.6000000000000003E-3</v>
      </c>
      <c r="S156" s="146">
        <v>0</v>
      </c>
      <c r="T156" s="147">
        <f>S156*H156</f>
        <v>0</v>
      </c>
      <c r="AR156" s="148" t="s">
        <v>339</v>
      </c>
      <c r="AT156" s="148" t="s">
        <v>269</v>
      </c>
      <c r="AU156" s="148" t="s">
        <v>86</v>
      </c>
      <c r="AY156" s="16" t="s">
        <v>163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8</v>
      </c>
      <c r="BK156" s="149">
        <f>ROUND(I156*H156,0)</f>
        <v>0</v>
      </c>
      <c r="BL156" s="16" t="s">
        <v>251</v>
      </c>
      <c r="BM156" s="148" t="s">
        <v>348</v>
      </c>
    </row>
    <row r="157" spans="2:65" s="1" customFormat="1" ht="16.5" customHeight="1">
      <c r="B157" s="31"/>
      <c r="C157" s="158" t="s">
        <v>259</v>
      </c>
      <c r="D157" s="158" t="s">
        <v>269</v>
      </c>
      <c r="E157" s="159" t="s">
        <v>1879</v>
      </c>
      <c r="F157" s="160" t="s">
        <v>1880</v>
      </c>
      <c r="G157" s="161" t="s">
        <v>219</v>
      </c>
      <c r="H157" s="162">
        <v>20</v>
      </c>
      <c r="I157" s="163"/>
      <c r="J157" s="164">
        <f>ROUND(I157*H157,0)</f>
        <v>0</v>
      </c>
      <c r="K157" s="165"/>
      <c r="L157" s="166"/>
      <c r="M157" s="167" t="s">
        <v>1</v>
      </c>
      <c r="N157" s="168" t="s">
        <v>42</v>
      </c>
      <c r="P157" s="146">
        <f>O157*H157</f>
        <v>0</v>
      </c>
      <c r="Q157" s="146">
        <v>1.2999999999999999E-4</v>
      </c>
      <c r="R157" s="146">
        <f>Q157*H157</f>
        <v>2.5999999999999999E-3</v>
      </c>
      <c r="S157" s="146">
        <v>0</v>
      </c>
      <c r="T157" s="147">
        <f>S157*H157</f>
        <v>0</v>
      </c>
      <c r="AR157" s="148" t="s">
        <v>339</v>
      </c>
      <c r="AT157" s="148" t="s">
        <v>269</v>
      </c>
      <c r="AU157" s="148" t="s">
        <v>86</v>
      </c>
      <c r="AY157" s="16" t="s">
        <v>163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6" t="s">
        <v>8</v>
      </c>
      <c r="BK157" s="149">
        <f>ROUND(I157*H157,0)</f>
        <v>0</v>
      </c>
      <c r="BL157" s="16" t="s">
        <v>251</v>
      </c>
      <c r="BM157" s="148" t="s">
        <v>360</v>
      </c>
    </row>
    <row r="158" spans="2:65" s="12" customFormat="1" ht="22.5">
      <c r="B158" s="150"/>
      <c r="D158" s="151" t="s">
        <v>171</v>
      </c>
      <c r="E158" s="152" t="s">
        <v>1</v>
      </c>
      <c r="F158" s="153" t="s">
        <v>1881</v>
      </c>
      <c r="H158" s="154">
        <v>20</v>
      </c>
      <c r="I158" s="155"/>
      <c r="L158" s="150"/>
      <c r="M158" s="156"/>
      <c r="T158" s="157"/>
      <c r="AT158" s="152" t="s">
        <v>171</v>
      </c>
      <c r="AU158" s="152" t="s">
        <v>86</v>
      </c>
      <c r="AV158" s="12" t="s">
        <v>86</v>
      </c>
      <c r="AW158" s="12" t="s">
        <v>32</v>
      </c>
      <c r="AX158" s="12" t="s">
        <v>77</v>
      </c>
      <c r="AY158" s="152" t="s">
        <v>163</v>
      </c>
    </row>
    <row r="159" spans="2:65" s="14" customFormat="1">
      <c r="B159" s="181"/>
      <c r="D159" s="151" t="s">
        <v>171</v>
      </c>
      <c r="E159" s="182" t="s">
        <v>1</v>
      </c>
      <c r="F159" s="183" t="s">
        <v>1882</v>
      </c>
      <c r="H159" s="184">
        <v>20</v>
      </c>
      <c r="I159" s="185"/>
      <c r="L159" s="181"/>
      <c r="M159" s="186"/>
      <c r="T159" s="187"/>
      <c r="AT159" s="182" t="s">
        <v>171</v>
      </c>
      <c r="AU159" s="182" t="s">
        <v>86</v>
      </c>
      <c r="AV159" s="14" t="s">
        <v>169</v>
      </c>
      <c r="AW159" s="14" t="s">
        <v>32</v>
      </c>
      <c r="AX159" s="14" t="s">
        <v>8</v>
      </c>
      <c r="AY159" s="182" t="s">
        <v>163</v>
      </c>
    </row>
    <row r="160" spans="2:65" s="1" customFormat="1" ht="24.2" customHeight="1">
      <c r="B160" s="31"/>
      <c r="C160" s="136" t="s">
        <v>264</v>
      </c>
      <c r="D160" s="136" t="s">
        <v>165</v>
      </c>
      <c r="E160" s="137" t="s">
        <v>1883</v>
      </c>
      <c r="F160" s="138" t="s">
        <v>1884</v>
      </c>
      <c r="G160" s="139" t="s">
        <v>219</v>
      </c>
      <c r="H160" s="140">
        <v>220</v>
      </c>
      <c r="I160" s="141"/>
      <c r="J160" s="142">
        <f>ROUND(I160*H160,0)</f>
        <v>0</v>
      </c>
      <c r="K160" s="143"/>
      <c r="L160" s="31"/>
      <c r="M160" s="144" t="s">
        <v>1</v>
      </c>
      <c r="N160" s="145" t="s">
        <v>42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251</v>
      </c>
      <c r="AT160" s="148" t="s">
        <v>165</v>
      </c>
      <c r="AU160" s="148" t="s">
        <v>86</v>
      </c>
      <c r="AY160" s="16" t="s">
        <v>163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6" t="s">
        <v>8</v>
      </c>
      <c r="BK160" s="149">
        <f>ROUND(I160*H160,0)</f>
        <v>0</v>
      </c>
      <c r="BL160" s="16" t="s">
        <v>251</v>
      </c>
      <c r="BM160" s="148" t="s">
        <v>375</v>
      </c>
    </row>
    <row r="161" spans="2:65" s="1" customFormat="1" ht="24.2" customHeight="1">
      <c r="B161" s="31"/>
      <c r="C161" s="158" t="s">
        <v>268</v>
      </c>
      <c r="D161" s="158" t="s">
        <v>269</v>
      </c>
      <c r="E161" s="159" t="s">
        <v>1885</v>
      </c>
      <c r="F161" s="160" t="s">
        <v>1886</v>
      </c>
      <c r="G161" s="161" t="s">
        <v>219</v>
      </c>
      <c r="H161" s="162">
        <v>10</v>
      </c>
      <c r="I161" s="163"/>
      <c r="J161" s="164">
        <f>ROUND(I161*H161,0)</f>
        <v>0</v>
      </c>
      <c r="K161" s="165"/>
      <c r="L161" s="166"/>
      <c r="M161" s="167" t="s">
        <v>1</v>
      </c>
      <c r="N161" s="168" t="s">
        <v>42</v>
      </c>
      <c r="P161" s="146">
        <f>O161*H161</f>
        <v>0</v>
      </c>
      <c r="Q161" s="146">
        <v>6.9999999999999994E-5</v>
      </c>
      <c r="R161" s="146">
        <f>Q161*H161</f>
        <v>6.9999999999999988E-4</v>
      </c>
      <c r="S161" s="146">
        <v>0</v>
      </c>
      <c r="T161" s="147">
        <f>S161*H161</f>
        <v>0</v>
      </c>
      <c r="AR161" s="148" t="s">
        <v>339</v>
      </c>
      <c r="AT161" s="148" t="s">
        <v>269</v>
      </c>
      <c r="AU161" s="148" t="s">
        <v>86</v>
      </c>
      <c r="AY161" s="16" t="s">
        <v>163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6" t="s">
        <v>8</v>
      </c>
      <c r="BK161" s="149">
        <f>ROUND(I161*H161,0)</f>
        <v>0</v>
      </c>
      <c r="BL161" s="16" t="s">
        <v>251</v>
      </c>
      <c r="BM161" s="148" t="s">
        <v>386</v>
      </c>
    </row>
    <row r="162" spans="2:65" s="12" customFormat="1" ht="22.5">
      <c r="B162" s="150"/>
      <c r="D162" s="151" t="s">
        <v>171</v>
      </c>
      <c r="E162" s="152" t="s">
        <v>1</v>
      </c>
      <c r="F162" s="153" t="s">
        <v>1887</v>
      </c>
      <c r="H162" s="154">
        <v>10</v>
      </c>
      <c r="I162" s="155"/>
      <c r="L162" s="150"/>
      <c r="M162" s="156"/>
      <c r="T162" s="157"/>
      <c r="AT162" s="152" t="s">
        <v>171</v>
      </c>
      <c r="AU162" s="152" t="s">
        <v>86</v>
      </c>
      <c r="AV162" s="12" t="s">
        <v>86</v>
      </c>
      <c r="AW162" s="12" t="s">
        <v>32</v>
      </c>
      <c r="AX162" s="12" t="s">
        <v>77</v>
      </c>
      <c r="AY162" s="152" t="s">
        <v>163</v>
      </c>
    </row>
    <row r="163" spans="2:65" s="14" customFormat="1">
      <c r="B163" s="181"/>
      <c r="D163" s="151" t="s">
        <v>171</v>
      </c>
      <c r="E163" s="182" t="s">
        <v>1</v>
      </c>
      <c r="F163" s="183" t="s">
        <v>1882</v>
      </c>
      <c r="H163" s="184">
        <v>10</v>
      </c>
      <c r="I163" s="185"/>
      <c r="L163" s="181"/>
      <c r="M163" s="186"/>
      <c r="T163" s="187"/>
      <c r="AT163" s="182" t="s">
        <v>171</v>
      </c>
      <c r="AU163" s="182" t="s">
        <v>86</v>
      </c>
      <c r="AV163" s="14" t="s">
        <v>169</v>
      </c>
      <c r="AW163" s="14" t="s">
        <v>32</v>
      </c>
      <c r="AX163" s="14" t="s">
        <v>8</v>
      </c>
      <c r="AY163" s="182" t="s">
        <v>163</v>
      </c>
    </row>
    <row r="164" spans="2:65" s="1" customFormat="1" ht="16.5" customHeight="1">
      <c r="B164" s="31"/>
      <c r="C164" s="158" t="s">
        <v>7</v>
      </c>
      <c r="D164" s="158" t="s">
        <v>269</v>
      </c>
      <c r="E164" s="159" t="s">
        <v>1888</v>
      </c>
      <c r="F164" s="160" t="s">
        <v>1889</v>
      </c>
      <c r="G164" s="161" t="s">
        <v>219</v>
      </c>
      <c r="H164" s="162">
        <v>20</v>
      </c>
      <c r="I164" s="163"/>
      <c r="J164" s="164">
        <f>ROUND(I164*H164,0)</f>
        <v>0</v>
      </c>
      <c r="K164" s="165"/>
      <c r="L164" s="166"/>
      <c r="M164" s="167" t="s">
        <v>1</v>
      </c>
      <c r="N164" s="168" t="s">
        <v>42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339</v>
      </c>
      <c r="AT164" s="148" t="s">
        <v>269</v>
      </c>
      <c r="AU164" s="148" t="s">
        <v>86</v>
      </c>
      <c r="AY164" s="16" t="s">
        <v>163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6" t="s">
        <v>8</v>
      </c>
      <c r="BK164" s="149">
        <f>ROUND(I164*H164,0)</f>
        <v>0</v>
      </c>
      <c r="BL164" s="16" t="s">
        <v>251</v>
      </c>
      <c r="BM164" s="148" t="s">
        <v>397</v>
      </c>
    </row>
    <row r="165" spans="2:65" s="12" customFormat="1" ht="22.5">
      <c r="B165" s="150"/>
      <c r="D165" s="151" t="s">
        <v>171</v>
      </c>
      <c r="E165" s="152" t="s">
        <v>1</v>
      </c>
      <c r="F165" s="153" t="s">
        <v>1881</v>
      </c>
      <c r="H165" s="154">
        <v>20</v>
      </c>
      <c r="I165" s="155"/>
      <c r="L165" s="150"/>
      <c r="M165" s="156"/>
      <c r="T165" s="157"/>
      <c r="AT165" s="152" t="s">
        <v>171</v>
      </c>
      <c r="AU165" s="152" t="s">
        <v>86</v>
      </c>
      <c r="AV165" s="12" t="s">
        <v>86</v>
      </c>
      <c r="AW165" s="12" t="s">
        <v>32</v>
      </c>
      <c r="AX165" s="12" t="s">
        <v>77</v>
      </c>
      <c r="AY165" s="152" t="s">
        <v>163</v>
      </c>
    </row>
    <row r="166" spans="2:65" s="14" customFormat="1">
      <c r="B166" s="181"/>
      <c r="D166" s="151" t="s">
        <v>171</v>
      </c>
      <c r="E166" s="182" t="s">
        <v>1</v>
      </c>
      <c r="F166" s="183" t="s">
        <v>1882</v>
      </c>
      <c r="H166" s="184">
        <v>20</v>
      </c>
      <c r="I166" s="185"/>
      <c r="L166" s="181"/>
      <c r="M166" s="186"/>
      <c r="T166" s="187"/>
      <c r="AT166" s="182" t="s">
        <v>171</v>
      </c>
      <c r="AU166" s="182" t="s">
        <v>86</v>
      </c>
      <c r="AV166" s="14" t="s">
        <v>169</v>
      </c>
      <c r="AW166" s="14" t="s">
        <v>32</v>
      </c>
      <c r="AX166" s="14" t="s">
        <v>8</v>
      </c>
      <c r="AY166" s="182" t="s">
        <v>163</v>
      </c>
    </row>
    <row r="167" spans="2:65" s="1" customFormat="1" ht="16.5" customHeight="1">
      <c r="B167" s="31"/>
      <c r="C167" s="158" t="s">
        <v>280</v>
      </c>
      <c r="D167" s="158" t="s">
        <v>269</v>
      </c>
      <c r="E167" s="159" t="s">
        <v>1890</v>
      </c>
      <c r="F167" s="160" t="s">
        <v>1891</v>
      </c>
      <c r="G167" s="161" t="s">
        <v>219</v>
      </c>
      <c r="H167" s="162">
        <v>120</v>
      </c>
      <c r="I167" s="163"/>
      <c r="J167" s="164">
        <f t="shared" ref="J167:J183" si="10">ROUND(I167*H167,0)</f>
        <v>0</v>
      </c>
      <c r="K167" s="165"/>
      <c r="L167" s="166"/>
      <c r="M167" s="167" t="s">
        <v>1</v>
      </c>
      <c r="N167" s="168" t="s">
        <v>42</v>
      </c>
      <c r="P167" s="146">
        <f t="shared" ref="P167:P183" si="11">O167*H167</f>
        <v>0</v>
      </c>
      <c r="Q167" s="146">
        <v>0</v>
      </c>
      <c r="R167" s="146">
        <f t="shared" ref="R167:R183" si="12">Q167*H167</f>
        <v>0</v>
      </c>
      <c r="S167" s="146">
        <v>0</v>
      </c>
      <c r="T167" s="147">
        <f t="shared" ref="T167:T183" si="13">S167*H167</f>
        <v>0</v>
      </c>
      <c r="AR167" s="148" t="s">
        <v>339</v>
      </c>
      <c r="AT167" s="148" t="s">
        <v>269</v>
      </c>
      <c r="AU167" s="148" t="s">
        <v>86</v>
      </c>
      <c r="AY167" s="16" t="s">
        <v>163</v>
      </c>
      <c r="BE167" s="149">
        <f t="shared" ref="BE167:BE183" si="14">IF(N167="základní",J167,0)</f>
        <v>0</v>
      </c>
      <c r="BF167" s="149">
        <f t="shared" ref="BF167:BF183" si="15">IF(N167="snížená",J167,0)</f>
        <v>0</v>
      </c>
      <c r="BG167" s="149">
        <f t="shared" ref="BG167:BG183" si="16">IF(N167="zákl. přenesená",J167,0)</f>
        <v>0</v>
      </c>
      <c r="BH167" s="149">
        <f t="shared" ref="BH167:BH183" si="17">IF(N167="sníž. přenesená",J167,0)</f>
        <v>0</v>
      </c>
      <c r="BI167" s="149">
        <f t="shared" ref="BI167:BI183" si="18">IF(N167="nulová",J167,0)</f>
        <v>0</v>
      </c>
      <c r="BJ167" s="16" t="s">
        <v>8</v>
      </c>
      <c r="BK167" s="149">
        <f t="shared" ref="BK167:BK183" si="19">ROUND(I167*H167,0)</f>
        <v>0</v>
      </c>
      <c r="BL167" s="16" t="s">
        <v>251</v>
      </c>
      <c r="BM167" s="148" t="s">
        <v>408</v>
      </c>
    </row>
    <row r="168" spans="2:65" s="1" customFormat="1" ht="24.2" customHeight="1">
      <c r="B168" s="31"/>
      <c r="C168" s="158" t="s">
        <v>285</v>
      </c>
      <c r="D168" s="158" t="s">
        <v>269</v>
      </c>
      <c r="E168" s="159" t="s">
        <v>1892</v>
      </c>
      <c r="F168" s="160" t="s">
        <v>1893</v>
      </c>
      <c r="G168" s="161" t="s">
        <v>219</v>
      </c>
      <c r="H168" s="162">
        <v>40</v>
      </c>
      <c r="I168" s="163"/>
      <c r="J168" s="164">
        <f t="shared" si="10"/>
        <v>0</v>
      </c>
      <c r="K168" s="165"/>
      <c r="L168" s="166"/>
      <c r="M168" s="167" t="s">
        <v>1</v>
      </c>
      <c r="N168" s="168" t="s">
        <v>42</v>
      </c>
      <c r="P168" s="146">
        <f t="shared" si="11"/>
        <v>0</v>
      </c>
      <c r="Q168" s="146">
        <v>5.1900000000000002E-3</v>
      </c>
      <c r="R168" s="146">
        <f t="shared" si="12"/>
        <v>0.20760000000000001</v>
      </c>
      <c r="S168" s="146">
        <v>0</v>
      </c>
      <c r="T168" s="147">
        <f t="shared" si="13"/>
        <v>0</v>
      </c>
      <c r="AR168" s="148" t="s">
        <v>339</v>
      </c>
      <c r="AT168" s="148" t="s">
        <v>269</v>
      </c>
      <c r="AU168" s="148" t="s">
        <v>86</v>
      </c>
      <c r="AY168" s="16" t="s">
        <v>163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6" t="s">
        <v>8</v>
      </c>
      <c r="BK168" s="149">
        <f t="shared" si="19"/>
        <v>0</v>
      </c>
      <c r="BL168" s="16" t="s">
        <v>251</v>
      </c>
      <c r="BM168" s="148" t="s">
        <v>419</v>
      </c>
    </row>
    <row r="169" spans="2:65" s="1" customFormat="1" ht="16.5" customHeight="1">
      <c r="B169" s="31"/>
      <c r="C169" s="158" t="s">
        <v>291</v>
      </c>
      <c r="D169" s="158" t="s">
        <v>269</v>
      </c>
      <c r="E169" s="159" t="s">
        <v>1894</v>
      </c>
      <c r="F169" s="160" t="s">
        <v>1895</v>
      </c>
      <c r="G169" s="161" t="s">
        <v>219</v>
      </c>
      <c r="H169" s="162">
        <v>10</v>
      </c>
      <c r="I169" s="163"/>
      <c r="J169" s="164">
        <f t="shared" si="10"/>
        <v>0</v>
      </c>
      <c r="K169" s="165"/>
      <c r="L169" s="166"/>
      <c r="M169" s="167" t="s">
        <v>1</v>
      </c>
      <c r="N169" s="168" t="s">
        <v>42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0</v>
      </c>
      <c r="T169" s="147">
        <f t="shared" si="13"/>
        <v>0</v>
      </c>
      <c r="AR169" s="148" t="s">
        <v>339</v>
      </c>
      <c r="AT169" s="148" t="s">
        <v>269</v>
      </c>
      <c r="AU169" s="148" t="s">
        <v>86</v>
      </c>
      <c r="AY169" s="16" t="s">
        <v>163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6" t="s">
        <v>8</v>
      </c>
      <c r="BK169" s="149">
        <f t="shared" si="19"/>
        <v>0</v>
      </c>
      <c r="BL169" s="16" t="s">
        <v>251</v>
      </c>
      <c r="BM169" s="148" t="s">
        <v>438</v>
      </c>
    </row>
    <row r="170" spans="2:65" s="1" customFormat="1" ht="16.5" customHeight="1">
      <c r="B170" s="31"/>
      <c r="C170" s="158" t="s">
        <v>298</v>
      </c>
      <c r="D170" s="158" t="s">
        <v>269</v>
      </c>
      <c r="E170" s="159" t="s">
        <v>1896</v>
      </c>
      <c r="F170" s="160" t="s">
        <v>1897</v>
      </c>
      <c r="G170" s="161" t="s">
        <v>219</v>
      </c>
      <c r="H170" s="162">
        <v>10</v>
      </c>
      <c r="I170" s="163"/>
      <c r="J170" s="164">
        <f t="shared" si="10"/>
        <v>0</v>
      </c>
      <c r="K170" s="165"/>
      <c r="L170" s="166"/>
      <c r="M170" s="167" t="s">
        <v>1</v>
      </c>
      <c r="N170" s="168" t="s">
        <v>42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0</v>
      </c>
      <c r="T170" s="147">
        <f t="shared" si="13"/>
        <v>0</v>
      </c>
      <c r="AR170" s="148" t="s">
        <v>339</v>
      </c>
      <c r="AT170" s="148" t="s">
        <v>269</v>
      </c>
      <c r="AU170" s="148" t="s">
        <v>86</v>
      </c>
      <c r="AY170" s="16" t="s">
        <v>163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6" t="s">
        <v>8</v>
      </c>
      <c r="BK170" s="149">
        <f t="shared" si="19"/>
        <v>0</v>
      </c>
      <c r="BL170" s="16" t="s">
        <v>251</v>
      </c>
      <c r="BM170" s="148" t="s">
        <v>450</v>
      </c>
    </row>
    <row r="171" spans="2:65" s="1" customFormat="1" ht="16.5" customHeight="1">
      <c r="B171" s="31"/>
      <c r="C171" s="158" t="s">
        <v>305</v>
      </c>
      <c r="D171" s="158" t="s">
        <v>269</v>
      </c>
      <c r="E171" s="159" t="s">
        <v>1898</v>
      </c>
      <c r="F171" s="160" t="s">
        <v>1899</v>
      </c>
      <c r="G171" s="161" t="s">
        <v>219</v>
      </c>
      <c r="H171" s="162">
        <v>10</v>
      </c>
      <c r="I171" s="163"/>
      <c r="J171" s="164">
        <f t="shared" si="10"/>
        <v>0</v>
      </c>
      <c r="K171" s="165"/>
      <c r="L171" s="166"/>
      <c r="M171" s="167" t="s">
        <v>1</v>
      </c>
      <c r="N171" s="168" t="s">
        <v>42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339</v>
      </c>
      <c r="AT171" s="148" t="s">
        <v>269</v>
      </c>
      <c r="AU171" s="148" t="s">
        <v>86</v>
      </c>
      <c r="AY171" s="16" t="s">
        <v>163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6" t="s">
        <v>8</v>
      </c>
      <c r="BK171" s="149">
        <f t="shared" si="19"/>
        <v>0</v>
      </c>
      <c r="BL171" s="16" t="s">
        <v>251</v>
      </c>
      <c r="BM171" s="148" t="s">
        <v>465</v>
      </c>
    </row>
    <row r="172" spans="2:65" s="1" customFormat="1" ht="24.2" customHeight="1">
      <c r="B172" s="31"/>
      <c r="C172" s="136" t="s">
        <v>310</v>
      </c>
      <c r="D172" s="136" t="s">
        <v>165</v>
      </c>
      <c r="E172" s="137" t="s">
        <v>1900</v>
      </c>
      <c r="F172" s="138" t="s">
        <v>1901</v>
      </c>
      <c r="G172" s="139" t="s">
        <v>219</v>
      </c>
      <c r="H172" s="140">
        <v>150</v>
      </c>
      <c r="I172" s="141"/>
      <c r="J172" s="142">
        <f t="shared" si="10"/>
        <v>0</v>
      </c>
      <c r="K172" s="143"/>
      <c r="L172" s="31"/>
      <c r="M172" s="144" t="s">
        <v>1</v>
      </c>
      <c r="N172" s="145" t="s">
        <v>42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8.0000000000000004E-4</v>
      </c>
      <c r="T172" s="147">
        <f t="shared" si="13"/>
        <v>0.12000000000000001</v>
      </c>
      <c r="AR172" s="148" t="s">
        <v>251</v>
      </c>
      <c r="AT172" s="148" t="s">
        <v>165</v>
      </c>
      <c r="AU172" s="148" t="s">
        <v>86</v>
      </c>
      <c r="AY172" s="16" t="s">
        <v>163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6" t="s">
        <v>8</v>
      </c>
      <c r="BK172" s="149">
        <f t="shared" si="19"/>
        <v>0</v>
      </c>
      <c r="BL172" s="16" t="s">
        <v>251</v>
      </c>
      <c r="BM172" s="148" t="s">
        <v>475</v>
      </c>
    </row>
    <row r="173" spans="2:65" s="1" customFormat="1" ht="24.2" customHeight="1">
      <c r="B173" s="31"/>
      <c r="C173" s="136" t="s">
        <v>315</v>
      </c>
      <c r="D173" s="136" t="s">
        <v>165</v>
      </c>
      <c r="E173" s="137" t="s">
        <v>1902</v>
      </c>
      <c r="F173" s="138" t="s">
        <v>1903</v>
      </c>
      <c r="G173" s="139" t="s">
        <v>219</v>
      </c>
      <c r="H173" s="140">
        <v>50</v>
      </c>
      <c r="I173" s="141"/>
      <c r="J173" s="142">
        <f t="shared" si="10"/>
        <v>0</v>
      </c>
      <c r="K173" s="143"/>
      <c r="L173" s="31"/>
      <c r="M173" s="144" t="s">
        <v>1</v>
      </c>
      <c r="N173" s="145" t="s">
        <v>42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1.4999999999999999E-4</v>
      </c>
      <c r="T173" s="147">
        <f t="shared" si="13"/>
        <v>7.4999999999999997E-3</v>
      </c>
      <c r="AR173" s="148" t="s">
        <v>251</v>
      </c>
      <c r="AT173" s="148" t="s">
        <v>165</v>
      </c>
      <c r="AU173" s="148" t="s">
        <v>86</v>
      </c>
      <c r="AY173" s="16" t="s">
        <v>163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6" t="s">
        <v>8</v>
      </c>
      <c r="BK173" s="149">
        <f t="shared" si="19"/>
        <v>0</v>
      </c>
      <c r="BL173" s="16" t="s">
        <v>251</v>
      </c>
      <c r="BM173" s="148" t="s">
        <v>483</v>
      </c>
    </row>
    <row r="174" spans="2:65" s="1" customFormat="1" ht="24.2" customHeight="1">
      <c r="B174" s="31"/>
      <c r="C174" s="136" t="s">
        <v>323</v>
      </c>
      <c r="D174" s="136" t="s">
        <v>165</v>
      </c>
      <c r="E174" s="137" t="s">
        <v>1904</v>
      </c>
      <c r="F174" s="138" t="s">
        <v>1905</v>
      </c>
      <c r="G174" s="139" t="s">
        <v>219</v>
      </c>
      <c r="H174" s="140">
        <v>20</v>
      </c>
      <c r="I174" s="141"/>
      <c r="J174" s="142">
        <f t="shared" si="10"/>
        <v>0</v>
      </c>
      <c r="K174" s="143"/>
      <c r="L174" s="31"/>
      <c r="M174" s="144" t="s">
        <v>1</v>
      </c>
      <c r="N174" s="145" t="s">
        <v>42</v>
      </c>
      <c r="P174" s="146">
        <f t="shared" si="11"/>
        <v>0</v>
      </c>
      <c r="Q174" s="146">
        <v>0</v>
      </c>
      <c r="R174" s="146">
        <f t="shared" si="12"/>
        <v>0</v>
      </c>
      <c r="S174" s="146">
        <v>0</v>
      </c>
      <c r="T174" s="147">
        <f t="shared" si="13"/>
        <v>0</v>
      </c>
      <c r="AR174" s="148" t="s">
        <v>251</v>
      </c>
      <c r="AT174" s="148" t="s">
        <v>165</v>
      </c>
      <c r="AU174" s="148" t="s">
        <v>86</v>
      </c>
      <c r="AY174" s="16" t="s">
        <v>163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6" t="s">
        <v>8</v>
      </c>
      <c r="BK174" s="149">
        <f t="shared" si="19"/>
        <v>0</v>
      </c>
      <c r="BL174" s="16" t="s">
        <v>251</v>
      </c>
      <c r="BM174" s="148" t="s">
        <v>492</v>
      </c>
    </row>
    <row r="175" spans="2:65" s="1" customFormat="1" ht="16.5" customHeight="1">
      <c r="B175" s="31"/>
      <c r="C175" s="158" t="s">
        <v>328</v>
      </c>
      <c r="D175" s="158" t="s">
        <v>269</v>
      </c>
      <c r="E175" s="159" t="s">
        <v>1906</v>
      </c>
      <c r="F175" s="160" t="s">
        <v>1907</v>
      </c>
      <c r="G175" s="161" t="s">
        <v>1908</v>
      </c>
      <c r="H175" s="162">
        <v>0.01</v>
      </c>
      <c r="I175" s="163"/>
      <c r="J175" s="164">
        <f t="shared" si="10"/>
        <v>0</v>
      </c>
      <c r="K175" s="165"/>
      <c r="L175" s="166"/>
      <c r="M175" s="167" t="s">
        <v>1</v>
      </c>
      <c r="N175" s="168" t="s">
        <v>42</v>
      </c>
      <c r="P175" s="146">
        <f t="shared" si="11"/>
        <v>0</v>
      </c>
      <c r="Q175" s="146">
        <v>0.23</v>
      </c>
      <c r="R175" s="146">
        <f t="shared" si="12"/>
        <v>2.3E-3</v>
      </c>
      <c r="S175" s="146">
        <v>0</v>
      </c>
      <c r="T175" s="147">
        <f t="shared" si="13"/>
        <v>0</v>
      </c>
      <c r="AR175" s="148" t="s">
        <v>339</v>
      </c>
      <c r="AT175" s="148" t="s">
        <v>269</v>
      </c>
      <c r="AU175" s="148" t="s">
        <v>86</v>
      </c>
      <c r="AY175" s="16" t="s">
        <v>163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6" t="s">
        <v>8</v>
      </c>
      <c r="BK175" s="149">
        <f t="shared" si="19"/>
        <v>0</v>
      </c>
      <c r="BL175" s="16" t="s">
        <v>251</v>
      </c>
      <c r="BM175" s="148" t="s">
        <v>504</v>
      </c>
    </row>
    <row r="176" spans="2:65" s="1" customFormat="1" ht="16.5" customHeight="1">
      <c r="B176" s="31"/>
      <c r="C176" s="158" t="s">
        <v>335</v>
      </c>
      <c r="D176" s="158" t="s">
        <v>269</v>
      </c>
      <c r="E176" s="159" t="s">
        <v>1909</v>
      </c>
      <c r="F176" s="160" t="s">
        <v>1910</v>
      </c>
      <c r="G176" s="161" t="s">
        <v>1908</v>
      </c>
      <c r="H176" s="162">
        <v>0.01</v>
      </c>
      <c r="I176" s="163"/>
      <c r="J176" s="164">
        <f t="shared" si="10"/>
        <v>0</v>
      </c>
      <c r="K176" s="165"/>
      <c r="L176" s="166"/>
      <c r="M176" s="167" t="s">
        <v>1</v>
      </c>
      <c r="N176" s="168" t="s">
        <v>42</v>
      </c>
      <c r="P176" s="146">
        <f t="shared" si="11"/>
        <v>0</v>
      </c>
      <c r="Q176" s="146">
        <v>0.34</v>
      </c>
      <c r="R176" s="146">
        <f t="shared" si="12"/>
        <v>3.4000000000000002E-3</v>
      </c>
      <c r="S176" s="146">
        <v>0</v>
      </c>
      <c r="T176" s="147">
        <f t="shared" si="13"/>
        <v>0</v>
      </c>
      <c r="AR176" s="148" t="s">
        <v>339</v>
      </c>
      <c r="AT176" s="148" t="s">
        <v>269</v>
      </c>
      <c r="AU176" s="148" t="s">
        <v>86</v>
      </c>
      <c r="AY176" s="16" t="s">
        <v>163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6" t="s">
        <v>8</v>
      </c>
      <c r="BK176" s="149">
        <f t="shared" si="19"/>
        <v>0</v>
      </c>
      <c r="BL176" s="16" t="s">
        <v>251</v>
      </c>
      <c r="BM176" s="148" t="s">
        <v>321</v>
      </c>
    </row>
    <row r="177" spans="2:65" s="1" customFormat="1" ht="24.2" customHeight="1">
      <c r="B177" s="31"/>
      <c r="C177" s="136" t="s">
        <v>339</v>
      </c>
      <c r="D177" s="136" t="s">
        <v>165</v>
      </c>
      <c r="E177" s="137" t="s">
        <v>1911</v>
      </c>
      <c r="F177" s="138" t="s">
        <v>1912</v>
      </c>
      <c r="G177" s="139" t="s">
        <v>226</v>
      </c>
      <c r="H177" s="140">
        <v>1</v>
      </c>
      <c r="I177" s="141"/>
      <c r="J177" s="142">
        <f t="shared" si="10"/>
        <v>0</v>
      </c>
      <c r="K177" s="143"/>
      <c r="L177" s="31"/>
      <c r="M177" s="144" t="s">
        <v>1</v>
      </c>
      <c r="N177" s="145" t="s">
        <v>42</v>
      </c>
      <c r="P177" s="146">
        <f t="shared" si="11"/>
        <v>0</v>
      </c>
      <c r="Q177" s="146">
        <v>0</v>
      </c>
      <c r="R177" s="146">
        <f t="shared" si="12"/>
        <v>0</v>
      </c>
      <c r="S177" s="146">
        <v>0</v>
      </c>
      <c r="T177" s="147">
        <f t="shared" si="13"/>
        <v>0</v>
      </c>
      <c r="AR177" s="148" t="s">
        <v>251</v>
      </c>
      <c r="AT177" s="148" t="s">
        <v>165</v>
      </c>
      <c r="AU177" s="148" t="s">
        <v>86</v>
      </c>
      <c r="AY177" s="16" t="s">
        <v>163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6" t="s">
        <v>8</v>
      </c>
      <c r="BK177" s="149">
        <f t="shared" si="19"/>
        <v>0</v>
      </c>
      <c r="BL177" s="16" t="s">
        <v>251</v>
      </c>
      <c r="BM177" s="148" t="s">
        <v>517</v>
      </c>
    </row>
    <row r="178" spans="2:65" s="1" customFormat="1" ht="21.75" customHeight="1">
      <c r="B178" s="31"/>
      <c r="C178" s="158" t="s">
        <v>343</v>
      </c>
      <c r="D178" s="158" t="s">
        <v>269</v>
      </c>
      <c r="E178" s="159" t="s">
        <v>1913</v>
      </c>
      <c r="F178" s="160" t="s">
        <v>1914</v>
      </c>
      <c r="G178" s="161" t="s">
        <v>226</v>
      </c>
      <c r="H178" s="162">
        <v>1</v>
      </c>
      <c r="I178" s="163"/>
      <c r="J178" s="164">
        <f t="shared" si="10"/>
        <v>0</v>
      </c>
      <c r="K178" s="165"/>
      <c r="L178" s="166"/>
      <c r="M178" s="167" t="s">
        <v>1</v>
      </c>
      <c r="N178" s="168" t="s">
        <v>42</v>
      </c>
      <c r="P178" s="146">
        <f t="shared" si="11"/>
        <v>0</v>
      </c>
      <c r="Q178" s="146">
        <v>0</v>
      </c>
      <c r="R178" s="146">
        <f t="shared" si="12"/>
        <v>0</v>
      </c>
      <c r="S178" s="146">
        <v>0</v>
      </c>
      <c r="T178" s="147">
        <f t="shared" si="13"/>
        <v>0</v>
      </c>
      <c r="AR178" s="148" t="s">
        <v>339</v>
      </c>
      <c r="AT178" s="148" t="s">
        <v>269</v>
      </c>
      <c r="AU178" s="148" t="s">
        <v>86</v>
      </c>
      <c r="AY178" s="16" t="s">
        <v>163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6" t="s">
        <v>8</v>
      </c>
      <c r="BK178" s="149">
        <f t="shared" si="19"/>
        <v>0</v>
      </c>
      <c r="BL178" s="16" t="s">
        <v>251</v>
      </c>
      <c r="BM178" s="148" t="s">
        <v>537</v>
      </c>
    </row>
    <row r="179" spans="2:65" s="1" customFormat="1" ht="24.2" customHeight="1">
      <c r="B179" s="31"/>
      <c r="C179" s="136" t="s">
        <v>348</v>
      </c>
      <c r="D179" s="136" t="s">
        <v>165</v>
      </c>
      <c r="E179" s="137" t="s">
        <v>1915</v>
      </c>
      <c r="F179" s="138" t="s">
        <v>1916</v>
      </c>
      <c r="G179" s="139" t="s">
        <v>226</v>
      </c>
      <c r="H179" s="140">
        <v>1</v>
      </c>
      <c r="I179" s="141"/>
      <c r="J179" s="142">
        <f t="shared" si="10"/>
        <v>0</v>
      </c>
      <c r="K179" s="143"/>
      <c r="L179" s="31"/>
      <c r="M179" s="144" t="s">
        <v>1</v>
      </c>
      <c r="N179" s="145" t="s">
        <v>42</v>
      </c>
      <c r="P179" s="146">
        <f t="shared" si="11"/>
        <v>0</v>
      </c>
      <c r="Q179" s="146">
        <v>0</v>
      </c>
      <c r="R179" s="146">
        <f t="shared" si="12"/>
        <v>0</v>
      </c>
      <c r="S179" s="146">
        <v>0.11</v>
      </c>
      <c r="T179" s="147">
        <f t="shared" si="13"/>
        <v>0.11</v>
      </c>
      <c r="AR179" s="148" t="s">
        <v>251</v>
      </c>
      <c r="AT179" s="148" t="s">
        <v>165</v>
      </c>
      <c r="AU179" s="148" t="s">
        <v>86</v>
      </c>
      <c r="AY179" s="16" t="s">
        <v>163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6" t="s">
        <v>8</v>
      </c>
      <c r="BK179" s="149">
        <f t="shared" si="19"/>
        <v>0</v>
      </c>
      <c r="BL179" s="16" t="s">
        <v>251</v>
      </c>
      <c r="BM179" s="148" t="s">
        <v>549</v>
      </c>
    </row>
    <row r="180" spans="2:65" s="1" customFormat="1" ht="37.9" customHeight="1">
      <c r="B180" s="31"/>
      <c r="C180" s="136" t="s">
        <v>355</v>
      </c>
      <c r="D180" s="136" t="s">
        <v>165</v>
      </c>
      <c r="E180" s="137" t="s">
        <v>1917</v>
      </c>
      <c r="F180" s="138" t="s">
        <v>1918</v>
      </c>
      <c r="G180" s="139" t="s">
        <v>226</v>
      </c>
      <c r="H180" s="140">
        <v>2</v>
      </c>
      <c r="I180" s="141"/>
      <c r="J180" s="142">
        <f t="shared" si="10"/>
        <v>0</v>
      </c>
      <c r="K180" s="143"/>
      <c r="L180" s="31"/>
      <c r="M180" s="144" t="s">
        <v>1</v>
      </c>
      <c r="N180" s="145" t="s">
        <v>42</v>
      </c>
      <c r="P180" s="146">
        <f t="shared" si="11"/>
        <v>0</v>
      </c>
      <c r="Q180" s="146">
        <v>0</v>
      </c>
      <c r="R180" s="146">
        <f t="shared" si="12"/>
        <v>0</v>
      </c>
      <c r="S180" s="146">
        <v>0</v>
      </c>
      <c r="T180" s="147">
        <f t="shared" si="13"/>
        <v>0</v>
      </c>
      <c r="AR180" s="148" t="s">
        <v>251</v>
      </c>
      <c r="AT180" s="148" t="s">
        <v>165</v>
      </c>
      <c r="AU180" s="148" t="s">
        <v>86</v>
      </c>
      <c r="AY180" s="16" t="s">
        <v>163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6" t="s">
        <v>8</v>
      </c>
      <c r="BK180" s="149">
        <f t="shared" si="19"/>
        <v>0</v>
      </c>
      <c r="BL180" s="16" t="s">
        <v>251</v>
      </c>
      <c r="BM180" s="148" t="s">
        <v>560</v>
      </c>
    </row>
    <row r="181" spans="2:65" s="1" customFormat="1" ht="37.9" customHeight="1">
      <c r="B181" s="31"/>
      <c r="C181" s="136" t="s">
        <v>360</v>
      </c>
      <c r="D181" s="136" t="s">
        <v>165</v>
      </c>
      <c r="E181" s="137" t="s">
        <v>1919</v>
      </c>
      <c r="F181" s="138" t="s">
        <v>1920</v>
      </c>
      <c r="G181" s="139" t="s">
        <v>226</v>
      </c>
      <c r="H181" s="140">
        <v>2</v>
      </c>
      <c r="I181" s="141"/>
      <c r="J181" s="142">
        <f t="shared" si="10"/>
        <v>0</v>
      </c>
      <c r="K181" s="143"/>
      <c r="L181" s="31"/>
      <c r="M181" s="144" t="s">
        <v>1</v>
      </c>
      <c r="N181" s="145" t="s">
        <v>42</v>
      </c>
      <c r="P181" s="146">
        <f t="shared" si="11"/>
        <v>0</v>
      </c>
      <c r="Q181" s="146">
        <v>0</v>
      </c>
      <c r="R181" s="146">
        <f t="shared" si="12"/>
        <v>0</v>
      </c>
      <c r="S181" s="146">
        <v>7.8999999999999996E-5</v>
      </c>
      <c r="T181" s="147">
        <f t="shared" si="13"/>
        <v>1.5799999999999999E-4</v>
      </c>
      <c r="AR181" s="148" t="s">
        <v>251</v>
      </c>
      <c r="AT181" s="148" t="s">
        <v>165</v>
      </c>
      <c r="AU181" s="148" t="s">
        <v>86</v>
      </c>
      <c r="AY181" s="16" t="s">
        <v>163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16" t="s">
        <v>8</v>
      </c>
      <c r="BK181" s="149">
        <f t="shared" si="19"/>
        <v>0</v>
      </c>
      <c r="BL181" s="16" t="s">
        <v>251</v>
      </c>
      <c r="BM181" s="148" t="s">
        <v>571</v>
      </c>
    </row>
    <row r="182" spans="2:65" s="1" customFormat="1" ht="24.2" customHeight="1">
      <c r="B182" s="31"/>
      <c r="C182" s="136" t="s">
        <v>370</v>
      </c>
      <c r="D182" s="136" t="s">
        <v>165</v>
      </c>
      <c r="E182" s="137" t="s">
        <v>1921</v>
      </c>
      <c r="F182" s="138" t="s">
        <v>1922</v>
      </c>
      <c r="G182" s="139" t="s">
        <v>226</v>
      </c>
      <c r="H182" s="140">
        <v>1</v>
      </c>
      <c r="I182" s="141"/>
      <c r="J182" s="142">
        <f t="shared" si="10"/>
        <v>0</v>
      </c>
      <c r="K182" s="143"/>
      <c r="L182" s="31"/>
      <c r="M182" s="144" t="s">
        <v>1</v>
      </c>
      <c r="N182" s="145" t="s">
        <v>42</v>
      </c>
      <c r="P182" s="146">
        <f t="shared" si="11"/>
        <v>0</v>
      </c>
      <c r="Q182" s="146">
        <v>0</v>
      </c>
      <c r="R182" s="146">
        <f t="shared" si="12"/>
        <v>0</v>
      </c>
      <c r="S182" s="146">
        <v>0</v>
      </c>
      <c r="T182" s="147">
        <f t="shared" si="13"/>
        <v>0</v>
      </c>
      <c r="AR182" s="148" t="s">
        <v>251</v>
      </c>
      <c r="AT182" s="148" t="s">
        <v>165</v>
      </c>
      <c r="AU182" s="148" t="s">
        <v>86</v>
      </c>
      <c r="AY182" s="16" t="s">
        <v>163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16" t="s">
        <v>8</v>
      </c>
      <c r="BK182" s="149">
        <f t="shared" si="19"/>
        <v>0</v>
      </c>
      <c r="BL182" s="16" t="s">
        <v>251</v>
      </c>
      <c r="BM182" s="148" t="s">
        <v>581</v>
      </c>
    </row>
    <row r="183" spans="2:65" s="1" customFormat="1" ht="24.2" customHeight="1">
      <c r="B183" s="31"/>
      <c r="C183" s="136" t="s">
        <v>375</v>
      </c>
      <c r="D183" s="136" t="s">
        <v>165</v>
      </c>
      <c r="E183" s="137" t="s">
        <v>1923</v>
      </c>
      <c r="F183" s="138" t="s">
        <v>1924</v>
      </c>
      <c r="G183" s="139" t="s">
        <v>226</v>
      </c>
      <c r="H183" s="140">
        <v>4</v>
      </c>
      <c r="I183" s="141"/>
      <c r="J183" s="142">
        <f t="shared" si="10"/>
        <v>0</v>
      </c>
      <c r="K183" s="143"/>
      <c r="L183" s="31"/>
      <c r="M183" s="144" t="s">
        <v>1</v>
      </c>
      <c r="N183" s="145" t="s">
        <v>42</v>
      </c>
      <c r="P183" s="146">
        <f t="shared" si="11"/>
        <v>0</v>
      </c>
      <c r="Q183" s="146">
        <v>0</v>
      </c>
      <c r="R183" s="146">
        <f t="shared" si="12"/>
        <v>0</v>
      </c>
      <c r="S183" s="146">
        <v>0</v>
      </c>
      <c r="T183" s="147">
        <f t="shared" si="13"/>
        <v>0</v>
      </c>
      <c r="AR183" s="148" t="s">
        <v>251</v>
      </c>
      <c r="AT183" s="148" t="s">
        <v>165</v>
      </c>
      <c r="AU183" s="148" t="s">
        <v>86</v>
      </c>
      <c r="AY183" s="16" t="s">
        <v>163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16" t="s">
        <v>8</v>
      </c>
      <c r="BK183" s="149">
        <f t="shared" si="19"/>
        <v>0</v>
      </c>
      <c r="BL183" s="16" t="s">
        <v>251</v>
      </c>
      <c r="BM183" s="148" t="s">
        <v>589</v>
      </c>
    </row>
    <row r="184" spans="2:65" s="11" customFormat="1" ht="22.9" customHeight="1">
      <c r="B184" s="124"/>
      <c r="D184" s="125" t="s">
        <v>76</v>
      </c>
      <c r="E184" s="134" t="s">
        <v>1925</v>
      </c>
      <c r="F184" s="134" t="s">
        <v>1926</v>
      </c>
      <c r="I184" s="127"/>
      <c r="J184" s="135">
        <f>BK184</f>
        <v>0</v>
      </c>
      <c r="L184" s="124"/>
      <c r="M184" s="129"/>
      <c r="P184" s="130">
        <f>SUM(P185:P186)</f>
        <v>0</v>
      </c>
      <c r="R184" s="130">
        <f>SUM(R185:R186)</f>
        <v>0</v>
      </c>
      <c r="T184" s="131">
        <f>SUM(T185:T186)</f>
        <v>0</v>
      </c>
      <c r="AR184" s="125" t="s">
        <v>86</v>
      </c>
      <c r="AT184" s="132" t="s">
        <v>76</v>
      </c>
      <c r="AU184" s="132" t="s">
        <v>8</v>
      </c>
      <c r="AY184" s="125" t="s">
        <v>163</v>
      </c>
      <c r="BK184" s="133">
        <f>SUM(BK185:BK186)</f>
        <v>0</v>
      </c>
    </row>
    <row r="185" spans="2:65" s="1" customFormat="1" ht="16.5" customHeight="1">
      <c r="B185" s="31"/>
      <c r="C185" s="136" t="s">
        <v>381</v>
      </c>
      <c r="D185" s="136" t="s">
        <v>165</v>
      </c>
      <c r="E185" s="137" t="s">
        <v>1927</v>
      </c>
      <c r="F185" s="138" t="s">
        <v>1928</v>
      </c>
      <c r="G185" s="139" t="s">
        <v>1356</v>
      </c>
      <c r="H185" s="140">
        <v>1</v>
      </c>
      <c r="I185" s="141"/>
      <c r="J185" s="142">
        <f>ROUND(I185*H185,0)</f>
        <v>0</v>
      </c>
      <c r="K185" s="143"/>
      <c r="L185" s="31"/>
      <c r="M185" s="144" t="s">
        <v>1</v>
      </c>
      <c r="N185" s="145" t="s">
        <v>42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251</v>
      </c>
      <c r="AT185" s="148" t="s">
        <v>165</v>
      </c>
      <c r="AU185" s="148" t="s">
        <v>86</v>
      </c>
      <c r="AY185" s="16" t="s">
        <v>163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6" t="s">
        <v>8</v>
      </c>
      <c r="BK185" s="149">
        <f>ROUND(I185*H185,0)</f>
        <v>0</v>
      </c>
      <c r="BL185" s="16" t="s">
        <v>251</v>
      </c>
      <c r="BM185" s="148" t="s">
        <v>597</v>
      </c>
    </row>
    <row r="186" spans="2:65" s="1" customFormat="1" ht="16.5" customHeight="1">
      <c r="B186" s="31"/>
      <c r="C186" s="136" t="s">
        <v>386</v>
      </c>
      <c r="D186" s="136" t="s">
        <v>165</v>
      </c>
      <c r="E186" s="137" t="s">
        <v>1929</v>
      </c>
      <c r="F186" s="138" t="s">
        <v>1930</v>
      </c>
      <c r="G186" s="139" t="s">
        <v>1356</v>
      </c>
      <c r="H186" s="140">
        <v>2</v>
      </c>
      <c r="I186" s="141"/>
      <c r="J186" s="142">
        <f>ROUND(I186*H186,0)</f>
        <v>0</v>
      </c>
      <c r="K186" s="143"/>
      <c r="L186" s="31"/>
      <c r="M186" s="144" t="s">
        <v>1</v>
      </c>
      <c r="N186" s="145" t="s">
        <v>42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251</v>
      </c>
      <c r="AT186" s="148" t="s">
        <v>165</v>
      </c>
      <c r="AU186" s="148" t="s">
        <v>86</v>
      </c>
      <c r="AY186" s="16" t="s">
        <v>163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6" t="s">
        <v>8</v>
      </c>
      <c r="BK186" s="149">
        <f>ROUND(I186*H186,0)</f>
        <v>0</v>
      </c>
      <c r="BL186" s="16" t="s">
        <v>251</v>
      </c>
      <c r="BM186" s="148" t="s">
        <v>610</v>
      </c>
    </row>
    <row r="187" spans="2:65" s="11" customFormat="1" ht="22.9" customHeight="1">
      <c r="B187" s="124"/>
      <c r="D187" s="125" t="s">
        <v>76</v>
      </c>
      <c r="E187" s="134" t="s">
        <v>1931</v>
      </c>
      <c r="F187" s="134" t="s">
        <v>1932</v>
      </c>
      <c r="I187" s="127"/>
      <c r="J187" s="135">
        <f>BK187</f>
        <v>0</v>
      </c>
      <c r="L187" s="124"/>
      <c r="M187" s="129"/>
      <c r="P187" s="130">
        <f>P188</f>
        <v>0</v>
      </c>
      <c r="R187" s="130">
        <f>R188</f>
        <v>0</v>
      </c>
      <c r="T187" s="131">
        <f>T188</f>
        <v>0</v>
      </c>
      <c r="AR187" s="125" t="s">
        <v>86</v>
      </c>
      <c r="AT187" s="132" t="s">
        <v>76</v>
      </c>
      <c r="AU187" s="132" t="s">
        <v>8</v>
      </c>
      <c r="AY187" s="125" t="s">
        <v>163</v>
      </c>
      <c r="BK187" s="133">
        <f>BK188</f>
        <v>0</v>
      </c>
    </row>
    <row r="188" spans="2:65" s="1" customFormat="1" ht="16.5" customHeight="1">
      <c r="B188" s="31"/>
      <c r="C188" s="136" t="s">
        <v>392</v>
      </c>
      <c r="D188" s="136" t="s">
        <v>165</v>
      </c>
      <c r="E188" s="137" t="s">
        <v>1933</v>
      </c>
      <c r="F188" s="138" t="s">
        <v>1934</v>
      </c>
      <c r="G188" s="139" t="s">
        <v>1356</v>
      </c>
      <c r="H188" s="140">
        <v>1</v>
      </c>
      <c r="I188" s="141"/>
      <c r="J188" s="142">
        <f>ROUND(I188*H188,0)</f>
        <v>0</v>
      </c>
      <c r="K188" s="143"/>
      <c r="L188" s="31"/>
      <c r="M188" s="144" t="s">
        <v>1</v>
      </c>
      <c r="N188" s="145" t="s">
        <v>42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251</v>
      </c>
      <c r="AT188" s="148" t="s">
        <v>165</v>
      </c>
      <c r="AU188" s="148" t="s">
        <v>86</v>
      </c>
      <c r="AY188" s="16" t="s">
        <v>163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6" t="s">
        <v>8</v>
      </c>
      <c r="BK188" s="149">
        <f>ROUND(I188*H188,0)</f>
        <v>0</v>
      </c>
      <c r="BL188" s="16" t="s">
        <v>251</v>
      </c>
      <c r="BM188" s="148" t="s">
        <v>620</v>
      </c>
    </row>
    <row r="189" spans="2:65" s="11" customFormat="1" ht="25.9" customHeight="1">
      <c r="B189" s="124"/>
      <c r="D189" s="125" t="s">
        <v>76</v>
      </c>
      <c r="E189" s="126" t="s">
        <v>1318</v>
      </c>
      <c r="F189" s="126" t="s">
        <v>1319</v>
      </c>
      <c r="I189" s="127"/>
      <c r="J189" s="128">
        <f>BK189</f>
        <v>0</v>
      </c>
      <c r="L189" s="124"/>
      <c r="M189" s="129"/>
      <c r="P189" s="130">
        <f>P190+P193</f>
        <v>0</v>
      </c>
      <c r="R189" s="130">
        <f>R190+R193</f>
        <v>0</v>
      </c>
      <c r="T189" s="131">
        <f>T190+T193</f>
        <v>0</v>
      </c>
      <c r="AR189" s="125" t="s">
        <v>190</v>
      </c>
      <c r="AT189" s="132" t="s">
        <v>76</v>
      </c>
      <c r="AU189" s="132" t="s">
        <v>77</v>
      </c>
      <c r="AY189" s="125" t="s">
        <v>163</v>
      </c>
      <c r="BK189" s="133">
        <f>BK190+BK193</f>
        <v>0</v>
      </c>
    </row>
    <row r="190" spans="2:65" s="11" customFormat="1" ht="22.9" customHeight="1">
      <c r="B190" s="124"/>
      <c r="D190" s="125" t="s">
        <v>76</v>
      </c>
      <c r="E190" s="134" t="s">
        <v>1564</v>
      </c>
      <c r="F190" s="134" t="s">
        <v>1565</v>
      </c>
      <c r="I190" s="127"/>
      <c r="J190" s="135">
        <f>BK190</f>
        <v>0</v>
      </c>
      <c r="L190" s="124"/>
      <c r="M190" s="129"/>
      <c r="P190" s="130">
        <f>SUM(P191:P192)</f>
        <v>0</v>
      </c>
      <c r="R190" s="130">
        <f>SUM(R191:R192)</f>
        <v>0</v>
      </c>
      <c r="T190" s="131">
        <f>SUM(T191:T192)</f>
        <v>0</v>
      </c>
      <c r="AR190" s="125" t="s">
        <v>190</v>
      </c>
      <c r="AT190" s="132" t="s">
        <v>76</v>
      </c>
      <c r="AU190" s="132" t="s">
        <v>8</v>
      </c>
      <c r="AY190" s="125" t="s">
        <v>163</v>
      </c>
      <c r="BK190" s="133">
        <f>SUM(BK191:BK192)</f>
        <v>0</v>
      </c>
    </row>
    <row r="191" spans="2:65" s="1" customFormat="1" ht="16.5" customHeight="1">
      <c r="B191" s="31"/>
      <c r="C191" s="136" t="s">
        <v>397</v>
      </c>
      <c r="D191" s="136" t="s">
        <v>165</v>
      </c>
      <c r="E191" s="137" t="s">
        <v>1566</v>
      </c>
      <c r="F191" s="138" t="s">
        <v>1567</v>
      </c>
      <c r="G191" s="139" t="s">
        <v>1568</v>
      </c>
      <c r="H191" s="140">
        <v>1</v>
      </c>
      <c r="I191" s="141"/>
      <c r="J191" s="142">
        <f>ROUND(I191*H191,0)</f>
        <v>0</v>
      </c>
      <c r="K191" s="143"/>
      <c r="L191" s="31"/>
      <c r="M191" s="144" t="s">
        <v>1</v>
      </c>
      <c r="N191" s="145" t="s">
        <v>42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169</v>
      </c>
      <c r="AT191" s="148" t="s">
        <v>165</v>
      </c>
      <c r="AU191" s="148" t="s">
        <v>86</v>
      </c>
      <c r="AY191" s="16" t="s">
        <v>163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6" t="s">
        <v>8</v>
      </c>
      <c r="BK191" s="149">
        <f>ROUND(I191*H191,0)</f>
        <v>0</v>
      </c>
      <c r="BL191" s="16" t="s">
        <v>169</v>
      </c>
      <c r="BM191" s="148" t="s">
        <v>629</v>
      </c>
    </row>
    <row r="192" spans="2:65" s="1" customFormat="1" ht="16.5" customHeight="1">
      <c r="B192" s="31"/>
      <c r="C192" s="136" t="s">
        <v>403</v>
      </c>
      <c r="D192" s="136" t="s">
        <v>165</v>
      </c>
      <c r="E192" s="137" t="s">
        <v>1569</v>
      </c>
      <c r="F192" s="138" t="s">
        <v>1570</v>
      </c>
      <c r="G192" s="139" t="s">
        <v>1568</v>
      </c>
      <c r="H192" s="140">
        <v>1</v>
      </c>
      <c r="I192" s="141"/>
      <c r="J192" s="142">
        <f>ROUND(I192*H192,0)</f>
        <v>0</v>
      </c>
      <c r="K192" s="143"/>
      <c r="L192" s="31"/>
      <c r="M192" s="144" t="s">
        <v>1</v>
      </c>
      <c r="N192" s="145" t="s">
        <v>42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169</v>
      </c>
      <c r="AT192" s="148" t="s">
        <v>165</v>
      </c>
      <c r="AU192" s="148" t="s">
        <v>86</v>
      </c>
      <c r="AY192" s="16" t="s">
        <v>163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6" t="s">
        <v>8</v>
      </c>
      <c r="BK192" s="149">
        <f>ROUND(I192*H192,0)</f>
        <v>0</v>
      </c>
      <c r="BL192" s="16" t="s">
        <v>169</v>
      </c>
      <c r="BM192" s="148" t="s">
        <v>638</v>
      </c>
    </row>
    <row r="193" spans="2:65" s="11" customFormat="1" ht="22.9" customHeight="1">
      <c r="B193" s="124"/>
      <c r="D193" s="125" t="s">
        <v>76</v>
      </c>
      <c r="E193" s="134" t="s">
        <v>1571</v>
      </c>
      <c r="F193" s="134" t="s">
        <v>1572</v>
      </c>
      <c r="I193" s="127"/>
      <c r="J193" s="135">
        <f>BK193</f>
        <v>0</v>
      </c>
      <c r="L193" s="124"/>
      <c r="M193" s="129"/>
      <c r="P193" s="130">
        <f>P194</f>
        <v>0</v>
      </c>
      <c r="R193" s="130">
        <f>R194</f>
        <v>0</v>
      </c>
      <c r="T193" s="131">
        <f>T194</f>
        <v>0</v>
      </c>
      <c r="AR193" s="125" t="s">
        <v>190</v>
      </c>
      <c r="AT193" s="132" t="s">
        <v>76</v>
      </c>
      <c r="AU193" s="132" t="s">
        <v>8</v>
      </c>
      <c r="AY193" s="125" t="s">
        <v>163</v>
      </c>
      <c r="BK193" s="133">
        <f>BK194</f>
        <v>0</v>
      </c>
    </row>
    <row r="194" spans="2:65" s="1" customFormat="1" ht="16.5" customHeight="1">
      <c r="B194" s="31"/>
      <c r="C194" s="136" t="s">
        <v>408</v>
      </c>
      <c r="D194" s="136" t="s">
        <v>165</v>
      </c>
      <c r="E194" s="137" t="s">
        <v>1573</v>
      </c>
      <c r="F194" s="138" t="s">
        <v>1574</v>
      </c>
      <c r="G194" s="139" t="s">
        <v>1353</v>
      </c>
      <c r="H194" s="140">
        <v>16</v>
      </c>
      <c r="I194" s="141"/>
      <c r="J194" s="142">
        <f>ROUND(I194*H194,0)</f>
        <v>0</v>
      </c>
      <c r="K194" s="143"/>
      <c r="L194" s="31"/>
      <c r="M194" s="176" t="s">
        <v>1</v>
      </c>
      <c r="N194" s="177" t="s">
        <v>42</v>
      </c>
      <c r="O194" s="178"/>
      <c r="P194" s="179">
        <f>O194*H194</f>
        <v>0</v>
      </c>
      <c r="Q194" s="179">
        <v>0</v>
      </c>
      <c r="R194" s="179">
        <f>Q194*H194</f>
        <v>0</v>
      </c>
      <c r="S194" s="179">
        <v>0</v>
      </c>
      <c r="T194" s="180">
        <f>S194*H194</f>
        <v>0</v>
      </c>
      <c r="AR194" s="148" t="s">
        <v>169</v>
      </c>
      <c r="AT194" s="148" t="s">
        <v>165</v>
      </c>
      <c r="AU194" s="148" t="s">
        <v>86</v>
      </c>
      <c r="AY194" s="16" t="s">
        <v>163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6" t="s">
        <v>8</v>
      </c>
      <c r="BK194" s="149">
        <f>ROUND(I194*H194,0)</f>
        <v>0</v>
      </c>
      <c r="BL194" s="16" t="s">
        <v>169</v>
      </c>
      <c r="BM194" s="148" t="s">
        <v>648</v>
      </c>
    </row>
    <row r="195" spans="2:65" s="1" customFormat="1" ht="6.95" customHeight="1">
      <c r="B195" s="43"/>
      <c r="C195" s="44"/>
      <c r="D195" s="44"/>
      <c r="E195" s="44"/>
      <c r="F195" s="44"/>
      <c r="G195" s="44"/>
      <c r="H195" s="44"/>
      <c r="I195" s="44"/>
      <c r="J195" s="44"/>
      <c r="K195" s="44"/>
      <c r="L195" s="31"/>
    </row>
  </sheetData>
  <sheetProtection algorithmName="SHA-512" hashValue="puMl1wDRhzgspEMLG7PoO14mjvmudd5T1oWwB4pLobi5w5hXBUKEC7nQ3yNTB8LMhZtPHeTpZeVK4nX3qOJOjg==" saltValue="+lGWO1CqxEvIcx2s9m43OupI/r8rpAv7rgo7UD3TvDjNdCrKGlefoBqAjcTegz2hZ+pVix2DdLSNTyouP/FMPA==" spinCount="100000" sheet="1" objects="1" scenarios="1" formatColumns="0" formatRows="0" autoFilter="0"/>
  <autoFilter ref="C131:K194" xr:uid="{00000000-0009-0000-0000-000006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6"/>
  <sheetViews>
    <sheetView showGridLines="0" topLeftCell="A109" workbookViewId="0">
      <selection activeCell="I125" sqref="I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108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109</v>
      </c>
      <c r="L4" s="19"/>
      <c r="M4" s="92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26.25" customHeight="1">
      <c r="B7" s="19"/>
      <c r="E7" s="251" t="str">
        <f>'Rekapitulace stavby'!K6</f>
        <v>SOŠ a SOU Sušice - objekt č.p.1413/II, Na Hrázi, Sušice - návrh úspor energie</v>
      </c>
      <c r="F7" s="252"/>
      <c r="G7" s="252"/>
      <c r="H7" s="252"/>
      <c r="L7" s="19"/>
    </row>
    <row r="8" spans="2:46" ht="12" customHeight="1">
      <c r="B8" s="19"/>
      <c r="D8" s="26" t="s">
        <v>110</v>
      </c>
      <c r="L8" s="19"/>
    </row>
    <row r="9" spans="2:46" s="1" customFormat="1" ht="16.5" customHeight="1">
      <c r="B9" s="31"/>
      <c r="E9" s="251" t="s">
        <v>1332</v>
      </c>
      <c r="F9" s="250"/>
      <c r="G9" s="250"/>
      <c r="H9" s="250"/>
      <c r="L9" s="31"/>
    </row>
    <row r="10" spans="2:46" s="1" customFormat="1" ht="12" customHeight="1">
      <c r="B10" s="31"/>
      <c r="D10" s="26" t="s">
        <v>1333</v>
      </c>
      <c r="L10" s="31"/>
    </row>
    <row r="11" spans="2:46" s="1" customFormat="1" ht="16.5" customHeight="1">
      <c r="B11" s="31"/>
      <c r="E11" s="229" t="s">
        <v>1935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19</v>
      </c>
      <c r="F13" s="24" t="s">
        <v>1</v>
      </c>
      <c r="I13" s="26" t="s">
        <v>20</v>
      </c>
      <c r="J13" s="24" t="s">
        <v>1</v>
      </c>
      <c r="L13" s="31"/>
    </row>
    <row r="14" spans="2:46" s="1" customFormat="1" ht="12" customHeight="1">
      <c r="B14" s="31"/>
      <c r="D14" s="26" t="s">
        <v>21</v>
      </c>
      <c r="F14" s="24" t="s">
        <v>22</v>
      </c>
      <c r="I14" s="26" t="s">
        <v>23</v>
      </c>
      <c r="J14" s="51" t="str">
        <f>'Rekapitulace stavby'!AN8</f>
        <v>16. 12. 2024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25</v>
      </c>
      <c r="I16" s="26" t="s">
        <v>26</v>
      </c>
      <c r="J16" s="24" t="s">
        <v>1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26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53" t="str">
        <f>'Rekapitulace stavby'!E14</f>
        <v>Vyplň údaj</v>
      </c>
      <c r="F20" s="219"/>
      <c r="G20" s="219"/>
      <c r="H20" s="219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26</v>
      </c>
      <c r="J22" s="24" t="s">
        <v>1</v>
      </c>
      <c r="L22" s="31"/>
    </row>
    <row r="23" spans="2:12" s="1" customFormat="1" ht="18" customHeight="1">
      <c r="B23" s="31"/>
      <c r="E23" s="24" t="s">
        <v>1936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26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36</v>
      </c>
      <c r="L28" s="31"/>
    </row>
    <row r="29" spans="2:12" s="7" customFormat="1" ht="16.5" customHeight="1">
      <c r="B29" s="93"/>
      <c r="E29" s="223" t="s">
        <v>1</v>
      </c>
      <c r="F29" s="223"/>
      <c r="G29" s="223"/>
      <c r="H29" s="223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37</v>
      </c>
      <c r="J32" s="65">
        <f>ROUND(J122, 0)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39</v>
      </c>
      <c r="I34" s="34" t="s">
        <v>38</v>
      </c>
      <c r="J34" s="34" t="s">
        <v>40</v>
      </c>
      <c r="L34" s="31"/>
    </row>
    <row r="35" spans="2:12" s="1" customFormat="1" ht="14.45" customHeight="1">
      <c r="B35" s="31"/>
      <c r="D35" s="54" t="s">
        <v>41</v>
      </c>
      <c r="E35" s="26" t="s">
        <v>42</v>
      </c>
      <c r="F35" s="85">
        <f>ROUND((SUM(BE122:BE125)),  0)</f>
        <v>0</v>
      </c>
      <c r="I35" s="95">
        <v>0.21</v>
      </c>
      <c r="J35" s="85">
        <f>ROUND(((SUM(BE122:BE125))*I35),  0)</f>
        <v>0</v>
      </c>
      <c r="L35" s="31"/>
    </row>
    <row r="36" spans="2:12" s="1" customFormat="1" ht="14.45" customHeight="1">
      <c r="B36" s="31"/>
      <c r="E36" s="26" t="s">
        <v>43</v>
      </c>
      <c r="F36" s="85">
        <f>ROUND((SUM(BF122:BF125)),  0)</f>
        <v>0</v>
      </c>
      <c r="I36" s="95">
        <v>0.12</v>
      </c>
      <c r="J36" s="85">
        <f>ROUND(((SUM(BF122:BF125))*I36),  0)</f>
        <v>0</v>
      </c>
      <c r="L36" s="31"/>
    </row>
    <row r="37" spans="2:12" s="1" customFormat="1" ht="14.45" hidden="1" customHeight="1">
      <c r="B37" s="31"/>
      <c r="E37" s="26" t="s">
        <v>44</v>
      </c>
      <c r="F37" s="85">
        <f>ROUND((SUM(BG122:BG125)),  0)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45</v>
      </c>
      <c r="F38" s="85">
        <f>ROUND((SUM(BH122:BH125)),  0)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46</v>
      </c>
      <c r="F39" s="85">
        <f>ROUND((SUM(BI122:BI125)),  0)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47</v>
      </c>
      <c r="E41" s="56"/>
      <c r="F41" s="56"/>
      <c r="G41" s="98" t="s">
        <v>48</v>
      </c>
      <c r="H41" s="99" t="s">
        <v>49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2" t="s">
        <v>53</v>
      </c>
      <c r="G61" s="42" t="s">
        <v>52</v>
      </c>
      <c r="H61" s="33"/>
      <c r="I61" s="33"/>
      <c r="J61" s="103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2" t="s">
        <v>53</v>
      </c>
      <c r="G76" s="42" t="s">
        <v>52</v>
      </c>
      <c r="H76" s="33"/>
      <c r="I76" s="33"/>
      <c r="J76" s="103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112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17</v>
      </c>
      <c r="L84" s="31"/>
    </row>
    <row r="85" spans="2:12" s="1" customFormat="1" ht="26.25" customHeight="1">
      <c r="B85" s="31"/>
      <c r="E85" s="251" t="str">
        <f>E7</f>
        <v>SOŠ a SOU Sušice - objekt č.p.1413/II, Na Hrázi, Sušice - návrh úspor energie</v>
      </c>
      <c r="F85" s="252"/>
      <c r="G85" s="252"/>
      <c r="H85" s="252"/>
      <c r="L85" s="31"/>
    </row>
    <row r="86" spans="2:12" ht="12" customHeight="1">
      <c r="B86" s="19"/>
      <c r="C86" s="26" t="s">
        <v>110</v>
      </c>
      <c r="L86" s="19"/>
    </row>
    <row r="87" spans="2:12" s="1" customFormat="1" ht="16.5" customHeight="1">
      <c r="B87" s="31"/>
      <c r="E87" s="251" t="s">
        <v>1332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1333</v>
      </c>
      <c r="L88" s="31"/>
    </row>
    <row r="89" spans="2:12" s="1" customFormat="1" ht="16.5" customHeight="1">
      <c r="B89" s="31"/>
      <c r="E89" s="229" t="str">
        <f>E11</f>
        <v>026 - Elektroinstalace</v>
      </c>
      <c r="F89" s="250"/>
      <c r="G89" s="250"/>
      <c r="H89" s="250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21</v>
      </c>
      <c r="F91" s="24" t="str">
        <f>F14</f>
        <v>Sušice</v>
      </c>
      <c r="I91" s="26" t="s">
        <v>23</v>
      </c>
      <c r="J91" s="51" t="str">
        <f>IF(J14="","",J14)</f>
        <v>16. 12. 2024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25</v>
      </c>
      <c r="F93" s="24" t="str">
        <f>E17</f>
        <v>SOŠ a SOU Sušice</v>
      </c>
      <c r="I93" s="26" t="s">
        <v>31</v>
      </c>
      <c r="J93" s="29" t="str">
        <f>E23</f>
        <v>Ing. Václav Šíma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113</v>
      </c>
      <c r="D96" s="96"/>
      <c r="E96" s="96"/>
      <c r="F96" s="96"/>
      <c r="G96" s="96"/>
      <c r="H96" s="96"/>
      <c r="I96" s="96"/>
      <c r="J96" s="105" t="s">
        <v>114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115</v>
      </c>
      <c r="J98" s="65">
        <f>J122</f>
        <v>0</v>
      </c>
      <c r="L98" s="31"/>
      <c r="AU98" s="16" t="s">
        <v>116</v>
      </c>
    </row>
    <row r="99" spans="2:47" s="8" customFormat="1" ht="24.95" customHeight="1">
      <c r="B99" s="107"/>
      <c r="D99" s="108" t="s">
        <v>131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1937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148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17</v>
      </c>
      <c r="L109" s="31"/>
    </row>
    <row r="110" spans="2:47" s="1" customFormat="1" ht="26.25" customHeight="1">
      <c r="B110" s="31"/>
      <c r="E110" s="251" t="str">
        <f>E7</f>
        <v>SOŠ a SOU Sušice - objekt č.p.1413/II, Na Hrázi, Sušice - návrh úspor energie</v>
      </c>
      <c r="F110" s="252"/>
      <c r="G110" s="252"/>
      <c r="H110" s="252"/>
      <c r="L110" s="31"/>
    </row>
    <row r="111" spans="2:47" ht="12" customHeight="1">
      <c r="B111" s="19"/>
      <c r="C111" s="26" t="s">
        <v>110</v>
      </c>
      <c r="L111" s="19"/>
    </row>
    <row r="112" spans="2:47" s="1" customFormat="1" ht="16.5" customHeight="1">
      <c r="B112" s="31"/>
      <c r="E112" s="251" t="s">
        <v>1332</v>
      </c>
      <c r="F112" s="250"/>
      <c r="G112" s="250"/>
      <c r="H112" s="250"/>
      <c r="L112" s="31"/>
    </row>
    <row r="113" spans="2:65" s="1" customFormat="1" ht="12" customHeight="1">
      <c r="B113" s="31"/>
      <c r="C113" s="26" t="s">
        <v>1333</v>
      </c>
      <c r="L113" s="31"/>
    </row>
    <row r="114" spans="2:65" s="1" customFormat="1" ht="16.5" customHeight="1">
      <c r="B114" s="31"/>
      <c r="E114" s="229" t="str">
        <f>E11</f>
        <v>026 - Elektroinstalace</v>
      </c>
      <c r="F114" s="250"/>
      <c r="G114" s="250"/>
      <c r="H114" s="250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21</v>
      </c>
      <c r="F116" s="24" t="str">
        <f>F14</f>
        <v>Sušice</v>
      </c>
      <c r="I116" s="26" t="s">
        <v>23</v>
      </c>
      <c r="J116" s="51" t="str">
        <f>IF(J14="","",J14)</f>
        <v>16. 12. 2024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25</v>
      </c>
      <c r="F118" s="24" t="str">
        <f>E17</f>
        <v>SOŠ a SOU Sušice</v>
      </c>
      <c r="I118" s="26" t="s">
        <v>31</v>
      </c>
      <c r="J118" s="29" t="str">
        <f>E23</f>
        <v>Ing. Václav Šíma</v>
      </c>
      <c r="L118" s="31"/>
    </row>
    <row r="119" spans="2:65" s="1" customFormat="1" ht="15.2" customHeight="1">
      <c r="B119" s="31"/>
      <c r="C119" s="26" t="s">
        <v>29</v>
      </c>
      <c r="F119" s="24" t="str">
        <f>IF(E20="","",E20)</f>
        <v>Vyplň údaj</v>
      </c>
      <c r="I119" s="26" t="s">
        <v>34</v>
      </c>
      <c r="J119" s="29" t="str">
        <f>E26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149</v>
      </c>
      <c r="D121" s="117" t="s">
        <v>62</v>
      </c>
      <c r="E121" s="117" t="s">
        <v>58</v>
      </c>
      <c r="F121" s="117" t="s">
        <v>59</v>
      </c>
      <c r="G121" s="117" t="s">
        <v>150</v>
      </c>
      <c r="H121" s="117" t="s">
        <v>151</v>
      </c>
      <c r="I121" s="117" t="s">
        <v>152</v>
      </c>
      <c r="J121" s="118" t="s">
        <v>114</v>
      </c>
      <c r="K121" s="119" t="s">
        <v>153</v>
      </c>
      <c r="L121" s="115"/>
      <c r="M121" s="58" t="s">
        <v>1</v>
      </c>
      <c r="N121" s="59" t="s">
        <v>41</v>
      </c>
      <c r="O121" s="59" t="s">
        <v>154</v>
      </c>
      <c r="P121" s="59" t="s">
        <v>155</v>
      </c>
      <c r="Q121" s="59" t="s">
        <v>156</v>
      </c>
      <c r="R121" s="59" t="s">
        <v>157</v>
      </c>
      <c r="S121" s="59" t="s">
        <v>158</v>
      </c>
      <c r="T121" s="60" t="s">
        <v>159</v>
      </c>
    </row>
    <row r="122" spans="2:65" s="1" customFormat="1" ht="22.9" customHeight="1">
      <c r="B122" s="31"/>
      <c r="C122" s="63" t="s">
        <v>160</v>
      </c>
      <c r="J122" s="120">
        <f>BK122</f>
        <v>0</v>
      </c>
      <c r="L122" s="31"/>
      <c r="M122" s="61"/>
      <c r="N122" s="52"/>
      <c r="O122" s="52"/>
      <c r="P122" s="121">
        <f>P123</f>
        <v>0</v>
      </c>
      <c r="Q122" s="52"/>
      <c r="R122" s="121">
        <f>R123</f>
        <v>0</v>
      </c>
      <c r="S122" s="52"/>
      <c r="T122" s="122">
        <f>T123</f>
        <v>0</v>
      </c>
      <c r="AT122" s="16" t="s">
        <v>76</v>
      </c>
      <c r="AU122" s="16" t="s">
        <v>116</v>
      </c>
      <c r="BK122" s="123">
        <f>BK123</f>
        <v>0</v>
      </c>
    </row>
    <row r="123" spans="2:65" s="11" customFormat="1" ht="25.9" customHeight="1">
      <c r="B123" s="124"/>
      <c r="D123" s="125" t="s">
        <v>76</v>
      </c>
      <c r="E123" s="126" t="s">
        <v>761</v>
      </c>
      <c r="F123" s="126" t="s">
        <v>762</v>
      </c>
      <c r="I123" s="127"/>
      <c r="J123" s="128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86</v>
      </c>
      <c r="AT123" s="132" t="s">
        <v>76</v>
      </c>
      <c r="AU123" s="132" t="s">
        <v>77</v>
      </c>
      <c r="AY123" s="125" t="s">
        <v>163</v>
      </c>
      <c r="BK123" s="133">
        <f>BK124</f>
        <v>0</v>
      </c>
    </row>
    <row r="124" spans="2:65" s="11" customFormat="1" ht="22.9" customHeight="1">
      <c r="B124" s="124"/>
      <c r="D124" s="125" t="s">
        <v>76</v>
      </c>
      <c r="E124" s="134" t="s">
        <v>1938</v>
      </c>
      <c r="F124" s="134" t="s">
        <v>1939</v>
      </c>
      <c r="I124" s="127"/>
      <c r="J124" s="135">
        <f>BK124</f>
        <v>0</v>
      </c>
      <c r="L124" s="124"/>
      <c r="M124" s="129"/>
      <c r="P124" s="130">
        <f>P125</f>
        <v>0</v>
      </c>
      <c r="R124" s="130">
        <f>R125</f>
        <v>0</v>
      </c>
      <c r="T124" s="131">
        <f>T125</f>
        <v>0</v>
      </c>
      <c r="AR124" s="125" t="s">
        <v>86</v>
      </c>
      <c r="AT124" s="132" t="s">
        <v>76</v>
      </c>
      <c r="AU124" s="132" t="s">
        <v>8</v>
      </c>
      <c r="AY124" s="125" t="s">
        <v>163</v>
      </c>
      <c r="BK124" s="133">
        <f>BK125</f>
        <v>0</v>
      </c>
    </row>
    <row r="125" spans="2:65" s="1" customFormat="1" ht="24.2" customHeight="1">
      <c r="B125" s="31"/>
      <c r="C125" s="136" t="s">
        <v>8</v>
      </c>
      <c r="D125" s="136" t="s">
        <v>165</v>
      </c>
      <c r="E125" s="137" t="s">
        <v>1940</v>
      </c>
      <c r="F125" s="138" t="s">
        <v>1941</v>
      </c>
      <c r="G125" s="139" t="s">
        <v>1942</v>
      </c>
      <c r="H125" s="140">
        <v>1</v>
      </c>
      <c r="I125" s="141"/>
      <c r="J125" s="142">
        <f>ROUND(I125*H125,0)</f>
        <v>0</v>
      </c>
      <c r="K125" s="143"/>
      <c r="L125" s="31"/>
      <c r="M125" s="176" t="s">
        <v>1</v>
      </c>
      <c r="N125" s="177" t="s">
        <v>42</v>
      </c>
      <c r="O125" s="178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80">
        <f>S125*H125</f>
        <v>0</v>
      </c>
      <c r="AR125" s="148" t="s">
        <v>251</v>
      </c>
      <c r="AT125" s="148" t="s">
        <v>165</v>
      </c>
      <c r="AU125" s="148" t="s">
        <v>86</v>
      </c>
      <c r="AY125" s="16" t="s">
        <v>163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6" t="s">
        <v>8</v>
      </c>
      <c r="BK125" s="149">
        <f>ROUND(I125*H125,0)</f>
        <v>0</v>
      </c>
      <c r="BL125" s="16" t="s">
        <v>251</v>
      </c>
      <c r="BM125" s="148" t="s">
        <v>1943</v>
      </c>
    </row>
    <row r="126" spans="2:65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31"/>
    </row>
  </sheetData>
  <sheetProtection algorithmName="SHA-512" hashValue="7whXRmIbEwjz7mZn9sGLkoUygg2zx0oxnH9nWbDWX8DibwQ+6Ce0elWDazE+ul6wQtjYsOjGtyhqwaCXMZNOuw==" saltValue="2kZ9a3eJnIyF6qttI3HXpby5DW6qBV3L/l2Eec98GmoWDA4qvLlq99KdqfG1qTrQA9MKxizaburFwT2O19GPEw==" spinCount="100000" sheet="1" objects="1" scenarios="1" formatColumns="0" formatRows="0" autoFilter="0"/>
  <autoFilter ref="C121:K125" xr:uid="{00000000-0009-0000-0000-000007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FBC0-5F2B-410F-AB54-21440963C94B}">
  <dimension ref="B1:AG50"/>
  <sheetViews>
    <sheetView showGridLines="0" topLeftCell="A8" workbookViewId="0">
      <selection activeCell="V21" sqref="V21:Y21"/>
    </sheetView>
  </sheetViews>
  <sheetFormatPr defaultRowHeight="15"/>
  <cols>
    <col min="1" max="2" width="0.6640625" style="189" customWidth="1"/>
    <col min="3" max="3" width="1.33203125" style="189" customWidth="1"/>
    <col min="4" max="4" width="0.1640625" style="189" customWidth="1"/>
    <col min="5" max="5" width="7.83203125" style="189" customWidth="1"/>
    <col min="6" max="6" width="2.33203125" style="189" customWidth="1"/>
    <col min="7" max="7" width="4.1640625" style="189" customWidth="1"/>
    <col min="8" max="8" width="0" style="189" hidden="1" customWidth="1"/>
    <col min="9" max="9" width="0.33203125" style="189" customWidth="1"/>
    <col min="10" max="10" width="2.1640625" style="189" customWidth="1"/>
    <col min="11" max="11" width="2.83203125" style="189" customWidth="1"/>
    <col min="12" max="12" width="0.83203125" style="189" customWidth="1"/>
    <col min="13" max="13" width="7.33203125" style="189" customWidth="1"/>
    <col min="14" max="14" width="6" style="189" customWidth="1"/>
    <col min="15" max="15" width="0" style="189" hidden="1" customWidth="1"/>
    <col min="16" max="16" width="0.1640625" style="189" customWidth="1"/>
    <col min="17" max="17" width="0" style="189" hidden="1" customWidth="1"/>
    <col min="18" max="18" width="19.6640625" style="189" customWidth="1"/>
    <col min="19" max="19" width="0" style="189" hidden="1" customWidth="1"/>
    <col min="20" max="20" width="19.6640625" style="189" customWidth="1"/>
    <col min="21" max="21" width="5.6640625" style="189" customWidth="1"/>
    <col min="22" max="22" width="6.83203125" style="189" customWidth="1"/>
    <col min="23" max="23" width="8.1640625" style="189" customWidth="1"/>
    <col min="24" max="24" width="2.83203125" style="189" customWidth="1"/>
    <col min="25" max="25" width="0.6640625" style="189" customWidth="1"/>
    <col min="26" max="26" width="16.5" style="189" customWidth="1"/>
    <col min="27" max="27" width="0" style="189" hidden="1" customWidth="1"/>
    <col min="28" max="28" width="1.5" style="189" customWidth="1"/>
    <col min="29" max="30" width="0.6640625" style="189" customWidth="1"/>
    <col min="31" max="32" width="9.33203125" style="189"/>
    <col min="33" max="33" width="13" style="189" bestFit="1" customWidth="1"/>
    <col min="34" max="16384" width="9.33203125" style="189"/>
  </cols>
  <sheetData>
    <row r="1" spans="2:33" ht="10.5" customHeight="1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</row>
    <row r="2" spans="2:33" ht="5.65" customHeight="1">
      <c r="B2" s="190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2"/>
      <c r="AC2" s="193"/>
    </row>
    <row r="3" spans="2:33" ht="16.350000000000001" customHeight="1">
      <c r="B3" s="194"/>
      <c r="C3" s="188"/>
      <c r="D3" s="188"/>
      <c r="E3" s="276" t="s">
        <v>1944</v>
      </c>
      <c r="F3" s="277"/>
      <c r="G3" s="277"/>
      <c r="H3" s="277"/>
      <c r="I3" s="277"/>
      <c r="J3" s="277"/>
      <c r="K3" s="277"/>
      <c r="L3" s="277"/>
      <c r="M3" s="279" t="s">
        <v>1945</v>
      </c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188"/>
      <c r="AB3" s="195"/>
      <c r="AC3" s="193"/>
    </row>
    <row r="4" spans="2:33" ht="16.350000000000001" customHeight="1">
      <c r="B4" s="194"/>
      <c r="C4" s="188"/>
      <c r="D4" s="188"/>
      <c r="E4" s="276" t="s">
        <v>1</v>
      </c>
      <c r="F4" s="277"/>
      <c r="G4" s="277"/>
      <c r="H4" s="277"/>
      <c r="I4" s="277"/>
      <c r="J4" s="277"/>
      <c r="K4" s="277"/>
      <c r="L4" s="277"/>
      <c r="M4" s="279" t="s">
        <v>107</v>
      </c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188"/>
      <c r="AB4" s="195"/>
      <c r="AC4" s="193"/>
    </row>
    <row r="5" spans="2:33" ht="2.85" customHeight="1">
      <c r="B5" s="196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  <c r="AC5" s="193"/>
    </row>
    <row r="6" spans="2:33" ht="0" hidden="1" customHeight="1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</row>
    <row r="7" spans="2:33" ht="2.85" customHeight="1">
      <c r="B7" s="188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</row>
    <row r="8" spans="2:33" ht="14.25" customHeight="1"/>
    <row r="9" spans="2:33" ht="2.85" customHeight="1"/>
    <row r="10" spans="2:33" ht="0" hidden="1" customHeight="1"/>
    <row r="11" spans="2:33" ht="17.100000000000001" customHeight="1">
      <c r="B11" s="280" t="s">
        <v>1946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</row>
    <row r="12" spans="2:33" ht="2.85" customHeight="1"/>
    <row r="13" spans="2:33" ht="11.45" customHeight="1">
      <c r="B13" s="278" t="s">
        <v>1947</v>
      </c>
      <c r="C13" s="260"/>
      <c r="D13" s="260"/>
      <c r="E13" s="260"/>
      <c r="F13" s="281" t="s">
        <v>1948</v>
      </c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78" t="s">
        <v>1949</v>
      </c>
      <c r="W13" s="260"/>
      <c r="X13" s="260"/>
      <c r="Y13" s="260"/>
      <c r="Z13" s="278" t="s">
        <v>1950</v>
      </c>
      <c r="AA13" s="260"/>
      <c r="AB13" s="260"/>
      <c r="AC13" s="260"/>
    </row>
    <row r="14" spans="2:33" ht="11.45" customHeight="1">
      <c r="B14" s="273" t="s">
        <v>1951</v>
      </c>
      <c r="C14" s="257"/>
      <c r="D14" s="257"/>
      <c r="E14" s="257"/>
      <c r="F14" s="274" t="s">
        <v>1952</v>
      </c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75" t="s">
        <v>1</v>
      </c>
      <c r="W14" s="257"/>
      <c r="X14" s="257"/>
      <c r="Y14" s="257"/>
      <c r="Z14" s="275" t="s">
        <v>1</v>
      </c>
      <c r="AA14" s="257"/>
      <c r="AB14" s="257"/>
      <c r="AC14" s="257"/>
    </row>
    <row r="15" spans="2:33" ht="11.25" customHeight="1">
      <c r="B15" s="258" t="s">
        <v>1953</v>
      </c>
      <c r="C15" s="257"/>
      <c r="D15" s="257"/>
      <c r="E15" s="257"/>
      <c r="F15" s="261" t="s">
        <v>1954</v>
      </c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71">
        <f>'Příloha č.2'!L125:AA125</f>
        <v>0</v>
      </c>
      <c r="W15" s="272"/>
      <c r="X15" s="272"/>
      <c r="Y15" s="272"/>
      <c r="Z15" s="270">
        <f>SUM(V15)</f>
        <v>0</v>
      </c>
      <c r="AA15" s="257"/>
      <c r="AB15" s="257"/>
      <c r="AC15" s="257"/>
      <c r="AG15" s="199"/>
    </row>
    <row r="16" spans="2:33" ht="11.45" customHeight="1">
      <c r="B16" s="258" t="s">
        <v>1955</v>
      </c>
      <c r="C16" s="257"/>
      <c r="D16" s="257"/>
      <c r="E16" s="257"/>
      <c r="F16" s="261" t="s">
        <v>1956</v>
      </c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71">
        <f>SUM('[1]Položky všech ceníků'!AR5:AS5)</f>
        <v>0</v>
      </c>
      <c r="W16" s="272"/>
      <c r="X16" s="272"/>
      <c r="Y16" s="272"/>
      <c r="Z16" s="270">
        <f t="shared" ref="Z16:Z32" si="0">SUM(V16)</f>
        <v>0</v>
      </c>
      <c r="AA16" s="257"/>
      <c r="AB16" s="257"/>
      <c r="AC16" s="257"/>
      <c r="AG16" s="199"/>
    </row>
    <row r="17" spans="2:33" ht="11.45" customHeight="1">
      <c r="B17" s="258" t="s">
        <v>1957</v>
      </c>
      <c r="C17" s="257"/>
      <c r="D17" s="257"/>
      <c r="E17" s="257"/>
      <c r="F17" s="261" t="s">
        <v>1958</v>
      </c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71">
        <f>PRODUCT(V15,0.253)</f>
        <v>0</v>
      </c>
      <c r="W17" s="272"/>
      <c r="X17" s="272"/>
      <c r="Y17" s="272"/>
      <c r="Z17" s="270">
        <f t="shared" si="0"/>
        <v>0</v>
      </c>
      <c r="AA17" s="257"/>
      <c r="AB17" s="257"/>
      <c r="AC17" s="257"/>
      <c r="AG17" s="199"/>
    </row>
    <row r="18" spans="2:33" ht="11.45" customHeight="1">
      <c r="B18" s="258" t="s">
        <v>1959</v>
      </c>
      <c r="C18" s="257"/>
      <c r="D18" s="257"/>
      <c r="E18" s="257"/>
      <c r="F18" s="261" t="s">
        <v>1960</v>
      </c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71">
        <f>SUM('[1]Položky všech ceníků'!L155:AA155)</f>
        <v>0</v>
      </c>
      <c r="W18" s="272"/>
      <c r="X18" s="272"/>
      <c r="Y18" s="272"/>
      <c r="Z18" s="270">
        <f t="shared" si="0"/>
        <v>0</v>
      </c>
      <c r="AA18" s="257"/>
      <c r="AB18" s="257"/>
      <c r="AC18" s="257"/>
      <c r="AG18" s="199"/>
    </row>
    <row r="19" spans="2:33" ht="11.25" customHeight="1">
      <c r="B19" s="258" t="s">
        <v>1961</v>
      </c>
      <c r="C19" s="257"/>
      <c r="D19" s="257"/>
      <c r="E19" s="257"/>
      <c r="F19" s="261" t="s">
        <v>1962</v>
      </c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71">
        <f>PRODUCT(V18,0.093)</f>
        <v>0</v>
      </c>
      <c r="W19" s="272"/>
      <c r="X19" s="272"/>
      <c r="Y19" s="272"/>
      <c r="Z19" s="270">
        <f t="shared" si="0"/>
        <v>0</v>
      </c>
      <c r="AA19" s="257"/>
      <c r="AB19" s="257"/>
      <c r="AC19" s="257"/>
      <c r="AG19" s="199"/>
    </row>
    <row r="20" spans="2:33" ht="11.45" customHeight="1">
      <c r="B20" s="258" t="s">
        <v>1963</v>
      </c>
      <c r="C20" s="257"/>
      <c r="D20" s="257"/>
      <c r="E20" s="257"/>
      <c r="F20" s="261" t="s">
        <v>1964</v>
      </c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71">
        <f>'Příloha č.2'!U423:Y423</f>
        <v>0</v>
      </c>
      <c r="W20" s="272"/>
      <c r="X20" s="272"/>
      <c r="Y20" s="272"/>
      <c r="Z20" s="270">
        <f t="shared" si="0"/>
        <v>0</v>
      </c>
      <c r="AA20" s="257"/>
      <c r="AB20" s="257"/>
      <c r="AC20" s="257"/>
      <c r="AG20" s="199"/>
    </row>
    <row r="21" spans="2:33" ht="11.45" customHeight="1">
      <c r="B21" s="258" t="s">
        <v>1965</v>
      </c>
      <c r="C21" s="257"/>
      <c r="D21" s="257"/>
      <c r="E21" s="257"/>
      <c r="F21" s="261" t="s">
        <v>1966</v>
      </c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71">
        <f>PRODUCT(V20,0.05)</f>
        <v>0</v>
      </c>
      <c r="W21" s="272"/>
      <c r="X21" s="272"/>
      <c r="Y21" s="272"/>
      <c r="Z21" s="270">
        <f t="shared" si="0"/>
        <v>0</v>
      </c>
      <c r="AA21" s="257"/>
      <c r="AB21" s="257"/>
      <c r="AC21" s="257"/>
      <c r="AG21" s="199"/>
    </row>
    <row r="22" spans="2:33" ht="11.45" customHeight="1">
      <c r="B22" s="258" t="s">
        <v>1967</v>
      </c>
      <c r="C22" s="257"/>
      <c r="D22" s="257"/>
      <c r="E22" s="257"/>
      <c r="F22" s="261" t="s">
        <v>1968</v>
      </c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68">
        <v>0</v>
      </c>
      <c r="W22" s="269"/>
      <c r="X22" s="269"/>
      <c r="Y22" s="269"/>
      <c r="Z22" s="270">
        <f t="shared" si="0"/>
        <v>0</v>
      </c>
      <c r="AA22" s="257"/>
      <c r="AB22" s="257"/>
      <c r="AC22" s="257"/>
      <c r="AG22" s="199"/>
    </row>
    <row r="23" spans="2:33" ht="11.25" customHeight="1">
      <c r="B23" s="258" t="s">
        <v>1969</v>
      </c>
      <c r="C23" s="257"/>
      <c r="D23" s="257"/>
      <c r="E23" s="257"/>
      <c r="F23" s="261" t="s">
        <v>1970</v>
      </c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68">
        <v>10</v>
      </c>
      <c r="W23" s="269"/>
      <c r="X23" s="269"/>
      <c r="Y23" s="269"/>
      <c r="Z23" s="270">
        <f t="shared" si="0"/>
        <v>10</v>
      </c>
      <c r="AA23" s="257"/>
      <c r="AB23" s="257"/>
      <c r="AC23" s="257"/>
      <c r="AG23" s="199"/>
    </row>
    <row r="24" spans="2:33" ht="11.45" customHeight="1">
      <c r="B24" s="258" t="s">
        <v>1971</v>
      </c>
      <c r="C24" s="257"/>
      <c r="D24" s="257"/>
      <c r="E24" s="257"/>
      <c r="F24" s="261" t="s">
        <v>1972</v>
      </c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68">
        <v>0</v>
      </c>
      <c r="W24" s="269"/>
      <c r="X24" s="269"/>
      <c r="Y24" s="269"/>
      <c r="Z24" s="270">
        <f t="shared" si="0"/>
        <v>0</v>
      </c>
      <c r="AA24" s="257"/>
      <c r="AB24" s="257"/>
      <c r="AC24" s="257"/>
      <c r="AG24" s="199"/>
    </row>
    <row r="25" spans="2:33" ht="11.45" customHeight="1">
      <c r="B25" s="258" t="s">
        <v>1973</v>
      </c>
      <c r="C25" s="257"/>
      <c r="D25" s="257"/>
      <c r="E25" s="257"/>
      <c r="F25" s="261" t="s">
        <v>1974</v>
      </c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68">
        <v>0</v>
      </c>
      <c r="W25" s="269"/>
      <c r="X25" s="269"/>
      <c r="Y25" s="269"/>
      <c r="Z25" s="270">
        <f t="shared" si="0"/>
        <v>0</v>
      </c>
      <c r="AA25" s="257"/>
      <c r="AB25" s="257"/>
      <c r="AC25" s="257"/>
      <c r="AG25" s="199"/>
    </row>
    <row r="26" spans="2:33" ht="11.45" customHeight="1">
      <c r="B26" s="258" t="s">
        <v>1975</v>
      </c>
      <c r="C26" s="257"/>
      <c r="D26" s="257"/>
      <c r="E26" s="257"/>
      <c r="F26" s="261" t="s">
        <v>1976</v>
      </c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68">
        <v>0</v>
      </c>
      <c r="W26" s="269"/>
      <c r="X26" s="269"/>
      <c r="Y26" s="269"/>
      <c r="Z26" s="270">
        <f t="shared" si="0"/>
        <v>0</v>
      </c>
      <c r="AA26" s="257"/>
      <c r="AB26" s="257"/>
      <c r="AC26" s="257"/>
      <c r="AG26" s="199"/>
    </row>
    <row r="27" spans="2:33" ht="11.45" customHeight="1">
      <c r="B27" s="258" t="s">
        <v>1977</v>
      </c>
      <c r="C27" s="257"/>
      <c r="D27" s="257"/>
      <c r="E27" s="257"/>
      <c r="F27" s="261" t="s">
        <v>1978</v>
      </c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68">
        <v>0</v>
      </c>
      <c r="W27" s="269"/>
      <c r="X27" s="269"/>
      <c r="Y27" s="269"/>
      <c r="Z27" s="270">
        <f t="shared" si="0"/>
        <v>0</v>
      </c>
      <c r="AA27" s="257"/>
      <c r="AB27" s="257"/>
      <c r="AC27" s="257"/>
      <c r="AG27" s="199"/>
    </row>
    <row r="28" spans="2:33" ht="11.25" customHeight="1">
      <c r="B28" s="258" t="s">
        <v>1979</v>
      </c>
      <c r="C28" s="257"/>
      <c r="D28" s="257"/>
      <c r="E28" s="257"/>
      <c r="F28" s="261" t="s">
        <v>1980</v>
      </c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68">
        <v>0</v>
      </c>
      <c r="W28" s="269"/>
      <c r="X28" s="269"/>
      <c r="Y28" s="269"/>
      <c r="Z28" s="270">
        <f t="shared" si="0"/>
        <v>0</v>
      </c>
      <c r="AA28" s="257"/>
      <c r="AB28" s="257"/>
      <c r="AC28" s="257"/>
      <c r="AG28" s="199"/>
    </row>
    <row r="29" spans="2:33" ht="11.45" customHeight="1">
      <c r="B29" s="258" t="s">
        <v>1981</v>
      </c>
      <c r="C29" s="257"/>
      <c r="D29" s="257"/>
      <c r="E29" s="257"/>
      <c r="F29" s="261" t="s">
        <v>1982</v>
      </c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68">
        <v>0</v>
      </c>
      <c r="W29" s="269"/>
      <c r="X29" s="269"/>
      <c r="Y29" s="269"/>
      <c r="Z29" s="270">
        <f t="shared" si="0"/>
        <v>0</v>
      </c>
      <c r="AA29" s="257"/>
      <c r="AB29" s="257"/>
      <c r="AC29" s="257"/>
      <c r="AG29" s="199"/>
    </row>
    <row r="30" spans="2:33" ht="11.45" customHeight="1">
      <c r="B30" s="258" t="s">
        <v>1983</v>
      </c>
      <c r="C30" s="257"/>
      <c r="D30" s="257"/>
      <c r="E30" s="257"/>
      <c r="F30" s="261" t="s">
        <v>1984</v>
      </c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68">
        <v>0</v>
      </c>
      <c r="W30" s="269"/>
      <c r="X30" s="269"/>
      <c r="Y30" s="269"/>
      <c r="Z30" s="270">
        <f t="shared" si="0"/>
        <v>0</v>
      </c>
      <c r="AA30" s="257"/>
      <c r="AB30" s="257"/>
      <c r="AC30" s="257"/>
      <c r="AG30" s="199"/>
    </row>
    <row r="31" spans="2:33" ht="11.45" customHeight="1">
      <c r="B31" s="258" t="s">
        <v>1985</v>
      </c>
      <c r="C31" s="257"/>
      <c r="D31" s="257"/>
      <c r="E31" s="257"/>
      <c r="F31" s="261" t="s">
        <v>1574</v>
      </c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68">
        <v>0</v>
      </c>
      <c r="W31" s="269"/>
      <c r="X31" s="269"/>
      <c r="Y31" s="269"/>
      <c r="Z31" s="270">
        <f t="shared" si="0"/>
        <v>0</v>
      </c>
      <c r="AA31" s="257"/>
      <c r="AB31" s="257"/>
      <c r="AC31" s="257"/>
      <c r="AG31" s="199"/>
    </row>
    <row r="32" spans="2:33" ht="11.25" customHeight="1">
      <c r="B32" s="258" t="s">
        <v>1986</v>
      </c>
      <c r="C32" s="257"/>
      <c r="D32" s="257"/>
      <c r="E32" s="257"/>
      <c r="F32" s="261" t="s">
        <v>1987</v>
      </c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68">
        <v>0</v>
      </c>
      <c r="W32" s="269"/>
      <c r="X32" s="269"/>
      <c r="Y32" s="269"/>
      <c r="Z32" s="270">
        <f t="shared" si="0"/>
        <v>0</v>
      </c>
      <c r="AA32" s="257"/>
      <c r="AB32" s="257"/>
      <c r="AC32" s="257"/>
      <c r="AG32" s="199"/>
    </row>
    <row r="33" spans="2:33" ht="11.45" customHeight="1">
      <c r="B33" s="273" t="s">
        <v>1</v>
      </c>
      <c r="C33" s="257"/>
      <c r="D33" s="257"/>
      <c r="E33" s="257"/>
      <c r="F33" s="274" t="s">
        <v>1988</v>
      </c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83">
        <v>0</v>
      </c>
      <c r="W33" s="272"/>
      <c r="X33" s="272"/>
      <c r="Y33" s="272"/>
      <c r="Z33" s="283">
        <f>SUM(Z15:AC32)</f>
        <v>10</v>
      </c>
      <c r="AA33" s="257"/>
      <c r="AB33" s="257"/>
      <c r="AC33" s="257"/>
      <c r="AG33" s="199"/>
    </row>
    <row r="34" spans="2:33" ht="11.45" customHeight="1">
      <c r="B34" s="258" t="s">
        <v>1</v>
      </c>
      <c r="C34" s="257"/>
      <c r="D34" s="257"/>
      <c r="E34" s="257"/>
      <c r="F34" s="261" t="s">
        <v>1</v>
      </c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71" t="s">
        <v>1</v>
      </c>
      <c r="W34" s="272"/>
      <c r="X34" s="272"/>
      <c r="Y34" s="272"/>
      <c r="Z34" s="258"/>
      <c r="AA34" s="257"/>
      <c r="AB34" s="257"/>
      <c r="AC34" s="257"/>
      <c r="AG34" s="199"/>
    </row>
    <row r="35" spans="2:33" ht="11.45" customHeight="1">
      <c r="B35" s="273" t="s">
        <v>1989</v>
      </c>
      <c r="C35" s="257"/>
      <c r="D35" s="257"/>
      <c r="E35" s="257"/>
      <c r="F35" s="274" t="s">
        <v>1990</v>
      </c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83" t="s">
        <v>1</v>
      </c>
      <c r="W35" s="272"/>
      <c r="X35" s="272"/>
      <c r="Y35" s="272"/>
      <c r="Z35" s="275" t="s">
        <v>1</v>
      </c>
      <c r="AA35" s="257"/>
      <c r="AB35" s="257"/>
      <c r="AC35" s="257"/>
      <c r="AG35" s="199"/>
    </row>
    <row r="36" spans="2:33" ht="11.45" customHeight="1">
      <c r="B36" s="258" t="s">
        <v>1991</v>
      </c>
      <c r="C36" s="257"/>
      <c r="D36" s="257"/>
      <c r="E36" s="257"/>
      <c r="F36" s="261" t="s">
        <v>1992</v>
      </c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68">
        <v>0</v>
      </c>
      <c r="W36" s="269"/>
      <c r="X36" s="269"/>
      <c r="Y36" s="269"/>
      <c r="Z36" s="270">
        <f t="shared" ref="Z36" si="1">SUM(V36)</f>
        <v>0</v>
      </c>
      <c r="AA36" s="257"/>
      <c r="AB36" s="257"/>
      <c r="AC36" s="257"/>
      <c r="AG36" s="199"/>
    </row>
    <row r="37" spans="2:33" ht="11.25" customHeight="1">
      <c r="B37" s="273" t="s">
        <v>1</v>
      </c>
      <c r="C37" s="257"/>
      <c r="D37" s="257"/>
      <c r="E37" s="257"/>
      <c r="F37" s="274" t="s">
        <v>1993</v>
      </c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84">
        <f>SUM(V36)</f>
        <v>0</v>
      </c>
      <c r="W37" s="272"/>
      <c r="X37" s="272"/>
      <c r="Y37" s="272"/>
      <c r="Z37" s="283">
        <f>SUM(Z36)</f>
        <v>0</v>
      </c>
      <c r="AA37" s="257"/>
      <c r="AB37" s="257"/>
      <c r="AC37" s="257"/>
      <c r="AG37" s="199"/>
    </row>
    <row r="38" spans="2:33" ht="11.45" customHeight="1">
      <c r="B38" s="258" t="s">
        <v>1</v>
      </c>
      <c r="C38" s="257"/>
      <c r="D38" s="257"/>
      <c r="E38" s="257"/>
      <c r="F38" s="261" t="s">
        <v>1</v>
      </c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8" t="s">
        <v>1</v>
      </c>
      <c r="W38" s="257"/>
      <c r="X38" s="257"/>
      <c r="Y38" s="257"/>
      <c r="Z38" s="258" t="s">
        <v>1</v>
      </c>
      <c r="AA38" s="257"/>
      <c r="AB38" s="257"/>
      <c r="AC38" s="257"/>
      <c r="AG38" s="199"/>
    </row>
    <row r="39" spans="2:33" ht="11.25" customHeight="1">
      <c r="B39" s="259" t="s">
        <v>1994</v>
      </c>
      <c r="C39" s="260"/>
      <c r="D39" s="260"/>
      <c r="E39" s="260"/>
      <c r="F39" s="262" t="s">
        <v>1995</v>
      </c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3">
        <f>SUM(V33,V37)</f>
        <v>0</v>
      </c>
      <c r="W39" s="260"/>
      <c r="X39" s="260"/>
      <c r="Y39" s="260"/>
      <c r="Z39" s="263">
        <f>SUM(Z33,Z37)</f>
        <v>10</v>
      </c>
      <c r="AA39" s="260"/>
      <c r="AB39" s="260"/>
      <c r="AC39" s="260"/>
      <c r="AG39" s="199"/>
    </row>
    <row r="40" spans="2:33" ht="0" hidden="1" customHeight="1"/>
    <row r="41" spans="2:33" ht="14.1" customHeight="1"/>
    <row r="42" spans="2:33">
      <c r="B42" s="285" t="s">
        <v>1</v>
      </c>
      <c r="C42" s="255"/>
      <c r="D42" s="255"/>
      <c r="E42" s="255"/>
      <c r="F42" s="255"/>
      <c r="G42" s="255"/>
      <c r="I42" s="254" t="s">
        <v>1949</v>
      </c>
      <c r="J42" s="255"/>
      <c r="K42" s="255"/>
      <c r="L42" s="255"/>
      <c r="M42" s="255"/>
      <c r="N42" s="255"/>
      <c r="O42" s="255"/>
      <c r="P42" s="255"/>
      <c r="R42" s="201" t="s">
        <v>41</v>
      </c>
      <c r="T42" s="201" t="s">
        <v>1996</v>
      </c>
    </row>
    <row r="43" spans="2:33">
      <c r="B43" s="254" t="s">
        <v>1997</v>
      </c>
      <c r="C43" s="255"/>
      <c r="D43" s="255"/>
      <c r="E43" s="255"/>
      <c r="F43" s="255"/>
      <c r="G43" s="255"/>
      <c r="H43" s="200"/>
      <c r="I43" s="264">
        <f>SUM(V39)</f>
        <v>0</v>
      </c>
      <c r="J43" s="265"/>
      <c r="K43" s="265"/>
      <c r="L43" s="265"/>
      <c r="M43" s="265"/>
      <c r="N43" s="265"/>
      <c r="O43" s="265"/>
      <c r="P43" s="265"/>
      <c r="Q43" s="200"/>
      <c r="R43" s="202">
        <f>PRODUCT(I43,0.21)</f>
        <v>0</v>
      </c>
      <c r="S43" s="200"/>
      <c r="T43" s="202">
        <f>SUM(I43,R43)</f>
        <v>0</v>
      </c>
    </row>
    <row r="44" spans="2:33" ht="0" hidden="1" customHeight="1"/>
    <row r="45" spans="2:33" ht="3" customHeight="1"/>
    <row r="46" spans="2:33">
      <c r="B46" s="256" t="s">
        <v>1998</v>
      </c>
      <c r="C46" s="257"/>
      <c r="D46" s="257"/>
      <c r="E46" s="257"/>
      <c r="F46" s="257"/>
      <c r="G46" s="257"/>
      <c r="I46" s="266">
        <f>SUM(I43)</f>
        <v>0</v>
      </c>
      <c r="J46" s="267"/>
      <c r="K46" s="267"/>
      <c r="L46" s="267"/>
      <c r="M46" s="267"/>
      <c r="N46" s="267"/>
      <c r="O46" s="267"/>
      <c r="P46" s="267"/>
      <c r="R46" s="203">
        <f>SUM(R43)</f>
        <v>0</v>
      </c>
      <c r="T46" s="203">
        <f>SUM(T43)</f>
        <v>0</v>
      </c>
    </row>
    <row r="47" spans="2:33" ht="9.9499999999999993" customHeight="1"/>
    <row r="48" spans="2:33" ht="14.1" customHeight="1"/>
    <row r="49" spans="2:29" ht="74.45" customHeight="1">
      <c r="B49" s="282" t="s">
        <v>1999</v>
      </c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</row>
    <row r="50" spans="2:29" ht="11.45" customHeight="1"/>
  </sheetData>
  <mergeCells count="120">
    <mergeCell ref="B49:AC49"/>
    <mergeCell ref="Z32:AC32"/>
    <mergeCell ref="F33:U33"/>
    <mergeCell ref="V33:Y33"/>
    <mergeCell ref="Z33:AC33"/>
    <mergeCell ref="F34:U34"/>
    <mergeCell ref="V34:Y34"/>
    <mergeCell ref="Z34:AC34"/>
    <mergeCell ref="F35:U35"/>
    <mergeCell ref="V35:Y35"/>
    <mergeCell ref="Z35:AC35"/>
    <mergeCell ref="B32:E32"/>
    <mergeCell ref="B33:E33"/>
    <mergeCell ref="B36:E36"/>
    <mergeCell ref="B37:E37"/>
    <mergeCell ref="B34:E34"/>
    <mergeCell ref="B35:E35"/>
    <mergeCell ref="F36:U36"/>
    <mergeCell ref="V36:Y36"/>
    <mergeCell ref="Z36:AC36"/>
    <mergeCell ref="F37:U37"/>
    <mergeCell ref="V37:Y37"/>
    <mergeCell ref="Z37:AC37"/>
    <mergeCell ref="B42:G42"/>
    <mergeCell ref="E3:L3"/>
    <mergeCell ref="E4:L4"/>
    <mergeCell ref="B13:E13"/>
    <mergeCell ref="M3:Z3"/>
    <mergeCell ref="M4:Z4"/>
    <mergeCell ref="B11:AC11"/>
    <mergeCell ref="F13:U13"/>
    <mergeCell ref="V13:Y13"/>
    <mergeCell ref="Z13:AC13"/>
    <mergeCell ref="B16:E16"/>
    <mergeCell ref="B17:E17"/>
    <mergeCell ref="B14:E14"/>
    <mergeCell ref="B15:E15"/>
    <mergeCell ref="F14:U14"/>
    <mergeCell ref="V14:Y14"/>
    <mergeCell ref="Z14:AC14"/>
    <mergeCell ref="F15:U15"/>
    <mergeCell ref="V15:Y15"/>
    <mergeCell ref="Z15:AC15"/>
    <mergeCell ref="F16:U16"/>
    <mergeCell ref="V16:Y16"/>
    <mergeCell ref="Z16:AC16"/>
    <mergeCell ref="F17:U17"/>
    <mergeCell ref="V17:Y17"/>
    <mergeCell ref="Z17:AC17"/>
    <mergeCell ref="B20:E20"/>
    <mergeCell ref="B21:E21"/>
    <mergeCell ref="B18:E18"/>
    <mergeCell ref="B19:E19"/>
    <mergeCell ref="F20:U20"/>
    <mergeCell ref="V20:Y20"/>
    <mergeCell ref="Z20:AC20"/>
    <mergeCell ref="F21:U21"/>
    <mergeCell ref="V21:Y21"/>
    <mergeCell ref="Z21:AC21"/>
    <mergeCell ref="F18:U18"/>
    <mergeCell ref="V18:Y18"/>
    <mergeCell ref="Z18:AC18"/>
    <mergeCell ref="F19:U19"/>
    <mergeCell ref="V19:Y19"/>
    <mergeCell ref="Z19:AC19"/>
    <mergeCell ref="B24:E24"/>
    <mergeCell ref="B25:E25"/>
    <mergeCell ref="B22:E22"/>
    <mergeCell ref="B23:E23"/>
    <mergeCell ref="F22:U22"/>
    <mergeCell ref="V22:Y22"/>
    <mergeCell ref="Z22:AC22"/>
    <mergeCell ref="F23:U23"/>
    <mergeCell ref="V23:Y23"/>
    <mergeCell ref="Z23:AC23"/>
    <mergeCell ref="F24:U24"/>
    <mergeCell ref="V24:Y24"/>
    <mergeCell ref="Z24:AC24"/>
    <mergeCell ref="F25:U25"/>
    <mergeCell ref="V25:Y25"/>
    <mergeCell ref="Z25:AC25"/>
    <mergeCell ref="B28:E28"/>
    <mergeCell ref="B29:E29"/>
    <mergeCell ref="B26:E26"/>
    <mergeCell ref="B27:E27"/>
    <mergeCell ref="F28:U28"/>
    <mergeCell ref="V28:Y28"/>
    <mergeCell ref="Z28:AC28"/>
    <mergeCell ref="F29:U29"/>
    <mergeCell ref="V29:Y29"/>
    <mergeCell ref="Z29:AC29"/>
    <mergeCell ref="F26:U26"/>
    <mergeCell ref="V26:Y26"/>
    <mergeCell ref="Z26:AC26"/>
    <mergeCell ref="F27:U27"/>
    <mergeCell ref="V27:Y27"/>
    <mergeCell ref="Z27:AC27"/>
    <mergeCell ref="B30:E30"/>
    <mergeCell ref="B31:E31"/>
    <mergeCell ref="F30:U30"/>
    <mergeCell ref="V30:Y30"/>
    <mergeCell ref="Z30:AC30"/>
    <mergeCell ref="F31:U31"/>
    <mergeCell ref="V31:Y31"/>
    <mergeCell ref="Z31:AC31"/>
    <mergeCell ref="F32:U32"/>
    <mergeCell ref="V32:Y32"/>
    <mergeCell ref="B43:G43"/>
    <mergeCell ref="B46:G46"/>
    <mergeCell ref="B38:E38"/>
    <mergeCell ref="B39:E39"/>
    <mergeCell ref="F38:U38"/>
    <mergeCell ref="V38:Y38"/>
    <mergeCell ref="Z38:AC38"/>
    <mergeCell ref="F39:U39"/>
    <mergeCell ref="V39:Y39"/>
    <mergeCell ref="Z39:AC39"/>
    <mergeCell ref="I42:P42"/>
    <mergeCell ref="I43:P43"/>
    <mergeCell ref="I46:P4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16</vt:i4>
      </vt:variant>
    </vt:vector>
  </HeadingPairs>
  <TitlesOfParts>
    <vt:vector size="26" baseType="lpstr">
      <vt:lpstr>Rekapitulace stavby</vt:lpstr>
      <vt:lpstr>010 - Stavební část</vt:lpstr>
      <vt:lpstr>021 - Dílny - vytápění</vt:lpstr>
      <vt:lpstr>022 - Dílny - vzduchotech...</vt:lpstr>
      <vt:lpstr>023 - Dílny - M+R</vt:lpstr>
      <vt:lpstr>024 - Dílny, plynová kote...</vt:lpstr>
      <vt:lpstr>025 - Dílny, plynová, pla...</vt:lpstr>
      <vt:lpstr>026 - Elektroinstalace</vt:lpstr>
      <vt:lpstr>Příloha č.1</vt:lpstr>
      <vt:lpstr>Příloha č.2</vt:lpstr>
      <vt:lpstr>'010 - Stavební část'!Názvy_tisku</vt:lpstr>
      <vt:lpstr>'021 - Dílny - vytápění'!Názvy_tisku</vt:lpstr>
      <vt:lpstr>'022 - Dílny - vzduchotech...'!Názvy_tisku</vt:lpstr>
      <vt:lpstr>'023 - Dílny - M+R'!Názvy_tisku</vt:lpstr>
      <vt:lpstr>'024 - Dílny, plynová kote...'!Názvy_tisku</vt:lpstr>
      <vt:lpstr>'025 - Dílny, plynová, pla...'!Názvy_tisku</vt:lpstr>
      <vt:lpstr>'026 - Elektroinstalace'!Názvy_tisku</vt:lpstr>
      <vt:lpstr>'Rekapitulace stavby'!Názvy_tisku</vt:lpstr>
      <vt:lpstr>'010 - Stavební část'!Oblast_tisku</vt:lpstr>
      <vt:lpstr>'021 - Dílny - vytápění'!Oblast_tisku</vt:lpstr>
      <vt:lpstr>'022 - Dílny - vzduchotech...'!Oblast_tisku</vt:lpstr>
      <vt:lpstr>'023 - Dílny - M+R'!Oblast_tisku</vt:lpstr>
      <vt:lpstr>'024 - Dílny, plynová kote...'!Oblast_tisku</vt:lpstr>
      <vt:lpstr>'025 - Dílny, plynová, pla...'!Oblast_tisku</vt:lpstr>
      <vt:lpstr>'026 - Elektroinstalace'!Oblast_tisku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DESKTOP-IB50O09\ZALMAN</dc:creator>
  <cp:lastModifiedBy>Pavel Hrba</cp:lastModifiedBy>
  <dcterms:created xsi:type="dcterms:W3CDTF">2024-12-21T06:22:32Z</dcterms:created>
  <dcterms:modified xsi:type="dcterms:W3CDTF">2025-05-13T11:13:09Z</dcterms:modified>
</cp:coreProperties>
</file>