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/>
  <mc:AlternateContent xmlns:mc="http://schemas.openxmlformats.org/markup-compatibility/2006">
    <mc:Choice Requires="x15">
      <x15ac:absPath xmlns:x15ac="http://schemas.microsoft.com/office/spreadsheetml/2010/11/ac" url="https://egf1-my.sharepoint.com/personal/info_egf_cz/Documents/Společné Dokumenty/EGF/2025_ateliér/Různé/Kašperské Hory DD - fasáda/"/>
    </mc:Choice>
  </mc:AlternateContent>
  <xr:revisionPtr revIDLastSave="0" documentId="14_{89B97F56-4B59-45A5-A91B-3B7F3F31B22C}" xr6:coauthVersionLast="47" xr6:coauthVersionMax="47" xr10:uidLastSave="{00000000-0000-0000-0000-000000000000}"/>
  <bookViews>
    <workbookView xWindow="-108" yWindow="-108" windowWidth="23256" windowHeight="12456" activeTab="1" xr2:uid="{00000000-000D-0000-FFFF-FFFF00000000}"/>
  </bookViews>
  <sheets>
    <sheet name="Rekapitulace stavby" sheetId="1" r:id="rId1"/>
    <sheet name="Kašperské H..." sheetId="2" r:id="rId2"/>
  </sheets>
  <definedNames>
    <definedName name="_xlnm._FilterDatabase" localSheetId="1" hidden="1">'Kašperské H...'!$C$120:$K$155</definedName>
    <definedName name="_xlnm.Print_Titles" localSheetId="1">'Kašperské H...'!$120:$120</definedName>
    <definedName name="_xlnm.Print_Titles" localSheetId="0">'Rekapitulace stavby'!$92:$92</definedName>
    <definedName name="_xlnm.Print_Area" localSheetId="1">'Kašperské H...'!$C$4:$J$76,'Kašperské H...'!$C$82:$J$104,'Kašperské H...'!$C$110:$K$155</definedName>
    <definedName name="_xlnm.Print_Area" localSheetId="0">'Rekapitulace stavby'!$D$4:$AO$76,'Rekapitulace stavby'!$C$82:$AQ$96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35" i="2" l="1"/>
  <c r="J34" i="2"/>
  <c r="AY95" i="1"/>
  <c r="J33" i="2"/>
  <c r="AX95" i="1"/>
  <c r="BI155" i="2"/>
  <c r="BH155" i="2"/>
  <c r="BG155" i="2"/>
  <c r="BF155" i="2"/>
  <c r="T155" i="2"/>
  <c r="R155" i="2"/>
  <c r="P155" i="2"/>
  <c r="BI154" i="2"/>
  <c r="BH154" i="2"/>
  <c r="BG154" i="2"/>
  <c r="BF154" i="2"/>
  <c r="T154" i="2"/>
  <c r="R154" i="2"/>
  <c r="P154" i="2"/>
  <c r="BI153" i="2"/>
  <c r="BH153" i="2"/>
  <c r="BG153" i="2"/>
  <c r="BF153" i="2"/>
  <c r="T153" i="2"/>
  <c r="R153" i="2"/>
  <c r="P153" i="2"/>
  <c r="BI152" i="2"/>
  <c r="BH152" i="2"/>
  <c r="BG152" i="2"/>
  <c r="BF152" i="2"/>
  <c r="T152" i="2"/>
  <c r="R152" i="2"/>
  <c r="P152" i="2"/>
  <c r="BI151" i="2"/>
  <c r="BH151" i="2"/>
  <c r="BG151" i="2"/>
  <c r="BF151" i="2"/>
  <c r="T151" i="2"/>
  <c r="R151" i="2"/>
  <c r="P151" i="2"/>
  <c r="BI149" i="2"/>
  <c r="BH149" i="2"/>
  <c r="BG149" i="2"/>
  <c r="BF149" i="2"/>
  <c r="T149" i="2"/>
  <c r="R149" i="2"/>
  <c r="P149" i="2"/>
  <c r="BI148" i="2"/>
  <c r="BH148" i="2"/>
  <c r="BG148" i="2"/>
  <c r="BF148" i="2"/>
  <c r="T148" i="2"/>
  <c r="R148" i="2"/>
  <c r="P148" i="2"/>
  <c r="BI147" i="2"/>
  <c r="BH147" i="2"/>
  <c r="BG147" i="2"/>
  <c r="BF147" i="2"/>
  <c r="T147" i="2"/>
  <c r="R147" i="2"/>
  <c r="P147" i="2"/>
  <c r="P146" i="2" s="1"/>
  <c r="BI145" i="2"/>
  <c r="BH145" i="2"/>
  <c r="BG145" i="2"/>
  <c r="BF145" i="2"/>
  <c r="T145" i="2"/>
  <c r="T144" i="2"/>
  <c r="R145" i="2"/>
  <c r="R144" i="2"/>
  <c r="P145" i="2"/>
  <c r="P144" i="2"/>
  <c r="BI143" i="2"/>
  <c r="BH143" i="2"/>
  <c r="BG143" i="2"/>
  <c r="BF143" i="2"/>
  <c r="T143" i="2"/>
  <c r="T142" i="2"/>
  <c r="R143" i="2"/>
  <c r="R142" i="2"/>
  <c r="P143" i="2"/>
  <c r="P142" i="2" s="1"/>
  <c r="BI141" i="2"/>
  <c r="BH141" i="2"/>
  <c r="BG141" i="2"/>
  <c r="BF141" i="2"/>
  <c r="T141" i="2"/>
  <c r="R141" i="2"/>
  <c r="P141" i="2"/>
  <c r="BI140" i="2"/>
  <c r="BH140" i="2"/>
  <c r="BG140" i="2"/>
  <c r="BF140" i="2"/>
  <c r="T140" i="2"/>
  <c r="R140" i="2"/>
  <c r="P140" i="2"/>
  <c r="BI139" i="2"/>
  <c r="BH139" i="2"/>
  <c r="BG139" i="2"/>
  <c r="BF139" i="2"/>
  <c r="T139" i="2"/>
  <c r="R139" i="2"/>
  <c r="P139" i="2"/>
  <c r="BI138" i="2"/>
  <c r="BH138" i="2"/>
  <c r="BG138" i="2"/>
  <c r="BF138" i="2"/>
  <c r="T138" i="2"/>
  <c r="R138" i="2"/>
  <c r="P138" i="2"/>
  <c r="BI136" i="2"/>
  <c r="BH136" i="2"/>
  <c r="BG136" i="2"/>
  <c r="BF136" i="2"/>
  <c r="T136" i="2"/>
  <c r="T135" i="2"/>
  <c r="R136" i="2"/>
  <c r="R135" i="2"/>
  <c r="P136" i="2"/>
  <c r="P135" i="2"/>
  <c r="BI134" i="2"/>
  <c r="BH134" i="2"/>
  <c r="BG134" i="2"/>
  <c r="BF134" i="2"/>
  <c r="T134" i="2"/>
  <c r="R134" i="2"/>
  <c r="P134" i="2"/>
  <c r="BI133" i="2"/>
  <c r="BH133" i="2"/>
  <c r="BG133" i="2"/>
  <c r="BF133" i="2"/>
  <c r="T133" i="2"/>
  <c r="R133" i="2"/>
  <c r="P133" i="2"/>
  <c r="BI132" i="2"/>
  <c r="BH132" i="2"/>
  <c r="BG132" i="2"/>
  <c r="BF132" i="2"/>
  <c r="T132" i="2"/>
  <c r="R132" i="2"/>
  <c r="P132" i="2"/>
  <c r="BI131" i="2"/>
  <c r="BH131" i="2"/>
  <c r="BG131" i="2"/>
  <c r="BF131" i="2"/>
  <c r="T131" i="2"/>
  <c r="R131" i="2"/>
  <c r="P131" i="2"/>
  <c r="BI130" i="2"/>
  <c r="BH130" i="2"/>
  <c r="BG130" i="2"/>
  <c r="BF130" i="2"/>
  <c r="T130" i="2"/>
  <c r="R130" i="2"/>
  <c r="P130" i="2"/>
  <c r="BI129" i="2"/>
  <c r="BH129" i="2"/>
  <c r="BG129" i="2"/>
  <c r="BF129" i="2"/>
  <c r="T129" i="2"/>
  <c r="R129" i="2"/>
  <c r="P129" i="2"/>
  <c r="BI127" i="2"/>
  <c r="BH127" i="2"/>
  <c r="BG127" i="2"/>
  <c r="BF127" i="2"/>
  <c r="T127" i="2"/>
  <c r="R127" i="2"/>
  <c r="P127" i="2"/>
  <c r="BI126" i="2"/>
  <c r="BH126" i="2"/>
  <c r="BG126" i="2"/>
  <c r="BF126" i="2"/>
  <c r="T126" i="2"/>
  <c r="R126" i="2"/>
  <c r="P126" i="2"/>
  <c r="BI125" i="2"/>
  <c r="BH125" i="2"/>
  <c r="BG125" i="2"/>
  <c r="BF125" i="2"/>
  <c r="T125" i="2"/>
  <c r="R125" i="2"/>
  <c r="P125" i="2"/>
  <c r="BI124" i="2"/>
  <c r="BH124" i="2"/>
  <c r="BG124" i="2"/>
  <c r="BF124" i="2"/>
  <c r="T124" i="2"/>
  <c r="R124" i="2"/>
  <c r="P124" i="2"/>
  <c r="F115" i="2"/>
  <c r="E113" i="2"/>
  <c r="F87" i="2"/>
  <c r="E85" i="2"/>
  <c r="J22" i="2"/>
  <c r="E22" i="2"/>
  <c r="J90" i="2"/>
  <c r="J21" i="2"/>
  <c r="J19" i="2"/>
  <c r="E19" i="2"/>
  <c r="J117" i="2"/>
  <c r="J18" i="2"/>
  <c r="J16" i="2"/>
  <c r="E16" i="2"/>
  <c r="F118" i="2"/>
  <c r="J15" i="2"/>
  <c r="J13" i="2"/>
  <c r="E13" i="2"/>
  <c r="F117" i="2" s="1"/>
  <c r="J12" i="2"/>
  <c r="J10" i="2"/>
  <c r="J87" i="2"/>
  <c r="L90" i="1"/>
  <c r="AM90" i="1"/>
  <c r="AM89" i="1"/>
  <c r="L89" i="1"/>
  <c r="AM87" i="1"/>
  <c r="L87" i="1"/>
  <c r="L85" i="1"/>
  <c r="L84" i="1"/>
  <c r="BK151" i="2"/>
  <c r="BK143" i="2"/>
  <c r="J129" i="2"/>
  <c r="BK153" i="2"/>
  <c r="BK138" i="2"/>
  <c r="J132" i="2"/>
  <c r="J155" i="2"/>
  <c r="J149" i="2"/>
  <c r="BK139" i="2"/>
  <c r="BK124" i="2"/>
  <c r="J139" i="2"/>
  <c r="BK132" i="2"/>
  <c r="J148" i="2"/>
  <c r="J134" i="2"/>
  <c r="BK125" i="2"/>
  <c r="J151" i="2"/>
  <c r="J136" i="2"/>
  <c r="BK126" i="2"/>
  <c r="BK154" i="2"/>
  <c r="BK148" i="2"/>
  <c r="BK131" i="2"/>
  <c r="J126" i="2"/>
  <c r="J141" i="2"/>
  <c r="J133" i="2"/>
  <c r="J125" i="2"/>
  <c r="BK152" i="2"/>
  <c r="BK141" i="2"/>
  <c r="BK130" i="2"/>
  <c r="J154" i="2"/>
  <c r="J140" i="2"/>
  <c r="BK127" i="2"/>
  <c r="BK155" i="2"/>
  <c r="J153" i="2"/>
  <c r="J147" i="2"/>
  <c r="J130" i="2"/>
  <c r="J143" i="2"/>
  <c r="BK136" i="2"/>
  <c r="BK129" i="2"/>
  <c r="J145" i="2"/>
  <c r="J131" i="2"/>
  <c r="BK147" i="2"/>
  <c r="BK134" i="2"/>
  <c r="AS94" i="1"/>
  <c r="J152" i="2"/>
  <c r="BK133" i="2"/>
  <c r="BK145" i="2"/>
  <c r="J138" i="2"/>
  <c r="J124" i="2"/>
  <c r="BK149" i="2"/>
  <c r="BK140" i="2"/>
  <c r="J127" i="2"/>
  <c r="F34" i="2" l="1"/>
  <c r="BC95" i="1" s="1"/>
  <c r="BC94" i="1" s="1"/>
  <c r="W32" i="1" s="1"/>
  <c r="BK137" i="2"/>
  <c r="J137" i="2"/>
  <c r="J99" i="2" s="1"/>
  <c r="R123" i="2"/>
  <c r="R137" i="2"/>
  <c r="BK123" i="2"/>
  <c r="J123" i="2" s="1"/>
  <c r="J96" i="2" s="1"/>
  <c r="T137" i="2"/>
  <c r="BK128" i="2"/>
  <c r="J128" i="2" s="1"/>
  <c r="J97" i="2" s="1"/>
  <c r="P128" i="2"/>
  <c r="R146" i="2"/>
  <c r="P150" i="2"/>
  <c r="T123" i="2"/>
  <c r="R128" i="2"/>
  <c r="BK146" i="2"/>
  <c r="J146" i="2" s="1"/>
  <c r="J102" i="2" s="1"/>
  <c r="T146" i="2"/>
  <c r="R150" i="2"/>
  <c r="P123" i="2"/>
  <c r="P122" i="2"/>
  <c r="P121" i="2" s="1"/>
  <c r="AU95" i="1" s="1"/>
  <c r="AU94" i="1" s="1"/>
  <c r="T128" i="2"/>
  <c r="P137" i="2"/>
  <c r="BK150" i="2"/>
  <c r="J150" i="2" s="1"/>
  <c r="J103" i="2" s="1"/>
  <c r="T150" i="2"/>
  <c r="BK135" i="2"/>
  <c r="J135" i="2"/>
  <c r="J98" i="2" s="1"/>
  <c r="BK142" i="2"/>
  <c r="J142" i="2" s="1"/>
  <c r="J100" i="2" s="1"/>
  <c r="BK144" i="2"/>
  <c r="J144" i="2"/>
  <c r="J101" i="2" s="1"/>
  <c r="F90" i="2"/>
  <c r="J118" i="2"/>
  <c r="BE125" i="2"/>
  <c r="J89" i="2"/>
  <c r="BE130" i="2"/>
  <c r="BE133" i="2"/>
  <c r="BE134" i="2"/>
  <c r="BE145" i="2"/>
  <c r="BE147" i="2"/>
  <c r="F89" i="2"/>
  <c r="J115" i="2"/>
  <c r="BE129" i="2"/>
  <c r="BE132" i="2"/>
  <c r="BE149" i="2"/>
  <c r="BE151" i="2"/>
  <c r="BE154" i="2"/>
  <c r="BE155" i="2"/>
  <c r="BE124" i="2"/>
  <c r="BE131" i="2"/>
  <c r="BE138" i="2"/>
  <c r="BE139" i="2"/>
  <c r="BE140" i="2"/>
  <c r="BE141" i="2"/>
  <c r="BE143" i="2"/>
  <c r="BE148" i="2"/>
  <c r="BE152" i="2"/>
  <c r="BE126" i="2"/>
  <c r="BE127" i="2"/>
  <c r="BE136" i="2"/>
  <c r="BE153" i="2"/>
  <c r="F33" i="2"/>
  <c r="BB95" i="1" s="1"/>
  <c r="BB94" i="1" s="1"/>
  <c r="AX94" i="1" s="1"/>
  <c r="J32" i="2"/>
  <c r="AW95" i="1" s="1"/>
  <c r="F35" i="2"/>
  <c r="BD95" i="1" s="1"/>
  <c r="BD94" i="1" s="1"/>
  <c r="W33" i="1" s="1"/>
  <c r="F32" i="2"/>
  <c r="BA95" i="1" s="1"/>
  <c r="BA94" i="1" s="1"/>
  <c r="AW94" i="1" s="1"/>
  <c r="AK30" i="1" s="1"/>
  <c r="R122" i="2" l="1"/>
  <c r="R121" i="2"/>
  <c r="T122" i="2"/>
  <c r="T121" i="2"/>
  <c r="BK122" i="2"/>
  <c r="BK121" i="2" s="1"/>
  <c r="J121" i="2" s="1"/>
  <c r="J28" i="2" s="1"/>
  <c r="AG95" i="1" s="1"/>
  <c r="W30" i="1"/>
  <c r="AY94" i="1"/>
  <c r="J31" i="2"/>
  <c r="AV95" i="1" s="1"/>
  <c r="AT95" i="1" s="1"/>
  <c r="W31" i="1"/>
  <c r="F31" i="2"/>
  <c r="AZ95" i="1" s="1"/>
  <c r="AZ94" i="1" s="1"/>
  <c r="W29" i="1" s="1"/>
  <c r="AN95" i="1" l="1"/>
  <c r="AG94" i="1"/>
  <c r="AK26" i="1" s="1"/>
  <c r="J122" i="2"/>
  <c r="J95" i="2" s="1"/>
  <c r="J94" i="2"/>
  <c r="J37" i="2"/>
  <c r="AV94" i="1"/>
  <c r="AK29" i="1" s="1"/>
  <c r="AK35" i="1" l="1"/>
  <c r="AT94" i="1"/>
  <c r="AN94" i="1" l="1"/>
</calcChain>
</file>

<file path=xl/sharedStrings.xml><?xml version="1.0" encoding="utf-8"?>
<sst xmlns="http://schemas.openxmlformats.org/spreadsheetml/2006/main" count="682" uniqueCount="228">
  <si>
    <t>Export Komplet</t>
  </si>
  <si>
    <t/>
  </si>
  <si>
    <t>2.0</t>
  </si>
  <si>
    <t>False</t>
  </si>
  <si>
    <t>{84aac7b6-7ca9-4602-98d3-16bb4cc93c9d}</t>
  </si>
  <si>
    <t>&gt;&gt;  skryté sloupce  &lt;&lt;</t>
  </si>
  <si>
    <t>0,01</t>
  </si>
  <si>
    <t>21</t>
  </si>
  <si>
    <t>12</t>
  </si>
  <si>
    <t>REKAPITULACE STAVBY</t>
  </si>
  <si>
    <t>v ---  níže se nacházejí doplnkové a pomocné údaje k sestavám  --- v</t>
  </si>
  <si>
    <t>0,001</t>
  </si>
  <si>
    <t>Kód:</t>
  </si>
  <si>
    <t>25/02/68</t>
  </si>
  <si>
    <t>Stavba:</t>
  </si>
  <si>
    <t>KSO:</t>
  </si>
  <si>
    <t>CC-CZ:</t>
  </si>
  <si>
    <t>Místo:</t>
  </si>
  <si>
    <t xml:space="preserve"> </t>
  </si>
  <si>
    <t>Datum:</t>
  </si>
  <si>
    <t>6. 2. 2025</t>
  </si>
  <si>
    <t>Zadavatel:</t>
  </si>
  <si>
    <t>IČ:</t>
  </si>
  <si>
    <t>DIČ:</t>
  </si>
  <si>
    <t>Zhotovitel: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</si>
  <si>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</si>
  <si>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</si>
  <si>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</si>
  <si>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</si>
  <si>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</si>
  <si>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</si>
  <si>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</si>
  <si>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</si>
  <si>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</si>
  <si>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</si>
  <si>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</si>
  <si>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</si>
  <si>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</si>
  <si>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</si>
  <si>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</si>
  <si>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</si>
  <si>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</si>
  <si>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</si>
  <si>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</si>
  <si>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</si>
  <si>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</si>
  <si>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</si>
  <si>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</si>
  <si>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</si>
  <si>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</si>
  <si>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</si>
  <si>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</si>
  <si>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</si>
  <si>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</si>
  <si>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</si>
  <si>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</si>
  <si>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</si>
  <si>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</si>
  <si>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</si>
  <si>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</si>
  <si>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</si>
  <si>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</si>
  <si>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</si>
  <si>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</si>
  <si>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</si>
  <si>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</si>
  <si>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</si>
  <si>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</si>
  <si>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</si>
  <si>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</si>
  <si>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</si>
  <si>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</si>
  <si>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</si>
  <si>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</si>
  <si>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</si>
  <si>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</si>
  <si>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</si>
  <si>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</si>
  <si>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</si>
  <si>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</si>
  <si>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</si>
  <si>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Náklady ze soupisu prací</t>
  </si>
  <si>
    <t>-1</t>
  </si>
  <si>
    <t xml:space="preserve">SO01 - Oprava západní a východní fasády hlavní budovy čp.146 </t>
  </si>
  <si>
    <t xml:space="preserve">    6 - Úpravy povrchů, podlahy a osazování výplní</t>
  </si>
  <si>
    <t xml:space="preserve">    94 - Lešení a stavební výtahy</t>
  </si>
  <si>
    <t xml:space="preserve">    9 - Ostatní konstrukce a práce, bourání</t>
  </si>
  <si>
    <t xml:space="preserve">    997 - Doprava suti a vybouraných hmot</t>
  </si>
  <si>
    <t xml:space="preserve">    998 - Přesun hmot</t>
  </si>
  <si>
    <t xml:space="preserve">    764 - Konstrukce klempířské</t>
  </si>
  <si>
    <t xml:space="preserve">    783 - Dokončovací práce - nátěry</t>
  </si>
  <si>
    <t xml:space="preserve">    VRN - Vedlejší rozpočtové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</si>
  <si>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</si>
  <si>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</si>
  <si>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</si>
  <si>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</si>
  <si>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</si>
  <si>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</si>
  <si>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</si>
  <si>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</si>
  <si>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</si>
  <si>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</si>
  <si>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</si>
  <si>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</si>
  <si>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</si>
  <si>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SO01</t>
  </si>
  <si>
    <t xml:space="preserve">Oprava západní a východní fasády hlavní budovy čp.146 </t>
  </si>
  <si>
    <t>ROZPOCET</t>
  </si>
  <si>
    <t>6</t>
  </si>
  <si>
    <t>Úpravy povrchů, podlahy a osazování výplní</t>
  </si>
  <si>
    <t>K</t>
  </si>
  <si>
    <t>622326357</t>
  </si>
  <si>
    <t>Oprava vnější vápenocementové omítky s celoplošným přeštukováním členitosti 2 v rozsahu přes 50 do 65 %</t>
  </si>
  <si>
    <t>m2</t>
  </si>
  <si>
    <t>CS ÚRS 2025 01</t>
  </si>
  <si>
    <t>4</t>
  </si>
  <si>
    <t>-1519925068</t>
  </si>
  <si>
    <t>78380922R</t>
  </si>
  <si>
    <t>Lokální zednické opravy architektonických prvků fasády</t>
  </si>
  <si>
    <t>kpl</t>
  </si>
  <si>
    <t xml:space="preserve">R položka </t>
  </si>
  <si>
    <t>16</t>
  </si>
  <si>
    <t>-2083816828</t>
  </si>
  <si>
    <t>3</t>
  </si>
  <si>
    <t>629991001</t>
  </si>
  <si>
    <t>Zakrytí podélných ploch fólií volně položenou</t>
  </si>
  <si>
    <t>1512461904</t>
  </si>
  <si>
    <t>629991011</t>
  </si>
  <si>
    <t>Zakrytí výplní otvorů a svislých ploch fólií přilepenou lepící páskou</t>
  </si>
  <si>
    <t>-932674960</t>
  </si>
  <si>
    <t>94</t>
  </si>
  <si>
    <t>Lešení a stavební výtahy</t>
  </si>
  <si>
    <t>5</t>
  </si>
  <si>
    <t>941211112</t>
  </si>
  <si>
    <t>Montáž lešení řadového rámového lehkého zatížení do 200 kg/m2 š od 0,6 do 0,9 m v přes 10 do 25 m</t>
  </si>
  <si>
    <t>-1160420983</t>
  </si>
  <si>
    <t>941211212</t>
  </si>
  <si>
    <t>Příplatek k lešení řadovému rámovému lehkému do 200 kg/m2 š od 0,6 do 0,9 m v přes 10 do 25 m za každý den použití</t>
  </si>
  <si>
    <t>-211688227</t>
  </si>
  <si>
    <t>7</t>
  </si>
  <si>
    <t>941211812</t>
  </si>
  <si>
    <t>Demontáž lešení řadového rámového lehkého zatížení do 200 kg/m2 š od 0,6 do 0,9 m v přes 10 do 25 m</t>
  </si>
  <si>
    <t>-1371666239</t>
  </si>
  <si>
    <t>8</t>
  </si>
  <si>
    <t>944511111</t>
  </si>
  <si>
    <t>Montáž ochranné sítě z textilie z umělých vláken</t>
  </si>
  <si>
    <t>1727188386</t>
  </si>
  <si>
    <t>9</t>
  </si>
  <si>
    <t>944511211</t>
  </si>
  <si>
    <t>Příplatek k ochranné síti za každý den použití</t>
  </si>
  <si>
    <t>-1195947141</t>
  </si>
  <si>
    <t>10</t>
  </si>
  <si>
    <t>944511811</t>
  </si>
  <si>
    <t>Demontáž ochranné sítě z textilie z umělých vláken</t>
  </si>
  <si>
    <t>-1027755757</t>
  </si>
  <si>
    <t>Ostatní konstrukce a práce, bourání</t>
  </si>
  <si>
    <t>11</t>
  </si>
  <si>
    <t>978015371</t>
  </si>
  <si>
    <t>Otlučení (osekání) vnější vápenné nebo vápenocementové omítky stupně členitosti 1 a 2 v rozsahu přes 50 do 65 %</t>
  </si>
  <si>
    <t>714264452</t>
  </si>
  <si>
    <t>997</t>
  </si>
  <si>
    <t>Doprava suti a vybouraných hmot</t>
  </si>
  <si>
    <t>997002611</t>
  </si>
  <si>
    <t>Nakládání suti a vybouraných hmot</t>
  </si>
  <si>
    <t>t</t>
  </si>
  <si>
    <t>1891903708</t>
  </si>
  <si>
    <t>13</t>
  </si>
  <si>
    <t>997013501</t>
  </si>
  <si>
    <t>Odvoz suti a vybouraných hmot na skládku nebo meziskládku do 1 km se složením</t>
  </si>
  <si>
    <t>-1851493649</t>
  </si>
  <si>
    <t>14</t>
  </si>
  <si>
    <t>997013509</t>
  </si>
  <si>
    <t>Příplatek k odvozu suti a vybouraných hmot na skládku ZKD 1 km přes 1 km</t>
  </si>
  <si>
    <t>-1422598332</t>
  </si>
  <si>
    <t>15</t>
  </si>
  <si>
    <t>997013631</t>
  </si>
  <si>
    <t>Poplatek za uložení na skládce (skládkovné) stavebního odpadu směsného kód odpadu 17 09 04</t>
  </si>
  <si>
    <t>1345196874</t>
  </si>
  <si>
    <t>998</t>
  </si>
  <si>
    <t>Přesun hmot</t>
  </si>
  <si>
    <t>998011003</t>
  </si>
  <si>
    <t>Přesun hmot pro budovy zděné v přes 12 do 24 m</t>
  </si>
  <si>
    <t>-831340228</t>
  </si>
  <si>
    <t>764</t>
  </si>
  <si>
    <t>Konstrukce klempířské</t>
  </si>
  <si>
    <t>17</t>
  </si>
  <si>
    <t>76423840R</t>
  </si>
  <si>
    <t xml:space="preserve">Lokální opravy měděného oplechování </t>
  </si>
  <si>
    <t>-991028260</t>
  </si>
  <si>
    <t>783</t>
  </si>
  <si>
    <t>Dokončovací práce - nátěry</t>
  </si>
  <si>
    <t>18</t>
  </si>
  <si>
    <t>783801403</t>
  </si>
  <si>
    <t>Oprášení omítek před provedením nátěru</t>
  </si>
  <si>
    <t>-2059382384</t>
  </si>
  <si>
    <t>19</t>
  </si>
  <si>
    <t>783823137</t>
  </si>
  <si>
    <t>Penetrační vápenný nátěr hladkých nebo štukových omítek</t>
  </si>
  <si>
    <t>-1190598197</t>
  </si>
  <si>
    <t>20</t>
  </si>
  <si>
    <t>783827427</t>
  </si>
  <si>
    <t>Krycí dvojnásobný vápenný nátěr omítek stupně členitosti 1 a 2</t>
  </si>
  <si>
    <t>253215687</t>
  </si>
  <si>
    <t>VRN</t>
  </si>
  <si>
    <t>Vedlejší rozpočtové náklady</t>
  </si>
  <si>
    <t>031002000</t>
  </si>
  <si>
    <t>%</t>
  </si>
  <si>
    <t>1024</t>
  </si>
  <si>
    <t>1986109748</t>
  </si>
  <si>
    <t>22</t>
  </si>
  <si>
    <t>035103000</t>
  </si>
  <si>
    <t>Pronájem ploch</t>
  </si>
  <si>
    <t>51410557</t>
  </si>
  <si>
    <t>23</t>
  </si>
  <si>
    <t>091403000</t>
  </si>
  <si>
    <t>Práce na památkovém objektu</t>
  </si>
  <si>
    <t>185684700</t>
  </si>
  <si>
    <t>24</t>
  </si>
  <si>
    <t>091803000</t>
  </si>
  <si>
    <t>Ostatní náklady ( vybavení BOZP objektu, informační tabule, apod.)</t>
  </si>
  <si>
    <t>-1298001727</t>
  </si>
  <si>
    <t>25</t>
  </si>
  <si>
    <t>072203000</t>
  </si>
  <si>
    <t>Silniční provoz - zajištění DIO (dopravní značení)</t>
  </si>
  <si>
    <t>-1083558856</t>
  </si>
  <si>
    <t>Kašperské Hory DD - oprava fasády hlavní budovy čp.146</t>
  </si>
  <si>
    <t>Kašperské Hory</t>
  </si>
  <si>
    <t>Plzeňský kraj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</si>
</sst>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u/>
      <sz val="11"/>
      <color theme="10"/>
      <name val="Calibri"/>
      <scheme val="minor"/>
    </font>
    <font>
      <sz val="12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28" fillId="0" borderId="0" applyNumberFormat="0" applyFill="0" applyBorder="0" applyAlignment="0" applyProtection="0"/>
  </cellStyleXfs>
  <cellXfs count="174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2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14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2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6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4" borderId="7" xfId="0" applyFill="1" applyBorder="1" applyAlignment="1">
      <alignment vertical="center"/>
    </xf>
    <xf numFmtId="0" fontId="17" fillId="4" borderId="0" xfId="0" applyFont="1" applyFill="1" applyAlignment="1">
      <alignment horizontal="center" vertical="center"/>
    </xf>
    <xf numFmtId="0" fontId="18" fillId="0" borderId="16" xfId="0" applyFont="1" applyBorder="1" applyAlignment="1">
      <alignment horizontal="center" vertical="center" wrapText="1"/>
    </xf>
    <xf numFmtId="0" fontId="18" fillId="0" borderId="17" xfId="0" applyFont="1" applyBorder="1" applyAlignment="1">
      <alignment horizontal="center" vertical="center" wrapText="1"/>
    </xf>
    <xf numFmtId="0" fontId="18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19" fillId="0" borderId="0" xfId="0" applyFont="1" applyAlignment="1">
      <alignment vertical="center"/>
    </xf>
    <xf numFmtId="4" fontId="19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5" fillId="0" borderId="14" xfId="0" applyNumberFormat="1" applyFont="1" applyBorder="1" applyAlignment="1">
      <alignment vertical="center"/>
    </xf>
    <xf numFmtId="4" fontId="15" fillId="0" borderId="0" xfId="0" applyNumberFormat="1" applyFont="1" applyAlignment="1">
      <alignment vertical="center"/>
    </xf>
    <xf numFmtId="166" fontId="15" fillId="0" borderId="0" xfId="0" applyNumberFormat="1" applyFont="1" applyAlignment="1">
      <alignment vertical="center"/>
    </xf>
    <xf numFmtId="4" fontId="15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0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1" fillId="0" borderId="0" xfId="0" applyFont="1" applyAlignment="1">
      <alignment vertical="center"/>
    </xf>
    <xf numFmtId="0" fontId="22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3" fillId="0" borderId="19" xfId="0" applyNumberFormat="1" applyFont="1" applyBorder="1" applyAlignment="1">
      <alignment vertical="center"/>
    </xf>
    <xf numFmtId="4" fontId="23" fillId="0" borderId="20" xfId="0" applyNumberFormat="1" applyFont="1" applyBorder="1" applyAlignment="1">
      <alignment vertical="center"/>
    </xf>
    <xf numFmtId="166" fontId="23" fillId="0" borderId="20" xfId="0" applyNumberFormat="1" applyFont="1" applyBorder="1" applyAlignment="1">
      <alignment vertical="center"/>
    </xf>
    <xf numFmtId="4" fontId="23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7" fillId="4" borderId="0" xfId="0" applyFont="1" applyFill="1" applyAlignment="1">
      <alignment horizontal="left" vertical="center"/>
    </xf>
    <xf numFmtId="0" fontId="17" fillId="4" borderId="0" xfId="0" applyFont="1" applyFill="1" applyAlignment="1">
      <alignment horizontal="right" vertical="center"/>
    </xf>
    <xf numFmtId="0" fontId="25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17" fillId="4" borderId="16" xfId="0" applyFont="1" applyFill="1" applyBorder="1" applyAlignment="1">
      <alignment horizontal="center" vertical="center" wrapText="1"/>
    </xf>
    <xf numFmtId="0" fontId="17" fillId="4" borderId="17" xfId="0" applyFont="1" applyFill="1" applyBorder="1" applyAlignment="1">
      <alignment horizontal="center" vertical="center" wrapText="1"/>
    </xf>
    <xf numFmtId="0" fontId="17" fillId="4" borderId="18" xfId="0" applyFont="1" applyFill="1" applyBorder="1" applyAlignment="1">
      <alignment horizontal="center" vertical="center" wrapText="1"/>
    </xf>
    <xf numFmtId="4" fontId="19" fillId="0" borderId="0" xfId="0" applyNumberFormat="1" applyFont="1"/>
    <xf numFmtId="166" fontId="26" fillId="0" borderId="12" xfId="0" applyNumberFormat="1" applyFont="1" applyBorder="1"/>
    <xf numFmtId="166" fontId="26" fillId="0" borderId="13" xfId="0" applyNumberFormat="1" applyFont="1" applyBorder="1"/>
    <xf numFmtId="4" fontId="27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4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0" fillId="0" borderId="3" xfId="0" applyBorder="1" applyAlignment="1" applyProtection="1">
      <alignment vertical="center"/>
      <protection locked="0"/>
    </xf>
    <xf numFmtId="0" fontId="17" fillId="0" borderId="22" xfId="0" applyFont="1" applyBorder="1" applyAlignment="1" applyProtection="1">
      <alignment horizontal="center" vertical="center"/>
      <protection locked="0"/>
    </xf>
    <xf numFmtId="49" fontId="17" fillId="0" borderId="22" xfId="0" applyNumberFormat="1" applyFont="1" applyBorder="1" applyAlignment="1" applyProtection="1">
      <alignment horizontal="left" vertical="center" wrapText="1"/>
      <protection locked="0"/>
    </xf>
    <xf numFmtId="0" fontId="17" fillId="0" borderId="22" xfId="0" applyFont="1" applyBorder="1" applyAlignment="1" applyProtection="1">
      <alignment horizontal="left" vertical="center" wrapText="1"/>
      <protection locked="0"/>
    </xf>
    <xf numFmtId="0" fontId="17" fillId="0" borderId="22" xfId="0" applyFont="1" applyBorder="1" applyAlignment="1" applyProtection="1">
      <alignment horizontal="center" vertical="center" wrapText="1"/>
      <protection locked="0"/>
    </xf>
    <xf numFmtId="167" fontId="17" fillId="0" borderId="22" xfId="0" applyNumberFormat="1" applyFont="1" applyBorder="1" applyAlignment="1" applyProtection="1">
      <alignment vertical="center"/>
      <protection locked="0"/>
    </xf>
    <xf numFmtId="4" fontId="17" fillId="0" borderId="22" xfId="0" applyNumberFormat="1" applyFont="1" applyBorder="1" applyAlignment="1" applyProtection="1">
      <alignment vertical="center"/>
      <protection locked="0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Alignment="1">
      <alignment horizontal="center" vertical="center"/>
    </xf>
    <xf numFmtId="166" fontId="18" fillId="0" borderId="0" xfId="0" applyNumberFormat="1" applyFont="1" applyAlignment="1">
      <alignment vertical="center"/>
    </xf>
    <xf numFmtId="166" fontId="18" fillId="0" borderId="15" xfId="0" applyNumberFormat="1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18" fillId="0" borderId="19" xfId="0" applyFont="1" applyBorder="1" applyAlignment="1">
      <alignment horizontal="left" vertical="center"/>
    </xf>
    <xf numFmtId="0" fontId="18" fillId="0" borderId="20" xfId="0" applyFont="1" applyBorder="1" applyAlignment="1">
      <alignment horizontal="center" vertical="center"/>
    </xf>
    <xf numFmtId="166" fontId="18" fillId="0" borderId="20" xfId="0" applyNumberFormat="1" applyFont="1" applyBorder="1" applyAlignment="1">
      <alignment vertical="center"/>
    </xf>
    <xf numFmtId="166" fontId="18" fillId="0" borderId="21" xfId="0" applyNumberFormat="1" applyFont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12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3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22" fillId="0" borderId="0" xfId="0" applyFont="1" applyAlignment="1">
      <alignment vertical="center"/>
    </xf>
    <xf numFmtId="0" fontId="21" fillId="0" borderId="0" xfId="0" applyFont="1" applyAlignment="1">
      <alignment horizontal="left" vertical="center" wrapText="1"/>
    </xf>
    <xf numFmtId="4" fontId="19" fillId="0" borderId="0" xfId="0" applyNumberFormat="1" applyFont="1" applyAlignment="1">
      <alignment horizontal="right" vertical="center"/>
    </xf>
    <xf numFmtId="4" fontId="19" fillId="0" borderId="0" xfId="0" applyNumberFormat="1" applyFont="1" applyAlignment="1">
      <alignment vertical="center"/>
    </xf>
    <xf numFmtId="0" fontId="10" fillId="2" borderId="0" xfId="0" applyFont="1" applyFill="1" applyAlignment="1">
      <alignment horizontal="center" vertical="center"/>
    </xf>
    <xf numFmtId="0" fontId="17" fillId="4" borderId="6" xfId="0" applyFont="1" applyFill="1" applyBorder="1" applyAlignment="1">
      <alignment horizontal="center" vertical="center"/>
    </xf>
    <xf numFmtId="0" fontId="17" fillId="4" borderId="7" xfId="0" applyFont="1" applyFill="1" applyBorder="1" applyAlignment="1">
      <alignment horizontal="left" vertical="center"/>
    </xf>
    <xf numFmtId="0" fontId="17" fillId="4" borderId="7" xfId="0" applyFont="1" applyFill="1" applyBorder="1" applyAlignment="1">
      <alignment horizontal="center" vertical="center"/>
    </xf>
    <xf numFmtId="0" fontId="17" fillId="4" borderId="7" xfId="0" applyFont="1" applyFill="1" applyBorder="1" applyAlignment="1">
      <alignment horizontal="right" vertical="center"/>
    </xf>
    <xf numFmtId="0" fontId="17" fillId="4" borderId="8" xfId="0" applyFont="1" applyFill="1" applyBorder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5" fillId="0" borderId="11" xfId="0" applyFont="1" applyBorder="1" applyAlignment="1">
      <alignment horizontal="center" vertical="center"/>
    </xf>
    <xf numFmtId="0" fontId="15" fillId="0" borderId="12" xfId="0" applyFont="1" applyBorder="1" applyAlignment="1">
      <alignment horizontal="left" vertical="center"/>
    </xf>
    <xf numFmtId="0" fontId="16" fillId="0" borderId="14" xfId="0" applyFont="1" applyBorder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4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0" fillId="0" borderId="0" xfId="0" applyAlignment="1">
      <alignment vertical="center"/>
    </xf>
    <xf numFmtId="0" fontId="29" fillId="0" borderId="0" xfId="0" applyFont="1"/>
    <xf numFmtId="0" fontId="29" fillId="0" borderId="0" xfId="0" applyFont="1" applyAlignment="1">
      <alignment vertical="center"/>
    </xf>
    <xf numFmtId="0" fontId="29" fillId="0" borderId="0" xfId="0" applyFont="1" applyAlignment="1">
      <alignment horizontal="left"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7"/>
  <sheetViews>
    <sheetView showGridLines="0" topLeftCell="A9" workbookViewId="0">
      <selection activeCell="T14" sqref="T14"/>
    </sheetView>
  </sheetViews>
  <sheetFormatPr defaultRowHeight="10.199999999999999"/>
  <cols>
    <col min="1" max="1" width="8.28515625" customWidth="1"/>
    <col min="2" max="2" width="1.7109375" customWidth="1"/>
    <col min="3" max="3" width="4.140625" customWidth="1"/>
    <col min="4" max="33" width="2.7109375" customWidth="1"/>
    <col min="34" max="34" width="3.28515625" customWidth="1"/>
    <col min="35" max="35" width="31.7109375" customWidth="1"/>
    <col min="36" max="37" width="2.42578125" customWidth="1"/>
    <col min="38" max="38" width="8.28515625" customWidth="1"/>
    <col min="39" max="39" width="3.28515625" customWidth="1"/>
    <col min="40" max="40" width="13.28515625" customWidth="1"/>
    <col min="41" max="41" width="7.42578125" customWidth="1"/>
    <col min="42" max="42" width="4.140625" customWidth="1"/>
    <col min="43" max="43" width="15.7109375" hidden="1" customWidth="1"/>
    <col min="44" max="44" width="13.7109375" customWidth="1"/>
    <col min="45" max="47" width="25.85546875" hidden="1" customWidth="1"/>
    <col min="48" max="49" width="21.7109375" hidden="1" customWidth="1"/>
    <col min="50" max="51" width="25" hidden="1" customWidth="1"/>
    <col min="52" max="52" width="21.7109375" hidden="1" customWidth="1"/>
    <col min="53" max="53" width="19.140625" hidden="1" customWidth="1"/>
    <col min="54" max="54" width="25" hidden="1" customWidth="1"/>
    <col min="55" max="55" width="21.7109375" hidden="1" customWidth="1"/>
    <col min="56" max="56" width="19.140625" hidden="1" customWidth="1"/>
    <col min="57" max="57" width="66.42578125" customWidth="1"/>
    <col min="71" max="91" width="9.28515625" hidden="1"/>
  </cols>
  <sheetData>
    <row r="1" spans="1:74">
      <c r="A1" s="12" t="s">
        <v>0</v>
      </c>
      <c r="AZ1" s="12" t="s">
        <v>1</v>
      </c>
      <c r="BA1" s="12" t="s">
        <v>2</v>
      </c>
      <c r="BB1" s="12" t="s">
        <v>1</v>
      </c>
      <c r="BT1" s="12" t="s">
        <v>3</v>
      </c>
      <c r="BU1" s="12" t="s">
        <v>3</v>
      </c>
      <c r="BV1" s="12" t="s">
        <v>4</v>
      </c>
    </row>
    <row r="2" spans="1:74" ht="36.9" customHeight="1">
      <c r="AR2" s="151" t="s">
        <v>5</v>
      </c>
      <c r="AS2" s="137"/>
      <c r="AT2" s="137"/>
      <c r="AU2" s="137"/>
      <c r="AV2" s="137"/>
      <c r="AW2" s="137"/>
      <c r="AX2" s="137"/>
      <c r="AY2" s="137"/>
      <c r="AZ2" s="137"/>
      <c r="BA2" s="137"/>
      <c r="BB2" s="137"/>
      <c r="BC2" s="137"/>
      <c r="BD2" s="137"/>
      <c r="BE2" s="137"/>
      <c r="BS2" s="13" t="s">
        <v>6</v>
      </c>
      <c r="BT2" s="13" t="s">
        <v>7</v>
      </c>
    </row>
    <row r="3" spans="1:74" ht="6.9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6</v>
      </c>
      <c r="BT3" s="13" t="s">
        <v>8</v>
      </c>
    </row>
    <row r="4" spans="1:74" ht="24.9" customHeight="1">
      <c r="B4" s="16"/>
      <c r="D4" s="17" t="s">
        <v>9</v>
      </c>
      <c r="AR4" s="16"/>
      <c r="AS4" s="18" t="s">
        <v>10</v>
      </c>
      <c r="BS4" s="13" t="s">
        <v>11</v>
      </c>
    </row>
    <row r="5" spans="1:74" ht="12" customHeight="1">
      <c r="B5" s="16"/>
      <c r="D5" s="19" t="s">
        <v>12</v>
      </c>
      <c r="K5" s="136" t="s">
        <v>13</v>
      </c>
      <c r="L5" s="137"/>
      <c r="M5" s="137"/>
      <c r="N5" s="137"/>
      <c r="O5" s="137"/>
      <c r="P5" s="137"/>
      <c r="Q5" s="137"/>
      <c r="R5" s="137"/>
      <c r="S5" s="137"/>
      <c r="T5" s="137"/>
      <c r="U5" s="137"/>
      <c r="V5" s="137"/>
      <c r="W5" s="137"/>
      <c r="X5" s="137"/>
      <c r="Y5" s="137"/>
      <c r="Z5" s="137"/>
      <c r="AA5" s="137"/>
      <c r="AB5" s="137"/>
      <c r="AC5" s="137"/>
      <c r="AD5" s="137"/>
      <c r="AE5" s="137"/>
      <c r="AF5" s="137"/>
      <c r="AG5" s="137"/>
      <c r="AH5" s="137"/>
      <c r="AI5" s="137"/>
      <c r="AJ5" s="137"/>
      <c r="AR5" s="16"/>
      <c r="BS5" s="13" t="s">
        <v>6</v>
      </c>
    </row>
    <row r="6" spans="1:74" ht="36.9" customHeight="1">
      <c r="B6" s="16"/>
      <c r="D6" s="21" t="s">
        <v>14</v>
      </c>
      <c r="K6" s="138"/>
      <c r="L6" s="137"/>
      <c r="M6" s="137"/>
      <c r="N6" s="137"/>
      <c r="O6" s="137"/>
      <c r="P6" s="137"/>
      <c r="Q6" s="137"/>
      <c r="R6" s="137"/>
      <c r="S6" s="137"/>
      <c r="T6" s="137"/>
      <c r="U6" s="137"/>
      <c r="V6" s="137"/>
      <c r="W6" s="137"/>
      <c r="X6" s="137"/>
      <c r="Y6" s="137"/>
      <c r="Z6" s="137"/>
      <c r="AA6" s="137"/>
      <c r="AB6" s="137"/>
      <c r="AC6" s="137"/>
      <c r="AD6" s="137"/>
      <c r="AE6" s="137"/>
      <c r="AF6" s="137"/>
      <c r="AG6" s="137"/>
      <c r="AH6" s="137"/>
      <c r="AI6" s="137"/>
      <c r="AJ6" s="137"/>
      <c r="AR6" s="16"/>
      <c r="BS6" s="13" t="s">
        <v>6</v>
      </c>
    </row>
    <row r="7" spans="1:74" ht="12" customHeight="1">
      <c r="B7" s="16"/>
      <c r="D7" s="22" t="s">
        <v>15</v>
      </c>
      <c r="K7" s="20" t="s">
        <v>1</v>
      </c>
      <c r="AK7" s="22" t="s">
        <v>16</v>
      </c>
      <c r="AN7" s="20" t="s">
        <v>1</v>
      </c>
      <c r="AR7" s="16"/>
      <c r="BS7" s="13" t="s">
        <v>6</v>
      </c>
    </row>
    <row r="8" spans="1:74" ht="12" customHeight="1">
      <c r="B8" s="16"/>
      <c r="D8" s="22" t="s">
        <v>17</v>
      </c>
      <c r="K8" s="20" t="s">
        <v>18</v>
      </c>
      <c r="N8" s="171" t="s">
        <v>226</v>
      </c>
      <c r="AK8" s="22" t="s">
        <v>19</v>
      </c>
      <c r="AN8" s="20" t="s">
        <v>20</v>
      </c>
      <c r="AR8" s="16"/>
      <c r="BS8" s="13" t="s">
        <v>6</v>
      </c>
    </row>
    <row r="9" spans="1:74" ht="14.4" customHeight="1">
      <c r="B9" s="16"/>
      <c r="AR9" s="16"/>
      <c r="BS9" s="13" t="s">
        <v>6</v>
      </c>
    </row>
    <row r="10" spans="1:74" ht="12" customHeight="1">
      <c r="B10" s="16"/>
      <c r="D10" s="22" t="s">
        <v>21</v>
      </c>
      <c r="N10" s="171" t="s">
        <v>227</v>
      </c>
      <c r="AK10" s="22" t="s">
        <v>22</v>
      </c>
      <c r="AN10" s="20" t="s">
        <v>1</v>
      </c>
      <c r="AR10" s="16"/>
      <c r="BS10" s="13" t="s">
        <v>6</v>
      </c>
    </row>
    <row r="11" spans="1:74" ht="18.45" customHeight="1">
      <c r="B11" s="16"/>
      <c r="E11" s="20" t="s">
        <v>18</v>
      </c>
      <c r="AK11" s="22" t="s">
        <v>23</v>
      </c>
      <c r="AN11" s="20" t="s">
        <v>1</v>
      </c>
      <c r="AR11" s="16"/>
      <c r="BS11" s="13" t="s">
        <v>6</v>
      </c>
    </row>
    <row r="12" spans="1:74" ht="6.9" customHeight="1">
      <c r="B12" s="16"/>
      <c r="AR12" s="16"/>
      <c r="BS12" s="13" t="s">
        <v>6</v>
      </c>
    </row>
    <row r="13" spans="1:74" ht="12" customHeight="1">
      <c r="B13" s="16"/>
      <c r="D13" s="22" t="s">
        <v>24</v>
      </c>
      <c r="AK13" s="22" t="s">
        <v>22</v>
      </c>
      <c r="AN13" s="20" t="s">
        <v>1</v>
      </c>
      <c r="AR13" s="16"/>
      <c r="BS13" s="13" t="s">
        <v>6</v>
      </c>
    </row>
    <row r="14" spans="1:74" ht="13.2">
      <c r="B14" s="16"/>
      <c r="E14" s="20" t="s">
        <v>18</v>
      </c>
      <c r="AK14" s="22" t="s">
        <v>23</v>
      </c>
      <c r="AN14" s="20" t="s">
        <v>1</v>
      </c>
      <c r="AR14" s="16"/>
      <c r="BS14" s="13" t="s">
        <v>6</v>
      </c>
    </row>
    <row r="15" spans="1:74" ht="6.9" customHeight="1">
      <c r="B15" s="16"/>
      <c r="AR15" s="16"/>
      <c r="BS15" s="13" t="s">
        <v>3</v>
      </c>
    </row>
    <row r="16" spans="1:74" ht="12" customHeight="1">
      <c r="B16" s="16"/>
      <c r="D16" s="22" t="s">
        <v>25</v>
      </c>
      <c r="AK16" s="22" t="s">
        <v>22</v>
      </c>
      <c r="AN16" s="20" t="s">
        <v>1</v>
      </c>
      <c r="AR16" s="16"/>
      <c r="BS16" s="13" t="s">
        <v>3</v>
      </c>
    </row>
    <row r="17" spans="2:71" ht="18.45" customHeight="1">
      <c r="B17" s="16"/>
      <c r="E17" s="20" t="s">
        <v>18</v>
      </c>
      <c r="AK17" s="22" t="s">
        <v>23</v>
      </c>
      <c r="AN17" s="20" t="s">
        <v>1</v>
      </c>
      <c r="AR17" s="16"/>
      <c r="BS17" s="13" t="s">
        <v>26</v>
      </c>
    </row>
    <row r="18" spans="2:71" ht="6.9" customHeight="1">
      <c r="B18" s="16"/>
      <c r="AR18" s="16"/>
      <c r="BS18" s="13" t="s">
        <v>6</v>
      </c>
    </row>
    <row r="19" spans="2:71" ht="12" customHeight="1">
      <c r="B19" s="16"/>
      <c r="D19" s="22" t="s">
        <v>27</v>
      </c>
      <c r="AK19" s="22" t="s">
        <v>22</v>
      </c>
      <c r="AN19" s="20" t="s">
        <v>1</v>
      </c>
      <c r="AR19" s="16"/>
      <c r="BS19" s="13" t="s">
        <v>6</v>
      </c>
    </row>
    <row r="20" spans="2:71" ht="18.45" customHeight="1">
      <c r="B20" s="16"/>
      <c r="E20" s="20" t="s">
        <v>18</v>
      </c>
      <c r="AK20" s="22" t="s">
        <v>23</v>
      </c>
      <c r="AN20" s="20" t="s">
        <v>1</v>
      </c>
      <c r="AR20" s="16"/>
      <c r="BS20" s="13" t="s">
        <v>26</v>
      </c>
    </row>
    <row r="21" spans="2:71" ht="6.9" customHeight="1">
      <c r="B21" s="16"/>
      <c r="AR21" s="16"/>
    </row>
    <row r="22" spans="2:71" ht="12" customHeight="1">
      <c r="B22" s="16"/>
      <c r="D22" s="22" t="s">
        <v>28</v>
      </c>
      <c r="AR22" s="16"/>
    </row>
    <row r="23" spans="2:71" ht="16.5" customHeight="1">
      <c r="B23" s="16"/>
      <c r="E23" s="139" t="s">
        <v>1</v>
      </c>
      <c r="F23" s="139"/>
      <c r="G23" s="139"/>
      <c r="H23" s="139"/>
      <c r="I23" s="139"/>
      <c r="J23" s="139"/>
      <c r="K23" s="139"/>
      <c r="L23" s="139"/>
      <c r="M23" s="139"/>
      <c r="N23" s="139"/>
      <c r="O23" s="139"/>
      <c r="P23" s="139"/>
      <c r="Q23" s="139"/>
      <c r="R23" s="139"/>
      <c r="S23" s="139"/>
      <c r="T23" s="139"/>
      <c r="U23" s="139"/>
      <c r="V23" s="139"/>
      <c r="W23" s="139"/>
      <c r="X23" s="139"/>
      <c r="Y23" s="139"/>
      <c r="Z23" s="139"/>
      <c r="AA23" s="139"/>
      <c r="AB23" s="139"/>
      <c r="AC23" s="139"/>
      <c r="AD23" s="139"/>
      <c r="AE23" s="139"/>
      <c r="AF23" s="139"/>
      <c r="AG23" s="139"/>
      <c r="AH23" s="139"/>
      <c r="AI23" s="139"/>
      <c r="AJ23" s="139"/>
      <c r="AK23" s="139"/>
      <c r="AL23" s="139"/>
      <c r="AM23" s="139"/>
      <c r="AN23" s="139"/>
      <c r="AR23" s="16"/>
    </row>
    <row r="24" spans="2:71" ht="6.9" customHeight="1">
      <c r="B24" s="16"/>
      <c r="AR24" s="16"/>
    </row>
    <row r="25" spans="2:71" ht="6.9" customHeight="1">
      <c r="B25" s="16"/>
      <c r="D25" s="24"/>
      <c r="E25" s="24"/>
      <c r="F25" s="24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24"/>
      <c r="S25" s="24"/>
      <c r="T25" s="24"/>
      <c r="U25" s="24"/>
      <c r="V25" s="24"/>
      <c r="W25" s="24"/>
      <c r="X25" s="24"/>
      <c r="Y25" s="24"/>
      <c r="Z25" s="24"/>
      <c r="AA25" s="24"/>
      <c r="AB25" s="24"/>
      <c r="AC25" s="24"/>
      <c r="AD25" s="24"/>
      <c r="AE25" s="24"/>
      <c r="AF25" s="24"/>
      <c r="AG25" s="24"/>
      <c r="AH25" s="24"/>
      <c r="AI25" s="24"/>
      <c r="AJ25" s="24"/>
      <c r="AK25" s="24"/>
      <c r="AL25" s="24"/>
      <c r="AM25" s="24"/>
      <c r="AN25" s="24"/>
      <c r="AO25" s="24"/>
      <c r="AR25" s="16"/>
    </row>
    <row r="26" spans="2:71" s="1" customFormat="1" ht="25.95" customHeight="1">
      <c r="B26" s="25"/>
      <c r="D26" s="26" t="s">
        <v>29</v>
      </c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27"/>
      <c r="AK26" s="140">
        <f>ROUND(AG94,2)</f>
        <v>0</v>
      </c>
      <c r="AL26" s="141"/>
      <c r="AM26" s="141"/>
      <c r="AN26" s="141"/>
      <c r="AO26" s="141"/>
      <c r="AR26" s="25"/>
    </row>
    <row r="27" spans="2:71" s="1" customFormat="1" ht="6.9" customHeight="1">
      <c r="B27" s="25"/>
      <c r="AR27" s="25"/>
    </row>
    <row r="28" spans="2:71" s="1" customFormat="1" ht="13.2">
      <c r="B28" s="25"/>
      <c r="L28" s="142" t="s">
        <v>30</v>
      </c>
      <c r="M28" s="142"/>
      <c r="N28" s="142"/>
      <c r="O28" s="142"/>
      <c r="P28" s="142"/>
      <c r="W28" s="142" t="s">
        <v>31</v>
      </c>
      <c r="X28" s="142"/>
      <c r="Y28" s="142"/>
      <c r="Z28" s="142"/>
      <c r="AA28" s="142"/>
      <c r="AB28" s="142"/>
      <c r="AC28" s="142"/>
      <c r="AD28" s="142"/>
      <c r="AE28" s="142"/>
      <c r="AK28" s="142" t="s">
        <v>32</v>
      </c>
      <c r="AL28" s="142"/>
      <c r="AM28" s="142"/>
      <c r="AN28" s="142"/>
      <c r="AO28" s="142"/>
      <c r="AR28" s="25"/>
    </row>
    <row r="29" spans="2:71" s="2" customFormat="1" ht="14.4" customHeight="1">
      <c r="B29" s="29"/>
      <c r="D29" s="22" t="s">
        <v>33</v>
      </c>
      <c r="F29" s="22" t="s">
        <v>34</v>
      </c>
      <c r="L29" s="145">
        <v>0.21</v>
      </c>
      <c r="M29" s="144"/>
      <c r="N29" s="144"/>
      <c r="O29" s="144"/>
      <c r="P29" s="144"/>
      <c r="W29" s="143">
        <f>ROUND(AZ94, 2)</f>
        <v>0</v>
      </c>
      <c r="X29" s="144"/>
      <c r="Y29" s="144"/>
      <c r="Z29" s="144"/>
      <c r="AA29" s="144"/>
      <c r="AB29" s="144"/>
      <c r="AC29" s="144"/>
      <c r="AD29" s="144"/>
      <c r="AE29" s="144"/>
      <c r="AK29" s="143">
        <f>ROUND(AV94, 2)</f>
        <v>0</v>
      </c>
      <c r="AL29" s="144"/>
      <c r="AM29" s="144"/>
      <c r="AN29" s="144"/>
      <c r="AO29" s="144"/>
      <c r="AR29" s="29"/>
    </row>
    <row r="30" spans="2:71" s="2" customFormat="1" ht="14.4" customHeight="1">
      <c r="B30" s="29"/>
      <c r="F30" s="22" t="s">
        <v>35</v>
      </c>
      <c r="L30" s="145">
        <v>0.12</v>
      </c>
      <c r="M30" s="144"/>
      <c r="N30" s="144"/>
      <c r="O30" s="144"/>
      <c r="P30" s="144"/>
      <c r="W30" s="143">
        <f>ROUND(BA94, 2)</f>
        <v>0</v>
      </c>
      <c r="X30" s="144"/>
      <c r="Y30" s="144"/>
      <c r="Z30" s="144"/>
      <c r="AA30" s="144"/>
      <c r="AB30" s="144"/>
      <c r="AC30" s="144"/>
      <c r="AD30" s="144"/>
      <c r="AE30" s="144"/>
      <c r="AK30" s="143">
        <f>ROUND(AW94, 2)</f>
        <v>0</v>
      </c>
      <c r="AL30" s="144"/>
      <c r="AM30" s="144"/>
      <c r="AN30" s="144"/>
      <c r="AO30" s="144"/>
      <c r="AR30" s="29"/>
    </row>
    <row r="31" spans="2:71" s="2" customFormat="1" ht="14.4" hidden="1" customHeight="1">
      <c r="B31" s="29"/>
      <c r="F31" s="22" t="s">
        <v>36</v>
      </c>
      <c r="L31" s="145">
        <v>0.21</v>
      </c>
      <c r="M31" s="144"/>
      <c r="N31" s="144"/>
      <c r="O31" s="144"/>
      <c r="P31" s="144"/>
      <c r="W31" s="143">
        <f>ROUND(BB94, 2)</f>
        <v>0</v>
      </c>
      <c r="X31" s="144"/>
      <c r="Y31" s="144"/>
      <c r="Z31" s="144"/>
      <c r="AA31" s="144"/>
      <c r="AB31" s="144"/>
      <c r="AC31" s="144"/>
      <c r="AD31" s="144"/>
      <c r="AE31" s="144"/>
      <c r="AK31" s="143">
        <v>0</v>
      </c>
      <c r="AL31" s="144"/>
      <c r="AM31" s="144"/>
      <c r="AN31" s="144"/>
      <c r="AO31" s="144"/>
      <c r="AR31" s="29"/>
    </row>
    <row r="32" spans="2:71" s="2" customFormat="1" ht="14.4" hidden="1" customHeight="1">
      <c r="B32" s="29"/>
      <c r="F32" s="22" t="s">
        <v>37</v>
      </c>
      <c r="L32" s="145">
        <v>0.12</v>
      </c>
      <c r="M32" s="144"/>
      <c r="N32" s="144"/>
      <c r="O32" s="144"/>
      <c r="P32" s="144"/>
      <c r="W32" s="143">
        <f>ROUND(BC94, 2)</f>
        <v>0</v>
      </c>
      <c r="X32" s="144"/>
      <c r="Y32" s="144"/>
      <c r="Z32" s="144"/>
      <c r="AA32" s="144"/>
      <c r="AB32" s="144"/>
      <c r="AC32" s="144"/>
      <c r="AD32" s="144"/>
      <c r="AE32" s="144"/>
      <c r="AK32" s="143">
        <v>0</v>
      </c>
      <c r="AL32" s="144"/>
      <c r="AM32" s="144"/>
      <c r="AN32" s="144"/>
      <c r="AO32" s="144"/>
      <c r="AR32" s="29"/>
    </row>
    <row r="33" spans="2:44" s="2" customFormat="1" ht="14.4" hidden="1" customHeight="1">
      <c r="B33" s="29"/>
      <c r="F33" s="22" t="s">
        <v>38</v>
      </c>
      <c r="L33" s="145">
        <v>0</v>
      </c>
      <c r="M33" s="144"/>
      <c r="N33" s="144"/>
      <c r="O33" s="144"/>
      <c r="P33" s="144"/>
      <c r="W33" s="143">
        <f>ROUND(BD94, 2)</f>
        <v>0</v>
      </c>
      <c r="X33" s="144"/>
      <c r="Y33" s="144"/>
      <c r="Z33" s="144"/>
      <c r="AA33" s="144"/>
      <c r="AB33" s="144"/>
      <c r="AC33" s="144"/>
      <c r="AD33" s="144"/>
      <c r="AE33" s="144"/>
      <c r="AK33" s="143">
        <v>0</v>
      </c>
      <c r="AL33" s="144"/>
      <c r="AM33" s="144"/>
      <c r="AN33" s="144"/>
      <c r="AO33" s="144"/>
      <c r="AR33" s="29"/>
    </row>
    <row r="34" spans="2:44" s="1" customFormat="1" ht="6.9" customHeight="1">
      <c r="B34" s="25"/>
      <c r="AR34" s="25"/>
    </row>
    <row r="35" spans="2:44" s="1" customFormat="1" ht="25.95" customHeight="1">
      <c r="B35" s="25"/>
      <c r="C35" s="30"/>
      <c r="D35" s="31" t="s">
        <v>39</v>
      </c>
      <c r="E35" s="32"/>
      <c r="F35" s="32"/>
      <c r="G35" s="32"/>
      <c r="H35" s="32"/>
      <c r="I35" s="32"/>
      <c r="J35" s="32"/>
      <c r="K35" s="32"/>
      <c r="L35" s="32"/>
      <c r="M35" s="32"/>
      <c r="N35" s="32"/>
      <c r="O35" s="32"/>
      <c r="P35" s="32"/>
      <c r="Q35" s="32"/>
      <c r="R35" s="32"/>
      <c r="S35" s="32"/>
      <c r="T35" s="33" t="s">
        <v>40</v>
      </c>
      <c r="U35" s="32"/>
      <c r="V35" s="32"/>
      <c r="W35" s="32"/>
      <c r="X35" s="166" t="s">
        <v>41</v>
      </c>
      <c r="Y35" s="167"/>
      <c r="Z35" s="167"/>
      <c r="AA35" s="167"/>
      <c r="AB35" s="167"/>
      <c r="AC35" s="32"/>
      <c r="AD35" s="32"/>
      <c r="AE35" s="32"/>
      <c r="AF35" s="32"/>
      <c r="AG35" s="32"/>
      <c r="AH35" s="32"/>
      <c r="AI35" s="32"/>
      <c r="AJ35" s="32"/>
      <c r="AK35" s="168">
        <f>SUM(AK26:AK33)</f>
        <v>0</v>
      </c>
      <c r="AL35" s="167"/>
      <c r="AM35" s="167"/>
      <c r="AN35" s="167"/>
      <c r="AO35" s="169"/>
      <c r="AP35" s="30"/>
      <c r="AQ35" s="30"/>
      <c r="AR35" s="25"/>
    </row>
    <row r="36" spans="2:44" s="1" customFormat="1" ht="6.9" customHeight="1">
      <c r="B36" s="25"/>
      <c r="AR36" s="25"/>
    </row>
    <row r="37" spans="2:44" s="1" customFormat="1" ht="14.4" customHeight="1">
      <c r="B37" s="25"/>
      <c r="AR37" s="25"/>
    </row>
    <row r="38" spans="2:44" ht="14.4" customHeight="1">
      <c r="B38" s="16"/>
      <c r="AR38" s="16"/>
    </row>
    <row r="39" spans="2:44" ht="14.4" customHeight="1">
      <c r="B39" s="16"/>
      <c r="AR39" s="16"/>
    </row>
    <row r="40" spans="2:44" ht="14.4" customHeight="1">
      <c r="B40" s="16"/>
      <c r="AR40" s="16"/>
    </row>
    <row r="41" spans="2:44" ht="14.4" customHeight="1">
      <c r="B41" s="16"/>
      <c r="AR41" s="16"/>
    </row>
    <row r="42" spans="2:44" ht="14.4" customHeight="1">
      <c r="B42" s="16"/>
      <c r="AR42" s="16"/>
    </row>
    <row r="43" spans="2:44" ht="14.4" customHeight="1">
      <c r="B43" s="16"/>
      <c r="AR43" s="16"/>
    </row>
    <row r="44" spans="2:44" ht="14.4" customHeight="1">
      <c r="B44" s="16"/>
      <c r="AR44" s="16"/>
    </row>
    <row r="45" spans="2:44" ht="14.4" customHeight="1">
      <c r="B45" s="16"/>
      <c r="AR45" s="16"/>
    </row>
    <row r="46" spans="2:44" ht="14.4" customHeight="1">
      <c r="B46" s="16"/>
      <c r="AR46" s="16"/>
    </row>
    <row r="47" spans="2:44" ht="14.4" customHeight="1">
      <c r="B47" s="16"/>
      <c r="AR47" s="16"/>
    </row>
    <row r="48" spans="2:44" ht="14.4" customHeight="1">
      <c r="B48" s="16"/>
      <c r="AR48" s="16"/>
    </row>
    <row r="49" spans="2:44" s="1" customFormat="1" ht="14.4" customHeight="1">
      <c r="B49" s="25"/>
      <c r="D49" s="34" t="s">
        <v>42</v>
      </c>
      <c r="E49" s="35"/>
      <c r="F49" s="35"/>
      <c r="G49" s="35"/>
      <c r="H49" s="35"/>
      <c r="I49" s="35"/>
      <c r="J49" s="35"/>
      <c r="K49" s="35"/>
      <c r="L49" s="35"/>
      <c r="M49" s="35"/>
      <c r="N49" s="35"/>
      <c r="O49" s="35"/>
      <c r="P49" s="35"/>
      <c r="Q49" s="35"/>
      <c r="R49" s="35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  <c r="AF49" s="35"/>
      <c r="AG49" s="35"/>
      <c r="AH49" s="34" t="s">
        <v>43</v>
      </c>
      <c r="AI49" s="35"/>
      <c r="AJ49" s="35"/>
      <c r="AK49" s="35"/>
      <c r="AL49" s="35"/>
      <c r="AM49" s="35"/>
      <c r="AN49" s="35"/>
      <c r="AO49" s="35"/>
      <c r="AR49" s="25"/>
    </row>
    <row r="50" spans="2:44">
      <c r="B50" s="16"/>
      <c r="AR50" s="16"/>
    </row>
    <row r="51" spans="2:44">
      <c r="B51" s="16"/>
      <c r="AR51" s="16"/>
    </row>
    <row r="52" spans="2:44">
      <c r="B52" s="16"/>
      <c r="AR52" s="16"/>
    </row>
    <row r="53" spans="2:44">
      <c r="B53" s="16"/>
      <c r="AR53" s="16"/>
    </row>
    <row r="54" spans="2:44">
      <c r="B54" s="16"/>
      <c r="AR54" s="16"/>
    </row>
    <row r="55" spans="2:44">
      <c r="B55" s="16"/>
      <c r="AR55" s="16"/>
    </row>
    <row r="56" spans="2:44">
      <c r="B56" s="16"/>
      <c r="AR56" s="16"/>
    </row>
    <row r="57" spans="2:44">
      <c r="B57" s="16"/>
      <c r="AR57" s="16"/>
    </row>
    <row r="58" spans="2:44">
      <c r="B58" s="16"/>
      <c r="AR58" s="16"/>
    </row>
    <row r="59" spans="2:44">
      <c r="B59" s="16"/>
      <c r="AR59" s="16"/>
    </row>
    <row r="60" spans="2:44" s="1" customFormat="1" ht="13.2">
      <c r="B60" s="25"/>
      <c r="D60" s="36" t="s">
        <v>44</v>
      </c>
      <c r="E60" s="27"/>
      <c r="F60" s="27"/>
      <c r="G60" s="27"/>
      <c r="H60" s="27"/>
      <c r="I60" s="27"/>
      <c r="J60" s="27"/>
      <c r="K60" s="27"/>
      <c r="L60" s="27"/>
      <c r="M60" s="27"/>
      <c r="N60" s="27"/>
      <c r="O60" s="27"/>
      <c r="P60" s="27"/>
      <c r="Q60" s="27"/>
      <c r="R60" s="27"/>
      <c r="S60" s="27"/>
      <c r="T60" s="27"/>
      <c r="U60" s="27"/>
      <c r="V60" s="36" t="s">
        <v>45</v>
      </c>
      <c r="W60" s="27"/>
      <c r="X60" s="27"/>
      <c r="Y60" s="27"/>
      <c r="Z60" s="27"/>
      <c r="AA60" s="27"/>
      <c r="AB60" s="27"/>
      <c r="AC60" s="27"/>
      <c r="AD60" s="27"/>
      <c r="AE60" s="27"/>
      <c r="AF60" s="27"/>
      <c r="AG60" s="27"/>
      <c r="AH60" s="36" t="s">
        <v>44</v>
      </c>
      <c r="AI60" s="27"/>
      <c r="AJ60" s="27"/>
      <c r="AK60" s="27"/>
      <c r="AL60" s="27"/>
      <c r="AM60" s="36" t="s">
        <v>45</v>
      </c>
      <c r="AN60" s="27"/>
      <c r="AO60" s="27"/>
      <c r="AR60" s="25"/>
    </row>
    <row r="61" spans="2:44">
      <c r="B61" s="16"/>
      <c r="AR61" s="16"/>
    </row>
    <row r="62" spans="2:44">
      <c r="B62" s="16"/>
      <c r="AR62" s="16"/>
    </row>
    <row r="63" spans="2:44">
      <c r="B63" s="16"/>
      <c r="AR63" s="16"/>
    </row>
    <row r="64" spans="2:44" s="1" customFormat="1" ht="13.2">
      <c r="B64" s="25"/>
      <c r="D64" s="34" t="s">
        <v>46</v>
      </c>
      <c r="E64" s="35"/>
      <c r="F64" s="35"/>
      <c r="G64" s="35"/>
      <c r="H64" s="35"/>
      <c r="I64" s="35"/>
      <c r="J64" s="35"/>
      <c r="K64" s="35"/>
      <c r="L64" s="35"/>
      <c r="M64" s="35"/>
      <c r="N64" s="35"/>
      <c r="O64" s="35"/>
      <c r="P64" s="35"/>
      <c r="Q64" s="35"/>
      <c r="R64" s="35"/>
      <c r="S64" s="35"/>
      <c r="T64" s="35"/>
      <c r="U64" s="35"/>
      <c r="V64" s="35"/>
      <c r="W64" s="35"/>
      <c r="X64" s="35"/>
      <c r="Y64" s="35"/>
      <c r="Z64" s="35"/>
      <c r="AA64" s="35"/>
      <c r="AB64" s="35"/>
      <c r="AC64" s="35"/>
      <c r="AD64" s="35"/>
      <c r="AE64" s="35"/>
      <c r="AF64" s="35"/>
      <c r="AG64" s="35"/>
      <c r="AH64" s="34" t="s">
        <v>47</v>
      </c>
      <c r="AI64" s="35"/>
      <c r="AJ64" s="35"/>
      <c r="AK64" s="35"/>
      <c r="AL64" s="35"/>
      <c r="AM64" s="35"/>
      <c r="AN64" s="35"/>
      <c r="AO64" s="35"/>
      <c r="AR64" s="25"/>
    </row>
    <row r="65" spans="2:44">
      <c r="B65" s="16"/>
      <c r="AR65" s="16"/>
    </row>
    <row r="66" spans="2:44">
      <c r="B66" s="16"/>
      <c r="AR66" s="16"/>
    </row>
    <row r="67" spans="2:44">
      <c r="B67" s="16"/>
      <c r="AR67" s="16"/>
    </row>
    <row r="68" spans="2:44">
      <c r="B68" s="16"/>
      <c r="AR68" s="16"/>
    </row>
    <row r="69" spans="2:44">
      <c r="B69" s="16"/>
      <c r="AR69" s="16"/>
    </row>
    <row r="70" spans="2:44">
      <c r="B70" s="16"/>
      <c r="AR70" s="16"/>
    </row>
    <row r="71" spans="2:44">
      <c r="B71" s="16"/>
      <c r="AR71" s="16"/>
    </row>
    <row r="72" spans="2:44">
      <c r="B72" s="16"/>
      <c r="AR72" s="16"/>
    </row>
    <row r="73" spans="2:44">
      <c r="B73" s="16"/>
      <c r="AR73" s="16"/>
    </row>
    <row r="74" spans="2:44">
      <c r="B74" s="16"/>
      <c r="AR74" s="16"/>
    </row>
    <row r="75" spans="2:44" s="1" customFormat="1" ht="13.2">
      <c r="B75" s="25"/>
      <c r="D75" s="36" t="s">
        <v>44</v>
      </c>
      <c r="E75" s="27"/>
      <c r="F75" s="27"/>
      <c r="G75" s="27"/>
      <c r="H75" s="27"/>
      <c r="I75" s="27"/>
      <c r="J75" s="27"/>
      <c r="K75" s="27"/>
      <c r="L75" s="27"/>
      <c r="M75" s="27"/>
      <c r="N75" s="27"/>
      <c r="O75" s="27"/>
      <c r="P75" s="27"/>
      <c r="Q75" s="27"/>
      <c r="R75" s="27"/>
      <c r="S75" s="27"/>
      <c r="T75" s="27"/>
      <c r="U75" s="27"/>
      <c r="V75" s="36" t="s">
        <v>45</v>
      </c>
      <c r="W75" s="27"/>
      <c r="X75" s="27"/>
      <c r="Y75" s="27"/>
      <c r="Z75" s="27"/>
      <c r="AA75" s="27"/>
      <c r="AB75" s="27"/>
      <c r="AC75" s="27"/>
      <c r="AD75" s="27"/>
      <c r="AE75" s="27"/>
      <c r="AF75" s="27"/>
      <c r="AG75" s="27"/>
      <c r="AH75" s="36" t="s">
        <v>44</v>
      </c>
      <c r="AI75" s="27"/>
      <c r="AJ75" s="27"/>
      <c r="AK75" s="27"/>
      <c r="AL75" s="27"/>
      <c r="AM75" s="36" t="s">
        <v>45</v>
      </c>
      <c r="AN75" s="27"/>
      <c r="AO75" s="27"/>
      <c r="AR75" s="25"/>
    </row>
    <row r="76" spans="2:44" s="1" customFormat="1">
      <c r="B76" s="25"/>
      <c r="AR76" s="25"/>
    </row>
    <row r="77" spans="2:44" s="1" customFormat="1" ht="6.9" customHeight="1">
      <c r="B77" s="37"/>
      <c r="C77" s="38"/>
      <c r="D77" s="38"/>
      <c r="E77" s="38"/>
      <c r="F77" s="38"/>
      <c r="G77" s="38"/>
      <c r="H77" s="38"/>
      <c r="I77" s="38"/>
      <c r="J77" s="38"/>
      <c r="K77" s="38"/>
      <c r="L77" s="38"/>
      <c r="M77" s="38"/>
      <c r="N77" s="38"/>
      <c r="O77" s="38"/>
      <c r="P77" s="38"/>
      <c r="Q77" s="38"/>
      <c r="R77" s="38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  <c r="AF77" s="38"/>
      <c r="AG77" s="38"/>
      <c r="AH77" s="38"/>
      <c r="AI77" s="38"/>
      <c r="AJ77" s="38"/>
      <c r="AK77" s="38"/>
      <c r="AL77" s="38"/>
      <c r="AM77" s="38"/>
      <c r="AN77" s="38"/>
      <c r="AO77" s="38"/>
      <c r="AP77" s="38"/>
      <c r="AQ77" s="38"/>
      <c r="AR77" s="25"/>
    </row>
    <row r="81" spans="1:90" s="1" customFormat="1" ht="6.9" customHeight="1">
      <c r="B81" s="39"/>
      <c r="C81" s="40"/>
      <c r="D81" s="40"/>
      <c r="E81" s="40"/>
      <c r="F81" s="40"/>
      <c r="G81" s="40"/>
      <c r="H81" s="40"/>
      <c r="I81" s="40"/>
      <c r="J81" s="40"/>
      <c r="K81" s="40"/>
      <c r="L81" s="40"/>
      <c r="M81" s="40"/>
      <c r="N81" s="40"/>
      <c r="O81" s="40"/>
      <c r="P81" s="40"/>
      <c r="Q81" s="40"/>
      <c r="R81" s="40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  <c r="AF81" s="40"/>
      <c r="AG81" s="40"/>
      <c r="AH81" s="40"/>
      <c r="AI81" s="40"/>
      <c r="AJ81" s="40"/>
      <c r="AK81" s="40"/>
      <c r="AL81" s="40"/>
      <c r="AM81" s="40"/>
      <c r="AN81" s="40"/>
      <c r="AO81" s="40"/>
      <c r="AP81" s="40"/>
      <c r="AQ81" s="40"/>
      <c r="AR81" s="25"/>
    </row>
    <row r="82" spans="1:90" s="1" customFormat="1" ht="24.9" customHeight="1">
      <c r="B82" s="25"/>
      <c r="C82" s="17" t="s">
        <v>48</v>
      </c>
      <c r="AR82" s="25"/>
    </row>
    <row r="83" spans="1:90" s="1" customFormat="1" ht="6.9" customHeight="1">
      <c r="B83" s="25"/>
      <c r="AR83" s="25"/>
    </row>
    <row r="84" spans="1:90" s="3" customFormat="1" ht="12" customHeight="1">
      <c r="B84" s="41"/>
      <c r="C84" s="22" t="s">
        <v>12</v>
      </c>
      <c r="L84" s="3" t="str">
        <f>K5</f>
        <v>25/02/68</v>
      </c>
      <c r="AR84" s="41"/>
    </row>
    <row r="85" spans="1:90" s="4" customFormat="1" ht="36.9" customHeight="1">
      <c r="B85" s="42"/>
      <c r="C85" s="43" t="s">
        <v>14</v>
      </c>
      <c r="L85" s="157">
        <f>K6</f>
        <v>0</v>
      </c>
      <c r="M85" s="158"/>
      <c r="N85" s="158"/>
      <c r="O85" s="158"/>
      <c r="P85" s="158"/>
      <c r="Q85" s="158"/>
      <c r="R85" s="158"/>
      <c r="S85" s="158"/>
      <c r="T85" s="158"/>
      <c r="U85" s="158"/>
      <c r="V85" s="158"/>
      <c r="W85" s="158"/>
      <c r="X85" s="158"/>
      <c r="Y85" s="158"/>
      <c r="Z85" s="158"/>
      <c r="AA85" s="158"/>
      <c r="AB85" s="158"/>
      <c r="AC85" s="158"/>
      <c r="AD85" s="158"/>
      <c r="AE85" s="158"/>
      <c r="AF85" s="158"/>
      <c r="AG85" s="158"/>
      <c r="AH85" s="158"/>
      <c r="AI85" s="158"/>
      <c r="AJ85" s="158"/>
      <c r="AR85" s="42"/>
    </row>
    <row r="86" spans="1:90" s="1" customFormat="1" ht="6.9" customHeight="1">
      <c r="B86" s="25"/>
      <c r="AR86" s="25"/>
    </row>
    <row r="87" spans="1:90" s="1" customFormat="1" ht="12" customHeight="1">
      <c r="B87" s="25"/>
      <c r="C87" s="22" t="s">
        <v>17</v>
      </c>
      <c r="L87" s="44" t="str">
        <f>IF(K8="","",K8)</f>
        <v xml:space="preserve"> </v>
      </c>
      <c r="AI87" s="22" t="s">
        <v>19</v>
      </c>
      <c r="AM87" s="159" t="str">
        <f>IF(AN8= "","",AN8)</f>
        <v>6. 2. 2025</v>
      </c>
      <c r="AN87" s="159"/>
      <c r="AR87" s="25"/>
    </row>
    <row r="88" spans="1:90" s="1" customFormat="1" ht="6.9" customHeight="1">
      <c r="B88" s="25"/>
      <c r="AR88" s="25"/>
    </row>
    <row r="89" spans="1:90" s="1" customFormat="1" ht="15.15" customHeight="1">
      <c r="B89" s="25"/>
      <c r="C89" s="22" t="s">
        <v>21</v>
      </c>
      <c r="L89" s="3" t="str">
        <f>IF(E11= "","",E11)</f>
        <v xml:space="preserve"> </v>
      </c>
      <c r="AI89" s="22" t="s">
        <v>25</v>
      </c>
      <c r="AM89" s="160" t="str">
        <f>IF(E17="","",E17)</f>
        <v xml:space="preserve"> </v>
      </c>
      <c r="AN89" s="161"/>
      <c r="AO89" s="161"/>
      <c r="AP89" s="161"/>
      <c r="AR89" s="25"/>
      <c r="AS89" s="162" t="s">
        <v>49</v>
      </c>
      <c r="AT89" s="163"/>
      <c r="AU89" s="46"/>
      <c r="AV89" s="46"/>
      <c r="AW89" s="46"/>
      <c r="AX89" s="46"/>
      <c r="AY89" s="46"/>
      <c r="AZ89" s="46"/>
      <c r="BA89" s="46"/>
      <c r="BB89" s="46"/>
      <c r="BC89" s="46"/>
      <c r="BD89" s="47"/>
    </row>
    <row r="90" spans="1:90" s="1" customFormat="1" ht="15.15" customHeight="1">
      <c r="B90" s="25"/>
      <c r="C90" s="22" t="s">
        <v>24</v>
      </c>
      <c r="L90" s="3" t="str">
        <f>IF(E14="","",E14)</f>
        <v xml:space="preserve"> </v>
      </c>
      <c r="AI90" s="22" t="s">
        <v>27</v>
      </c>
      <c r="AM90" s="160" t="str">
        <f>IF(E20="","",E20)</f>
        <v xml:space="preserve"> </v>
      </c>
      <c r="AN90" s="161"/>
      <c r="AO90" s="161"/>
      <c r="AP90" s="161"/>
      <c r="AR90" s="25"/>
      <c r="AS90" s="164"/>
      <c r="AT90" s="165"/>
      <c r="BD90" s="49"/>
    </row>
    <row r="91" spans="1:90" s="1" customFormat="1" ht="10.95" customHeight="1">
      <c r="B91" s="25"/>
      <c r="AR91" s="25"/>
      <c r="AS91" s="164"/>
      <c r="AT91" s="165"/>
      <c r="BD91" s="49"/>
    </row>
    <row r="92" spans="1:90" s="1" customFormat="1" ht="29.25" customHeight="1">
      <c r="B92" s="25"/>
      <c r="C92" s="152" t="s">
        <v>50</v>
      </c>
      <c r="D92" s="153"/>
      <c r="E92" s="153"/>
      <c r="F92" s="153"/>
      <c r="G92" s="153"/>
      <c r="H92" s="50"/>
      <c r="I92" s="154" t="s">
        <v>51</v>
      </c>
      <c r="J92" s="153"/>
      <c r="K92" s="153"/>
      <c r="L92" s="153"/>
      <c r="M92" s="153"/>
      <c r="N92" s="153"/>
      <c r="O92" s="153"/>
      <c r="P92" s="153"/>
      <c r="Q92" s="153"/>
      <c r="R92" s="153"/>
      <c r="S92" s="153"/>
      <c r="T92" s="153"/>
      <c r="U92" s="153"/>
      <c r="V92" s="153"/>
      <c r="W92" s="153"/>
      <c r="X92" s="153"/>
      <c r="Y92" s="153"/>
      <c r="Z92" s="153"/>
      <c r="AA92" s="153"/>
      <c r="AB92" s="153"/>
      <c r="AC92" s="153"/>
      <c r="AD92" s="153"/>
      <c r="AE92" s="153"/>
      <c r="AF92" s="153"/>
      <c r="AG92" s="155" t="s">
        <v>52</v>
      </c>
      <c r="AH92" s="153"/>
      <c r="AI92" s="153"/>
      <c r="AJ92" s="153"/>
      <c r="AK92" s="153"/>
      <c r="AL92" s="153"/>
      <c r="AM92" s="153"/>
      <c r="AN92" s="154" t="s">
        <v>53</v>
      </c>
      <c r="AO92" s="153"/>
      <c r="AP92" s="156"/>
      <c r="AQ92" s="51" t="s">
        <v>54</v>
      </c>
      <c r="AR92" s="25"/>
      <c r="AS92" s="52" t="s">
        <v>55</v>
      </c>
      <c r="AT92" s="53" t="s">
        <v>56</v>
      </c>
      <c r="AU92" s="53" t="s">
        <v>57</v>
      </c>
      <c r="AV92" s="53" t="s">
        <v>58</v>
      </c>
      <c r="AW92" s="53" t="s">
        <v>59</v>
      </c>
      <c r="AX92" s="53" t="s">
        <v>60</v>
      </c>
      <c r="AY92" s="53" t="s">
        <v>61</v>
      </c>
      <c r="AZ92" s="53" t="s">
        <v>62</v>
      </c>
      <c r="BA92" s="53" t="s">
        <v>63</v>
      </c>
      <c r="BB92" s="53" t="s">
        <v>64</v>
      </c>
      <c r="BC92" s="53" t="s">
        <v>65</v>
      </c>
      <c r="BD92" s="54" t="s">
        <v>66</v>
      </c>
    </row>
    <row r="93" spans="1:90" s="1" customFormat="1" ht="10.95" customHeight="1">
      <c r="B93" s="25"/>
      <c r="AR93" s="25"/>
      <c r="AS93" s="55"/>
      <c r="AT93" s="46"/>
      <c r="AU93" s="46"/>
      <c r="AV93" s="46"/>
      <c r="AW93" s="46"/>
      <c r="AX93" s="46"/>
      <c r="AY93" s="46"/>
      <c r="AZ93" s="46"/>
      <c r="BA93" s="46"/>
      <c r="BB93" s="46"/>
      <c r="BC93" s="46"/>
      <c r="BD93" s="47"/>
    </row>
    <row r="94" spans="1:90" s="5" customFormat="1" ht="32.4" customHeight="1">
      <c r="B94" s="56"/>
      <c r="C94" s="57" t="s">
        <v>67</v>
      </c>
      <c r="D94" s="58"/>
      <c r="E94" s="58"/>
      <c r="F94" s="58"/>
      <c r="G94" s="58"/>
      <c r="H94" s="58"/>
      <c r="I94" s="58"/>
      <c r="J94" s="58"/>
      <c r="K94" s="58"/>
      <c r="L94" s="58"/>
      <c r="M94" s="58"/>
      <c r="N94" s="58"/>
      <c r="O94" s="58"/>
      <c r="P94" s="58"/>
      <c r="Q94" s="58"/>
      <c r="R94" s="58"/>
      <c r="S94" s="58"/>
      <c r="T94" s="58"/>
      <c r="U94" s="58"/>
      <c r="V94" s="58"/>
      <c r="W94" s="58"/>
      <c r="X94" s="58"/>
      <c r="Y94" s="58"/>
      <c r="Z94" s="58"/>
      <c r="AA94" s="58"/>
      <c r="AB94" s="58"/>
      <c r="AC94" s="58"/>
      <c r="AD94" s="58"/>
      <c r="AE94" s="58"/>
      <c r="AF94" s="58"/>
      <c r="AG94" s="149">
        <f>ROUND(AG95,2)</f>
        <v>0</v>
      </c>
      <c r="AH94" s="149"/>
      <c r="AI94" s="149"/>
      <c r="AJ94" s="149"/>
      <c r="AK94" s="149"/>
      <c r="AL94" s="149"/>
      <c r="AM94" s="149"/>
      <c r="AN94" s="150">
        <f>SUM(AG94,AT94)</f>
        <v>0</v>
      </c>
      <c r="AO94" s="150"/>
      <c r="AP94" s="150"/>
      <c r="AQ94" s="60" t="s">
        <v>1</v>
      </c>
      <c r="AR94" s="56"/>
      <c r="AS94" s="61">
        <f>ROUND(AS95,2)</f>
        <v>0</v>
      </c>
      <c r="AT94" s="62">
        <f>ROUND(SUM(AV94:AW94),2)</f>
        <v>0</v>
      </c>
      <c r="AU94" s="63">
        <f>ROUND(AU95,5)</f>
        <v>1544.6576700000001</v>
      </c>
      <c r="AV94" s="62">
        <f>ROUND(AZ94*L29,2)</f>
        <v>0</v>
      </c>
      <c r="AW94" s="62">
        <f>ROUND(BA94*L30,2)</f>
        <v>0</v>
      </c>
      <c r="AX94" s="62">
        <f>ROUND(BB94*L29,2)</f>
        <v>0</v>
      </c>
      <c r="AY94" s="62">
        <f>ROUND(BC94*L30,2)</f>
        <v>0</v>
      </c>
      <c r="AZ94" s="62">
        <f>ROUND(AZ95,2)</f>
        <v>0</v>
      </c>
      <c r="BA94" s="62">
        <f>ROUND(BA95,2)</f>
        <v>0</v>
      </c>
      <c r="BB94" s="62">
        <f>ROUND(BB95,2)</f>
        <v>0</v>
      </c>
      <c r="BC94" s="62">
        <f>ROUND(BC95,2)</f>
        <v>0</v>
      </c>
      <c r="BD94" s="64">
        <f>ROUND(BD95,2)</f>
        <v>0</v>
      </c>
      <c r="BS94" s="65" t="s">
        <v>68</v>
      </c>
      <c r="BT94" s="65" t="s">
        <v>69</v>
      </c>
      <c r="BV94" s="65" t="s">
        <v>70</v>
      </c>
      <c r="BW94" s="65" t="s">
        <v>4</v>
      </c>
      <c r="BX94" s="65" t="s">
        <v>71</v>
      </c>
      <c r="CL94" s="65" t="s">
        <v>1</v>
      </c>
    </row>
    <row r="95" spans="1:90" s="6" customFormat="1" ht="24.75" customHeight="1">
      <c r="A95" s="66" t="s">
        <v>72</v>
      </c>
      <c r="B95" s="67"/>
      <c r="C95" s="68"/>
      <c r="D95" s="148" t="s">
        <v>13</v>
      </c>
      <c r="E95" s="148"/>
      <c r="F95" s="148"/>
      <c r="G95" s="148"/>
      <c r="H95" s="148"/>
      <c r="I95" s="69"/>
      <c r="J95" s="148" t="s">
        <v>225</v>
      </c>
      <c r="K95" s="148"/>
      <c r="L95" s="148"/>
      <c r="M95" s="148"/>
      <c r="N95" s="148"/>
      <c r="O95" s="148"/>
      <c r="P95" s="148"/>
      <c r="Q95" s="148"/>
      <c r="R95" s="148"/>
      <c r="S95" s="148"/>
      <c r="T95" s="148"/>
      <c r="U95" s="148"/>
      <c r="V95" s="148"/>
      <c r="W95" s="148"/>
      <c r="X95" s="148"/>
      <c r="Y95" s="148"/>
      <c r="Z95" s="148"/>
      <c r="AA95" s="148"/>
      <c r="AB95" s="148"/>
      <c r="AC95" s="148"/>
      <c r="AD95" s="148"/>
      <c r="AE95" s="148"/>
      <c r="AF95" s="148"/>
      <c r="AG95" s="146">
        <f>'Kašperské H...'!J28</f>
        <v>0</v>
      </c>
      <c r="AH95" s="147"/>
      <c r="AI95" s="147"/>
      <c r="AJ95" s="147"/>
      <c r="AK95" s="147"/>
      <c r="AL95" s="147"/>
      <c r="AM95" s="147"/>
      <c r="AN95" s="146">
        <f>SUM(AG95,AT95)</f>
        <v>0</v>
      </c>
      <c r="AO95" s="147"/>
      <c r="AP95" s="147"/>
      <c r="AQ95" s="70" t="s">
        <v>73</v>
      </c>
      <c r="AR95" s="67"/>
      <c r="AS95" s="71">
        <v>0</v>
      </c>
      <c r="AT95" s="72">
        <f>ROUND(SUM(AV95:AW95),2)</f>
        <v>0</v>
      </c>
      <c r="AU95" s="73">
        <f>'Kašperské H...'!P121</f>
        <v>1544.6576700000003</v>
      </c>
      <c r="AV95" s="72">
        <f>'Kašperské H...'!J31</f>
        <v>0</v>
      </c>
      <c r="AW95" s="72">
        <f>'Kašperské H...'!J32</f>
        <v>0</v>
      </c>
      <c r="AX95" s="72">
        <f>'Kašperské H...'!J33</f>
        <v>0</v>
      </c>
      <c r="AY95" s="72">
        <f>'Kašperské H...'!J34</f>
        <v>0</v>
      </c>
      <c r="AZ95" s="72">
        <f>'Kašperské H...'!F31</f>
        <v>0</v>
      </c>
      <c r="BA95" s="72">
        <f>'Kašperské H...'!F32</f>
        <v>0</v>
      </c>
      <c r="BB95" s="72">
        <f>'Kašperské H...'!F33</f>
        <v>0</v>
      </c>
      <c r="BC95" s="72">
        <f>'Kašperské H...'!F34</f>
        <v>0</v>
      </c>
      <c r="BD95" s="74">
        <f>'Kašperské H...'!F35</f>
        <v>0</v>
      </c>
      <c r="BT95" s="75" t="s">
        <v>74</v>
      </c>
      <c r="BU95" s="75" t="s">
        <v>75</v>
      </c>
      <c r="BV95" s="75" t="s">
        <v>70</v>
      </c>
      <c r="BW95" s="75" t="s">
        <v>4</v>
      </c>
      <c r="BX95" s="75" t="s">
        <v>71</v>
      </c>
      <c r="CL95" s="75" t="s">
        <v>1</v>
      </c>
    </row>
    <row r="96" spans="1:90" s="1" customFormat="1" ht="30" customHeight="1">
      <c r="B96" s="25"/>
      <c r="AR96" s="25"/>
    </row>
    <row r="97" spans="2:44" s="1" customFormat="1" ht="6.9" customHeight="1">
      <c r="B97" s="37"/>
      <c r="C97" s="38"/>
      <c r="D97" s="38"/>
      <c r="E97" s="38"/>
      <c r="F97" s="38"/>
      <c r="G97" s="38"/>
      <c r="H97" s="38"/>
      <c r="I97" s="38"/>
      <c r="J97" s="38"/>
      <c r="K97" s="38"/>
      <c r="L97" s="38"/>
      <c r="M97" s="38"/>
      <c r="N97" s="38"/>
      <c r="O97" s="38"/>
      <c r="P97" s="38"/>
      <c r="Q97" s="38"/>
      <c r="R97" s="38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F97" s="38"/>
      <c r="AG97" s="38"/>
      <c r="AH97" s="38"/>
      <c r="AI97" s="38"/>
      <c r="AJ97" s="38"/>
      <c r="AK97" s="38"/>
      <c r="AL97" s="38"/>
      <c r="AM97" s="38"/>
      <c r="AN97" s="38"/>
      <c r="AO97" s="38"/>
      <c r="AP97" s="38"/>
      <c r="AQ97" s="38"/>
      <c r="AR97" s="25"/>
    </row>
  </sheetData>
  <mergeCells count="40">
    <mergeCell ref="AR2:BE2"/>
    <mergeCell ref="C92:G92"/>
    <mergeCell ref="I92:AF92"/>
    <mergeCell ref="AG92:AM92"/>
    <mergeCell ref="AN92:AP92"/>
    <mergeCell ref="L85:AJ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W31:AE31"/>
    <mergeCell ref="AN95:AP95"/>
    <mergeCell ref="AG95:AM95"/>
    <mergeCell ref="D95:H95"/>
    <mergeCell ref="J95:AF95"/>
    <mergeCell ref="AG94:AM94"/>
    <mergeCell ref="AN94:AP94"/>
    <mergeCell ref="AK31:AO31"/>
    <mergeCell ref="L31:P31"/>
    <mergeCell ref="W32:AE32"/>
    <mergeCell ref="AK32:AO32"/>
    <mergeCell ref="L32:P32"/>
    <mergeCell ref="W29:AE29"/>
    <mergeCell ref="AK29:AO29"/>
    <mergeCell ref="L29:P29"/>
    <mergeCell ref="W30:AE30"/>
    <mergeCell ref="AK30:AO30"/>
    <mergeCell ref="L30:P30"/>
    <mergeCell ref="K5:AJ5"/>
    <mergeCell ref="K6:AJ6"/>
    <mergeCell ref="E23:AN23"/>
    <mergeCell ref="AK26:AO26"/>
    <mergeCell ref="L28:P28"/>
    <mergeCell ref="W28:AE28"/>
    <mergeCell ref="AK28:AO28"/>
  </mergeCells>
  <hyperlinks>
    <hyperlink ref="A95" location="'25-02-68 - DD Kašperské H...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156"/>
  <sheetViews>
    <sheetView showGridLines="0" tabSelected="1" workbookViewId="0">
      <selection activeCell="F18" sqref="F18"/>
    </sheetView>
  </sheetViews>
  <sheetFormatPr defaultRowHeight="10.199999999999999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.42578125" customWidth="1"/>
    <col min="8" max="8" width="14" customWidth="1"/>
    <col min="9" max="9" width="15.85546875" customWidth="1"/>
    <col min="10" max="11" width="22.28515625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>
      <c r="L2" s="151" t="s">
        <v>5</v>
      </c>
      <c r="M2" s="137"/>
      <c r="N2" s="137"/>
      <c r="O2" s="137"/>
      <c r="P2" s="137"/>
      <c r="Q2" s="137"/>
      <c r="R2" s="137"/>
      <c r="S2" s="137"/>
      <c r="T2" s="137"/>
      <c r="U2" s="137"/>
      <c r="V2" s="137"/>
      <c r="AT2" s="13" t="s">
        <v>4</v>
      </c>
    </row>
    <row r="3" spans="2:46" ht="6.9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76</v>
      </c>
    </row>
    <row r="4" spans="2:46" ht="24.9" customHeight="1">
      <c r="B4" s="16"/>
      <c r="D4" s="17" t="s">
        <v>77</v>
      </c>
      <c r="L4" s="16"/>
      <c r="M4" s="76" t="s">
        <v>10</v>
      </c>
      <c r="AT4" s="13" t="s">
        <v>3</v>
      </c>
    </row>
    <row r="5" spans="2:46" ht="6.9" customHeight="1">
      <c r="B5" s="16"/>
      <c r="L5" s="16"/>
    </row>
    <row r="6" spans="2:46" s="1" customFormat="1" ht="12" customHeight="1">
      <c r="B6" s="25"/>
      <c r="D6" s="22" t="s">
        <v>14</v>
      </c>
      <c r="L6" s="25"/>
    </row>
    <row r="7" spans="2:46" s="1" customFormat="1" ht="16.5" customHeight="1">
      <c r="B7" s="25"/>
      <c r="E7" s="157" t="s">
        <v>225</v>
      </c>
      <c r="F7" s="170"/>
      <c r="G7" s="170"/>
      <c r="H7" s="170"/>
      <c r="L7" s="25"/>
    </row>
    <row r="8" spans="2:46" s="1" customFormat="1">
      <c r="B8" s="25"/>
      <c r="L8" s="25"/>
    </row>
    <row r="9" spans="2:46" s="1" customFormat="1" ht="12" customHeight="1">
      <c r="B9" s="25"/>
      <c r="D9" s="22" t="s">
        <v>15</v>
      </c>
      <c r="F9" s="20" t="s">
        <v>1</v>
      </c>
      <c r="I9" s="22" t="s">
        <v>16</v>
      </c>
      <c r="J9" s="20" t="s">
        <v>1</v>
      </c>
      <c r="L9" s="25"/>
    </row>
    <row r="10" spans="2:46" s="1" customFormat="1" ht="12" customHeight="1">
      <c r="B10" s="25"/>
      <c r="D10" s="22" t="s">
        <v>17</v>
      </c>
      <c r="F10" s="173" t="s">
        <v>226</v>
      </c>
      <c r="I10" s="22" t="s">
        <v>19</v>
      </c>
      <c r="J10" s="45" t="str">
        <f>'Rekapitulace stavby'!AN8</f>
        <v>6. 2. 2025</v>
      </c>
      <c r="L10" s="25"/>
    </row>
    <row r="11" spans="2:46" s="1" customFormat="1" ht="10.95" customHeight="1">
      <c r="B11" s="25"/>
      <c r="L11" s="25"/>
    </row>
    <row r="12" spans="2:46" s="1" customFormat="1" ht="12" customHeight="1">
      <c r="B12" s="25"/>
      <c r="D12" s="22" t="s">
        <v>21</v>
      </c>
      <c r="F12" s="172" t="s">
        <v>227</v>
      </c>
      <c r="I12" s="22" t="s">
        <v>22</v>
      </c>
      <c r="J12" s="20" t="str">
        <f>IF('Rekapitulace stavby'!AN10="","",'Rekapitulace stavby'!AN10)</f>
        <v/>
      </c>
      <c r="L12" s="25"/>
    </row>
    <row r="13" spans="2:46" s="1" customFormat="1" ht="18" customHeight="1">
      <c r="B13" s="25"/>
      <c r="E13" s="20" t="str">
        <f>IF('Rekapitulace stavby'!E11="","",'Rekapitulace stavby'!E11)</f>
        <v xml:space="preserve"> </v>
      </c>
      <c r="I13" s="22" t="s">
        <v>23</v>
      </c>
      <c r="J13" s="20" t="str">
        <f>IF('Rekapitulace stavby'!AN11="","",'Rekapitulace stavby'!AN11)</f>
        <v/>
      </c>
      <c r="L13" s="25"/>
    </row>
    <row r="14" spans="2:46" s="1" customFormat="1" ht="6.9" customHeight="1">
      <c r="B14" s="25"/>
      <c r="L14" s="25"/>
    </row>
    <row r="15" spans="2:46" s="1" customFormat="1" ht="12" customHeight="1">
      <c r="B15" s="25"/>
      <c r="D15" s="22" t="s">
        <v>24</v>
      </c>
      <c r="I15" s="22" t="s">
        <v>22</v>
      </c>
      <c r="J15" s="20" t="str">
        <f>'Rekapitulace stavby'!AN13</f>
        <v/>
      </c>
      <c r="L15" s="25"/>
    </row>
    <row r="16" spans="2:46" s="1" customFormat="1" ht="18" customHeight="1">
      <c r="B16" s="25"/>
      <c r="E16" s="136" t="str">
        <f>'Rekapitulace stavby'!E14</f>
        <v xml:space="preserve"> </v>
      </c>
      <c r="F16" s="136"/>
      <c r="G16" s="136"/>
      <c r="H16" s="136"/>
      <c r="I16" s="22" t="s">
        <v>23</v>
      </c>
      <c r="J16" s="20" t="str">
        <f>'Rekapitulace stavby'!AN14</f>
        <v/>
      </c>
      <c r="L16" s="25"/>
    </row>
    <row r="17" spans="2:12" s="1" customFormat="1" ht="6.9" customHeight="1">
      <c r="B17" s="25"/>
      <c r="L17" s="25"/>
    </row>
    <row r="18" spans="2:12" s="1" customFormat="1" ht="12" customHeight="1">
      <c r="B18" s="25"/>
      <c r="D18" s="22" t="s">
        <v>25</v>
      </c>
      <c r="I18" s="22" t="s">
        <v>22</v>
      </c>
      <c r="J18" s="20" t="str">
        <f>IF('Rekapitulace stavby'!AN16="","",'Rekapitulace stavby'!AN16)</f>
        <v/>
      </c>
      <c r="L18" s="25"/>
    </row>
    <row r="19" spans="2:12" s="1" customFormat="1" ht="18" customHeight="1">
      <c r="B19" s="25"/>
      <c r="E19" s="20" t="str">
        <f>IF('Rekapitulace stavby'!E17="","",'Rekapitulace stavby'!E17)</f>
        <v xml:space="preserve"> </v>
      </c>
      <c r="I19" s="22" t="s">
        <v>23</v>
      </c>
      <c r="J19" s="20" t="str">
        <f>IF('Rekapitulace stavby'!AN17="","",'Rekapitulace stavby'!AN17)</f>
        <v/>
      </c>
      <c r="L19" s="25"/>
    </row>
    <row r="20" spans="2:12" s="1" customFormat="1" ht="6.9" customHeight="1">
      <c r="B20" s="25"/>
      <c r="L20" s="25"/>
    </row>
    <row r="21" spans="2:12" s="1" customFormat="1" ht="12" customHeight="1">
      <c r="B21" s="25"/>
      <c r="D21" s="22" t="s">
        <v>27</v>
      </c>
      <c r="I21" s="22" t="s">
        <v>22</v>
      </c>
      <c r="J21" s="20" t="str">
        <f>IF('Rekapitulace stavby'!AN19="","",'Rekapitulace stavby'!AN19)</f>
        <v/>
      </c>
      <c r="L21" s="25"/>
    </row>
    <row r="22" spans="2:12" s="1" customFormat="1" ht="18" customHeight="1">
      <c r="B22" s="25"/>
      <c r="E22" s="20" t="str">
        <f>IF('Rekapitulace stavby'!E20="","",'Rekapitulace stavby'!E20)</f>
        <v xml:space="preserve"> </v>
      </c>
      <c r="I22" s="22" t="s">
        <v>23</v>
      </c>
      <c r="J22" s="20" t="str">
        <f>IF('Rekapitulace stavby'!AN20="","",'Rekapitulace stavby'!AN20)</f>
        <v/>
      </c>
      <c r="L22" s="25"/>
    </row>
    <row r="23" spans="2:12" s="1" customFormat="1" ht="6.9" customHeight="1">
      <c r="B23" s="25"/>
      <c r="L23" s="25"/>
    </row>
    <row r="24" spans="2:12" s="1" customFormat="1" ht="12" customHeight="1">
      <c r="B24" s="25"/>
      <c r="D24" s="22" t="s">
        <v>28</v>
      </c>
      <c r="L24" s="25"/>
    </row>
    <row r="25" spans="2:12" s="7" customFormat="1" ht="16.5" customHeight="1">
      <c r="B25" s="77"/>
      <c r="E25" s="139" t="s">
        <v>1</v>
      </c>
      <c r="F25" s="139"/>
      <c r="G25" s="139"/>
      <c r="H25" s="139"/>
      <c r="L25" s="77"/>
    </row>
    <row r="26" spans="2:12" s="1" customFormat="1" ht="6.9" customHeight="1">
      <c r="B26" s="25"/>
      <c r="L26" s="25"/>
    </row>
    <row r="27" spans="2:12" s="1" customFormat="1" ht="6.9" customHeight="1">
      <c r="B27" s="25"/>
      <c r="D27" s="46"/>
      <c r="E27" s="46"/>
      <c r="F27" s="46"/>
      <c r="G27" s="46"/>
      <c r="H27" s="46"/>
      <c r="I27" s="46"/>
      <c r="J27" s="46"/>
      <c r="K27" s="46"/>
      <c r="L27" s="25"/>
    </row>
    <row r="28" spans="2:12" s="1" customFormat="1" ht="25.35" customHeight="1">
      <c r="B28" s="25"/>
      <c r="D28" s="78" t="s">
        <v>29</v>
      </c>
      <c r="J28" s="59">
        <f>ROUND(J121, 2)</f>
        <v>0</v>
      </c>
      <c r="L28" s="25"/>
    </row>
    <row r="29" spans="2:12" s="1" customFormat="1" ht="6.9" customHeight="1">
      <c r="B29" s="25"/>
      <c r="D29" s="46"/>
      <c r="E29" s="46"/>
      <c r="F29" s="46"/>
      <c r="G29" s="46"/>
      <c r="H29" s="46"/>
      <c r="I29" s="46"/>
      <c r="J29" s="46"/>
      <c r="K29" s="46"/>
      <c r="L29" s="25"/>
    </row>
    <row r="30" spans="2:12" s="1" customFormat="1" ht="14.4" customHeight="1">
      <c r="B30" s="25"/>
      <c r="F30" s="28" t="s">
        <v>31</v>
      </c>
      <c r="I30" s="28" t="s">
        <v>30</v>
      </c>
      <c r="J30" s="28" t="s">
        <v>32</v>
      </c>
      <c r="L30" s="25"/>
    </row>
    <row r="31" spans="2:12" s="1" customFormat="1" ht="14.4" customHeight="1">
      <c r="B31" s="25"/>
      <c r="D31" s="48" t="s">
        <v>33</v>
      </c>
      <c r="E31" s="22" t="s">
        <v>34</v>
      </c>
      <c r="F31" s="79">
        <f>ROUND((SUM(BE121:BE155)),  2)</f>
        <v>0</v>
      </c>
      <c r="I31" s="80">
        <v>0.21</v>
      </c>
      <c r="J31" s="79">
        <f>ROUND(((SUM(BE121:BE155))*I31),  2)</f>
        <v>0</v>
      </c>
      <c r="L31" s="25"/>
    </row>
    <row r="32" spans="2:12" s="1" customFormat="1" ht="14.4" customHeight="1">
      <c r="B32" s="25"/>
      <c r="E32" s="22" t="s">
        <v>35</v>
      </c>
      <c r="F32" s="79">
        <f>ROUND((SUM(BF121:BF155)),  2)</f>
        <v>0</v>
      </c>
      <c r="I32" s="80">
        <v>0.12</v>
      </c>
      <c r="J32" s="79">
        <f>ROUND(((SUM(BF121:BF155))*I32),  2)</f>
        <v>0</v>
      </c>
      <c r="L32" s="25"/>
    </row>
    <row r="33" spans="2:12" s="1" customFormat="1" ht="14.4" hidden="1" customHeight="1">
      <c r="B33" s="25"/>
      <c r="E33" s="22" t="s">
        <v>36</v>
      </c>
      <c r="F33" s="79">
        <f>ROUND((SUM(BG121:BG155)),  2)</f>
        <v>0</v>
      </c>
      <c r="I33" s="80">
        <v>0.21</v>
      </c>
      <c r="J33" s="79">
        <f>0</f>
        <v>0</v>
      </c>
      <c r="L33" s="25"/>
    </row>
    <row r="34" spans="2:12" s="1" customFormat="1" ht="14.4" hidden="1" customHeight="1">
      <c r="B34" s="25"/>
      <c r="E34" s="22" t="s">
        <v>37</v>
      </c>
      <c r="F34" s="79">
        <f>ROUND((SUM(BH121:BH155)),  2)</f>
        <v>0</v>
      </c>
      <c r="I34" s="80">
        <v>0.12</v>
      </c>
      <c r="J34" s="79">
        <f>0</f>
        <v>0</v>
      </c>
      <c r="L34" s="25"/>
    </row>
    <row r="35" spans="2:12" s="1" customFormat="1" ht="14.4" hidden="1" customHeight="1">
      <c r="B35" s="25"/>
      <c r="E35" s="22" t="s">
        <v>38</v>
      </c>
      <c r="F35" s="79">
        <f>ROUND((SUM(BI121:BI155)),  2)</f>
        <v>0</v>
      </c>
      <c r="I35" s="80">
        <v>0</v>
      </c>
      <c r="J35" s="79">
        <f>0</f>
        <v>0</v>
      </c>
      <c r="L35" s="25"/>
    </row>
    <row r="36" spans="2:12" s="1" customFormat="1" ht="6.9" customHeight="1">
      <c r="B36" s="25"/>
      <c r="L36" s="25"/>
    </row>
    <row r="37" spans="2:12" s="1" customFormat="1" ht="25.35" customHeight="1">
      <c r="B37" s="25"/>
      <c r="C37" s="81"/>
      <c r="D37" s="82" t="s">
        <v>39</v>
      </c>
      <c r="E37" s="50"/>
      <c r="F37" s="50"/>
      <c r="G37" s="83" t="s">
        <v>40</v>
      </c>
      <c r="H37" s="84" t="s">
        <v>41</v>
      </c>
      <c r="I37" s="50"/>
      <c r="J37" s="85">
        <f>SUM(J28:J35)</f>
        <v>0</v>
      </c>
      <c r="K37" s="86"/>
      <c r="L37" s="25"/>
    </row>
    <row r="38" spans="2:12" s="1" customFormat="1" ht="14.4" customHeight="1">
      <c r="B38" s="25"/>
      <c r="L38" s="25"/>
    </row>
    <row r="39" spans="2:12" ht="14.4" customHeight="1">
      <c r="B39" s="16"/>
      <c r="L39" s="16"/>
    </row>
    <row r="40" spans="2:12" ht="14.4" customHeight="1">
      <c r="B40" s="16"/>
      <c r="L40" s="16"/>
    </row>
    <row r="41" spans="2:12" ht="14.4" customHeight="1">
      <c r="B41" s="16"/>
      <c r="L41" s="16"/>
    </row>
    <row r="42" spans="2:12" ht="14.4" customHeight="1">
      <c r="B42" s="16"/>
      <c r="L42" s="16"/>
    </row>
    <row r="43" spans="2:12" ht="14.4" customHeight="1">
      <c r="B43" s="16"/>
      <c r="L43" s="16"/>
    </row>
    <row r="44" spans="2:12" ht="14.4" customHeight="1">
      <c r="B44" s="16"/>
      <c r="L44" s="16"/>
    </row>
    <row r="45" spans="2:12" ht="14.4" customHeight="1">
      <c r="B45" s="16"/>
      <c r="L45" s="16"/>
    </row>
    <row r="46" spans="2:12" ht="14.4" customHeight="1">
      <c r="B46" s="16"/>
      <c r="L46" s="16"/>
    </row>
    <row r="47" spans="2:12" ht="14.4" customHeight="1">
      <c r="B47" s="16"/>
      <c r="L47" s="16"/>
    </row>
    <row r="48" spans="2:12" ht="14.4" customHeight="1">
      <c r="B48" s="16"/>
      <c r="L48" s="16"/>
    </row>
    <row r="49" spans="2:12" ht="14.4" customHeight="1">
      <c r="B49" s="16"/>
      <c r="L49" s="16"/>
    </row>
    <row r="50" spans="2:12" s="1" customFormat="1" ht="14.4" customHeight="1">
      <c r="B50" s="25"/>
      <c r="D50" s="34" t="s">
        <v>42</v>
      </c>
      <c r="E50" s="35"/>
      <c r="F50" s="35"/>
      <c r="G50" s="34" t="s">
        <v>43</v>
      </c>
      <c r="H50" s="35"/>
      <c r="I50" s="35"/>
      <c r="J50" s="35"/>
      <c r="K50" s="35"/>
      <c r="L50" s="25"/>
    </row>
    <row r="51" spans="2:12">
      <c r="B51" s="16"/>
      <c r="L51" s="16"/>
    </row>
    <row r="52" spans="2:12">
      <c r="B52" s="16"/>
      <c r="L52" s="16"/>
    </row>
    <row r="53" spans="2:12">
      <c r="B53" s="16"/>
      <c r="L53" s="16"/>
    </row>
    <row r="54" spans="2:12">
      <c r="B54" s="16"/>
      <c r="L54" s="16"/>
    </row>
    <row r="55" spans="2:12">
      <c r="B55" s="16"/>
      <c r="L55" s="16"/>
    </row>
    <row r="56" spans="2:12">
      <c r="B56" s="16"/>
      <c r="L56" s="16"/>
    </row>
    <row r="57" spans="2:12">
      <c r="B57" s="16"/>
      <c r="L57" s="16"/>
    </row>
    <row r="58" spans="2:12">
      <c r="B58" s="16"/>
      <c r="L58" s="16"/>
    </row>
    <row r="59" spans="2:12">
      <c r="B59" s="16"/>
      <c r="L59" s="16"/>
    </row>
    <row r="60" spans="2:12">
      <c r="B60" s="16"/>
      <c r="L60" s="16"/>
    </row>
    <row r="61" spans="2:12" s="1" customFormat="1" ht="13.2">
      <c r="B61" s="25"/>
      <c r="D61" s="36" t="s">
        <v>44</v>
      </c>
      <c r="E61" s="27"/>
      <c r="F61" s="87" t="s">
        <v>45</v>
      </c>
      <c r="G61" s="36" t="s">
        <v>44</v>
      </c>
      <c r="H61" s="27"/>
      <c r="I61" s="27"/>
      <c r="J61" s="88" t="s">
        <v>45</v>
      </c>
      <c r="K61" s="27"/>
      <c r="L61" s="25"/>
    </row>
    <row r="62" spans="2:12">
      <c r="B62" s="16"/>
      <c r="L62" s="16"/>
    </row>
    <row r="63" spans="2:12">
      <c r="B63" s="16"/>
      <c r="L63" s="16"/>
    </row>
    <row r="64" spans="2:12">
      <c r="B64" s="16"/>
      <c r="L64" s="16"/>
    </row>
    <row r="65" spans="2:12" s="1" customFormat="1" ht="13.2">
      <c r="B65" s="25"/>
      <c r="D65" s="34" t="s">
        <v>46</v>
      </c>
      <c r="E65" s="35"/>
      <c r="F65" s="35"/>
      <c r="G65" s="34" t="s">
        <v>47</v>
      </c>
      <c r="H65" s="35"/>
      <c r="I65" s="35"/>
      <c r="J65" s="35"/>
      <c r="K65" s="35"/>
      <c r="L65" s="25"/>
    </row>
    <row r="66" spans="2:12">
      <c r="B66" s="16"/>
      <c r="L66" s="16"/>
    </row>
    <row r="67" spans="2:12">
      <c r="B67" s="16"/>
      <c r="L67" s="16"/>
    </row>
    <row r="68" spans="2:12">
      <c r="B68" s="16"/>
      <c r="L68" s="16"/>
    </row>
    <row r="69" spans="2:12">
      <c r="B69" s="16"/>
      <c r="L69" s="16"/>
    </row>
    <row r="70" spans="2:12">
      <c r="B70" s="16"/>
      <c r="L70" s="16"/>
    </row>
    <row r="71" spans="2:12">
      <c r="B71" s="16"/>
      <c r="L71" s="16"/>
    </row>
    <row r="72" spans="2:12">
      <c r="B72" s="16"/>
      <c r="L72" s="16"/>
    </row>
    <row r="73" spans="2:12">
      <c r="B73" s="16"/>
      <c r="L73" s="16"/>
    </row>
    <row r="74" spans="2:12">
      <c r="B74" s="16"/>
      <c r="L74" s="16"/>
    </row>
    <row r="75" spans="2:12">
      <c r="B75" s="16"/>
      <c r="L75" s="16"/>
    </row>
    <row r="76" spans="2:12" s="1" customFormat="1" ht="13.2">
      <c r="B76" s="25"/>
      <c r="D76" s="36" t="s">
        <v>44</v>
      </c>
      <c r="E76" s="27"/>
      <c r="F76" s="87" t="s">
        <v>45</v>
      </c>
      <c r="G76" s="36" t="s">
        <v>44</v>
      </c>
      <c r="H76" s="27"/>
      <c r="I76" s="27"/>
      <c r="J76" s="88" t="s">
        <v>45</v>
      </c>
      <c r="K76" s="27"/>
      <c r="L76" s="25"/>
    </row>
    <row r="77" spans="2:12" s="1" customFormat="1" ht="14.4" customHeight="1">
      <c r="B77" s="37"/>
      <c r="C77" s="38"/>
      <c r="D77" s="38"/>
      <c r="E77" s="38"/>
      <c r="F77" s="38"/>
      <c r="G77" s="38"/>
      <c r="H77" s="38"/>
      <c r="I77" s="38"/>
      <c r="J77" s="38"/>
      <c r="K77" s="38"/>
      <c r="L77" s="25"/>
    </row>
    <row r="81" spans="2:47" s="1" customFormat="1" ht="6.9" customHeight="1">
      <c r="B81" s="39"/>
      <c r="C81" s="40"/>
      <c r="D81" s="40"/>
      <c r="E81" s="40"/>
      <c r="F81" s="40"/>
      <c r="G81" s="40"/>
      <c r="H81" s="40"/>
      <c r="I81" s="40"/>
      <c r="J81" s="40"/>
      <c r="K81" s="40"/>
      <c r="L81" s="25"/>
    </row>
    <row r="82" spans="2:47" s="1" customFormat="1" ht="24.9" customHeight="1">
      <c r="B82" s="25"/>
      <c r="C82" s="17" t="s">
        <v>78</v>
      </c>
      <c r="L82" s="25"/>
    </row>
    <row r="83" spans="2:47" s="1" customFormat="1" ht="6.9" customHeight="1">
      <c r="B83" s="25"/>
      <c r="L83" s="25"/>
    </row>
    <row r="84" spans="2:47" s="1" customFormat="1" ht="12" customHeight="1">
      <c r="B84" s="25"/>
      <c r="C84" s="22" t="s">
        <v>14</v>
      </c>
      <c r="L84" s="25"/>
    </row>
    <row r="85" spans="2:47" s="1" customFormat="1" ht="16.5" customHeight="1">
      <c r="B85" s="25"/>
      <c r="E85" s="157" t="str">
        <f>E7</f>
        <v>Kašperské Hory DD - oprava fasády hlavní budovy čp.146</v>
      </c>
      <c r="F85" s="170"/>
      <c r="G85" s="170"/>
      <c r="H85" s="170"/>
      <c r="L85" s="25"/>
    </row>
    <row r="86" spans="2:47" s="1" customFormat="1" ht="6.9" customHeight="1">
      <c r="B86" s="25"/>
      <c r="L86" s="25"/>
    </row>
    <row r="87" spans="2:47" s="1" customFormat="1" ht="12" customHeight="1">
      <c r="B87" s="25"/>
      <c r="C87" s="22" t="s">
        <v>17</v>
      </c>
      <c r="F87" s="20" t="str">
        <f>F10</f>
        <v>Kašperské Hory</v>
      </c>
      <c r="I87" s="22" t="s">
        <v>19</v>
      </c>
      <c r="J87" s="45" t="str">
        <f>IF(J10="","",J10)</f>
        <v>6. 2. 2025</v>
      </c>
      <c r="L87" s="25"/>
    </row>
    <row r="88" spans="2:47" s="1" customFormat="1" ht="6.9" customHeight="1">
      <c r="B88" s="25"/>
      <c r="L88" s="25"/>
    </row>
    <row r="89" spans="2:47" s="1" customFormat="1" ht="15.15" customHeight="1">
      <c r="B89" s="25"/>
      <c r="C89" s="22" t="s">
        <v>21</v>
      </c>
      <c r="F89" s="20" t="str">
        <f>E13</f>
        <v xml:space="preserve"> </v>
      </c>
      <c r="I89" s="22" t="s">
        <v>25</v>
      </c>
      <c r="J89" s="23" t="str">
        <f>E19</f>
        <v xml:space="preserve"> </v>
      </c>
      <c r="L89" s="25"/>
    </row>
    <row r="90" spans="2:47" s="1" customFormat="1" ht="15.15" customHeight="1">
      <c r="B90" s="25"/>
      <c r="C90" s="22" t="s">
        <v>24</v>
      </c>
      <c r="F90" s="20" t="str">
        <f>IF(E16="","",E16)</f>
        <v xml:space="preserve"> </v>
      </c>
      <c r="I90" s="22" t="s">
        <v>27</v>
      </c>
      <c r="J90" s="23" t="str">
        <f>E22</f>
        <v xml:space="preserve"> </v>
      </c>
      <c r="L90" s="25"/>
    </row>
    <row r="91" spans="2:47" s="1" customFormat="1" ht="10.35" customHeight="1">
      <c r="B91" s="25"/>
      <c r="L91" s="25"/>
    </row>
    <row r="92" spans="2:47" s="1" customFormat="1" ht="29.25" customHeight="1">
      <c r="B92" s="25"/>
      <c r="C92" s="89" t="s">
        <v>79</v>
      </c>
      <c r="D92" s="81"/>
      <c r="E92" s="81"/>
      <c r="F92" s="81"/>
      <c r="G92" s="81"/>
      <c r="H92" s="81"/>
      <c r="I92" s="81"/>
      <c r="J92" s="90" t="s">
        <v>80</v>
      </c>
      <c r="K92" s="81"/>
      <c r="L92" s="25"/>
    </row>
    <row r="93" spans="2:47" s="1" customFormat="1" ht="10.35" customHeight="1">
      <c r="B93" s="25"/>
      <c r="L93" s="25"/>
    </row>
    <row r="94" spans="2:47" s="1" customFormat="1" ht="22.95" customHeight="1">
      <c r="B94" s="25"/>
      <c r="C94" s="91" t="s">
        <v>81</v>
      </c>
      <c r="J94" s="59">
        <f>J121</f>
        <v>0</v>
      </c>
      <c r="L94" s="25"/>
      <c r="AU94" s="13" t="s">
        <v>82</v>
      </c>
    </row>
    <row r="95" spans="2:47" s="8" customFormat="1" ht="24.9" customHeight="1">
      <c r="B95" s="92"/>
      <c r="D95" s="93" t="s">
        <v>83</v>
      </c>
      <c r="E95" s="94"/>
      <c r="F95" s="94"/>
      <c r="G95" s="94"/>
      <c r="H95" s="94"/>
      <c r="I95" s="94"/>
      <c r="J95" s="95">
        <f>J122</f>
        <v>0</v>
      </c>
      <c r="L95" s="92"/>
    </row>
    <row r="96" spans="2:47" s="9" customFormat="1" ht="19.95" customHeight="1">
      <c r="B96" s="96"/>
      <c r="D96" s="97" t="s">
        <v>84</v>
      </c>
      <c r="E96" s="98"/>
      <c r="F96" s="98"/>
      <c r="G96" s="98"/>
      <c r="H96" s="98"/>
      <c r="I96" s="98"/>
      <c r="J96" s="99">
        <f>J123</f>
        <v>0</v>
      </c>
      <c r="L96" s="96"/>
    </row>
    <row r="97" spans="2:12" s="9" customFormat="1" ht="19.95" customHeight="1">
      <c r="B97" s="96"/>
      <c r="D97" s="97" t="s">
        <v>85</v>
      </c>
      <c r="E97" s="98"/>
      <c r="F97" s="98"/>
      <c r="G97" s="98"/>
      <c r="H97" s="98"/>
      <c r="I97" s="98"/>
      <c r="J97" s="99">
        <f>J128</f>
        <v>0</v>
      </c>
      <c r="L97" s="96"/>
    </row>
    <row r="98" spans="2:12" s="9" customFormat="1" ht="19.95" customHeight="1">
      <c r="B98" s="96"/>
      <c r="D98" s="97" t="s">
        <v>86</v>
      </c>
      <c r="E98" s="98"/>
      <c r="F98" s="98"/>
      <c r="G98" s="98"/>
      <c r="H98" s="98"/>
      <c r="I98" s="98"/>
      <c r="J98" s="99">
        <f>J135</f>
        <v>0</v>
      </c>
      <c r="L98" s="96"/>
    </row>
    <row r="99" spans="2:12" s="9" customFormat="1" ht="19.95" customHeight="1">
      <c r="B99" s="96"/>
      <c r="D99" s="97" t="s">
        <v>87</v>
      </c>
      <c r="E99" s="98"/>
      <c r="F99" s="98"/>
      <c r="G99" s="98"/>
      <c r="H99" s="98"/>
      <c r="I99" s="98"/>
      <c r="J99" s="99">
        <f>J137</f>
        <v>0</v>
      </c>
      <c r="L99" s="96"/>
    </row>
    <row r="100" spans="2:12" s="9" customFormat="1" ht="19.95" customHeight="1">
      <c r="B100" s="96"/>
      <c r="D100" s="97" t="s">
        <v>88</v>
      </c>
      <c r="E100" s="98"/>
      <c r="F100" s="98"/>
      <c r="G100" s="98"/>
      <c r="H100" s="98"/>
      <c r="I100" s="98"/>
      <c r="J100" s="99">
        <f>J142</f>
        <v>0</v>
      </c>
      <c r="L100" s="96"/>
    </row>
    <row r="101" spans="2:12" s="9" customFormat="1" ht="19.95" customHeight="1">
      <c r="B101" s="96"/>
      <c r="D101" s="97" t="s">
        <v>89</v>
      </c>
      <c r="E101" s="98"/>
      <c r="F101" s="98"/>
      <c r="G101" s="98"/>
      <c r="H101" s="98"/>
      <c r="I101" s="98"/>
      <c r="J101" s="99">
        <f>J144</f>
        <v>0</v>
      </c>
      <c r="L101" s="96"/>
    </row>
    <row r="102" spans="2:12" s="9" customFormat="1" ht="19.95" customHeight="1">
      <c r="B102" s="96"/>
      <c r="D102" s="97" t="s">
        <v>90</v>
      </c>
      <c r="E102" s="98"/>
      <c r="F102" s="98"/>
      <c r="G102" s="98"/>
      <c r="H102" s="98"/>
      <c r="I102" s="98"/>
      <c r="J102" s="99">
        <f>J146</f>
        <v>0</v>
      </c>
      <c r="L102" s="96"/>
    </row>
    <row r="103" spans="2:12" s="9" customFormat="1" ht="19.95" customHeight="1">
      <c r="B103" s="96"/>
      <c r="D103" s="97" t="s">
        <v>91</v>
      </c>
      <c r="E103" s="98"/>
      <c r="F103" s="98"/>
      <c r="G103" s="98"/>
      <c r="H103" s="98"/>
      <c r="I103" s="98"/>
      <c r="J103" s="99">
        <f>J150</f>
        <v>0</v>
      </c>
      <c r="L103" s="96"/>
    </row>
    <row r="104" spans="2:12" s="1" customFormat="1" ht="21.75" customHeight="1">
      <c r="B104" s="25"/>
      <c r="L104" s="25"/>
    </row>
    <row r="105" spans="2:12" s="1" customFormat="1" ht="6.9" customHeight="1">
      <c r="B105" s="37"/>
      <c r="C105" s="38"/>
      <c r="D105" s="38"/>
      <c r="E105" s="38"/>
      <c r="F105" s="38"/>
      <c r="G105" s="38"/>
      <c r="H105" s="38"/>
      <c r="I105" s="38"/>
      <c r="J105" s="38"/>
      <c r="K105" s="38"/>
      <c r="L105" s="25"/>
    </row>
    <row r="109" spans="2:12" s="1" customFormat="1" ht="6.9" customHeight="1">
      <c r="B109" s="39"/>
      <c r="C109" s="40"/>
      <c r="D109" s="40"/>
      <c r="E109" s="40"/>
      <c r="F109" s="40"/>
      <c r="G109" s="40"/>
      <c r="H109" s="40"/>
      <c r="I109" s="40"/>
      <c r="J109" s="40"/>
      <c r="K109" s="40"/>
      <c r="L109" s="25"/>
    </row>
    <row r="110" spans="2:12" s="1" customFormat="1" ht="24.9" customHeight="1">
      <c r="B110" s="25"/>
      <c r="C110" s="17" t="s">
        <v>92</v>
      </c>
      <c r="L110" s="25"/>
    </row>
    <row r="111" spans="2:12" s="1" customFormat="1" ht="6.9" customHeight="1">
      <c r="B111" s="25"/>
      <c r="L111" s="25"/>
    </row>
    <row r="112" spans="2:12" s="1" customFormat="1" ht="12" customHeight="1">
      <c r="B112" s="25"/>
      <c r="C112" s="22" t="s">
        <v>14</v>
      </c>
      <c r="L112" s="25"/>
    </row>
    <row r="113" spans="2:65" s="1" customFormat="1" ht="16.5" customHeight="1">
      <c r="B113" s="25"/>
      <c r="E113" s="157" t="str">
        <f>E7</f>
        <v>Kašperské Hory DD - oprava fasády hlavní budovy čp.146</v>
      </c>
      <c r="F113" s="170"/>
      <c r="G113" s="170"/>
      <c r="H113" s="170"/>
      <c r="L113" s="25"/>
    </row>
    <row r="114" spans="2:65" s="1" customFormat="1" ht="6.9" customHeight="1">
      <c r="B114" s="25"/>
      <c r="L114" s="25"/>
    </row>
    <row r="115" spans="2:65" s="1" customFormat="1" ht="12" customHeight="1">
      <c r="B115" s="25"/>
      <c r="C115" s="22" t="s">
        <v>17</v>
      </c>
      <c r="F115" s="20" t="str">
        <f>F10</f>
        <v>Kašperské Hory</v>
      </c>
      <c r="I115" s="22" t="s">
        <v>19</v>
      </c>
      <c r="J115" s="45" t="str">
        <f>IF(J10="","",J10)</f>
        <v>6. 2. 2025</v>
      </c>
      <c r="L115" s="25"/>
    </row>
    <row r="116" spans="2:65" s="1" customFormat="1" ht="6.9" customHeight="1">
      <c r="B116" s="25"/>
      <c r="L116" s="25"/>
    </row>
    <row r="117" spans="2:65" s="1" customFormat="1" ht="15.15" customHeight="1">
      <c r="B117" s="25"/>
      <c r="C117" s="22" t="s">
        <v>21</v>
      </c>
      <c r="F117" s="20" t="str">
        <f>E13</f>
        <v xml:space="preserve"> </v>
      </c>
      <c r="I117" s="22" t="s">
        <v>25</v>
      </c>
      <c r="J117" s="23" t="str">
        <f>E19</f>
        <v xml:space="preserve"> </v>
      </c>
      <c r="L117" s="25"/>
    </row>
    <row r="118" spans="2:65" s="1" customFormat="1" ht="15.15" customHeight="1">
      <c r="B118" s="25"/>
      <c r="C118" s="22" t="s">
        <v>24</v>
      </c>
      <c r="F118" s="20" t="str">
        <f>IF(E16="","",E16)</f>
        <v xml:space="preserve"> </v>
      </c>
      <c r="I118" s="22" t="s">
        <v>27</v>
      </c>
      <c r="J118" s="23" t="str">
        <f>E22</f>
        <v xml:space="preserve"> </v>
      </c>
      <c r="L118" s="25"/>
    </row>
    <row r="119" spans="2:65" s="1" customFormat="1" ht="10.35" customHeight="1">
      <c r="B119" s="25"/>
      <c r="L119" s="25"/>
    </row>
    <row r="120" spans="2:65" s="10" customFormat="1" ht="29.25" customHeight="1">
      <c r="B120" s="100"/>
      <c r="C120" s="101" t="s">
        <v>93</v>
      </c>
      <c r="D120" s="102" t="s">
        <v>54</v>
      </c>
      <c r="E120" s="102" t="s">
        <v>50</v>
      </c>
      <c r="F120" s="102" t="s">
        <v>51</v>
      </c>
      <c r="G120" s="102" t="s">
        <v>94</v>
      </c>
      <c r="H120" s="102" t="s">
        <v>95</v>
      </c>
      <c r="I120" s="102" t="s">
        <v>96</v>
      </c>
      <c r="J120" s="102" t="s">
        <v>80</v>
      </c>
      <c r="K120" s="103" t="s">
        <v>97</v>
      </c>
      <c r="L120" s="100"/>
      <c r="M120" s="52" t="s">
        <v>1</v>
      </c>
      <c r="N120" s="53" t="s">
        <v>33</v>
      </c>
      <c r="O120" s="53" t="s">
        <v>98</v>
      </c>
      <c r="P120" s="53" t="s">
        <v>99</v>
      </c>
      <c r="Q120" s="53" t="s">
        <v>100</v>
      </c>
      <c r="R120" s="53" t="s">
        <v>101</v>
      </c>
      <c r="S120" s="53" t="s">
        <v>102</v>
      </c>
      <c r="T120" s="54" t="s">
        <v>103</v>
      </c>
    </row>
    <row r="121" spans="2:65" s="1" customFormat="1" ht="22.95" customHeight="1">
      <c r="B121" s="25"/>
      <c r="C121" s="57" t="s">
        <v>104</v>
      </c>
      <c r="J121" s="104">
        <f>BK121</f>
        <v>0</v>
      </c>
      <c r="L121" s="25"/>
      <c r="M121" s="55"/>
      <c r="N121" s="46"/>
      <c r="O121" s="46"/>
      <c r="P121" s="105">
        <f>P122</f>
        <v>1544.6576700000003</v>
      </c>
      <c r="Q121" s="46"/>
      <c r="R121" s="105">
        <f>R122</f>
        <v>30.927800000000001</v>
      </c>
      <c r="S121" s="46"/>
      <c r="T121" s="106">
        <f>T122</f>
        <v>27.753900000000002</v>
      </c>
      <c r="AT121" s="13" t="s">
        <v>68</v>
      </c>
      <c r="AU121" s="13" t="s">
        <v>82</v>
      </c>
      <c r="BK121" s="107">
        <f>BK122</f>
        <v>0</v>
      </c>
    </row>
    <row r="122" spans="2:65" s="11" customFormat="1" ht="25.95" customHeight="1">
      <c r="B122" s="108"/>
      <c r="D122" s="109" t="s">
        <v>68</v>
      </c>
      <c r="E122" s="110" t="s">
        <v>105</v>
      </c>
      <c r="F122" s="110" t="s">
        <v>106</v>
      </c>
      <c r="J122" s="111">
        <f>BK122</f>
        <v>0</v>
      </c>
      <c r="L122" s="108"/>
      <c r="M122" s="112"/>
      <c r="P122" s="113">
        <f>P123+P128+P135+P137+P142+P144+P146+P150</f>
        <v>1544.6576700000003</v>
      </c>
      <c r="R122" s="113">
        <f>R123+R128+R135+R137+R142+R144+R146+R150</f>
        <v>30.927800000000001</v>
      </c>
      <c r="T122" s="114">
        <f>T123+T128+T135+T137+T142+T144+T146+T150</f>
        <v>27.753900000000002</v>
      </c>
      <c r="AR122" s="109" t="s">
        <v>74</v>
      </c>
      <c r="AT122" s="115" t="s">
        <v>68</v>
      </c>
      <c r="AU122" s="115" t="s">
        <v>69</v>
      </c>
      <c r="AY122" s="109" t="s">
        <v>107</v>
      </c>
      <c r="BK122" s="116">
        <f>BK123+BK128+BK135+BK137+BK142+BK144+BK146+BK150</f>
        <v>0</v>
      </c>
    </row>
    <row r="123" spans="2:65" s="11" customFormat="1" ht="22.95" customHeight="1">
      <c r="B123" s="108"/>
      <c r="D123" s="109" t="s">
        <v>68</v>
      </c>
      <c r="E123" s="117" t="s">
        <v>108</v>
      </c>
      <c r="F123" s="117" t="s">
        <v>109</v>
      </c>
      <c r="J123" s="118">
        <f>BK123</f>
        <v>0</v>
      </c>
      <c r="L123" s="108"/>
      <c r="M123" s="112"/>
      <c r="P123" s="113">
        <f>SUM(P124:P127)</f>
        <v>1032.3000000000002</v>
      </c>
      <c r="R123" s="113">
        <f>SUM(R124:R127)</f>
        <v>30.235779999999998</v>
      </c>
      <c r="T123" s="114">
        <f>SUM(T124:T127)</f>
        <v>3.9000000000000003E-3</v>
      </c>
      <c r="AR123" s="109" t="s">
        <v>74</v>
      </c>
      <c r="AT123" s="115" t="s">
        <v>68</v>
      </c>
      <c r="AU123" s="115" t="s">
        <v>74</v>
      </c>
      <c r="AY123" s="109" t="s">
        <v>107</v>
      </c>
      <c r="BK123" s="116">
        <f>SUM(BK124:BK127)</f>
        <v>0</v>
      </c>
    </row>
    <row r="124" spans="2:65" s="1" customFormat="1" ht="33" customHeight="1">
      <c r="B124" s="119"/>
      <c r="C124" s="120" t="s">
        <v>74</v>
      </c>
      <c r="D124" s="120" t="s">
        <v>110</v>
      </c>
      <c r="E124" s="121" t="s">
        <v>111</v>
      </c>
      <c r="F124" s="122" t="s">
        <v>112</v>
      </c>
      <c r="G124" s="123" t="s">
        <v>113</v>
      </c>
      <c r="H124" s="124">
        <v>750</v>
      </c>
      <c r="I124" s="125"/>
      <c r="J124" s="125">
        <f>ROUND(I124*H124,2)</f>
        <v>0</v>
      </c>
      <c r="K124" s="122" t="s">
        <v>114</v>
      </c>
      <c r="L124" s="25"/>
      <c r="M124" s="126" t="s">
        <v>1</v>
      </c>
      <c r="N124" s="127" t="s">
        <v>34</v>
      </c>
      <c r="O124" s="128">
        <v>1.367</v>
      </c>
      <c r="P124" s="128">
        <f>O124*H124</f>
        <v>1025.25</v>
      </c>
      <c r="Q124" s="128">
        <v>4.0309999999999999E-2</v>
      </c>
      <c r="R124" s="128">
        <f>Q124*H124</f>
        <v>30.232499999999998</v>
      </c>
      <c r="S124" s="128">
        <v>0</v>
      </c>
      <c r="T124" s="129">
        <f>S124*H124</f>
        <v>0</v>
      </c>
      <c r="AR124" s="130" t="s">
        <v>115</v>
      </c>
      <c r="AT124" s="130" t="s">
        <v>110</v>
      </c>
      <c r="AU124" s="130" t="s">
        <v>76</v>
      </c>
      <c r="AY124" s="13" t="s">
        <v>107</v>
      </c>
      <c r="BE124" s="131">
        <f>IF(N124="základní",J124,0)</f>
        <v>0</v>
      </c>
      <c r="BF124" s="131">
        <f>IF(N124="snížená",J124,0)</f>
        <v>0</v>
      </c>
      <c r="BG124" s="131">
        <f>IF(N124="zákl. přenesená",J124,0)</f>
        <v>0</v>
      </c>
      <c r="BH124" s="131">
        <f>IF(N124="sníž. přenesená",J124,0)</f>
        <v>0</v>
      </c>
      <c r="BI124" s="131">
        <f>IF(N124="nulová",J124,0)</f>
        <v>0</v>
      </c>
      <c r="BJ124" s="13" t="s">
        <v>74</v>
      </c>
      <c r="BK124" s="131">
        <f>ROUND(I124*H124,2)</f>
        <v>0</v>
      </c>
      <c r="BL124" s="13" t="s">
        <v>115</v>
      </c>
      <c r="BM124" s="130" t="s">
        <v>116</v>
      </c>
    </row>
    <row r="125" spans="2:65" s="1" customFormat="1" ht="21.75" customHeight="1">
      <c r="B125" s="119"/>
      <c r="C125" s="120" t="s">
        <v>76</v>
      </c>
      <c r="D125" s="120" t="s">
        <v>110</v>
      </c>
      <c r="E125" s="121" t="s">
        <v>117</v>
      </c>
      <c r="F125" s="122" t="s">
        <v>118</v>
      </c>
      <c r="G125" s="123" t="s">
        <v>119</v>
      </c>
      <c r="H125" s="124">
        <v>1</v>
      </c>
      <c r="I125" s="125"/>
      <c r="J125" s="125">
        <f>ROUND(I125*H125,2)</f>
        <v>0</v>
      </c>
      <c r="K125" s="122" t="s">
        <v>120</v>
      </c>
      <c r="L125" s="25"/>
      <c r="M125" s="126" t="s">
        <v>1</v>
      </c>
      <c r="N125" s="127" t="s">
        <v>34</v>
      </c>
      <c r="O125" s="128">
        <v>0.65</v>
      </c>
      <c r="P125" s="128">
        <f>O125*H125</f>
        <v>0.65</v>
      </c>
      <c r="Q125" s="128">
        <v>4.8000000000000001E-4</v>
      </c>
      <c r="R125" s="128">
        <f>Q125*H125</f>
        <v>4.8000000000000001E-4</v>
      </c>
      <c r="S125" s="128">
        <v>0</v>
      </c>
      <c r="T125" s="129">
        <f>S125*H125</f>
        <v>0</v>
      </c>
      <c r="AR125" s="130" t="s">
        <v>121</v>
      </c>
      <c r="AT125" s="130" t="s">
        <v>110</v>
      </c>
      <c r="AU125" s="130" t="s">
        <v>76</v>
      </c>
      <c r="AY125" s="13" t="s">
        <v>107</v>
      </c>
      <c r="BE125" s="131">
        <f>IF(N125="základní",J125,0)</f>
        <v>0</v>
      </c>
      <c r="BF125" s="131">
        <f>IF(N125="snížená",J125,0)</f>
        <v>0</v>
      </c>
      <c r="BG125" s="131">
        <f>IF(N125="zákl. přenesená",J125,0)</f>
        <v>0</v>
      </c>
      <c r="BH125" s="131">
        <f>IF(N125="sníž. přenesená",J125,0)</f>
        <v>0</v>
      </c>
      <c r="BI125" s="131">
        <f>IF(N125="nulová",J125,0)</f>
        <v>0</v>
      </c>
      <c r="BJ125" s="13" t="s">
        <v>74</v>
      </c>
      <c r="BK125" s="131">
        <f>ROUND(I125*H125,2)</f>
        <v>0</v>
      </c>
      <c r="BL125" s="13" t="s">
        <v>121</v>
      </c>
      <c r="BM125" s="130" t="s">
        <v>122</v>
      </c>
    </row>
    <row r="126" spans="2:65" s="1" customFormat="1" ht="16.5" customHeight="1">
      <c r="B126" s="119"/>
      <c r="C126" s="120" t="s">
        <v>123</v>
      </c>
      <c r="D126" s="120" t="s">
        <v>110</v>
      </c>
      <c r="E126" s="121" t="s">
        <v>124</v>
      </c>
      <c r="F126" s="122" t="s">
        <v>125</v>
      </c>
      <c r="G126" s="123" t="s">
        <v>113</v>
      </c>
      <c r="H126" s="124">
        <v>50</v>
      </c>
      <c r="I126" s="125"/>
      <c r="J126" s="125">
        <f>ROUND(I126*H126,2)</f>
        <v>0</v>
      </c>
      <c r="K126" s="122" t="s">
        <v>114</v>
      </c>
      <c r="L126" s="25"/>
      <c r="M126" s="126" t="s">
        <v>1</v>
      </c>
      <c r="N126" s="127" t="s">
        <v>34</v>
      </c>
      <c r="O126" s="128">
        <v>0.02</v>
      </c>
      <c r="P126" s="128">
        <f>O126*H126</f>
        <v>1</v>
      </c>
      <c r="Q126" s="128">
        <v>2.0000000000000002E-5</v>
      </c>
      <c r="R126" s="128">
        <f>Q126*H126</f>
        <v>1E-3</v>
      </c>
      <c r="S126" s="128">
        <v>6.0000000000000002E-5</v>
      </c>
      <c r="T126" s="129">
        <f>S126*H126</f>
        <v>3.0000000000000001E-3</v>
      </c>
      <c r="AR126" s="130" t="s">
        <v>115</v>
      </c>
      <c r="AT126" s="130" t="s">
        <v>110</v>
      </c>
      <c r="AU126" s="130" t="s">
        <v>76</v>
      </c>
      <c r="AY126" s="13" t="s">
        <v>107</v>
      </c>
      <c r="BE126" s="131">
        <f>IF(N126="základní",J126,0)</f>
        <v>0</v>
      </c>
      <c r="BF126" s="131">
        <f>IF(N126="snížená",J126,0)</f>
        <v>0</v>
      </c>
      <c r="BG126" s="131">
        <f>IF(N126="zákl. přenesená",J126,0)</f>
        <v>0</v>
      </c>
      <c r="BH126" s="131">
        <f>IF(N126="sníž. přenesená",J126,0)</f>
        <v>0</v>
      </c>
      <c r="BI126" s="131">
        <f>IF(N126="nulová",J126,0)</f>
        <v>0</v>
      </c>
      <c r="BJ126" s="13" t="s">
        <v>74</v>
      </c>
      <c r="BK126" s="131">
        <f>ROUND(I126*H126,2)</f>
        <v>0</v>
      </c>
      <c r="BL126" s="13" t="s">
        <v>115</v>
      </c>
      <c r="BM126" s="130" t="s">
        <v>126</v>
      </c>
    </row>
    <row r="127" spans="2:65" s="1" customFormat="1" ht="24.15" customHeight="1">
      <c r="B127" s="119"/>
      <c r="C127" s="120" t="s">
        <v>115</v>
      </c>
      <c r="D127" s="120" t="s">
        <v>110</v>
      </c>
      <c r="E127" s="121" t="s">
        <v>127</v>
      </c>
      <c r="F127" s="122" t="s">
        <v>128</v>
      </c>
      <c r="G127" s="123" t="s">
        <v>113</v>
      </c>
      <c r="H127" s="124">
        <v>90</v>
      </c>
      <c r="I127" s="125"/>
      <c r="J127" s="125">
        <f>ROUND(I127*H127,2)</f>
        <v>0</v>
      </c>
      <c r="K127" s="122" t="s">
        <v>114</v>
      </c>
      <c r="L127" s="25"/>
      <c r="M127" s="126" t="s">
        <v>1</v>
      </c>
      <c r="N127" s="127" t="s">
        <v>34</v>
      </c>
      <c r="O127" s="128">
        <v>0.06</v>
      </c>
      <c r="P127" s="128">
        <f>O127*H127</f>
        <v>5.3999999999999995</v>
      </c>
      <c r="Q127" s="128">
        <v>2.0000000000000002E-5</v>
      </c>
      <c r="R127" s="128">
        <f>Q127*H127</f>
        <v>1.8000000000000002E-3</v>
      </c>
      <c r="S127" s="128">
        <v>1.0000000000000001E-5</v>
      </c>
      <c r="T127" s="129">
        <f>S127*H127</f>
        <v>9.0000000000000008E-4</v>
      </c>
      <c r="AR127" s="130" t="s">
        <v>115</v>
      </c>
      <c r="AT127" s="130" t="s">
        <v>110</v>
      </c>
      <c r="AU127" s="130" t="s">
        <v>76</v>
      </c>
      <c r="AY127" s="13" t="s">
        <v>107</v>
      </c>
      <c r="BE127" s="131">
        <f>IF(N127="základní",J127,0)</f>
        <v>0</v>
      </c>
      <c r="BF127" s="131">
        <f>IF(N127="snížená",J127,0)</f>
        <v>0</v>
      </c>
      <c r="BG127" s="131">
        <f>IF(N127="zákl. přenesená",J127,0)</f>
        <v>0</v>
      </c>
      <c r="BH127" s="131">
        <f>IF(N127="sníž. přenesená",J127,0)</f>
        <v>0</v>
      </c>
      <c r="BI127" s="131">
        <f>IF(N127="nulová",J127,0)</f>
        <v>0</v>
      </c>
      <c r="BJ127" s="13" t="s">
        <v>74</v>
      </c>
      <c r="BK127" s="131">
        <f>ROUND(I127*H127,2)</f>
        <v>0</v>
      </c>
      <c r="BL127" s="13" t="s">
        <v>115</v>
      </c>
      <c r="BM127" s="130" t="s">
        <v>129</v>
      </c>
    </row>
    <row r="128" spans="2:65" s="11" customFormat="1" ht="22.95" customHeight="1">
      <c r="B128" s="108"/>
      <c r="D128" s="109" t="s">
        <v>68</v>
      </c>
      <c r="E128" s="117" t="s">
        <v>130</v>
      </c>
      <c r="F128" s="117" t="s">
        <v>131</v>
      </c>
      <c r="J128" s="118">
        <f>BK128</f>
        <v>0</v>
      </c>
      <c r="L128" s="108"/>
      <c r="M128" s="112"/>
      <c r="P128" s="113">
        <f>SUM(P129:P134)</f>
        <v>169.91999999999996</v>
      </c>
      <c r="R128" s="113">
        <f>SUM(R129:R134)</f>
        <v>0</v>
      </c>
      <c r="T128" s="114">
        <f>SUM(T129:T134)</f>
        <v>0</v>
      </c>
      <c r="AR128" s="109" t="s">
        <v>74</v>
      </c>
      <c r="AT128" s="115" t="s">
        <v>68</v>
      </c>
      <c r="AU128" s="115" t="s">
        <v>74</v>
      </c>
      <c r="AY128" s="109" t="s">
        <v>107</v>
      </c>
      <c r="BK128" s="116">
        <f>SUM(BK129:BK134)</f>
        <v>0</v>
      </c>
    </row>
    <row r="129" spans="2:65" s="1" customFormat="1" ht="33" customHeight="1">
      <c r="B129" s="119"/>
      <c r="C129" s="120" t="s">
        <v>132</v>
      </c>
      <c r="D129" s="120" t="s">
        <v>110</v>
      </c>
      <c r="E129" s="121" t="s">
        <v>133</v>
      </c>
      <c r="F129" s="122" t="s">
        <v>134</v>
      </c>
      <c r="G129" s="123" t="s">
        <v>113</v>
      </c>
      <c r="H129" s="124">
        <v>720</v>
      </c>
      <c r="I129" s="125"/>
      <c r="J129" s="125">
        <f t="shared" ref="J129:J134" si="0">ROUND(I129*H129,2)</f>
        <v>0</v>
      </c>
      <c r="K129" s="122" t="s">
        <v>114</v>
      </c>
      <c r="L129" s="25"/>
      <c r="M129" s="126" t="s">
        <v>1</v>
      </c>
      <c r="N129" s="127" t="s">
        <v>34</v>
      </c>
      <c r="O129" s="128">
        <v>0.11899999999999999</v>
      </c>
      <c r="P129" s="128">
        <f t="shared" ref="P129:P134" si="1">O129*H129</f>
        <v>85.679999999999993</v>
      </c>
      <c r="Q129" s="128">
        <v>0</v>
      </c>
      <c r="R129" s="128">
        <f t="shared" ref="R129:R134" si="2">Q129*H129</f>
        <v>0</v>
      </c>
      <c r="S129" s="128">
        <v>0</v>
      </c>
      <c r="T129" s="129">
        <f t="shared" ref="T129:T134" si="3">S129*H129</f>
        <v>0</v>
      </c>
      <c r="AR129" s="130" t="s">
        <v>115</v>
      </c>
      <c r="AT129" s="130" t="s">
        <v>110</v>
      </c>
      <c r="AU129" s="130" t="s">
        <v>76</v>
      </c>
      <c r="AY129" s="13" t="s">
        <v>107</v>
      </c>
      <c r="BE129" s="131">
        <f t="shared" ref="BE129:BE134" si="4">IF(N129="základní",J129,0)</f>
        <v>0</v>
      </c>
      <c r="BF129" s="131">
        <f t="shared" ref="BF129:BF134" si="5">IF(N129="snížená",J129,0)</f>
        <v>0</v>
      </c>
      <c r="BG129" s="131">
        <f t="shared" ref="BG129:BG134" si="6">IF(N129="zákl. přenesená",J129,0)</f>
        <v>0</v>
      </c>
      <c r="BH129" s="131">
        <f t="shared" ref="BH129:BH134" si="7">IF(N129="sníž. přenesená",J129,0)</f>
        <v>0</v>
      </c>
      <c r="BI129" s="131">
        <f t="shared" ref="BI129:BI134" si="8">IF(N129="nulová",J129,0)</f>
        <v>0</v>
      </c>
      <c r="BJ129" s="13" t="s">
        <v>74</v>
      </c>
      <c r="BK129" s="131">
        <f t="shared" ref="BK129:BK134" si="9">ROUND(I129*H129,2)</f>
        <v>0</v>
      </c>
      <c r="BL129" s="13" t="s">
        <v>115</v>
      </c>
      <c r="BM129" s="130" t="s">
        <v>135</v>
      </c>
    </row>
    <row r="130" spans="2:65" s="1" customFormat="1" ht="37.950000000000003" customHeight="1">
      <c r="B130" s="119"/>
      <c r="C130" s="120" t="s">
        <v>108</v>
      </c>
      <c r="D130" s="120" t="s">
        <v>110</v>
      </c>
      <c r="E130" s="121" t="s">
        <v>136</v>
      </c>
      <c r="F130" s="122" t="s">
        <v>137</v>
      </c>
      <c r="G130" s="123" t="s">
        <v>113</v>
      </c>
      <c r="H130" s="124">
        <v>32400</v>
      </c>
      <c r="I130" s="125"/>
      <c r="J130" s="125">
        <f t="shared" si="0"/>
        <v>0</v>
      </c>
      <c r="K130" s="122" t="s">
        <v>114</v>
      </c>
      <c r="L130" s="25"/>
      <c r="M130" s="126" t="s">
        <v>1</v>
      </c>
      <c r="N130" s="127" t="s">
        <v>34</v>
      </c>
      <c r="O130" s="128">
        <v>0</v>
      </c>
      <c r="P130" s="128">
        <f t="shared" si="1"/>
        <v>0</v>
      </c>
      <c r="Q130" s="128">
        <v>0</v>
      </c>
      <c r="R130" s="128">
        <f t="shared" si="2"/>
        <v>0</v>
      </c>
      <c r="S130" s="128">
        <v>0</v>
      </c>
      <c r="T130" s="129">
        <f t="shared" si="3"/>
        <v>0</v>
      </c>
      <c r="AR130" s="130" t="s">
        <v>115</v>
      </c>
      <c r="AT130" s="130" t="s">
        <v>110</v>
      </c>
      <c r="AU130" s="130" t="s">
        <v>76</v>
      </c>
      <c r="AY130" s="13" t="s">
        <v>107</v>
      </c>
      <c r="BE130" s="131">
        <f t="shared" si="4"/>
        <v>0</v>
      </c>
      <c r="BF130" s="131">
        <f t="shared" si="5"/>
        <v>0</v>
      </c>
      <c r="BG130" s="131">
        <f t="shared" si="6"/>
        <v>0</v>
      </c>
      <c r="BH130" s="131">
        <f t="shared" si="7"/>
        <v>0</v>
      </c>
      <c r="BI130" s="131">
        <f t="shared" si="8"/>
        <v>0</v>
      </c>
      <c r="BJ130" s="13" t="s">
        <v>74</v>
      </c>
      <c r="BK130" s="131">
        <f t="shared" si="9"/>
        <v>0</v>
      </c>
      <c r="BL130" s="13" t="s">
        <v>115</v>
      </c>
      <c r="BM130" s="130" t="s">
        <v>138</v>
      </c>
    </row>
    <row r="131" spans="2:65" s="1" customFormat="1" ht="33" customHeight="1">
      <c r="B131" s="119"/>
      <c r="C131" s="120" t="s">
        <v>139</v>
      </c>
      <c r="D131" s="120" t="s">
        <v>110</v>
      </c>
      <c r="E131" s="121" t="s">
        <v>140</v>
      </c>
      <c r="F131" s="122" t="s">
        <v>141</v>
      </c>
      <c r="G131" s="123" t="s">
        <v>113</v>
      </c>
      <c r="H131" s="124">
        <v>720</v>
      </c>
      <c r="I131" s="125"/>
      <c r="J131" s="125">
        <f t="shared" si="0"/>
        <v>0</v>
      </c>
      <c r="K131" s="122" t="s">
        <v>114</v>
      </c>
      <c r="L131" s="25"/>
      <c r="M131" s="126" t="s">
        <v>1</v>
      </c>
      <c r="N131" s="127" t="s">
        <v>34</v>
      </c>
      <c r="O131" s="128">
        <v>7.5999999999999998E-2</v>
      </c>
      <c r="P131" s="128">
        <f t="shared" si="1"/>
        <v>54.72</v>
      </c>
      <c r="Q131" s="128">
        <v>0</v>
      </c>
      <c r="R131" s="128">
        <f t="shared" si="2"/>
        <v>0</v>
      </c>
      <c r="S131" s="128">
        <v>0</v>
      </c>
      <c r="T131" s="129">
        <f t="shared" si="3"/>
        <v>0</v>
      </c>
      <c r="AR131" s="130" t="s">
        <v>115</v>
      </c>
      <c r="AT131" s="130" t="s">
        <v>110</v>
      </c>
      <c r="AU131" s="130" t="s">
        <v>76</v>
      </c>
      <c r="AY131" s="13" t="s">
        <v>107</v>
      </c>
      <c r="BE131" s="131">
        <f t="shared" si="4"/>
        <v>0</v>
      </c>
      <c r="BF131" s="131">
        <f t="shared" si="5"/>
        <v>0</v>
      </c>
      <c r="BG131" s="131">
        <f t="shared" si="6"/>
        <v>0</v>
      </c>
      <c r="BH131" s="131">
        <f t="shared" si="7"/>
        <v>0</v>
      </c>
      <c r="BI131" s="131">
        <f t="shared" si="8"/>
        <v>0</v>
      </c>
      <c r="BJ131" s="13" t="s">
        <v>74</v>
      </c>
      <c r="BK131" s="131">
        <f t="shared" si="9"/>
        <v>0</v>
      </c>
      <c r="BL131" s="13" t="s">
        <v>115</v>
      </c>
      <c r="BM131" s="130" t="s">
        <v>142</v>
      </c>
    </row>
    <row r="132" spans="2:65" s="1" customFormat="1" ht="16.5" customHeight="1">
      <c r="B132" s="119"/>
      <c r="C132" s="120" t="s">
        <v>143</v>
      </c>
      <c r="D132" s="120" t="s">
        <v>110</v>
      </c>
      <c r="E132" s="121" t="s">
        <v>144</v>
      </c>
      <c r="F132" s="122" t="s">
        <v>145</v>
      </c>
      <c r="G132" s="123" t="s">
        <v>113</v>
      </c>
      <c r="H132" s="124">
        <v>360</v>
      </c>
      <c r="I132" s="125"/>
      <c r="J132" s="125">
        <f t="shared" si="0"/>
        <v>0</v>
      </c>
      <c r="K132" s="122" t="s">
        <v>114</v>
      </c>
      <c r="L132" s="25"/>
      <c r="M132" s="126" t="s">
        <v>1</v>
      </c>
      <c r="N132" s="127" t="s">
        <v>34</v>
      </c>
      <c r="O132" s="128">
        <v>4.9000000000000002E-2</v>
      </c>
      <c r="P132" s="128">
        <f t="shared" si="1"/>
        <v>17.64</v>
      </c>
      <c r="Q132" s="128">
        <v>0</v>
      </c>
      <c r="R132" s="128">
        <f t="shared" si="2"/>
        <v>0</v>
      </c>
      <c r="S132" s="128">
        <v>0</v>
      </c>
      <c r="T132" s="129">
        <f t="shared" si="3"/>
        <v>0</v>
      </c>
      <c r="AR132" s="130" t="s">
        <v>115</v>
      </c>
      <c r="AT132" s="130" t="s">
        <v>110</v>
      </c>
      <c r="AU132" s="130" t="s">
        <v>76</v>
      </c>
      <c r="AY132" s="13" t="s">
        <v>107</v>
      </c>
      <c r="BE132" s="131">
        <f t="shared" si="4"/>
        <v>0</v>
      </c>
      <c r="BF132" s="131">
        <f t="shared" si="5"/>
        <v>0</v>
      </c>
      <c r="BG132" s="131">
        <f t="shared" si="6"/>
        <v>0</v>
      </c>
      <c r="BH132" s="131">
        <f t="shared" si="7"/>
        <v>0</v>
      </c>
      <c r="BI132" s="131">
        <f t="shared" si="8"/>
        <v>0</v>
      </c>
      <c r="BJ132" s="13" t="s">
        <v>74</v>
      </c>
      <c r="BK132" s="131">
        <f t="shared" si="9"/>
        <v>0</v>
      </c>
      <c r="BL132" s="13" t="s">
        <v>115</v>
      </c>
      <c r="BM132" s="130" t="s">
        <v>146</v>
      </c>
    </row>
    <row r="133" spans="2:65" s="1" customFormat="1" ht="16.5" customHeight="1">
      <c r="B133" s="119"/>
      <c r="C133" s="120" t="s">
        <v>147</v>
      </c>
      <c r="D133" s="120" t="s">
        <v>110</v>
      </c>
      <c r="E133" s="121" t="s">
        <v>148</v>
      </c>
      <c r="F133" s="122" t="s">
        <v>149</v>
      </c>
      <c r="G133" s="123" t="s">
        <v>113</v>
      </c>
      <c r="H133" s="124">
        <v>16200</v>
      </c>
      <c r="I133" s="125"/>
      <c r="J133" s="125">
        <f t="shared" si="0"/>
        <v>0</v>
      </c>
      <c r="K133" s="122" t="s">
        <v>114</v>
      </c>
      <c r="L133" s="25"/>
      <c r="M133" s="126" t="s">
        <v>1</v>
      </c>
      <c r="N133" s="127" t="s">
        <v>34</v>
      </c>
      <c r="O133" s="128">
        <v>0</v>
      </c>
      <c r="P133" s="128">
        <f t="shared" si="1"/>
        <v>0</v>
      </c>
      <c r="Q133" s="128">
        <v>0</v>
      </c>
      <c r="R133" s="128">
        <f t="shared" si="2"/>
        <v>0</v>
      </c>
      <c r="S133" s="128">
        <v>0</v>
      </c>
      <c r="T133" s="129">
        <f t="shared" si="3"/>
        <v>0</v>
      </c>
      <c r="AR133" s="130" t="s">
        <v>115</v>
      </c>
      <c r="AT133" s="130" t="s">
        <v>110</v>
      </c>
      <c r="AU133" s="130" t="s">
        <v>76</v>
      </c>
      <c r="AY133" s="13" t="s">
        <v>107</v>
      </c>
      <c r="BE133" s="131">
        <f t="shared" si="4"/>
        <v>0</v>
      </c>
      <c r="BF133" s="131">
        <f t="shared" si="5"/>
        <v>0</v>
      </c>
      <c r="BG133" s="131">
        <f t="shared" si="6"/>
        <v>0</v>
      </c>
      <c r="BH133" s="131">
        <f t="shared" si="7"/>
        <v>0</v>
      </c>
      <c r="BI133" s="131">
        <f t="shared" si="8"/>
        <v>0</v>
      </c>
      <c r="BJ133" s="13" t="s">
        <v>74</v>
      </c>
      <c r="BK133" s="131">
        <f t="shared" si="9"/>
        <v>0</v>
      </c>
      <c r="BL133" s="13" t="s">
        <v>115</v>
      </c>
      <c r="BM133" s="130" t="s">
        <v>150</v>
      </c>
    </row>
    <row r="134" spans="2:65" s="1" customFormat="1" ht="21.75" customHeight="1">
      <c r="B134" s="119"/>
      <c r="C134" s="120" t="s">
        <v>151</v>
      </c>
      <c r="D134" s="120" t="s">
        <v>110</v>
      </c>
      <c r="E134" s="121" t="s">
        <v>152</v>
      </c>
      <c r="F134" s="122" t="s">
        <v>153</v>
      </c>
      <c r="G134" s="123" t="s">
        <v>113</v>
      </c>
      <c r="H134" s="124">
        <v>360</v>
      </c>
      <c r="I134" s="125"/>
      <c r="J134" s="125">
        <f t="shared" si="0"/>
        <v>0</v>
      </c>
      <c r="K134" s="122" t="s">
        <v>114</v>
      </c>
      <c r="L134" s="25"/>
      <c r="M134" s="126" t="s">
        <v>1</v>
      </c>
      <c r="N134" s="127" t="s">
        <v>34</v>
      </c>
      <c r="O134" s="128">
        <v>3.3000000000000002E-2</v>
      </c>
      <c r="P134" s="128">
        <f t="shared" si="1"/>
        <v>11.88</v>
      </c>
      <c r="Q134" s="128">
        <v>0</v>
      </c>
      <c r="R134" s="128">
        <f t="shared" si="2"/>
        <v>0</v>
      </c>
      <c r="S134" s="128">
        <v>0</v>
      </c>
      <c r="T134" s="129">
        <f t="shared" si="3"/>
        <v>0</v>
      </c>
      <c r="AR134" s="130" t="s">
        <v>115</v>
      </c>
      <c r="AT134" s="130" t="s">
        <v>110</v>
      </c>
      <c r="AU134" s="130" t="s">
        <v>76</v>
      </c>
      <c r="AY134" s="13" t="s">
        <v>107</v>
      </c>
      <c r="BE134" s="131">
        <f t="shared" si="4"/>
        <v>0</v>
      </c>
      <c r="BF134" s="131">
        <f t="shared" si="5"/>
        <v>0</v>
      </c>
      <c r="BG134" s="131">
        <f t="shared" si="6"/>
        <v>0</v>
      </c>
      <c r="BH134" s="131">
        <f t="shared" si="7"/>
        <v>0</v>
      </c>
      <c r="BI134" s="131">
        <f t="shared" si="8"/>
        <v>0</v>
      </c>
      <c r="BJ134" s="13" t="s">
        <v>74</v>
      </c>
      <c r="BK134" s="131">
        <f t="shared" si="9"/>
        <v>0</v>
      </c>
      <c r="BL134" s="13" t="s">
        <v>115</v>
      </c>
      <c r="BM134" s="130" t="s">
        <v>154</v>
      </c>
    </row>
    <row r="135" spans="2:65" s="11" customFormat="1" ht="22.95" customHeight="1">
      <c r="B135" s="108"/>
      <c r="D135" s="109" t="s">
        <v>68</v>
      </c>
      <c r="E135" s="117" t="s">
        <v>147</v>
      </c>
      <c r="F135" s="117" t="s">
        <v>155</v>
      </c>
      <c r="J135" s="118">
        <f>BK135</f>
        <v>0</v>
      </c>
      <c r="L135" s="108"/>
      <c r="M135" s="112"/>
      <c r="P135" s="113">
        <f>P136</f>
        <v>105.00000000000001</v>
      </c>
      <c r="R135" s="113">
        <f>R136</f>
        <v>0</v>
      </c>
      <c r="T135" s="114">
        <f>T136</f>
        <v>27.75</v>
      </c>
      <c r="AR135" s="109" t="s">
        <v>74</v>
      </c>
      <c r="AT135" s="115" t="s">
        <v>68</v>
      </c>
      <c r="AU135" s="115" t="s">
        <v>74</v>
      </c>
      <c r="AY135" s="109" t="s">
        <v>107</v>
      </c>
      <c r="BK135" s="116">
        <f>BK136</f>
        <v>0</v>
      </c>
    </row>
    <row r="136" spans="2:65" s="1" customFormat="1" ht="37.950000000000003" customHeight="1">
      <c r="B136" s="119"/>
      <c r="C136" s="120" t="s">
        <v>156</v>
      </c>
      <c r="D136" s="120" t="s">
        <v>110</v>
      </c>
      <c r="E136" s="121" t="s">
        <v>157</v>
      </c>
      <c r="F136" s="122" t="s">
        <v>158</v>
      </c>
      <c r="G136" s="123" t="s">
        <v>113</v>
      </c>
      <c r="H136" s="124">
        <v>750</v>
      </c>
      <c r="I136" s="125"/>
      <c r="J136" s="125">
        <f>ROUND(I136*H136,2)</f>
        <v>0</v>
      </c>
      <c r="K136" s="122" t="s">
        <v>114</v>
      </c>
      <c r="L136" s="25"/>
      <c r="M136" s="126" t="s">
        <v>1</v>
      </c>
      <c r="N136" s="127" t="s">
        <v>34</v>
      </c>
      <c r="O136" s="128">
        <v>0.14000000000000001</v>
      </c>
      <c r="P136" s="128">
        <f>O136*H136</f>
        <v>105.00000000000001</v>
      </c>
      <c r="Q136" s="128">
        <v>0</v>
      </c>
      <c r="R136" s="128">
        <f>Q136*H136</f>
        <v>0</v>
      </c>
      <c r="S136" s="128">
        <v>3.6999999999999998E-2</v>
      </c>
      <c r="T136" s="129">
        <f>S136*H136</f>
        <v>27.75</v>
      </c>
      <c r="AR136" s="130" t="s">
        <v>115</v>
      </c>
      <c r="AT136" s="130" t="s">
        <v>110</v>
      </c>
      <c r="AU136" s="130" t="s">
        <v>76</v>
      </c>
      <c r="AY136" s="13" t="s">
        <v>107</v>
      </c>
      <c r="BE136" s="131">
        <f>IF(N136="základní",J136,0)</f>
        <v>0</v>
      </c>
      <c r="BF136" s="131">
        <f>IF(N136="snížená",J136,0)</f>
        <v>0</v>
      </c>
      <c r="BG136" s="131">
        <f>IF(N136="zákl. přenesená",J136,0)</f>
        <v>0</v>
      </c>
      <c r="BH136" s="131">
        <f>IF(N136="sníž. přenesená",J136,0)</f>
        <v>0</v>
      </c>
      <c r="BI136" s="131">
        <f>IF(N136="nulová",J136,0)</f>
        <v>0</v>
      </c>
      <c r="BJ136" s="13" t="s">
        <v>74</v>
      </c>
      <c r="BK136" s="131">
        <f>ROUND(I136*H136,2)</f>
        <v>0</v>
      </c>
      <c r="BL136" s="13" t="s">
        <v>115</v>
      </c>
      <c r="BM136" s="130" t="s">
        <v>159</v>
      </c>
    </row>
    <row r="137" spans="2:65" s="11" customFormat="1" ht="22.95" customHeight="1">
      <c r="B137" s="108"/>
      <c r="D137" s="109" t="s">
        <v>68</v>
      </c>
      <c r="E137" s="117" t="s">
        <v>160</v>
      </c>
      <c r="F137" s="117" t="s">
        <v>161</v>
      </c>
      <c r="J137" s="118">
        <f>BK137</f>
        <v>0</v>
      </c>
      <c r="L137" s="108"/>
      <c r="M137" s="112"/>
      <c r="P137" s="113">
        <f>SUM(P138:P141)</f>
        <v>15.402270000000001</v>
      </c>
      <c r="R137" s="113">
        <f>SUM(R138:R141)</f>
        <v>0</v>
      </c>
      <c r="T137" s="114">
        <f>SUM(T138:T141)</f>
        <v>0</v>
      </c>
      <c r="AR137" s="109" t="s">
        <v>74</v>
      </c>
      <c r="AT137" s="115" t="s">
        <v>68</v>
      </c>
      <c r="AU137" s="115" t="s">
        <v>74</v>
      </c>
      <c r="AY137" s="109" t="s">
        <v>107</v>
      </c>
      <c r="BK137" s="116">
        <f>SUM(BK138:BK141)</f>
        <v>0</v>
      </c>
    </row>
    <row r="138" spans="2:65" s="1" customFormat="1" ht="16.5" customHeight="1">
      <c r="B138" s="119"/>
      <c r="C138" s="120" t="s">
        <v>8</v>
      </c>
      <c r="D138" s="120" t="s">
        <v>110</v>
      </c>
      <c r="E138" s="121" t="s">
        <v>162</v>
      </c>
      <c r="F138" s="122" t="s">
        <v>163</v>
      </c>
      <c r="G138" s="123" t="s">
        <v>164</v>
      </c>
      <c r="H138" s="124">
        <v>27.754000000000001</v>
      </c>
      <c r="I138" s="125"/>
      <c r="J138" s="125">
        <f>ROUND(I138*H138,2)</f>
        <v>0</v>
      </c>
      <c r="K138" s="122" t="s">
        <v>114</v>
      </c>
      <c r="L138" s="25"/>
      <c r="M138" s="126" t="s">
        <v>1</v>
      </c>
      <c r="N138" s="127" t="s">
        <v>34</v>
      </c>
      <c r="O138" s="128">
        <v>0.13600000000000001</v>
      </c>
      <c r="P138" s="128">
        <f>O138*H138</f>
        <v>3.7745440000000006</v>
      </c>
      <c r="Q138" s="128">
        <v>0</v>
      </c>
      <c r="R138" s="128">
        <f>Q138*H138</f>
        <v>0</v>
      </c>
      <c r="S138" s="128">
        <v>0</v>
      </c>
      <c r="T138" s="129">
        <f>S138*H138</f>
        <v>0</v>
      </c>
      <c r="AR138" s="130" t="s">
        <v>115</v>
      </c>
      <c r="AT138" s="130" t="s">
        <v>110</v>
      </c>
      <c r="AU138" s="130" t="s">
        <v>76</v>
      </c>
      <c r="AY138" s="13" t="s">
        <v>107</v>
      </c>
      <c r="BE138" s="131">
        <f>IF(N138="základní",J138,0)</f>
        <v>0</v>
      </c>
      <c r="BF138" s="131">
        <f>IF(N138="snížená",J138,0)</f>
        <v>0</v>
      </c>
      <c r="BG138" s="131">
        <f>IF(N138="zákl. přenesená",J138,0)</f>
        <v>0</v>
      </c>
      <c r="BH138" s="131">
        <f>IF(N138="sníž. přenesená",J138,0)</f>
        <v>0</v>
      </c>
      <c r="BI138" s="131">
        <f>IF(N138="nulová",J138,0)</f>
        <v>0</v>
      </c>
      <c r="BJ138" s="13" t="s">
        <v>74</v>
      </c>
      <c r="BK138" s="131">
        <f>ROUND(I138*H138,2)</f>
        <v>0</v>
      </c>
      <c r="BL138" s="13" t="s">
        <v>115</v>
      </c>
      <c r="BM138" s="130" t="s">
        <v>165</v>
      </c>
    </row>
    <row r="139" spans="2:65" s="1" customFormat="1" ht="24.15" customHeight="1">
      <c r="B139" s="119"/>
      <c r="C139" s="120" t="s">
        <v>166</v>
      </c>
      <c r="D139" s="120" t="s">
        <v>110</v>
      </c>
      <c r="E139" s="121" t="s">
        <v>167</v>
      </c>
      <c r="F139" s="122" t="s">
        <v>168</v>
      </c>
      <c r="G139" s="123" t="s">
        <v>164</v>
      </c>
      <c r="H139" s="124">
        <v>27.754000000000001</v>
      </c>
      <c r="I139" s="125"/>
      <c r="J139" s="125">
        <f>ROUND(I139*H139,2)</f>
        <v>0</v>
      </c>
      <c r="K139" s="122" t="s">
        <v>114</v>
      </c>
      <c r="L139" s="25"/>
      <c r="M139" s="126" t="s">
        <v>1</v>
      </c>
      <c r="N139" s="127" t="s">
        <v>34</v>
      </c>
      <c r="O139" s="128">
        <v>0.125</v>
      </c>
      <c r="P139" s="128">
        <f>O139*H139</f>
        <v>3.4692500000000002</v>
      </c>
      <c r="Q139" s="128">
        <v>0</v>
      </c>
      <c r="R139" s="128">
        <f>Q139*H139</f>
        <v>0</v>
      </c>
      <c r="S139" s="128">
        <v>0</v>
      </c>
      <c r="T139" s="129">
        <f>S139*H139</f>
        <v>0</v>
      </c>
      <c r="AR139" s="130" t="s">
        <v>115</v>
      </c>
      <c r="AT139" s="130" t="s">
        <v>110</v>
      </c>
      <c r="AU139" s="130" t="s">
        <v>76</v>
      </c>
      <c r="AY139" s="13" t="s">
        <v>107</v>
      </c>
      <c r="BE139" s="131">
        <f>IF(N139="základní",J139,0)</f>
        <v>0</v>
      </c>
      <c r="BF139" s="131">
        <f>IF(N139="snížená",J139,0)</f>
        <v>0</v>
      </c>
      <c r="BG139" s="131">
        <f>IF(N139="zákl. přenesená",J139,0)</f>
        <v>0</v>
      </c>
      <c r="BH139" s="131">
        <f>IF(N139="sníž. přenesená",J139,0)</f>
        <v>0</v>
      </c>
      <c r="BI139" s="131">
        <f>IF(N139="nulová",J139,0)</f>
        <v>0</v>
      </c>
      <c r="BJ139" s="13" t="s">
        <v>74</v>
      </c>
      <c r="BK139" s="131">
        <f>ROUND(I139*H139,2)</f>
        <v>0</v>
      </c>
      <c r="BL139" s="13" t="s">
        <v>115</v>
      </c>
      <c r="BM139" s="130" t="s">
        <v>169</v>
      </c>
    </row>
    <row r="140" spans="2:65" s="1" customFormat="1" ht="24.15" customHeight="1">
      <c r="B140" s="119"/>
      <c r="C140" s="120" t="s">
        <v>170</v>
      </c>
      <c r="D140" s="120" t="s">
        <v>110</v>
      </c>
      <c r="E140" s="121" t="s">
        <v>171</v>
      </c>
      <c r="F140" s="122" t="s">
        <v>172</v>
      </c>
      <c r="G140" s="123" t="s">
        <v>164</v>
      </c>
      <c r="H140" s="124">
        <v>1359.7460000000001</v>
      </c>
      <c r="I140" s="125"/>
      <c r="J140" s="125">
        <f>ROUND(I140*H140,2)</f>
        <v>0</v>
      </c>
      <c r="K140" s="122" t="s">
        <v>114</v>
      </c>
      <c r="L140" s="25"/>
      <c r="M140" s="126" t="s">
        <v>1</v>
      </c>
      <c r="N140" s="127" t="s">
        <v>34</v>
      </c>
      <c r="O140" s="128">
        <v>6.0000000000000001E-3</v>
      </c>
      <c r="P140" s="128">
        <f>O140*H140</f>
        <v>8.1584760000000003</v>
      </c>
      <c r="Q140" s="128">
        <v>0</v>
      </c>
      <c r="R140" s="128">
        <f>Q140*H140</f>
        <v>0</v>
      </c>
      <c r="S140" s="128">
        <v>0</v>
      </c>
      <c r="T140" s="129">
        <f>S140*H140</f>
        <v>0</v>
      </c>
      <c r="AR140" s="130" t="s">
        <v>115</v>
      </c>
      <c r="AT140" s="130" t="s">
        <v>110</v>
      </c>
      <c r="AU140" s="130" t="s">
        <v>76</v>
      </c>
      <c r="AY140" s="13" t="s">
        <v>107</v>
      </c>
      <c r="BE140" s="131">
        <f>IF(N140="základní",J140,0)</f>
        <v>0</v>
      </c>
      <c r="BF140" s="131">
        <f>IF(N140="snížená",J140,0)</f>
        <v>0</v>
      </c>
      <c r="BG140" s="131">
        <f>IF(N140="zákl. přenesená",J140,0)</f>
        <v>0</v>
      </c>
      <c r="BH140" s="131">
        <f>IF(N140="sníž. přenesená",J140,0)</f>
        <v>0</v>
      </c>
      <c r="BI140" s="131">
        <f>IF(N140="nulová",J140,0)</f>
        <v>0</v>
      </c>
      <c r="BJ140" s="13" t="s">
        <v>74</v>
      </c>
      <c r="BK140" s="131">
        <f>ROUND(I140*H140,2)</f>
        <v>0</v>
      </c>
      <c r="BL140" s="13" t="s">
        <v>115</v>
      </c>
      <c r="BM140" s="130" t="s">
        <v>173</v>
      </c>
    </row>
    <row r="141" spans="2:65" s="1" customFormat="1" ht="33" customHeight="1">
      <c r="B141" s="119"/>
      <c r="C141" s="120" t="s">
        <v>174</v>
      </c>
      <c r="D141" s="120" t="s">
        <v>110</v>
      </c>
      <c r="E141" s="121" t="s">
        <v>175</v>
      </c>
      <c r="F141" s="122" t="s">
        <v>176</v>
      </c>
      <c r="G141" s="123" t="s">
        <v>164</v>
      </c>
      <c r="H141" s="124">
        <v>27.754000000000001</v>
      </c>
      <c r="I141" s="125"/>
      <c r="J141" s="125">
        <f>ROUND(I141*H141,2)</f>
        <v>0</v>
      </c>
      <c r="K141" s="122" t="s">
        <v>114</v>
      </c>
      <c r="L141" s="25"/>
      <c r="M141" s="126" t="s">
        <v>1</v>
      </c>
      <c r="N141" s="127" t="s">
        <v>34</v>
      </c>
      <c r="O141" s="128">
        <v>0</v>
      </c>
      <c r="P141" s="128">
        <f>O141*H141</f>
        <v>0</v>
      </c>
      <c r="Q141" s="128">
        <v>0</v>
      </c>
      <c r="R141" s="128">
        <f>Q141*H141</f>
        <v>0</v>
      </c>
      <c r="S141" s="128">
        <v>0</v>
      </c>
      <c r="T141" s="129">
        <f>S141*H141</f>
        <v>0</v>
      </c>
      <c r="AR141" s="130" t="s">
        <v>115</v>
      </c>
      <c r="AT141" s="130" t="s">
        <v>110</v>
      </c>
      <c r="AU141" s="130" t="s">
        <v>76</v>
      </c>
      <c r="AY141" s="13" t="s">
        <v>107</v>
      </c>
      <c r="BE141" s="131">
        <f>IF(N141="základní",J141,0)</f>
        <v>0</v>
      </c>
      <c r="BF141" s="131">
        <f>IF(N141="snížená",J141,0)</f>
        <v>0</v>
      </c>
      <c r="BG141" s="131">
        <f>IF(N141="zákl. přenesená",J141,0)</f>
        <v>0</v>
      </c>
      <c r="BH141" s="131">
        <f>IF(N141="sníž. přenesená",J141,0)</f>
        <v>0</v>
      </c>
      <c r="BI141" s="131">
        <f>IF(N141="nulová",J141,0)</f>
        <v>0</v>
      </c>
      <c r="BJ141" s="13" t="s">
        <v>74</v>
      </c>
      <c r="BK141" s="131">
        <f>ROUND(I141*H141,2)</f>
        <v>0</v>
      </c>
      <c r="BL141" s="13" t="s">
        <v>115</v>
      </c>
      <c r="BM141" s="130" t="s">
        <v>177</v>
      </c>
    </row>
    <row r="142" spans="2:65" s="11" customFormat="1" ht="22.95" customHeight="1">
      <c r="B142" s="108"/>
      <c r="D142" s="109" t="s">
        <v>68</v>
      </c>
      <c r="E142" s="117" t="s">
        <v>178</v>
      </c>
      <c r="F142" s="117" t="s">
        <v>179</v>
      </c>
      <c r="J142" s="118">
        <f>BK142</f>
        <v>0</v>
      </c>
      <c r="L142" s="108"/>
      <c r="M142" s="112"/>
      <c r="P142" s="113">
        <f>P143</f>
        <v>13.3034</v>
      </c>
      <c r="R142" s="113">
        <f>R143</f>
        <v>0</v>
      </c>
      <c r="T142" s="114">
        <f>T143</f>
        <v>0</v>
      </c>
      <c r="AR142" s="109" t="s">
        <v>74</v>
      </c>
      <c r="AT142" s="115" t="s">
        <v>68</v>
      </c>
      <c r="AU142" s="115" t="s">
        <v>74</v>
      </c>
      <c r="AY142" s="109" t="s">
        <v>107</v>
      </c>
      <c r="BK142" s="116">
        <f>BK143</f>
        <v>0</v>
      </c>
    </row>
    <row r="143" spans="2:65" s="1" customFormat="1" ht="21.75" customHeight="1">
      <c r="B143" s="119"/>
      <c r="C143" s="120" t="s">
        <v>121</v>
      </c>
      <c r="D143" s="120" t="s">
        <v>110</v>
      </c>
      <c r="E143" s="121" t="s">
        <v>180</v>
      </c>
      <c r="F143" s="122" t="s">
        <v>181</v>
      </c>
      <c r="G143" s="123" t="s">
        <v>164</v>
      </c>
      <c r="H143" s="124">
        <v>30.234999999999999</v>
      </c>
      <c r="I143" s="125"/>
      <c r="J143" s="125">
        <f>ROUND(I143*H143,2)</f>
        <v>0</v>
      </c>
      <c r="K143" s="122" t="s">
        <v>114</v>
      </c>
      <c r="L143" s="25"/>
      <c r="M143" s="126" t="s">
        <v>1</v>
      </c>
      <c r="N143" s="127" t="s">
        <v>34</v>
      </c>
      <c r="O143" s="128">
        <v>0.44</v>
      </c>
      <c r="P143" s="128">
        <f>O143*H143</f>
        <v>13.3034</v>
      </c>
      <c r="Q143" s="128">
        <v>0</v>
      </c>
      <c r="R143" s="128">
        <f>Q143*H143</f>
        <v>0</v>
      </c>
      <c r="S143" s="128">
        <v>0</v>
      </c>
      <c r="T143" s="129">
        <f>S143*H143</f>
        <v>0</v>
      </c>
      <c r="AR143" s="130" t="s">
        <v>115</v>
      </c>
      <c r="AT143" s="130" t="s">
        <v>110</v>
      </c>
      <c r="AU143" s="130" t="s">
        <v>76</v>
      </c>
      <c r="AY143" s="13" t="s">
        <v>107</v>
      </c>
      <c r="BE143" s="131">
        <f>IF(N143="základní",J143,0)</f>
        <v>0</v>
      </c>
      <c r="BF143" s="131">
        <f>IF(N143="snížená",J143,0)</f>
        <v>0</v>
      </c>
      <c r="BG143" s="131">
        <f>IF(N143="zákl. přenesená",J143,0)</f>
        <v>0</v>
      </c>
      <c r="BH143" s="131">
        <f>IF(N143="sníž. přenesená",J143,0)</f>
        <v>0</v>
      </c>
      <c r="BI143" s="131">
        <f>IF(N143="nulová",J143,0)</f>
        <v>0</v>
      </c>
      <c r="BJ143" s="13" t="s">
        <v>74</v>
      </c>
      <c r="BK143" s="131">
        <f>ROUND(I143*H143,2)</f>
        <v>0</v>
      </c>
      <c r="BL143" s="13" t="s">
        <v>115</v>
      </c>
      <c r="BM143" s="130" t="s">
        <v>182</v>
      </c>
    </row>
    <row r="144" spans="2:65" s="11" customFormat="1" ht="22.95" customHeight="1">
      <c r="B144" s="108"/>
      <c r="D144" s="109" t="s">
        <v>68</v>
      </c>
      <c r="E144" s="117" t="s">
        <v>183</v>
      </c>
      <c r="F144" s="117" t="s">
        <v>184</v>
      </c>
      <c r="J144" s="118">
        <f>BK144</f>
        <v>0</v>
      </c>
      <c r="L144" s="108"/>
      <c r="M144" s="112"/>
      <c r="P144" s="113">
        <f>P145</f>
        <v>0.23200000000000001</v>
      </c>
      <c r="R144" s="113">
        <f>R145</f>
        <v>2.0200000000000001E-3</v>
      </c>
      <c r="T144" s="114">
        <f>T145</f>
        <v>0</v>
      </c>
      <c r="AR144" s="109" t="s">
        <v>76</v>
      </c>
      <c r="AT144" s="115" t="s">
        <v>68</v>
      </c>
      <c r="AU144" s="115" t="s">
        <v>74</v>
      </c>
      <c r="AY144" s="109" t="s">
        <v>107</v>
      </c>
      <c r="BK144" s="116">
        <f>BK145</f>
        <v>0</v>
      </c>
    </row>
    <row r="145" spans="2:65" s="1" customFormat="1" ht="16.5" customHeight="1">
      <c r="B145" s="119"/>
      <c r="C145" s="120" t="s">
        <v>185</v>
      </c>
      <c r="D145" s="120" t="s">
        <v>110</v>
      </c>
      <c r="E145" s="121" t="s">
        <v>186</v>
      </c>
      <c r="F145" s="122" t="s">
        <v>187</v>
      </c>
      <c r="G145" s="123" t="s">
        <v>119</v>
      </c>
      <c r="H145" s="124">
        <v>1</v>
      </c>
      <c r="I145" s="125"/>
      <c r="J145" s="125">
        <f>ROUND(I145*H145,2)</f>
        <v>0</v>
      </c>
      <c r="K145" s="122" t="s">
        <v>120</v>
      </c>
      <c r="L145" s="25"/>
      <c r="M145" s="126" t="s">
        <v>1</v>
      </c>
      <c r="N145" s="127" t="s">
        <v>34</v>
      </c>
      <c r="O145" s="128">
        <v>0.23200000000000001</v>
      </c>
      <c r="P145" s="128">
        <f>O145*H145</f>
        <v>0.23200000000000001</v>
      </c>
      <c r="Q145" s="128">
        <v>2.0200000000000001E-3</v>
      </c>
      <c r="R145" s="128">
        <f>Q145*H145</f>
        <v>2.0200000000000001E-3</v>
      </c>
      <c r="S145" s="128">
        <v>0</v>
      </c>
      <c r="T145" s="129">
        <f>S145*H145</f>
        <v>0</v>
      </c>
      <c r="AR145" s="130" t="s">
        <v>121</v>
      </c>
      <c r="AT145" s="130" t="s">
        <v>110</v>
      </c>
      <c r="AU145" s="130" t="s">
        <v>76</v>
      </c>
      <c r="AY145" s="13" t="s">
        <v>107</v>
      </c>
      <c r="BE145" s="131">
        <f>IF(N145="základní",J145,0)</f>
        <v>0</v>
      </c>
      <c r="BF145" s="131">
        <f>IF(N145="snížená",J145,0)</f>
        <v>0</v>
      </c>
      <c r="BG145" s="131">
        <f>IF(N145="zákl. přenesená",J145,0)</f>
        <v>0</v>
      </c>
      <c r="BH145" s="131">
        <f>IF(N145="sníž. přenesená",J145,0)</f>
        <v>0</v>
      </c>
      <c r="BI145" s="131">
        <f>IF(N145="nulová",J145,0)</f>
        <v>0</v>
      </c>
      <c r="BJ145" s="13" t="s">
        <v>74</v>
      </c>
      <c r="BK145" s="131">
        <f>ROUND(I145*H145,2)</f>
        <v>0</v>
      </c>
      <c r="BL145" s="13" t="s">
        <v>121</v>
      </c>
      <c r="BM145" s="130" t="s">
        <v>188</v>
      </c>
    </row>
    <row r="146" spans="2:65" s="11" customFormat="1" ht="22.95" customHeight="1">
      <c r="B146" s="108"/>
      <c r="D146" s="109" t="s">
        <v>68</v>
      </c>
      <c r="E146" s="117" t="s">
        <v>189</v>
      </c>
      <c r="F146" s="117" t="s">
        <v>190</v>
      </c>
      <c r="J146" s="118">
        <f>BK146</f>
        <v>0</v>
      </c>
      <c r="L146" s="108"/>
      <c r="M146" s="112"/>
      <c r="P146" s="113">
        <f>SUM(P147:P149)</f>
        <v>208.5</v>
      </c>
      <c r="R146" s="113">
        <f>SUM(R147:R149)</f>
        <v>0.69</v>
      </c>
      <c r="T146" s="114">
        <f>SUM(T147:T149)</f>
        <v>0</v>
      </c>
      <c r="AR146" s="109" t="s">
        <v>76</v>
      </c>
      <c r="AT146" s="115" t="s">
        <v>68</v>
      </c>
      <c r="AU146" s="115" t="s">
        <v>74</v>
      </c>
      <c r="AY146" s="109" t="s">
        <v>107</v>
      </c>
      <c r="BK146" s="116">
        <f>SUM(BK147:BK149)</f>
        <v>0</v>
      </c>
    </row>
    <row r="147" spans="2:65" s="1" customFormat="1" ht="16.5" customHeight="1">
      <c r="B147" s="119"/>
      <c r="C147" s="120" t="s">
        <v>191</v>
      </c>
      <c r="D147" s="120" t="s">
        <v>110</v>
      </c>
      <c r="E147" s="121" t="s">
        <v>192</v>
      </c>
      <c r="F147" s="122" t="s">
        <v>193</v>
      </c>
      <c r="G147" s="123" t="s">
        <v>113</v>
      </c>
      <c r="H147" s="124">
        <v>750</v>
      </c>
      <c r="I147" s="125"/>
      <c r="J147" s="125">
        <f>ROUND(I147*H147,2)</f>
        <v>0</v>
      </c>
      <c r="K147" s="122" t="s">
        <v>114</v>
      </c>
      <c r="L147" s="25"/>
      <c r="M147" s="126" t="s">
        <v>1</v>
      </c>
      <c r="N147" s="127" t="s">
        <v>34</v>
      </c>
      <c r="O147" s="128">
        <v>1.4E-2</v>
      </c>
      <c r="P147" s="128">
        <f>O147*H147</f>
        <v>10.5</v>
      </c>
      <c r="Q147" s="128">
        <v>0</v>
      </c>
      <c r="R147" s="128">
        <f>Q147*H147</f>
        <v>0</v>
      </c>
      <c r="S147" s="128">
        <v>0</v>
      </c>
      <c r="T147" s="129">
        <f>S147*H147</f>
        <v>0</v>
      </c>
      <c r="AR147" s="130" t="s">
        <v>121</v>
      </c>
      <c r="AT147" s="130" t="s">
        <v>110</v>
      </c>
      <c r="AU147" s="130" t="s">
        <v>76</v>
      </c>
      <c r="AY147" s="13" t="s">
        <v>107</v>
      </c>
      <c r="BE147" s="131">
        <f>IF(N147="základní",J147,0)</f>
        <v>0</v>
      </c>
      <c r="BF147" s="131">
        <f>IF(N147="snížená",J147,0)</f>
        <v>0</v>
      </c>
      <c r="BG147" s="131">
        <f>IF(N147="zákl. přenesená",J147,0)</f>
        <v>0</v>
      </c>
      <c r="BH147" s="131">
        <f>IF(N147="sníž. přenesená",J147,0)</f>
        <v>0</v>
      </c>
      <c r="BI147" s="131">
        <f>IF(N147="nulová",J147,0)</f>
        <v>0</v>
      </c>
      <c r="BJ147" s="13" t="s">
        <v>74</v>
      </c>
      <c r="BK147" s="131">
        <f>ROUND(I147*H147,2)</f>
        <v>0</v>
      </c>
      <c r="BL147" s="13" t="s">
        <v>121</v>
      </c>
      <c r="BM147" s="130" t="s">
        <v>194</v>
      </c>
    </row>
    <row r="148" spans="2:65" s="1" customFormat="1" ht="24.15" customHeight="1">
      <c r="B148" s="119"/>
      <c r="C148" s="120" t="s">
        <v>195</v>
      </c>
      <c r="D148" s="120" t="s">
        <v>110</v>
      </c>
      <c r="E148" s="121" t="s">
        <v>196</v>
      </c>
      <c r="F148" s="122" t="s">
        <v>197</v>
      </c>
      <c r="G148" s="123" t="s">
        <v>113</v>
      </c>
      <c r="H148" s="124">
        <v>750</v>
      </c>
      <c r="I148" s="125"/>
      <c r="J148" s="125">
        <f>ROUND(I148*H148,2)</f>
        <v>0</v>
      </c>
      <c r="K148" s="122" t="s">
        <v>114</v>
      </c>
      <c r="L148" s="25"/>
      <c r="M148" s="126" t="s">
        <v>1</v>
      </c>
      <c r="N148" s="127" t="s">
        <v>34</v>
      </c>
      <c r="O148" s="128">
        <v>7.4999999999999997E-2</v>
      </c>
      <c r="P148" s="128">
        <f>O148*H148</f>
        <v>56.25</v>
      </c>
      <c r="Q148" s="128">
        <v>2.7E-4</v>
      </c>
      <c r="R148" s="128">
        <f>Q148*H148</f>
        <v>0.20250000000000001</v>
      </c>
      <c r="S148" s="128">
        <v>0</v>
      </c>
      <c r="T148" s="129">
        <f>S148*H148</f>
        <v>0</v>
      </c>
      <c r="AR148" s="130" t="s">
        <v>121</v>
      </c>
      <c r="AT148" s="130" t="s">
        <v>110</v>
      </c>
      <c r="AU148" s="130" t="s">
        <v>76</v>
      </c>
      <c r="AY148" s="13" t="s">
        <v>107</v>
      </c>
      <c r="BE148" s="131">
        <f>IF(N148="základní",J148,0)</f>
        <v>0</v>
      </c>
      <c r="BF148" s="131">
        <f>IF(N148="snížená",J148,0)</f>
        <v>0</v>
      </c>
      <c r="BG148" s="131">
        <f>IF(N148="zákl. přenesená",J148,0)</f>
        <v>0</v>
      </c>
      <c r="BH148" s="131">
        <f>IF(N148="sníž. přenesená",J148,0)</f>
        <v>0</v>
      </c>
      <c r="BI148" s="131">
        <f>IF(N148="nulová",J148,0)</f>
        <v>0</v>
      </c>
      <c r="BJ148" s="13" t="s">
        <v>74</v>
      </c>
      <c r="BK148" s="131">
        <f>ROUND(I148*H148,2)</f>
        <v>0</v>
      </c>
      <c r="BL148" s="13" t="s">
        <v>121</v>
      </c>
      <c r="BM148" s="130" t="s">
        <v>198</v>
      </c>
    </row>
    <row r="149" spans="2:65" s="1" customFormat="1" ht="24.15" customHeight="1">
      <c r="B149" s="119"/>
      <c r="C149" s="120" t="s">
        <v>199</v>
      </c>
      <c r="D149" s="120" t="s">
        <v>110</v>
      </c>
      <c r="E149" s="121" t="s">
        <v>200</v>
      </c>
      <c r="F149" s="122" t="s">
        <v>201</v>
      </c>
      <c r="G149" s="123" t="s">
        <v>113</v>
      </c>
      <c r="H149" s="124">
        <v>750</v>
      </c>
      <c r="I149" s="125"/>
      <c r="J149" s="125">
        <f>ROUND(I149*H149,2)</f>
        <v>0</v>
      </c>
      <c r="K149" s="122" t="s">
        <v>114</v>
      </c>
      <c r="L149" s="25"/>
      <c r="M149" s="126" t="s">
        <v>1</v>
      </c>
      <c r="N149" s="127" t="s">
        <v>34</v>
      </c>
      <c r="O149" s="128">
        <v>0.189</v>
      </c>
      <c r="P149" s="128">
        <f>O149*H149</f>
        <v>141.75</v>
      </c>
      <c r="Q149" s="128">
        <v>6.4999999999999997E-4</v>
      </c>
      <c r="R149" s="128">
        <f>Q149*H149</f>
        <v>0.48749999999999999</v>
      </c>
      <c r="S149" s="128">
        <v>0</v>
      </c>
      <c r="T149" s="129">
        <f>S149*H149</f>
        <v>0</v>
      </c>
      <c r="AR149" s="130" t="s">
        <v>121</v>
      </c>
      <c r="AT149" s="130" t="s">
        <v>110</v>
      </c>
      <c r="AU149" s="130" t="s">
        <v>76</v>
      </c>
      <c r="AY149" s="13" t="s">
        <v>107</v>
      </c>
      <c r="BE149" s="131">
        <f>IF(N149="základní",J149,0)</f>
        <v>0</v>
      </c>
      <c r="BF149" s="131">
        <f>IF(N149="snížená",J149,0)</f>
        <v>0</v>
      </c>
      <c r="BG149" s="131">
        <f>IF(N149="zákl. přenesená",J149,0)</f>
        <v>0</v>
      </c>
      <c r="BH149" s="131">
        <f>IF(N149="sníž. přenesená",J149,0)</f>
        <v>0</v>
      </c>
      <c r="BI149" s="131">
        <f>IF(N149="nulová",J149,0)</f>
        <v>0</v>
      </c>
      <c r="BJ149" s="13" t="s">
        <v>74</v>
      </c>
      <c r="BK149" s="131">
        <f>ROUND(I149*H149,2)</f>
        <v>0</v>
      </c>
      <c r="BL149" s="13" t="s">
        <v>121</v>
      </c>
      <c r="BM149" s="130" t="s">
        <v>202</v>
      </c>
    </row>
    <row r="150" spans="2:65" s="11" customFormat="1" ht="22.95" customHeight="1">
      <c r="B150" s="108"/>
      <c r="D150" s="109" t="s">
        <v>68</v>
      </c>
      <c r="E150" s="117" t="s">
        <v>203</v>
      </c>
      <c r="F150" s="117" t="s">
        <v>204</v>
      </c>
      <c r="J150" s="118">
        <f>BK150</f>
        <v>0</v>
      </c>
      <c r="L150" s="108"/>
      <c r="M150" s="112"/>
      <c r="P150" s="113">
        <f>SUM(P151:P155)</f>
        <v>0</v>
      </c>
      <c r="R150" s="113">
        <f>SUM(R151:R155)</f>
        <v>0</v>
      </c>
      <c r="T150" s="114">
        <f>SUM(T151:T155)</f>
        <v>0</v>
      </c>
      <c r="AR150" s="109" t="s">
        <v>132</v>
      </c>
      <c r="AT150" s="115" t="s">
        <v>68</v>
      </c>
      <c r="AU150" s="115" t="s">
        <v>74</v>
      </c>
      <c r="AY150" s="109" t="s">
        <v>107</v>
      </c>
      <c r="BK150" s="116">
        <f>SUM(BK151:BK155)</f>
        <v>0</v>
      </c>
    </row>
    <row r="151" spans="2:65" s="1" customFormat="1" ht="16.5" customHeight="1">
      <c r="B151" s="119"/>
      <c r="C151" s="120" t="s">
        <v>7</v>
      </c>
      <c r="D151" s="120" t="s">
        <v>110</v>
      </c>
      <c r="E151" s="121" t="s">
        <v>205</v>
      </c>
      <c r="F151" s="122" t="s">
        <v>204</v>
      </c>
      <c r="G151" s="123" t="s">
        <v>206</v>
      </c>
      <c r="H151" s="124">
        <v>2.5</v>
      </c>
      <c r="I151" s="125"/>
      <c r="J151" s="125">
        <f>ROUND(I151*H151,2)</f>
        <v>0</v>
      </c>
      <c r="K151" s="122" t="s">
        <v>114</v>
      </c>
      <c r="L151" s="25"/>
      <c r="M151" s="126" t="s">
        <v>1</v>
      </c>
      <c r="N151" s="127" t="s">
        <v>34</v>
      </c>
      <c r="O151" s="128">
        <v>0</v>
      </c>
      <c r="P151" s="128">
        <f>O151*H151</f>
        <v>0</v>
      </c>
      <c r="Q151" s="128">
        <v>0</v>
      </c>
      <c r="R151" s="128">
        <f>Q151*H151</f>
        <v>0</v>
      </c>
      <c r="S151" s="128">
        <v>0</v>
      </c>
      <c r="T151" s="129">
        <f>S151*H151</f>
        <v>0</v>
      </c>
      <c r="AR151" s="130" t="s">
        <v>207</v>
      </c>
      <c r="AT151" s="130" t="s">
        <v>110</v>
      </c>
      <c r="AU151" s="130" t="s">
        <v>76</v>
      </c>
      <c r="AY151" s="13" t="s">
        <v>107</v>
      </c>
      <c r="BE151" s="131">
        <f>IF(N151="základní",J151,0)</f>
        <v>0</v>
      </c>
      <c r="BF151" s="131">
        <f>IF(N151="snížená",J151,0)</f>
        <v>0</v>
      </c>
      <c r="BG151" s="131">
        <f>IF(N151="zákl. přenesená",J151,0)</f>
        <v>0</v>
      </c>
      <c r="BH151" s="131">
        <f>IF(N151="sníž. přenesená",J151,0)</f>
        <v>0</v>
      </c>
      <c r="BI151" s="131">
        <f>IF(N151="nulová",J151,0)</f>
        <v>0</v>
      </c>
      <c r="BJ151" s="13" t="s">
        <v>74</v>
      </c>
      <c r="BK151" s="131">
        <f>ROUND(I151*H151,2)</f>
        <v>0</v>
      </c>
      <c r="BL151" s="13" t="s">
        <v>207</v>
      </c>
      <c r="BM151" s="130" t="s">
        <v>208</v>
      </c>
    </row>
    <row r="152" spans="2:65" s="1" customFormat="1" ht="16.5" customHeight="1">
      <c r="B152" s="119"/>
      <c r="C152" s="120" t="s">
        <v>209</v>
      </c>
      <c r="D152" s="120" t="s">
        <v>110</v>
      </c>
      <c r="E152" s="121" t="s">
        <v>210</v>
      </c>
      <c r="F152" s="122" t="s">
        <v>211</v>
      </c>
      <c r="G152" s="123" t="s">
        <v>119</v>
      </c>
      <c r="H152" s="124">
        <v>1</v>
      </c>
      <c r="I152" s="125"/>
      <c r="J152" s="125">
        <f>ROUND(I152*H152,2)</f>
        <v>0</v>
      </c>
      <c r="K152" s="122" t="s">
        <v>114</v>
      </c>
      <c r="L152" s="25"/>
      <c r="M152" s="126" t="s">
        <v>1</v>
      </c>
      <c r="N152" s="127" t="s">
        <v>34</v>
      </c>
      <c r="O152" s="128">
        <v>0</v>
      </c>
      <c r="P152" s="128">
        <f>O152*H152</f>
        <v>0</v>
      </c>
      <c r="Q152" s="128">
        <v>0</v>
      </c>
      <c r="R152" s="128">
        <f>Q152*H152</f>
        <v>0</v>
      </c>
      <c r="S152" s="128">
        <v>0</v>
      </c>
      <c r="T152" s="129">
        <f>S152*H152</f>
        <v>0</v>
      </c>
      <c r="AR152" s="130" t="s">
        <v>207</v>
      </c>
      <c r="AT152" s="130" t="s">
        <v>110</v>
      </c>
      <c r="AU152" s="130" t="s">
        <v>76</v>
      </c>
      <c r="AY152" s="13" t="s">
        <v>107</v>
      </c>
      <c r="BE152" s="131">
        <f>IF(N152="základní",J152,0)</f>
        <v>0</v>
      </c>
      <c r="BF152" s="131">
        <f>IF(N152="snížená",J152,0)</f>
        <v>0</v>
      </c>
      <c r="BG152" s="131">
        <f>IF(N152="zákl. přenesená",J152,0)</f>
        <v>0</v>
      </c>
      <c r="BH152" s="131">
        <f>IF(N152="sníž. přenesená",J152,0)</f>
        <v>0</v>
      </c>
      <c r="BI152" s="131">
        <f>IF(N152="nulová",J152,0)</f>
        <v>0</v>
      </c>
      <c r="BJ152" s="13" t="s">
        <v>74</v>
      </c>
      <c r="BK152" s="131">
        <f>ROUND(I152*H152,2)</f>
        <v>0</v>
      </c>
      <c r="BL152" s="13" t="s">
        <v>207</v>
      </c>
      <c r="BM152" s="130" t="s">
        <v>212</v>
      </c>
    </row>
    <row r="153" spans="2:65" s="1" customFormat="1" ht="16.5" customHeight="1">
      <c r="B153" s="119"/>
      <c r="C153" s="120" t="s">
        <v>213</v>
      </c>
      <c r="D153" s="120" t="s">
        <v>110</v>
      </c>
      <c r="E153" s="121" t="s">
        <v>214</v>
      </c>
      <c r="F153" s="122" t="s">
        <v>215</v>
      </c>
      <c r="G153" s="123" t="s">
        <v>119</v>
      </c>
      <c r="H153" s="124">
        <v>1</v>
      </c>
      <c r="I153" s="125"/>
      <c r="J153" s="125">
        <f>ROUND(I153*H153,2)</f>
        <v>0</v>
      </c>
      <c r="K153" s="122" t="s">
        <v>114</v>
      </c>
      <c r="L153" s="25"/>
      <c r="M153" s="126" t="s">
        <v>1</v>
      </c>
      <c r="N153" s="127" t="s">
        <v>34</v>
      </c>
      <c r="O153" s="128">
        <v>0</v>
      </c>
      <c r="P153" s="128">
        <f>O153*H153</f>
        <v>0</v>
      </c>
      <c r="Q153" s="128">
        <v>0</v>
      </c>
      <c r="R153" s="128">
        <f>Q153*H153</f>
        <v>0</v>
      </c>
      <c r="S153" s="128">
        <v>0</v>
      </c>
      <c r="T153" s="129">
        <f>S153*H153</f>
        <v>0</v>
      </c>
      <c r="AR153" s="130" t="s">
        <v>207</v>
      </c>
      <c r="AT153" s="130" t="s">
        <v>110</v>
      </c>
      <c r="AU153" s="130" t="s">
        <v>76</v>
      </c>
      <c r="AY153" s="13" t="s">
        <v>107</v>
      </c>
      <c r="BE153" s="131">
        <f>IF(N153="základní",J153,0)</f>
        <v>0</v>
      </c>
      <c r="BF153" s="131">
        <f>IF(N153="snížená",J153,0)</f>
        <v>0</v>
      </c>
      <c r="BG153" s="131">
        <f>IF(N153="zákl. přenesená",J153,0)</f>
        <v>0</v>
      </c>
      <c r="BH153" s="131">
        <f>IF(N153="sníž. přenesená",J153,0)</f>
        <v>0</v>
      </c>
      <c r="BI153" s="131">
        <f>IF(N153="nulová",J153,0)</f>
        <v>0</v>
      </c>
      <c r="BJ153" s="13" t="s">
        <v>74</v>
      </c>
      <c r="BK153" s="131">
        <f>ROUND(I153*H153,2)</f>
        <v>0</v>
      </c>
      <c r="BL153" s="13" t="s">
        <v>207</v>
      </c>
      <c r="BM153" s="130" t="s">
        <v>216</v>
      </c>
    </row>
    <row r="154" spans="2:65" s="1" customFormat="1" ht="24.15" customHeight="1">
      <c r="B154" s="119"/>
      <c r="C154" s="120" t="s">
        <v>217</v>
      </c>
      <c r="D154" s="120" t="s">
        <v>110</v>
      </c>
      <c r="E154" s="121" t="s">
        <v>218</v>
      </c>
      <c r="F154" s="122" t="s">
        <v>219</v>
      </c>
      <c r="G154" s="123" t="s">
        <v>119</v>
      </c>
      <c r="H154" s="124">
        <v>1</v>
      </c>
      <c r="I154" s="125"/>
      <c r="J154" s="125">
        <f>ROUND(I154*H154,2)</f>
        <v>0</v>
      </c>
      <c r="K154" s="122" t="s">
        <v>114</v>
      </c>
      <c r="L154" s="25"/>
      <c r="M154" s="126" t="s">
        <v>1</v>
      </c>
      <c r="N154" s="127" t="s">
        <v>34</v>
      </c>
      <c r="O154" s="128">
        <v>0</v>
      </c>
      <c r="P154" s="128">
        <f>O154*H154</f>
        <v>0</v>
      </c>
      <c r="Q154" s="128">
        <v>0</v>
      </c>
      <c r="R154" s="128">
        <f>Q154*H154</f>
        <v>0</v>
      </c>
      <c r="S154" s="128">
        <v>0</v>
      </c>
      <c r="T154" s="129">
        <f>S154*H154</f>
        <v>0</v>
      </c>
      <c r="AR154" s="130" t="s">
        <v>207</v>
      </c>
      <c r="AT154" s="130" t="s">
        <v>110</v>
      </c>
      <c r="AU154" s="130" t="s">
        <v>76</v>
      </c>
      <c r="AY154" s="13" t="s">
        <v>107</v>
      </c>
      <c r="BE154" s="131">
        <f>IF(N154="základní",J154,0)</f>
        <v>0</v>
      </c>
      <c r="BF154" s="131">
        <f>IF(N154="snížená",J154,0)</f>
        <v>0</v>
      </c>
      <c r="BG154" s="131">
        <f>IF(N154="zákl. přenesená",J154,0)</f>
        <v>0</v>
      </c>
      <c r="BH154" s="131">
        <f>IF(N154="sníž. přenesená",J154,0)</f>
        <v>0</v>
      </c>
      <c r="BI154" s="131">
        <f>IF(N154="nulová",J154,0)</f>
        <v>0</v>
      </c>
      <c r="BJ154" s="13" t="s">
        <v>74</v>
      </c>
      <c r="BK154" s="131">
        <f>ROUND(I154*H154,2)</f>
        <v>0</v>
      </c>
      <c r="BL154" s="13" t="s">
        <v>207</v>
      </c>
      <c r="BM154" s="130" t="s">
        <v>220</v>
      </c>
    </row>
    <row r="155" spans="2:65" s="1" customFormat="1" ht="16.5" customHeight="1">
      <c r="B155" s="119"/>
      <c r="C155" s="120" t="s">
        <v>221</v>
      </c>
      <c r="D155" s="120" t="s">
        <v>110</v>
      </c>
      <c r="E155" s="121" t="s">
        <v>222</v>
      </c>
      <c r="F155" s="122" t="s">
        <v>223</v>
      </c>
      <c r="G155" s="123" t="s">
        <v>119</v>
      </c>
      <c r="H155" s="124">
        <v>1</v>
      </c>
      <c r="I155" s="125"/>
      <c r="J155" s="125">
        <f>ROUND(I155*H155,2)</f>
        <v>0</v>
      </c>
      <c r="K155" s="122" t="s">
        <v>114</v>
      </c>
      <c r="L155" s="25"/>
      <c r="M155" s="132" t="s">
        <v>1</v>
      </c>
      <c r="N155" s="133" t="s">
        <v>34</v>
      </c>
      <c r="O155" s="134">
        <v>0</v>
      </c>
      <c r="P155" s="134">
        <f>O155*H155</f>
        <v>0</v>
      </c>
      <c r="Q155" s="134">
        <v>0</v>
      </c>
      <c r="R155" s="134">
        <f>Q155*H155</f>
        <v>0</v>
      </c>
      <c r="S155" s="134">
        <v>0</v>
      </c>
      <c r="T155" s="135">
        <f>S155*H155</f>
        <v>0</v>
      </c>
      <c r="AR155" s="130" t="s">
        <v>207</v>
      </c>
      <c r="AT155" s="130" t="s">
        <v>110</v>
      </c>
      <c r="AU155" s="130" t="s">
        <v>76</v>
      </c>
      <c r="AY155" s="13" t="s">
        <v>107</v>
      </c>
      <c r="BE155" s="131">
        <f>IF(N155="základní",J155,0)</f>
        <v>0</v>
      </c>
      <c r="BF155" s="131">
        <f>IF(N155="snížená",J155,0)</f>
        <v>0</v>
      </c>
      <c r="BG155" s="131">
        <f>IF(N155="zákl. přenesená",J155,0)</f>
        <v>0</v>
      </c>
      <c r="BH155" s="131">
        <f>IF(N155="sníž. přenesená",J155,0)</f>
        <v>0</v>
      </c>
      <c r="BI155" s="131">
        <f>IF(N155="nulová",J155,0)</f>
        <v>0</v>
      </c>
      <c r="BJ155" s="13" t="s">
        <v>74</v>
      </c>
      <c r="BK155" s="131">
        <f>ROUND(I155*H155,2)</f>
        <v>0</v>
      </c>
      <c r="BL155" s="13" t="s">
        <v>207</v>
      </c>
      <c r="BM155" s="130" t="s">
        <v>224</v>
      </c>
    </row>
    <row r="156" spans="2:65" s="1" customFormat="1" ht="6.9" customHeight="1">
      <c r="B156" s="37"/>
      <c r="C156" s="38"/>
      <c r="D156" s="38"/>
      <c r="E156" s="38"/>
      <c r="F156" s="38"/>
      <c r="G156" s="38"/>
      <c r="H156" s="38"/>
      <c r="I156" s="38"/>
      <c r="J156" s="38"/>
      <c r="K156" s="38"/>
      <c r="L156" s="25"/>
    </row>
  </sheetData>
  <autoFilter ref="C120:K155" xr:uid="{00000000-0009-0000-0000-000001000000}"/>
  <mergeCells count="6">
    <mergeCell ref="E113:H113"/>
    <mergeCell ref="L2:V2"/>
    <mergeCell ref="E7:H7"/>
    <mergeCell ref="E16:H16"/>
    <mergeCell ref="E25:H25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Kašperské H...</vt:lpstr>
      <vt:lpstr>'Kašperské H...'!Názvy_tisku</vt:lpstr>
      <vt:lpstr>'Rekapitulace stavby'!Názvy_tisku</vt:lpstr>
      <vt:lpstr>'Kašperské H...'!Oblast_tisku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DESKTOP-649RHSP\PC</dc:creator>
  <cp:lastModifiedBy>Václav Franěk</cp:lastModifiedBy>
  <dcterms:created xsi:type="dcterms:W3CDTF">2025-02-06T09:07:02Z</dcterms:created>
  <dcterms:modified xsi:type="dcterms:W3CDTF">2025-02-06T13:05:28Z</dcterms:modified>
</cp:coreProperties>
</file>