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KrosData\Export\"/>
    </mc:Choice>
  </mc:AlternateContent>
  <bookViews>
    <workbookView xWindow="0" yWindow="0" windowWidth="0" windowHeight="0"/>
  </bookViews>
  <sheets>
    <sheet name="Rekapitulace stavby" sheetId="1" r:id="rId1"/>
    <sheet name="24-16 - Multifunkční hříště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'24-16 - Multifunkční hříště'!$C$86:$K$223</definedName>
    <definedName name="_xlnm.Print_Area" localSheetId="1">'24-16 - Multifunkční hříště'!$C$43:$J$70,'24-16 - Multifunkční hříště'!$C$76:$K$223</definedName>
    <definedName name="_xlnm.Print_Titles" localSheetId="1">'24-16 - Multifunkční hříště'!$86:$86</definedName>
  </definedNames>
  <calcPr/>
</workbook>
</file>

<file path=xl/calcChain.xml><?xml version="1.0" encoding="utf-8"?>
<calcChain xmlns="http://schemas.openxmlformats.org/spreadsheetml/2006/main">
  <c i="1" l="1" r="AX55"/>
  <c i="2" r="J35"/>
  <c r="J34"/>
  <c i="1" r="AY55"/>
  <c i="2" r="J3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T213"/>
  <c r="R214"/>
  <c r="R213"/>
  <c r="P214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T175"/>
  <c r="R176"/>
  <c r="R175"/>
  <c r="P176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2"/>
  <c r="BH122"/>
  <c r="BG122"/>
  <c r="BF122"/>
  <c r="T122"/>
  <c r="R122"/>
  <c r="P122"/>
  <c r="BI119"/>
  <c r="BH119"/>
  <c r="BG119"/>
  <c r="BF119"/>
  <c r="T119"/>
  <c r="R119"/>
  <c r="P119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F83"/>
  <c r="F81"/>
  <c r="E79"/>
  <c r="J51"/>
  <c r="F50"/>
  <c r="F48"/>
  <c r="E46"/>
  <c r="J19"/>
  <c r="E19"/>
  <c r="J50"/>
  <c r="J18"/>
  <c r="J16"/>
  <c r="E16"/>
  <c r="F84"/>
  <c r="J15"/>
  <c r="J10"/>
  <c r="J48"/>
  <c i="1" r="L50"/>
  <c r="AM50"/>
  <c r="AM49"/>
  <c r="L49"/>
  <c r="AM47"/>
  <c r="L47"/>
  <c r="L45"/>
  <c r="L44"/>
  <c i="2" r="BK218"/>
  <c r="BK155"/>
  <c r="BK168"/>
  <c r="J211"/>
  <c r="BK191"/>
  <c r="J101"/>
  <c r="J174"/>
  <c r="J188"/>
  <c r="J172"/>
  <c r="J122"/>
  <c r="BK170"/>
  <c r="BK150"/>
  <c r="J128"/>
  <c r="BK222"/>
  <c r="J189"/>
  <c r="J118"/>
  <c i="1" r="AS54"/>
  <c i="2" r="BK118"/>
  <c r="J203"/>
  <c r="J119"/>
  <c r="J90"/>
  <c r="BK112"/>
  <c r="BK171"/>
  <c r="J130"/>
  <c r="J105"/>
  <c r="J197"/>
  <c r="BK145"/>
  <c r="BK164"/>
  <c r="BK211"/>
  <c r="BK180"/>
  <c r="J115"/>
  <c r="BK148"/>
  <c r="BK214"/>
  <c r="J194"/>
  <c r="J126"/>
  <c r="J182"/>
  <c r="BK90"/>
  <c r="J134"/>
  <c r="J109"/>
  <c r="BK166"/>
  <c r="J148"/>
  <c r="BK101"/>
  <c r="J220"/>
  <c r="J206"/>
  <c r="BK126"/>
  <c r="BK92"/>
  <c r="J222"/>
  <c r="J186"/>
  <c r="BK130"/>
  <c r="BK189"/>
  <c r="BK128"/>
  <c r="BK173"/>
  <c r="BK131"/>
  <c r="BK103"/>
  <c r="BK153"/>
  <c r="J150"/>
  <c r="J209"/>
  <c r="J163"/>
  <c r="BK109"/>
  <c r="BK122"/>
  <c r="BK197"/>
  <c r="BK94"/>
  <c r="J161"/>
  <c r="BK209"/>
  <c r="BK119"/>
  <c r="J103"/>
  <c r="J173"/>
  <c r="J183"/>
  <c r="J168"/>
  <c r="BK161"/>
  <c r="J166"/>
  <c r="J214"/>
  <c r="BK174"/>
  <c r="BK99"/>
  <c r="J112"/>
  <c r="BK157"/>
  <c r="J94"/>
  <c r="BK140"/>
  <c r="J180"/>
  <c r="BK220"/>
  <c r="BK183"/>
  <c r="J99"/>
  <c r="J127"/>
  <c r="J164"/>
  <c r="BK134"/>
  <c r="BK176"/>
  <c r="J140"/>
  <c r="J218"/>
  <c r="BK142"/>
  <c r="BK97"/>
  <c r="J145"/>
  <c r="J97"/>
  <c r="BK137"/>
  <c r="BK115"/>
  <c r="J155"/>
  <c r="J170"/>
  <c r="J176"/>
  <c r="BK206"/>
  <c r="BK172"/>
  <c r="J191"/>
  <c r="BK107"/>
  <c r="J200"/>
  <c r="BK188"/>
  <c r="J92"/>
  <c r="J137"/>
  <c r="BK186"/>
  <c r="J142"/>
  <c r="BK194"/>
  <c r="BK163"/>
  <c r="BK182"/>
  <c r="J131"/>
  <c r="BK127"/>
  <c r="BK200"/>
  <c r="J157"/>
  <c r="J107"/>
  <c r="J171"/>
  <c r="BK203"/>
  <c r="J153"/>
  <c r="BK105"/>
  <c l="1" r="BK89"/>
  <c r="BK125"/>
  <c r="J125"/>
  <c r="J59"/>
  <c r="P125"/>
  <c r="T89"/>
  <c r="R125"/>
  <c r="P147"/>
  <c r="P160"/>
  <c r="P89"/>
  <c r="T125"/>
  <c r="R89"/>
  <c r="T136"/>
  <c r="R160"/>
  <c r="P179"/>
  <c r="P193"/>
  <c r="T111"/>
  <c r="BK147"/>
  <c r="J147"/>
  <c r="J61"/>
  <c r="P111"/>
  <c r="P136"/>
  <c r="BK160"/>
  <c r="J160"/>
  <c r="J62"/>
  <c r="R179"/>
  <c r="R193"/>
  <c r="T205"/>
  <c r="P217"/>
  <c r="BK111"/>
  <c r="J111"/>
  <c r="J58"/>
  <c r="BK136"/>
  <c r="J136"/>
  <c r="J60"/>
  <c r="R147"/>
  <c r="T147"/>
  <c r="T179"/>
  <c r="T178"/>
  <c r="T193"/>
  <c r="R205"/>
  <c r="BK217"/>
  <c r="J217"/>
  <c r="J69"/>
  <c r="R217"/>
  <c r="R111"/>
  <c r="R136"/>
  <c r="T160"/>
  <c r="BK179"/>
  <c r="J179"/>
  <c r="J65"/>
  <c r="BK193"/>
  <c r="J193"/>
  <c r="J66"/>
  <c r="BK205"/>
  <c r="J205"/>
  <c r="J67"/>
  <c r="P205"/>
  <c r="T217"/>
  <c r="BK175"/>
  <c r="J175"/>
  <c r="J63"/>
  <c r="BK213"/>
  <c r="J213"/>
  <c r="J68"/>
  <c r="BE103"/>
  <c r="BE112"/>
  <c r="BE92"/>
  <c r="BE119"/>
  <c r="BE142"/>
  <c r="BE148"/>
  <c r="BE170"/>
  <c r="BE182"/>
  <c r="BE200"/>
  <c r="BE203"/>
  <c r="BE206"/>
  <c r="BE209"/>
  <c r="BE211"/>
  <c r="BE220"/>
  <c r="BE222"/>
  <c r="J83"/>
  <c r="BE107"/>
  <c r="BE118"/>
  <c r="BE122"/>
  <c r="BE128"/>
  <c r="BE140"/>
  <c r="BE150"/>
  <c r="BE153"/>
  <c r="BE171"/>
  <c r="BE197"/>
  <c r="F51"/>
  <c r="BE115"/>
  <c r="BE166"/>
  <c r="BE188"/>
  <c r="BE194"/>
  <c r="BE172"/>
  <c r="BE174"/>
  <c r="BE191"/>
  <c r="J81"/>
  <c r="BE126"/>
  <c r="BE157"/>
  <c r="BE163"/>
  <c r="BE164"/>
  <c r="BE176"/>
  <c r="BE180"/>
  <c r="BE168"/>
  <c r="BE99"/>
  <c r="BE105"/>
  <c r="BE155"/>
  <c r="BE183"/>
  <c r="BE94"/>
  <c r="BE127"/>
  <c r="BE90"/>
  <c r="BE97"/>
  <c r="BE101"/>
  <c r="BE109"/>
  <c r="BE131"/>
  <c r="BE137"/>
  <c r="BE161"/>
  <c r="BE189"/>
  <c r="BE214"/>
  <c r="BE218"/>
  <c r="BE130"/>
  <c r="BE134"/>
  <c r="BE145"/>
  <c r="BE186"/>
  <c r="BE173"/>
  <c r="J32"/>
  <c i="1" r="AW55"/>
  <c i="2" r="F33"/>
  <c i="1" r="BB55"/>
  <c r="BB54"/>
  <c r="W31"/>
  <c i="2" r="F34"/>
  <c i="1" r="BC55"/>
  <c r="BC54"/>
  <c r="AY54"/>
  <c i="2" r="F35"/>
  <c i="1" r="BD55"/>
  <c r="BD54"/>
  <c r="W33"/>
  <c i="2" r="F32"/>
  <c i="1" r="BA55"/>
  <c r="BA54"/>
  <c r="W30"/>
  <c i="2" l="1" r="R178"/>
  <c r="R88"/>
  <c r="R87"/>
  <c r="P88"/>
  <c r="P87"/>
  <c i="1" r="AU55"/>
  <c i="2" r="P178"/>
  <c r="T88"/>
  <c r="T87"/>
  <c r="BK88"/>
  <c r="J88"/>
  <c r="J56"/>
  <c r="J89"/>
  <c r="J57"/>
  <c r="BK178"/>
  <c r="J178"/>
  <c r="J64"/>
  <c r="F31"/>
  <c i="1" r="AZ55"/>
  <c r="AZ54"/>
  <c r="W29"/>
  <c r="AU54"/>
  <c r="W32"/>
  <c i="2" r="J31"/>
  <c i="1" r="AV55"/>
  <c r="AT55"/>
  <c r="AX54"/>
  <c r="AW54"/>
  <c r="AK30"/>
  <c i="2" l="1" r="BK87"/>
  <c r="J87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<sst xmlns="http://schemas.openxmlformats.org/spreadsheetml/2006/main">
  <si>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</si>
  <si>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</si>
  <si>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</si>
  <si>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</si>
  <si>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</si>
  <si>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{03cd6237-f784-45ff-930f-84877f34d120}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</si>
  <si>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</si>
  <si>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</si>
  <si>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</si>
  <si>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</si>
  <si>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</si>
  <si>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</si>
  <si>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</si>
  <si>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</si>
  <si>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</si>
  <si>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</si>
  <si>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</si>
  <si>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Multifunkční hříště</t>
  </si>
  <si>
    <t>KSO:</t>
  </si>
  <si>
    <t/>
  </si>
  <si>
    <t>CC-CZ:</t>
  </si>
  <si>
    <t>Místo:</t>
  </si>
  <si>
    <t xml:space="preserve"> </t>
  </si>
  <si>
    <t>Datum:</t>
  </si>
  <si>
    <t>28. 6. 2024</t>
  </si>
  <si>
    <t>Zadavatel:</t>
  </si>
  <si>
    <t>IČ:</t>
  </si>
  <si>
    <t xml:space="preserve">Střední škola, Rokycany, Jeřabinová 96/II, 337 01 </t>
  </si>
  <si>
    <t>DIČ:</t>
  </si>
  <si>
    <t>Uchazeč:</t>
  </si>
  <si>
    <t>Vyplň údaj</t>
  </si>
  <si>
    <t>Projektant:</t>
  </si>
  <si>
    <t>True</t>
  </si>
  <si>
    <t>Zpracovatel:</t>
  </si>
  <si>
    <t>Ing. arch. Pavel Rieger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</si>
  <si>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</si>
  <si>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</si>
  <si>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</si>
  <si>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</si>
  <si>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</si>
  <si>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</si>
  <si>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</si>
  <si>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</si>
  <si>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</si>
  <si>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</si>
  <si>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</si>
  <si>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</si>
  <si>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</si>
  <si>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</si>
  <si>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</si>
  <si>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</si>
  <si>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</si>
  <si>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</si>
  <si>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</si>
  <si>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</si>
  <si>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</si>
  <si>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</si>
  <si>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</si>
  <si>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</si>
  <si>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</si>
  <si>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</si>
  <si>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</si>
  <si>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</si>
  <si>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</si>
  <si>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</si>
  <si>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</si>
  <si>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</si>
  <si>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</si>
  <si>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</si>
  <si>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</si>
  <si>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</si>
  <si>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</si>
  <si>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</si>
  <si>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</si>
  <si>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</si>
  <si>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</si>
  <si>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</si>
  <si>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</si>
  <si>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</si>
  <si>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</si>
  <si>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</si>
  <si>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</si>
  <si>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</si>
  <si>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</si>
  <si>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</si>
  <si>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</si>
  <si>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</si>
  <si>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</si>
  <si>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</si>
  <si>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</si>
  <si>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</si>
  <si>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</si>
  <si>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</si>
  <si>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</si>
  <si>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</si>
  <si>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766 - Konstrukce truhlářské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</si>
  <si>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</si>
  <si>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</si>
  <si>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</si>
  <si>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</si>
  <si>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</si>
  <si>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</si>
  <si>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</si>
  <si>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</si>
  <si>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</si>
  <si>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</si>
  <si>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</si>
  <si>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</si>
  <si>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</si>
  <si>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</si>
  <si>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</si>
  <si>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</si>
  <si>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</si>
  <si>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</si>
  <si>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</si>
  <si>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</si>
  <si>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121151116</t>
  </si>
  <si>
    <t>Sejmutí ornice strojně při souvislé ploše přes 100 do 500 m2, tl. vrstvy přes 300 do 400 mm</t>
  </si>
  <si>
    <t>m2</t>
  </si>
  <si>
    <t>CS ÚRS 2024 01</t>
  </si>
  <si>
    <t>4</t>
  </si>
  <si>
    <t>-1809430741</t>
  </si>
  <si>
    <t>Online PSC</t>
  </si>
  <si>
    <t>https://podminky.urs.cz/item/CS_URS_2024_01/121151116</t>
  </si>
  <si>
    <t>181912112</t>
  </si>
  <si>
    <t>Úprava pláně vyrovnáním výškových rozdílů ručně v hornině třídy těžitelnosti I skupiny 3 se zhutněním</t>
  </si>
  <si>
    <t>276825106</t>
  </si>
  <si>
    <t>https://podminky.urs.cz/item/CS_URS_2024_01/181912112</t>
  </si>
  <si>
    <t>3</t>
  </si>
  <si>
    <t>132251102</t>
  </si>
  <si>
    <t>Hloubení nezapažených rýh šířky do 800 mm strojně s urovnáním dna do předepsaného profilu a spádu v hornině třídy těžitelnosti I skupiny 3 přes 20 do 50 m3</t>
  </si>
  <si>
    <t>m3</t>
  </si>
  <si>
    <t>741957802</t>
  </si>
  <si>
    <t>https://podminky.urs.cz/item/CS_URS_2024_01/132251102</t>
  </si>
  <si>
    <t>VV</t>
  </si>
  <si>
    <t>0,6*(1,0*23+1,5*(23+2*15,2))</t>
  </si>
  <si>
    <t>139001101</t>
  </si>
  <si>
    <t>Příplatek k cenám hloubených vykopávek za ztížení vykopávky v blízkosti podzemního vedení nebo výbušnin pro jakoukoliv třídu horniny</t>
  </si>
  <si>
    <t>1679963014</t>
  </si>
  <si>
    <t>https://podminky.urs.cz/item/CS_URS_2024_01/139001101</t>
  </si>
  <si>
    <t>5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</si>
  <si>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</si>
  <si>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</si>
  <si>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-449723249</t>
  </si>
  <si>
    <t>https://podminky.urs.cz/item/CS_URS_2024_01/162651112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</si>
  <si>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</si>
  <si>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</si>
  <si>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</si>
  <si>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</si>
  <si>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-1042939187</t>
  </si>
  <si>
    <t>https://podminky.urs.cz/item/CS_URS_2024_01/171201231</t>
  </si>
  <si>
    <t>7</t>
  </si>
  <si>
    <t>181411132</t>
  </si>
  <si>
    <t>Založení trávníku na půdě předem připravené plochy do 1000 m2 výsevem včetně utažení parkového na svahu přes 1:5 do 1:2</t>
  </si>
  <si>
    <t>-1865202926</t>
  </si>
  <si>
    <t>https://podminky.urs.cz/item/CS_URS_2024_01/181411132</t>
  </si>
  <si>
    <t>8</t>
  </si>
  <si>
    <t>M</t>
  </si>
  <si>
    <t>00572410</t>
  </si>
  <si>
    <t>osivo směs travní parková</t>
  </si>
  <si>
    <t>kg</t>
  </si>
  <si>
    <t>443207998</t>
  </si>
  <si>
    <t>80*0,05 'Přepočtené koeficientem množství</t>
  </si>
  <si>
    <t>9</t>
  </si>
  <si>
    <t>182251101</t>
  </si>
  <si>
    <t>Svahování trvalých svahů do projektovaných profilů strojně s potřebným přemístěním výkopku při svahování násypů v jakékoliv hornině</t>
  </si>
  <si>
    <t>361995216</t>
  </si>
  <si>
    <t>https://podminky.urs.cz/item/CS_URS_2024_01/182251101</t>
  </si>
  <si>
    <t>10</t>
  </si>
  <si>
    <t>182351123</t>
  </si>
  <si>
    <t>Rozprostření a urovnání ornice ve svahu sklonu přes 1:5 strojně při souvislé ploše přes 100 do 500 m2, tl. vrstvy do 200 mm</t>
  </si>
  <si>
    <t>-2105263298</t>
  </si>
  <si>
    <t>https://podminky.urs.cz/item/CS_URS_2024_01/182351123</t>
  </si>
  <si>
    <t>Zakládání</t>
  </si>
  <si>
    <t>11</t>
  </si>
  <si>
    <t>271572211</t>
  </si>
  <si>
    <t>Podsyp pod základové konstrukce se zhutněním a urovnáním povrchu ze štěrkopísku netříděného</t>
  </si>
  <si>
    <t>-2064623735</t>
  </si>
  <si>
    <t>https://podminky.urs.cz/item/CS_URS_2024_01/271572211</t>
  </si>
  <si>
    <t>0,050*345</t>
  </si>
  <si>
    <t>274313711</t>
  </si>
  <si>
    <t>Základy z betonu prostého pasy betonu kamenem neprokládaného tř. C 20/25</t>
  </si>
  <si>
    <t>-1541421738</t>
  </si>
  <si>
    <t>https://podminky.urs.cz/item/CS_URS_2024_01/274313711</t>
  </si>
  <si>
    <t>0,6*0,8*(15,2+23)*2*1,1</t>
  </si>
  <si>
    <t>13</t>
  </si>
  <si>
    <t>2000R</t>
  </si>
  <si>
    <t>Prostupy zákl. konstr. vč. chrániček</t>
  </si>
  <si>
    <t>kpl</t>
  </si>
  <si>
    <t>1777350556</t>
  </si>
  <si>
    <t>14</t>
  </si>
  <si>
    <t>279113145</t>
  </si>
  <si>
    <t>Základové zdi z tvárnic ztraceného bednění včetně výplně z betonu bez zvláštních nároků na vliv prostředí třídy C 20/25, tloušťky zdiva přes 300 do 400 mm</t>
  </si>
  <si>
    <t>1912671934</t>
  </si>
  <si>
    <t>https://podminky.urs.cz/item/CS_URS_2024_01/279113145</t>
  </si>
  <si>
    <t>1,0*(15+23,2)*2</t>
  </si>
  <si>
    <t>15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</si>
  <si>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</si>
  <si>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</si>
  <si>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1029007458</t>
  </si>
  <si>
    <t>https://podminky.urs.cz/item/CS_URS_2024_01/279361821</t>
  </si>
  <si>
    <t>76,4*0,4*0,060</t>
  </si>
  <si>
    <t>Svislé a kompletní konstrukce</t>
  </si>
  <si>
    <t>16</t>
  </si>
  <si>
    <t>33817112R</t>
  </si>
  <si>
    <t>Montáž sloupů plotových ocelových trubkových nebo profilovaných výšky přes 2,6 m do připravených jamek</t>
  </si>
  <si>
    <t>kus</t>
  </si>
  <si>
    <t>-2131002332</t>
  </si>
  <si>
    <t>17</t>
  </si>
  <si>
    <t>5534218R</t>
  </si>
  <si>
    <t>plotový sloup dl 7,5m pro svařované pletivo, povrchová úprava Pz a nátěr 2nás.</t>
  </si>
  <si>
    <t>1539978278</t>
  </si>
  <si>
    <t>18</t>
  </si>
  <si>
    <t>348101210</t>
  </si>
  <si>
    <t>Osazení vrat nebo vrátek k oplocení na sloupky ocelové, plochy jednotlivě do 2 m2</t>
  </si>
  <si>
    <t>-2054346088</t>
  </si>
  <si>
    <t>https://podminky.urs.cz/item/CS_URS_2024_01/348101210</t>
  </si>
  <si>
    <t>19</t>
  </si>
  <si>
    <t>1594500R</t>
  </si>
  <si>
    <t xml:space="preserve">branka plotová jednokřídlá ocel. 1000x2000mm  vč. kování a výplně</t>
  </si>
  <si>
    <t>2091341910</t>
  </si>
  <si>
    <t>20</t>
  </si>
  <si>
    <t>348171152</t>
  </si>
  <si>
    <t>Montáž oplocení z dílců kovových panelových svařovaných, na ocelové profilované sloupky, výšky přes 2,5 m</t>
  </si>
  <si>
    <t>m</t>
  </si>
  <si>
    <t>363930421</t>
  </si>
  <si>
    <t>https://podminky.urs.cz/item/CS_URS_2024_01/348171152</t>
  </si>
  <si>
    <t>4,8*(24+14,5)*2</t>
  </si>
  <si>
    <t>55342422</t>
  </si>
  <si>
    <t>plotový panel svařovaný v 1,5-2,0m š do 2,5m průměru drátu 6mm oka 55x200mm s dvojitým horizontálním drátem 8mm povrchová úprava PZ komaxit</t>
  </si>
  <si>
    <t>-756853199</t>
  </si>
  <si>
    <t>3*(10+6)*2</t>
  </si>
  <si>
    <t>Komunikace pozemní</t>
  </si>
  <si>
    <t>22</t>
  </si>
  <si>
    <t>565191111</t>
  </si>
  <si>
    <t>Podklad ploch pro tělovýchovu vícevrstvý s vrchní vrstvou z asfaltového koberce o celkové tloušťce od 180 do 280 mm</t>
  </si>
  <si>
    <t>1107836238</t>
  </si>
  <si>
    <t>https://podminky.urs.cz/item/CS_URS_2024_01/565191111</t>
  </si>
  <si>
    <t>P</t>
  </si>
  <si>
    <t>Poznámka k položce:_x000d_
- ASFALTOVÝ KOBEREC ACO 8 (ABJ) TL. 30mm_x000d_
- ASFALTOVÝ KOBEREC ACL 22+ (AKVH) TL. 50mm_x000d_
- ŠTĚRKODRŤ 0/16 TL. 50mm PO ZHUTNĚNÍ_x000d_
- DRCENÉ KAMENIVO 16/32 TL. 150MM PO ZHUTNĚNÍ</t>
  </si>
  <si>
    <t>23</t>
  </si>
  <si>
    <t>565191191</t>
  </si>
  <si>
    <t>Podklad ploch pro tělovýchovu vícevrstvý s vrchní vrstvou z asfaltového koberce drenáž pod podklad z asfaltu</t>
  </si>
  <si>
    <t>1135564497</t>
  </si>
  <si>
    <t>https://podminky.urs.cz/item/CS_URS_2024_01/565191191</t>
  </si>
  <si>
    <t>24</t>
  </si>
  <si>
    <t>579221226</t>
  </si>
  <si>
    <t>Venkovní lité pryžové povrchy na asfaltový podklad jednovrstvé tloušťky 13 mm s impregnací na podklad, prováděné strojně plochy přes 300 m2 dvě barvy (střed a výběhy) ostatní</t>
  </si>
  <si>
    <t>-412152598</t>
  </si>
  <si>
    <t>https://podminky.urs.cz/item/CS_URS_2024_01/579221226</t>
  </si>
  <si>
    <t>Poznámka k položce:_x000d_
- SPORTOVNÍ AKRYLÁTOVÝ POVRCH TL. 5mm S PODLOŽKOU</t>
  </si>
  <si>
    <t>25</t>
  </si>
  <si>
    <t>579291111</t>
  </si>
  <si>
    <t>Venkovní lité pryžové povrchy - vodorovné značení (lajnování) dvousložkovým elastickým lakem</t>
  </si>
  <si>
    <t>-1056085373</t>
  </si>
  <si>
    <t>https://podminky.urs.cz/item/CS_URS_2024_01/579291111</t>
  </si>
  <si>
    <t>Úpravy povrchů, podlahy a osazování výplní</t>
  </si>
  <si>
    <t>26</t>
  </si>
  <si>
    <t>622111121</t>
  </si>
  <si>
    <t>Vyspravení povrchu neomítaných vnějších ploch betonových nebo železobetonových konstrukcí s rozetřením vysprávky do ztracena maltou cementovou lokálně v rozsahu vyspravované plochy do 30 % z celkové plochy stěn</t>
  </si>
  <si>
    <t>375573258</t>
  </si>
  <si>
    <t>https://podminky.urs.cz/item/CS_URS_2024_01/622111121</t>
  </si>
  <si>
    <t>27</t>
  </si>
  <si>
    <t>622142001</t>
  </si>
  <si>
    <t>Pletivo vnějších ploch v ploše nebo pruzích, na plném podkladu sklovláknité vtlačené do tmelu stěn</t>
  </si>
  <si>
    <t>-2095793866</t>
  </si>
  <si>
    <t>https://podminky.urs.cz/item/CS_URS_2024_01/622142001</t>
  </si>
  <si>
    <t>18+2*6</t>
  </si>
  <si>
    <t>28</t>
  </si>
  <si>
    <t>622151021</t>
  </si>
  <si>
    <t>Penetrační nátěr vnějších pastovitých tenkovrstvých omítek mozaikových akrylátový stěn</t>
  </si>
  <si>
    <t>1545488692</t>
  </si>
  <si>
    <t>https://podminky.urs.cz/item/CS_URS_2024_01/622151021</t>
  </si>
  <si>
    <t>29</t>
  </si>
  <si>
    <t>622511112</t>
  </si>
  <si>
    <t>Omítka tenkovrstvá akrylátová vnějších ploch probarvená bez penetrace mozaiková střednězrnná stěn</t>
  </si>
  <si>
    <t>1795776501</t>
  </si>
  <si>
    <t>https://podminky.urs.cz/item/CS_URS_2024_01/622511112</t>
  </si>
  <si>
    <t>30</t>
  </si>
  <si>
    <t>632450123</t>
  </si>
  <si>
    <t>Potěr cementový vyrovnávací ze suchých směsí v pásu o průměrné (střední) tl. přes 30 do 40 mm</t>
  </si>
  <si>
    <t>1506948076</t>
  </si>
  <si>
    <t>https://podminky.urs.cz/item/CS_URS_2024_01/632450123</t>
  </si>
  <si>
    <t>"nad BD" 0,3*(23,2+15)*2</t>
  </si>
  <si>
    <t>Ostatní konstrukce a práce, bourání</t>
  </si>
  <si>
    <t>31</t>
  </si>
  <si>
    <t>935112211</t>
  </si>
  <si>
    <t>Osazení betonového příkopového žlabu s vyplněním a zatřením spár cementovou maltou s ložem tl. 100 mm z betonu prostého z betonových příkopových tvárnic šířky přes 500 do 800 mm</t>
  </si>
  <si>
    <t>1613567711</t>
  </si>
  <si>
    <t>https://podminky.urs.cz/item/CS_URS_2024_01/935112211</t>
  </si>
  <si>
    <t>32</t>
  </si>
  <si>
    <t>59227029</t>
  </si>
  <si>
    <t>žlabovka příkopová betonová 500x680x60mm</t>
  </si>
  <si>
    <t>-1591216495</t>
  </si>
  <si>
    <t>33</t>
  </si>
  <si>
    <t>945412111</t>
  </si>
  <si>
    <t>Teleskopická hydraulická montážní plošina na samohybném podvozku, s otočným košem výšky zdvihu do 8 m</t>
  </si>
  <si>
    <t>den</t>
  </si>
  <si>
    <t>-137303762</t>
  </si>
  <si>
    <t>https://podminky.urs.cz/item/CS_URS_2024_01/945412111</t>
  </si>
  <si>
    <t>34</t>
  </si>
  <si>
    <t>95373111R</t>
  </si>
  <si>
    <t>Kotevní pouzdro z PVC KG 200 mm</t>
  </si>
  <si>
    <t>644326132</t>
  </si>
  <si>
    <t>34*1,5</t>
  </si>
  <si>
    <t>35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</si>
  <si>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</si>
  <si>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</si>
  <si>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-347858522</t>
  </si>
  <si>
    <t>https://podminky.urs.cz/item/CS_URS_2024_01/966008212</t>
  </si>
  <si>
    <t>36</t>
  </si>
  <si>
    <t>998001R</t>
  </si>
  <si>
    <t>D+M odnímatelné sloupky pro uchycení volejbalové sítě</t>
  </si>
  <si>
    <t>2103058761</t>
  </si>
  <si>
    <t>37</t>
  </si>
  <si>
    <t>998002R</t>
  </si>
  <si>
    <t>D+M odnímatelný umpire</t>
  </si>
  <si>
    <t>-1965196913</t>
  </si>
  <si>
    <t>38</t>
  </si>
  <si>
    <t>998003R</t>
  </si>
  <si>
    <t>D+M basketbalové koše - komplet</t>
  </si>
  <si>
    <t>ks</t>
  </si>
  <si>
    <t>1613082574</t>
  </si>
  <si>
    <t>39</t>
  </si>
  <si>
    <t>998004R</t>
  </si>
  <si>
    <t>D+M sklad z mobilního kontejneru 6x2,2x2,2m vč. dopravu a uložení</t>
  </si>
  <si>
    <t>671385921</t>
  </si>
  <si>
    <t>40</t>
  </si>
  <si>
    <t>998003R.1</t>
  </si>
  <si>
    <t>vybavení hřiště dle technické zprávy PD</t>
  </si>
  <si>
    <t>sou</t>
  </si>
  <si>
    <t>754539969</t>
  </si>
  <si>
    <t>998</t>
  </si>
  <si>
    <t>Přesun hmot</t>
  </si>
  <si>
    <t>41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</si>
  <si>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</si>
  <si>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</si>
  <si>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1511983296</t>
  </si>
  <si>
    <t>https://podminky.urs.cz/item/CS_URS_2024_01/998232111</t>
  </si>
  <si>
    <t>PSV</t>
  </si>
  <si>
    <t>Práce a dodávky PSV</t>
  </si>
  <si>
    <t>741</t>
  </si>
  <si>
    <t>Elektroinstalace - silnoproud</t>
  </si>
  <si>
    <t>42</t>
  </si>
  <si>
    <t>741410021</t>
  </si>
  <si>
    <t>Montáž uzemňovacího vedení s upevněním, propojením a připojením pomocí svorek v zemi s izolací spojů pásku průřezu do 120 mm2 v městské zástavbě</t>
  </si>
  <si>
    <t>-241279410</t>
  </si>
  <si>
    <t>https://podminky.urs.cz/item/CS_URS_2024_01/741410021</t>
  </si>
  <si>
    <t>43</t>
  </si>
  <si>
    <t>35442062</t>
  </si>
  <si>
    <t>pás zemnící 30x4mm FeZn</t>
  </si>
  <si>
    <t>-383879223</t>
  </si>
  <si>
    <t>44</t>
  </si>
  <si>
    <t>741410041</t>
  </si>
  <si>
    <t>Montáž uzemňovacího vedení s upevněním, propojením a připojením pomocí svorek v zemi s izolací spojů drátu nebo lana Ø do 10 mm v městské zástavbě</t>
  </si>
  <si>
    <t>827596507</t>
  </si>
  <si>
    <t>https://podminky.urs.cz/item/CS_URS_2024_01/741410041</t>
  </si>
  <si>
    <t>34*2,5</t>
  </si>
  <si>
    <t>45</t>
  </si>
  <si>
    <t>35441072</t>
  </si>
  <si>
    <t>drát D 8mm FeZn pro hromosvod</t>
  </si>
  <si>
    <t>-1727506884</t>
  </si>
  <si>
    <t>85*0,5 'Přepočtené koeficientem množství</t>
  </si>
  <si>
    <t>46</t>
  </si>
  <si>
    <t>741001R</t>
  </si>
  <si>
    <t>podružný materiál, svorky, nátěry, apod.</t>
  </si>
  <si>
    <t>-2126003209</t>
  </si>
  <si>
    <t>47</t>
  </si>
  <si>
    <t>998741201</t>
  </si>
  <si>
    <t>Přesun hmot pro silnoproud stanovený procentní sazbou (%) z ceny vodorovná dopravní vzdálenost do 50 m základní v objektech výšky do 6 m</t>
  </si>
  <si>
    <t>%</t>
  </si>
  <si>
    <t>-284014503</t>
  </si>
  <si>
    <t>https://podminky.urs.cz/item/CS_URS_2024_01/998741201</t>
  </si>
  <si>
    <t>48</t>
  </si>
  <si>
    <t>HZS2231</t>
  </si>
  <si>
    <t>Hodinové zúčtovací sazby profesí PSV provádění stavebních instalací elektrikář</t>
  </si>
  <si>
    <t>hod</t>
  </si>
  <si>
    <t>512</t>
  </si>
  <si>
    <t>-229311251</t>
  </si>
  <si>
    <t>https://podminky.urs.cz/item/CS_URS_2024_01/HZS2231</t>
  </si>
  <si>
    <t>762</t>
  </si>
  <si>
    <t>Konstrukce tesařské</t>
  </si>
  <si>
    <t>49</t>
  </si>
  <si>
    <t>762125210</t>
  </si>
  <si>
    <t>Montáž konstrukce stěn a příček vázaných z lepených hranolů s použitím ocelových spojek (spojky ve specifikaci) průřezové plochy do 100 cm2</t>
  </si>
  <si>
    <t>-258330910</t>
  </si>
  <si>
    <t>https://podminky.urs.cz/item/CS_URS_2024_01/762125210</t>
  </si>
  <si>
    <t>2*(24+14,5)*2+1,0*30*2</t>
  </si>
  <si>
    <t>50</t>
  </si>
  <si>
    <t>61223264</t>
  </si>
  <si>
    <t>hranol konstrukční KVH lepený průřezu 100x100-280mm nepohledový</t>
  </si>
  <si>
    <t>655679578</t>
  </si>
  <si>
    <t>Poznámka k položce:_x000d_
vč. impregnace</t>
  </si>
  <si>
    <t>214*0,1*0,1*1,1</t>
  </si>
  <si>
    <t>51</t>
  </si>
  <si>
    <t>762195000</t>
  </si>
  <si>
    <t>Spojovací prostředky stěn a příček hřebíky, svorníky, fixační prkna</t>
  </si>
  <si>
    <t>265846050</t>
  </si>
  <si>
    <t>https://podminky.urs.cz/item/CS_URS_2024_01/762195000</t>
  </si>
  <si>
    <t>Poznámka k položce:_x000d_
vč. spojek, objímek pro montáž ke sloupům</t>
  </si>
  <si>
    <t>52</t>
  </si>
  <si>
    <t>998762201</t>
  </si>
  <si>
    <t>Přesun hmot pro konstrukce tesařské stanovený procentní sazbou (%) z ceny vodorovná dopravní vzdálenost do 50 m s užitím mechanizace v objektech výšky do 6 m</t>
  </si>
  <si>
    <t>414929341</t>
  </si>
  <si>
    <t>https://podminky.urs.cz/item/CS_URS_2024_01/998762201</t>
  </si>
  <si>
    <t>766</t>
  </si>
  <si>
    <t>Konstrukce truhlářské</t>
  </si>
  <si>
    <t>53</t>
  </si>
  <si>
    <t>766121210</t>
  </si>
  <si>
    <t>Montáž dřevěných stěn plných, s výplní palubovkou nebo překližkou, výšky do 2,75 m</t>
  </si>
  <si>
    <t>-511012269</t>
  </si>
  <si>
    <t>https://podminky.urs.cz/item/CS_URS_2024_01/766121210</t>
  </si>
  <si>
    <t>"z obo stran" 2*1,2*(24+14,5)*2</t>
  </si>
  <si>
    <t>54</t>
  </si>
  <si>
    <t>60623492</t>
  </si>
  <si>
    <t>překližka vodovzdorná smrk tl 18mm jakost II.</t>
  </si>
  <si>
    <t>1411989662</t>
  </si>
  <si>
    <t>184,8*1,15 'Přepočtené koeficientem množství</t>
  </si>
  <si>
    <t>55</t>
  </si>
  <si>
    <t>998766201</t>
  </si>
  <si>
    <t>Přesun hmot pro konstrukce truhlářské stanovený procentní sazbou (%) z ceny vodorovná dopravní vzdálenost do 50 m základní v objektech výšky do 6 m</t>
  </si>
  <si>
    <t>1627782499</t>
  </si>
  <si>
    <t>https://podminky.urs.cz/item/CS_URS_2024_01/998766201</t>
  </si>
  <si>
    <t>HZS</t>
  </si>
  <si>
    <t>Hodinové zúčtovací sazby</t>
  </si>
  <si>
    <t>56</t>
  </si>
  <si>
    <t>HZS1291</t>
  </si>
  <si>
    <t>Hodinové zúčtovací sazby profesí HSV zemní a pomocné práce pomocný stavební dělník</t>
  </si>
  <si>
    <t>-1930218509</t>
  </si>
  <si>
    <t>https://podminky.urs.cz/item/CS_URS_2024_01/HZS1291</t>
  </si>
  <si>
    <t>"ostatní přípravné a pomocné práce" 100</t>
  </si>
  <si>
    <t>VRN</t>
  </si>
  <si>
    <t>Vedlejší rozpočtové náklady</t>
  </si>
  <si>
    <t>57</t>
  </si>
  <si>
    <t>030001000</t>
  </si>
  <si>
    <t>Zařízení staveniště</t>
  </si>
  <si>
    <t>1024</t>
  </si>
  <si>
    <t>14445329</t>
  </si>
  <si>
    <t>https://podminky.urs.cz/item/CS_URS_2024_01/030001000</t>
  </si>
  <si>
    <t>58</t>
  </si>
  <si>
    <t>045002000</t>
  </si>
  <si>
    <t>Kompletační a koordinační činnost</t>
  </si>
  <si>
    <t>33605343</t>
  </si>
  <si>
    <t>https://podminky.urs.cz/item/CS_URS_2024_01/045002000</t>
  </si>
  <si>
    <t>59</t>
  </si>
  <si>
    <t>070001000</t>
  </si>
  <si>
    <t>Provozní vlivy</t>
  </si>
  <si>
    <t>1358290618</t>
  </si>
  <si>
    <t>https://podminky.urs.cz/item/CS_URS_2024_01/070001000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</si>
</sst>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 wrapText="1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16" TargetMode="External" /><Relationship Id="rId2" Type="http://schemas.openxmlformats.org/officeDocument/2006/relationships/hyperlink" Target="https://podminky.urs.cz/item/CS_URS_2024_01/181912112" TargetMode="External" /><Relationship Id="rId3" Type="http://schemas.openxmlformats.org/officeDocument/2006/relationships/hyperlink" Target="https://podminky.urs.cz/item/CS_URS_2024_01/132251102" TargetMode="External" /><Relationship Id="rId4" Type="http://schemas.openxmlformats.org/officeDocument/2006/relationships/hyperlink" Target="https://podminky.urs.cz/item/CS_URS_2024_01/139001101" TargetMode="External" /><Relationship Id="rId5" Type="http://schemas.openxmlformats.org/officeDocument/2006/relationships/hyperlink" Target="https://podminky.urs.cz/item/CS_URS_2024_01/162651112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81411132" TargetMode="External" /><Relationship Id="rId8" Type="http://schemas.openxmlformats.org/officeDocument/2006/relationships/hyperlink" Target="https://podminky.urs.cz/item/CS_URS_2024_01/182251101" TargetMode="External" /><Relationship Id="rId9" Type="http://schemas.openxmlformats.org/officeDocument/2006/relationships/hyperlink" Target="https://podminky.urs.cz/item/CS_URS_2024_01/182351123" TargetMode="External" /><Relationship Id="rId10" Type="http://schemas.openxmlformats.org/officeDocument/2006/relationships/hyperlink" Target="https://podminky.urs.cz/item/CS_URS_2024_01/271572211" TargetMode="External" /><Relationship Id="rId11" Type="http://schemas.openxmlformats.org/officeDocument/2006/relationships/hyperlink" Target="https://podminky.urs.cz/item/CS_URS_2024_01/274313711" TargetMode="External" /><Relationship Id="rId12" Type="http://schemas.openxmlformats.org/officeDocument/2006/relationships/hyperlink" Target="https://podminky.urs.cz/item/CS_URS_2024_01/279113145" TargetMode="External" /><Relationship Id="rId13" Type="http://schemas.openxmlformats.org/officeDocument/2006/relationships/hyperlink" Target="https://podminky.urs.cz/item/CS_URS_2024_01/279361821" TargetMode="External" /><Relationship Id="rId14" Type="http://schemas.openxmlformats.org/officeDocument/2006/relationships/hyperlink" Target="https://podminky.urs.cz/item/CS_URS_2024_01/348101210" TargetMode="External" /><Relationship Id="rId15" Type="http://schemas.openxmlformats.org/officeDocument/2006/relationships/hyperlink" Target="https://podminky.urs.cz/item/CS_URS_2024_01/348171152" TargetMode="External" /><Relationship Id="rId16" Type="http://schemas.openxmlformats.org/officeDocument/2006/relationships/hyperlink" Target="https://podminky.urs.cz/item/CS_URS_2024_01/565191111" TargetMode="External" /><Relationship Id="rId17" Type="http://schemas.openxmlformats.org/officeDocument/2006/relationships/hyperlink" Target="https://podminky.urs.cz/item/CS_URS_2024_01/565191191" TargetMode="External" /><Relationship Id="rId18" Type="http://schemas.openxmlformats.org/officeDocument/2006/relationships/hyperlink" Target="https://podminky.urs.cz/item/CS_URS_2024_01/579221226" TargetMode="External" /><Relationship Id="rId19" Type="http://schemas.openxmlformats.org/officeDocument/2006/relationships/hyperlink" Target="https://podminky.urs.cz/item/CS_URS_2024_01/579291111" TargetMode="External" /><Relationship Id="rId20" Type="http://schemas.openxmlformats.org/officeDocument/2006/relationships/hyperlink" Target="https://podminky.urs.cz/item/CS_URS_2024_01/622111121" TargetMode="External" /><Relationship Id="rId21" Type="http://schemas.openxmlformats.org/officeDocument/2006/relationships/hyperlink" Target="https://podminky.urs.cz/item/CS_URS_2024_01/622142001" TargetMode="External" /><Relationship Id="rId22" Type="http://schemas.openxmlformats.org/officeDocument/2006/relationships/hyperlink" Target="https://podminky.urs.cz/item/CS_URS_2024_01/622151021" TargetMode="External" /><Relationship Id="rId23" Type="http://schemas.openxmlformats.org/officeDocument/2006/relationships/hyperlink" Target="https://podminky.urs.cz/item/CS_URS_2024_01/622511112" TargetMode="External" /><Relationship Id="rId24" Type="http://schemas.openxmlformats.org/officeDocument/2006/relationships/hyperlink" Target="https://podminky.urs.cz/item/CS_URS_2024_01/632450123" TargetMode="External" /><Relationship Id="rId25" Type="http://schemas.openxmlformats.org/officeDocument/2006/relationships/hyperlink" Target="https://podminky.urs.cz/item/CS_URS_2024_01/935112211" TargetMode="External" /><Relationship Id="rId26" Type="http://schemas.openxmlformats.org/officeDocument/2006/relationships/hyperlink" Target="https://podminky.urs.cz/item/CS_URS_2024_01/945412111" TargetMode="External" /><Relationship Id="rId27" Type="http://schemas.openxmlformats.org/officeDocument/2006/relationships/hyperlink" Target="https://podminky.urs.cz/item/CS_URS_2024_01/966008212" TargetMode="External" /><Relationship Id="rId28" Type="http://schemas.openxmlformats.org/officeDocument/2006/relationships/hyperlink" Target="https://podminky.urs.cz/item/CS_URS_2024_01/998232111" TargetMode="External" /><Relationship Id="rId29" Type="http://schemas.openxmlformats.org/officeDocument/2006/relationships/hyperlink" Target="https://podminky.urs.cz/item/CS_URS_2024_01/741410021" TargetMode="External" /><Relationship Id="rId30" Type="http://schemas.openxmlformats.org/officeDocument/2006/relationships/hyperlink" Target="https://podminky.urs.cz/item/CS_URS_2024_01/741410041" TargetMode="External" /><Relationship Id="rId31" Type="http://schemas.openxmlformats.org/officeDocument/2006/relationships/hyperlink" Target="https://podminky.urs.cz/item/CS_URS_2024_01/998741201" TargetMode="External" /><Relationship Id="rId32" Type="http://schemas.openxmlformats.org/officeDocument/2006/relationships/hyperlink" Target="https://podminky.urs.cz/item/CS_URS_2024_01/HZS2231" TargetMode="External" /><Relationship Id="rId33" Type="http://schemas.openxmlformats.org/officeDocument/2006/relationships/hyperlink" Target="https://podminky.urs.cz/item/CS_URS_2024_01/762125210" TargetMode="External" /><Relationship Id="rId34" Type="http://schemas.openxmlformats.org/officeDocument/2006/relationships/hyperlink" Target="https://podminky.urs.cz/item/CS_URS_2024_01/762195000" TargetMode="External" /><Relationship Id="rId35" Type="http://schemas.openxmlformats.org/officeDocument/2006/relationships/hyperlink" Target="https://podminky.urs.cz/item/CS_URS_2024_01/998762201" TargetMode="External" /><Relationship Id="rId36" Type="http://schemas.openxmlformats.org/officeDocument/2006/relationships/hyperlink" Target="https://podminky.urs.cz/item/CS_URS_2024_01/766121210" TargetMode="External" /><Relationship Id="rId37" Type="http://schemas.openxmlformats.org/officeDocument/2006/relationships/hyperlink" Target="https://podminky.urs.cz/item/CS_URS_2024_01/998766201" TargetMode="External" /><Relationship Id="rId38" Type="http://schemas.openxmlformats.org/officeDocument/2006/relationships/hyperlink" Target="https://podminky.urs.cz/item/CS_URS_2024_01/HZS1291" TargetMode="External" /><Relationship Id="rId39" Type="http://schemas.openxmlformats.org/officeDocument/2006/relationships/hyperlink" Target="https://podminky.urs.cz/item/CS_URS_2024_01/030001000" TargetMode="External" /><Relationship Id="rId40" Type="http://schemas.openxmlformats.org/officeDocument/2006/relationships/hyperlink" Target="https://podminky.urs.cz/item/CS_URS_2024_01/045002000" TargetMode="External" /><Relationship Id="rId41" Type="http://schemas.openxmlformats.org/officeDocument/2006/relationships/hyperlink" Target="https://podminky.urs.cz/item/CS_URS_2024_01/070001000" TargetMode="External" /><Relationship Id="rId42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19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19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19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36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41</v>
      </c>
      <c r="E29" s="45"/>
      <c r="F29" s="30" t="s">
        <v>42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43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44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45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46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47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48</v>
      </c>
      <c r="U35" s="52"/>
      <c r="V35" s="52"/>
      <c r="W35" s="52"/>
      <c r="X35" s="54" t="s">
        <v>49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24-16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Multifunkční hříště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28. 6. 2024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 xml:space="preserve">Střední škola, Rokycany, Jeřabinová 96/II, 337 01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31</v>
      </c>
      <c r="AJ49" s="38"/>
      <c r="AK49" s="38"/>
      <c r="AL49" s="38"/>
      <c r="AM49" s="71" t="str">
        <f>IF(E17="","",E17)</f>
        <v xml:space="preserve"> </v>
      </c>
      <c r="AN49" s="62"/>
      <c r="AO49" s="62"/>
      <c r="AP49" s="62"/>
      <c r="AQ49" s="38"/>
      <c r="AR49" s="42"/>
      <c r="AS49" s="72" t="s">
        <v>51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29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33</v>
      </c>
      <c r="AJ50" s="38"/>
      <c r="AK50" s="38"/>
      <c r="AL50" s="38"/>
      <c r="AM50" s="71" t="str">
        <f>IF(E20="","",E20)</f>
        <v>Ing. arch. Pavel Rieger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52</v>
      </c>
      <c r="D52" s="85"/>
      <c r="E52" s="85"/>
      <c r="F52" s="85"/>
      <c r="G52" s="85"/>
      <c r="H52" s="86"/>
      <c r="I52" s="87" t="s">
        <v>53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54</v>
      </c>
      <c r="AH52" s="85"/>
      <c r="AI52" s="85"/>
      <c r="AJ52" s="85"/>
      <c r="AK52" s="85"/>
      <c r="AL52" s="85"/>
      <c r="AM52" s="85"/>
      <c r="AN52" s="87" t="s">
        <v>55</v>
      </c>
      <c r="AO52" s="85"/>
      <c r="AP52" s="85"/>
      <c r="AQ52" s="89" t="s">
        <v>56</v>
      </c>
      <c r="AR52" s="42"/>
      <c r="AS52" s="90" t="s">
        <v>57</v>
      </c>
      <c r="AT52" s="91" t="s">
        <v>58</v>
      </c>
      <c r="AU52" s="91" t="s">
        <v>59</v>
      </c>
      <c r="AV52" s="91" t="s">
        <v>60</v>
      </c>
      <c r="AW52" s="91" t="s">
        <v>61</v>
      </c>
      <c r="AX52" s="91" t="s">
        <v>62</v>
      </c>
      <c r="AY52" s="91" t="s">
        <v>63</v>
      </c>
      <c r="AZ52" s="91" t="s">
        <v>64</v>
      </c>
      <c r="BA52" s="91" t="s">
        <v>65</v>
      </c>
      <c r="BB52" s="91" t="s">
        <v>66</v>
      </c>
      <c r="BC52" s="91" t="s">
        <v>67</v>
      </c>
      <c r="BD52" s="92" t="s">
        <v>68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69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70</v>
      </c>
      <c r="BT54" s="107" t="s">
        <v>71</v>
      </c>
      <c r="BV54" s="107" t="s">
        <v>72</v>
      </c>
      <c r="BW54" s="107" t="s">
        <v>5</v>
      </c>
      <c r="BX54" s="107" t="s">
        <v>73</v>
      </c>
      <c r="CL54" s="107" t="s">
        <v>19</v>
      </c>
    </row>
    <row r="55" s="7" customFormat="1" ht="16.5" customHeight="1">
      <c r="A55" s="108" t="s">
        <v>74</v>
      </c>
      <c r="B55" s="109"/>
      <c r="C55" s="110"/>
      <c r="D55" s="111" t="s">
        <v>14</v>
      </c>
      <c r="E55" s="111"/>
      <c r="F55" s="111"/>
      <c r="G55" s="111"/>
      <c r="H55" s="111"/>
      <c r="I55" s="112"/>
      <c r="J55" s="111" t="s">
        <v>17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'24-16 - Multifunkční hříště'!J28</f>
        <v>0</v>
      </c>
      <c r="AH55" s="112"/>
      <c r="AI55" s="112"/>
      <c r="AJ55" s="112"/>
      <c r="AK55" s="112"/>
      <c r="AL55" s="112"/>
      <c r="AM55" s="112"/>
      <c r="AN55" s="113">
        <f>SUM(AG55,AT55)</f>
        <v>0</v>
      </c>
      <c r="AO55" s="112"/>
      <c r="AP55" s="112"/>
      <c r="AQ55" s="114" t="s">
        <v>75</v>
      </c>
      <c r="AR55" s="115"/>
      <c r="AS55" s="116">
        <v>0</v>
      </c>
      <c r="AT55" s="117">
        <f>ROUND(SUM(AV55:AW55),2)</f>
        <v>0</v>
      </c>
      <c r="AU55" s="118">
        <f>'24-16 - Multifunkční hříště'!P87</f>
        <v>0</v>
      </c>
      <c r="AV55" s="117">
        <f>'24-16 - Multifunkční hříště'!J31</f>
        <v>0</v>
      </c>
      <c r="AW55" s="117">
        <f>'24-16 - Multifunkční hříště'!J32</f>
        <v>0</v>
      </c>
      <c r="AX55" s="117">
        <f>'24-16 - Multifunkční hříště'!J33</f>
        <v>0</v>
      </c>
      <c r="AY55" s="117">
        <f>'24-16 - Multifunkční hříště'!J34</f>
        <v>0</v>
      </c>
      <c r="AZ55" s="117">
        <f>'24-16 - Multifunkční hříště'!F31</f>
        <v>0</v>
      </c>
      <c r="BA55" s="117">
        <f>'24-16 - Multifunkční hříště'!F32</f>
        <v>0</v>
      </c>
      <c r="BB55" s="117">
        <f>'24-16 - Multifunkční hříště'!F33</f>
        <v>0</v>
      </c>
      <c r="BC55" s="117">
        <f>'24-16 - Multifunkční hříště'!F34</f>
        <v>0</v>
      </c>
      <c r="BD55" s="119">
        <f>'24-16 - Multifunkční hříště'!F35</f>
        <v>0</v>
      </c>
      <c r="BE55" s="7"/>
      <c r="BT55" s="120" t="s">
        <v>76</v>
      </c>
      <c r="BU55" s="120" t="s">
        <v>77</v>
      </c>
      <c r="BV55" s="120" t="s">
        <v>72</v>
      </c>
      <c r="BW55" s="120" t="s">
        <v>5</v>
      </c>
      <c r="BX55" s="120" t="s">
        <v>73</v>
      </c>
      <c r="CL55" s="120" t="s">
        <v>19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swxS+HG5qyZ9W1zx3cNdVPdPr3t5+iyl2xISQtOe1qdNoAsVzz+A7d7kBqr06+Mee6XkF/hBj8+oKGa4jjhFqg==" hashValue="4CBHysetCbrsyye9V4TaGqVm6dD5oA3IKd2XjqAWpBVr2oSr906qU7EP+8H7g8Kh3j1MrJIme40COHGeIeLaO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4-16 - Multifunkční hříště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hidden="1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8"/>
      <c r="AT3" s="15" t="s">
        <v>78</v>
      </c>
    </row>
    <row r="4" hidden="1" s="1" customFormat="1" ht="24.96" customHeight="1">
      <c r="B4" s="18"/>
      <c r="D4" s="123" t="s">
        <v>79</v>
      </c>
      <c r="L4" s="18"/>
      <c r="M4" s="124" t="s">
        <v>10</v>
      </c>
      <c r="AT4" s="15" t="s">
        <v>4</v>
      </c>
    </row>
    <row r="5" hidden="1" s="1" customFormat="1" ht="6.96" customHeight="1">
      <c r="B5" s="18"/>
      <c r="L5" s="18"/>
    </row>
    <row r="6" hidden="1" s="2" customFormat="1" ht="12" customHeight="1">
      <c r="A6" s="36"/>
      <c r="B6" s="42"/>
      <c r="C6" s="36"/>
      <c r="D6" s="125" t="s">
        <v>16</v>
      </c>
      <c r="E6" s="36"/>
      <c r="F6" s="36"/>
      <c r="G6" s="36"/>
      <c r="H6" s="36"/>
      <c r="I6" s="36"/>
      <c r="J6" s="36"/>
      <c r="K6" s="36"/>
      <c r="L6" s="12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hidden="1" s="2" customFormat="1" ht="16.5" customHeight="1">
      <c r="A7" s="36"/>
      <c r="B7" s="42"/>
      <c r="C7" s="36"/>
      <c r="D7" s="36"/>
      <c r="E7" s="127" t="s">
        <v>17</v>
      </c>
      <c r="F7" s="36"/>
      <c r="G7" s="36"/>
      <c r="H7" s="36"/>
      <c r="I7" s="36"/>
      <c r="J7" s="36"/>
      <c r="K7" s="36"/>
      <c r="L7" s="12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hidden="1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12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2" customHeight="1">
      <c r="A9" s="36"/>
      <c r="B9" s="42"/>
      <c r="C9" s="36"/>
      <c r="D9" s="125" t="s">
        <v>18</v>
      </c>
      <c r="E9" s="36"/>
      <c r="F9" s="128" t="s">
        <v>19</v>
      </c>
      <c r="G9" s="36"/>
      <c r="H9" s="36"/>
      <c r="I9" s="125" t="s">
        <v>20</v>
      </c>
      <c r="J9" s="128" t="s">
        <v>19</v>
      </c>
      <c r="K9" s="36"/>
      <c r="L9" s="12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 ht="12" customHeight="1">
      <c r="A10" s="36"/>
      <c r="B10" s="42"/>
      <c r="C10" s="36"/>
      <c r="D10" s="125" t="s">
        <v>21</v>
      </c>
      <c r="E10" s="36"/>
      <c r="F10" s="128" t="s">
        <v>22</v>
      </c>
      <c r="G10" s="36"/>
      <c r="H10" s="36"/>
      <c r="I10" s="125" t="s">
        <v>23</v>
      </c>
      <c r="J10" s="129" t="str">
        <f>'Rekapitulace stavby'!AN8</f>
        <v>28. 6. 2024</v>
      </c>
      <c r="K10" s="36"/>
      <c r="L10" s="12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12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25" t="s">
        <v>25</v>
      </c>
      <c r="E12" s="36"/>
      <c r="F12" s="36"/>
      <c r="G12" s="36"/>
      <c r="H12" s="36"/>
      <c r="I12" s="125" t="s">
        <v>26</v>
      </c>
      <c r="J12" s="128" t="s">
        <v>19</v>
      </c>
      <c r="K12" s="36"/>
      <c r="L12" s="12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8" customHeight="1">
      <c r="A13" s="36"/>
      <c r="B13" s="42"/>
      <c r="C13" s="36"/>
      <c r="D13" s="36"/>
      <c r="E13" s="128" t="s">
        <v>27</v>
      </c>
      <c r="F13" s="36"/>
      <c r="G13" s="36"/>
      <c r="H13" s="36"/>
      <c r="I13" s="125" t="s">
        <v>28</v>
      </c>
      <c r="J13" s="128" t="s">
        <v>19</v>
      </c>
      <c r="K13" s="36"/>
      <c r="L13" s="12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12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2" customHeight="1">
      <c r="A15" s="36"/>
      <c r="B15" s="42"/>
      <c r="C15" s="36"/>
      <c r="D15" s="125" t="s">
        <v>29</v>
      </c>
      <c r="E15" s="36"/>
      <c r="F15" s="36"/>
      <c r="G15" s="36"/>
      <c r="H15" s="36"/>
      <c r="I15" s="125" t="s">
        <v>26</v>
      </c>
      <c r="J15" s="31" t="str">
        <f>'Rekapitulace stavby'!AN13</f>
        <v>Vyplň údaj</v>
      </c>
      <c r="K15" s="36"/>
      <c r="L15" s="12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28"/>
      <c r="G16" s="128"/>
      <c r="H16" s="128"/>
      <c r="I16" s="125" t="s">
        <v>28</v>
      </c>
      <c r="J16" s="31" t="str">
        <f>'Rekapitulace stavby'!AN14</f>
        <v>Vyplň údaj</v>
      </c>
      <c r="K16" s="36"/>
      <c r="L16" s="12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12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2" customHeight="1">
      <c r="A18" s="36"/>
      <c r="B18" s="42"/>
      <c r="C18" s="36"/>
      <c r="D18" s="125" t="s">
        <v>31</v>
      </c>
      <c r="E18" s="36"/>
      <c r="F18" s="36"/>
      <c r="G18" s="36"/>
      <c r="H18" s="36"/>
      <c r="I18" s="125" t="s">
        <v>26</v>
      </c>
      <c r="J18" s="128" t="str">
        <f>IF('Rekapitulace stavby'!AN16="","",'Rekapitulace stavby'!AN16)</f>
        <v/>
      </c>
      <c r="K18" s="36"/>
      <c r="L18" s="12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18" customHeight="1">
      <c r="A19" s="36"/>
      <c r="B19" s="42"/>
      <c r="C19" s="36"/>
      <c r="D19" s="36"/>
      <c r="E19" s="128" t="str">
        <f>IF('Rekapitulace stavby'!E17="","",'Rekapitulace stavby'!E17)</f>
        <v xml:space="preserve"> </v>
      </c>
      <c r="F19" s="36"/>
      <c r="G19" s="36"/>
      <c r="H19" s="36"/>
      <c r="I19" s="125" t="s">
        <v>28</v>
      </c>
      <c r="J19" s="128" t="str">
        <f>IF('Rekapitulace stavby'!AN17="","",'Rekapitulace stavby'!AN17)</f>
        <v/>
      </c>
      <c r="K19" s="36"/>
      <c r="L19" s="12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12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2" customHeight="1">
      <c r="A21" s="36"/>
      <c r="B21" s="42"/>
      <c r="C21" s="36"/>
      <c r="D21" s="125" t="s">
        <v>33</v>
      </c>
      <c r="E21" s="36"/>
      <c r="F21" s="36"/>
      <c r="G21" s="36"/>
      <c r="H21" s="36"/>
      <c r="I21" s="125" t="s">
        <v>26</v>
      </c>
      <c r="J21" s="128" t="s">
        <v>19</v>
      </c>
      <c r="K21" s="36"/>
      <c r="L21" s="12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18" customHeight="1">
      <c r="A22" s="36"/>
      <c r="B22" s="42"/>
      <c r="C22" s="36"/>
      <c r="D22" s="36"/>
      <c r="E22" s="128" t="s">
        <v>34</v>
      </c>
      <c r="F22" s="36"/>
      <c r="G22" s="36"/>
      <c r="H22" s="36"/>
      <c r="I22" s="125" t="s">
        <v>28</v>
      </c>
      <c r="J22" s="128" t="s">
        <v>19</v>
      </c>
      <c r="K22" s="36"/>
      <c r="L22" s="12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12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2" customHeight="1">
      <c r="A24" s="36"/>
      <c r="B24" s="42"/>
      <c r="C24" s="36"/>
      <c r="D24" s="125" t="s">
        <v>35</v>
      </c>
      <c r="E24" s="36"/>
      <c r="F24" s="36"/>
      <c r="G24" s="36"/>
      <c r="H24" s="36"/>
      <c r="I24" s="36"/>
      <c r="J24" s="36"/>
      <c r="K24" s="36"/>
      <c r="L24" s="12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8" customFormat="1" ht="71.25" customHeight="1">
      <c r="A25" s="130"/>
      <c r="B25" s="131"/>
      <c r="C25" s="130"/>
      <c r="D25" s="130"/>
      <c r="E25" s="132" t="s">
        <v>36</v>
      </c>
      <c r="F25" s="132"/>
      <c r="G25" s="132"/>
      <c r="H25" s="132"/>
      <c r="I25" s="130"/>
      <c r="J25" s="130"/>
      <c r="K25" s="130"/>
      <c r="L25" s="133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hidden="1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12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2" customFormat="1" ht="6.96" customHeight="1">
      <c r="A27" s="36"/>
      <c r="B27" s="42"/>
      <c r="C27" s="36"/>
      <c r="D27" s="134"/>
      <c r="E27" s="134"/>
      <c r="F27" s="134"/>
      <c r="G27" s="134"/>
      <c r="H27" s="134"/>
      <c r="I27" s="134"/>
      <c r="J27" s="134"/>
      <c r="K27" s="134"/>
      <c r="L27" s="12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hidden="1" s="2" customFormat="1" ht="25.44" customHeight="1">
      <c r="A28" s="36"/>
      <c r="B28" s="42"/>
      <c r="C28" s="36"/>
      <c r="D28" s="135" t="s">
        <v>37</v>
      </c>
      <c r="E28" s="36"/>
      <c r="F28" s="36"/>
      <c r="G28" s="36"/>
      <c r="H28" s="36"/>
      <c r="I28" s="36"/>
      <c r="J28" s="136">
        <f>ROUND(J87, 2)</f>
        <v>0</v>
      </c>
      <c r="K28" s="36"/>
      <c r="L28" s="12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34"/>
      <c r="E29" s="134"/>
      <c r="F29" s="134"/>
      <c r="G29" s="134"/>
      <c r="H29" s="134"/>
      <c r="I29" s="134"/>
      <c r="J29" s="134"/>
      <c r="K29" s="134"/>
      <c r="L29" s="12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14.4" customHeight="1">
      <c r="A30" s="36"/>
      <c r="B30" s="42"/>
      <c r="C30" s="36"/>
      <c r="D30" s="36"/>
      <c r="E30" s="36"/>
      <c r="F30" s="137" t="s">
        <v>39</v>
      </c>
      <c r="G30" s="36"/>
      <c r="H30" s="36"/>
      <c r="I30" s="137" t="s">
        <v>38</v>
      </c>
      <c r="J30" s="137" t="s">
        <v>40</v>
      </c>
      <c r="K30" s="36"/>
      <c r="L30" s="12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14.4" customHeight="1">
      <c r="A31" s="36"/>
      <c r="B31" s="42"/>
      <c r="C31" s="36"/>
      <c r="D31" s="138" t="s">
        <v>41</v>
      </c>
      <c r="E31" s="125" t="s">
        <v>42</v>
      </c>
      <c r="F31" s="139">
        <f>ROUND((SUM(BE87:BE223)),  2)</f>
        <v>0</v>
      </c>
      <c r="G31" s="36"/>
      <c r="H31" s="36"/>
      <c r="I31" s="140">
        <v>0.20999999999999999</v>
      </c>
      <c r="J31" s="139">
        <f>ROUND(((SUM(BE87:BE223))*I31),  2)</f>
        <v>0</v>
      </c>
      <c r="K31" s="36"/>
      <c r="L31" s="12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125" t="s">
        <v>43</v>
      </c>
      <c r="F32" s="139">
        <f>ROUND((SUM(BF87:BF223)),  2)</f>
        <v>0</v>
      </c>
      <c r="G32" s="36"/>
      <c r="H32" s="36"/>
      <c r="I32" s="140">
        <v>0.12</v>
      </c>
      <c r="J32" s="139">
        <f>ROUND(((SUM(BF87:BF223))*I32),  2)</f>
        <v>0</v>
      </c>
      <c r="K32" s="36"/>
      <c r="L32" s="12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25" t="s">
        <v>44</v>
      </c>
      <c r="F33" s="139">
        <f>ROUND((SUM(BG87:BG223)),  2)</f>
        <v>0</v>
      </c>
      <c r="G33" s="36"/>
      <c r="H33" s="36"/>
      <c r="I33" s="140">
        <v>0.20999999999999999</v>
      </c>
      <c r="J33" s="139">
        <f>0</f>
        <v>0</v>
      </c>
      <c r="K33" s="36"/>
      <c r="L33" s="12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5" t="s">
        <v>45</v>
      </c>
      <c r="F34" s="139">
        <f>ROUND((SUM(BH87:BH223)),  2)</f>
        <v>0</v>
      </c>
      <c r="G34" s="36"/>
      <c r="H34" s="36"/>
      <c r="I34" s="140">
        <v>0.12</v>
      </c>
      <c r="J34" s="139">
        <f>0</f>
        <v>0</v>
      </c>
      <c r="K34" s="36"/>
      <c r="L34" s="12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5" t="s">
        <v>46</v>
      </c>
      <c r="F35" s="139">
        <f>ROUND((SUM(BI87:BI223)),  2)</f>
        <v>0</v>
      </c>
      <c r="G35" s="36"/>
      <c r="H35" s="36"/>
      <c r="I35" s="140">
        <v>0</v>
      </c>
      <c r="J35" s="139">
        <f>0</f>
        <v>0</v>
      </c>
      <c r="K35" s="36"/>
      <c r="L35" s="12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12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25.44" customHeight="1">
      <c r="A37" s="36"/>
      <c r="B37" s="42"/>
      <c r="C37" s="141"/>
      <c r="D37" s="142" t="s">
        <v>47</v>
      </c>
      <c r="E37" s="143"/>
      <c r="F37" s="143"/>
      <c r="G37" s="144" t="s">
        <v>48</v>
      </c>
      <c r="H37" s="145" t="s">
        <v>49</v>
      </c>
      <c r="I37" s="143"/>
      <c r="J37" s="146">
        <f>SUM(J28:J35)</f>
        <v>0</v>
      </c>
      <c r="K37" s="147"/>
      <c r="L37" s="12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2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/>
    <row r="40" hidden="1"/>
    <row r="41" hidden="1"/>
    <row r="42" s="2" customFormat="1" ht="6.96" customHeight="1">
      <c r="A42" s="36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2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4.96" customHeight="1">
      <c r="A43" s="36"/>
      <c r="B43" s="37"/>
      <c r="C43" s="21" t="s">
        <v>80</v>
      </c>
      <c r="D43" s="38"/>
      <c r="E43" s="38"/>
      <c r="F43" s="38"/>
      <c r="G43" s="38"/>
      <c r="H43" s="38"/>
      <c r="I43" s="38"/>
      <c r="J43" s="38"/>
      <c r="K43" s="38"/>
      <c r="L43" s="12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6.96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2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2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16.5" customHeight="1">
      <c r="A46" s="36"/>
      <c r="B46" s="37"/>
      <c r="C46" s="38"/>
      <c r="D46" s="38"/>
      <c r="E46" s="67" t="str">
        <f>E7</f>
        <v>Multifunkční hříště</v>
      </c>
      <c r="F46" s="38"/>
      <c r="G46" s="38"/>
      <c r="H46" s="38"/>
      <c r="I46" s="38"/>
      <c r="J46" s="38"/>
      <c r="K46" s="38"/>
      <c r="L46" s="12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6.96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2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2" customHeight="1">
      <c r="A48" s="36"/>
      <c r="B48" s="37"/>
      <c r="C48" s="30" t="s">
        <v>21</v>
      </c>
      <c r="D48" s="38"/>
      <c r="E48" s="38"/>
      <c r="F48" s="25" t="str">
        <f>F10</f>
        <v xml:space="preserve"> </v>
      </c>
      <c r="G48" s="38"/>
      <c r="H48" s="38"/>
      <c r="I48" s="30" t="s">
        <v>23</v>
      </c>
      <c r="J48" s="70" t="str">
        <f>IF(J10="","",J10)</f>
        <v>28. 6. 2024</v>
      </c>
      <c r="K48" s="38"/>
      <c r="L48" s="12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6.96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2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5.15" customHeight="1">
      <c r="A50" s="36"/>
      <c r="B50" s="37"/>
      <c r="C50" s="30" t="s">
        <v>25</v>
      </c>
      <c r="D50" s="38"/>
      <c r="E50" s="38"/>
      <c r="F50" s="25" t="str">
        <f>E13</f>
        <v xml:space="preserve">Střední škola, Rokycany, Jeřabinová 96/II, 337 01 </v>
      </c>
      <c r="G50" s="38"/>
      <c r="H50" s="38"/>
      <c r="I50" s="30" t="s">
        <v>31</v>
      </c>
      <c r="J50" s="34" t="str">
        <f>E19</f>
        <v xml:space="preserve"> </v>
      </c>
      <c r="K50" s="38"/>
      <c r="L50" s="12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25.65" customHeight="1">
      <c r="A51" s="36"/>
      <c r="B51" s="37"/>
      <c r="C51" s="30" t="s">
        <v>29</v>
      </c>
      <c r="D51" s="38"/>
      <c r="E51" s="38"/>
      <c r="F51" s="25" t="str">
        <f>IF(E16="","",E16)</f>
        <v>Vyplň údaj</v>
      </c>
      <c r="G51" s="38"/>
      <c r="H51" s="38"/>
      <c r="I51" s="30" t="s">
        <v>33</v>
      </c>
      <c r="J51" s="34" t="str">
        <f>E22</f>
        <v>Ing. arch. Pavel Rieger</v>
      </c>
      <c r="K51" s="38"/>
      <c r="L51" s="12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0.32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2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29.28" customHeight="1">
      <c r="A53" s="36"/>
      <c r="B53" s="37"/>
      <c r="C53" s="152" t="s">
        <v>81</v>
      </c>
      <c r="D53" s="153"/>
      <c r="E53" s="153"/>
      <c r="F53" s="153"/>
      <c r="G53" s="153"/>
      <c r="H53" s="153"/>
      <c r="I53" s="153"/>
      <c r="J53" s="154" t="s">
        <v>82</v>
      </c>
      <c r="K53" s="153"/>
      <c r="L53" s="12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0.32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2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22.8" customHeight="1">
      <c r="A55" s="36"/>
      <c r="B55" s="37"/>
      <c r="C55" s="155" t="s">
        <v>69</v>
      </c>
      <c r="D55" s="38"/>
      <c r="E55" s="38"/>
      <c r="F55" s="38"/>
      <c r="G55" s="38"/>
      <c r="H55" s="38"/>
      <c r="I55" s="38"/>
      <c r="J55" s="100">
        <f>J87</f>
        <v>0</v>
      </c>
      <c r="K55" s="38"/>
      <c r="L55" s="12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5" t="s">
        <v>83</v>
      </c>
    </row>
    <row r="56" s="9" customFormat="1" ht="24.96" customHeight="1">
      <c r="A56" s="9"/>
      <c r="B56" s="156"/>
      <c r="C56" s="157"/>
      <c r="D56" s="158" t="s">
        <v>84</v>
      </c>
      <c r="E56" s="159"/>
      <c r="F56" s="159"/>
      <c r="G56" s="159"/>
      <c r="H56" s="159"/>
      <c r="I56" s="159"/>
      <c r="J56" s="160">
        <f>J88</f>
        <v>0</v>
      </c>
      <c r="K56" s="157"/>
      <c r="L56" s="16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2"/>
      <c r="C57" s="163"/>
      <c r="D57" s="164" t="s">
        <v>85</v>
      </c>
      <c r="E57" s="165"/>
      <c r="F57" s="165"/>
      <c r="G57" s="165"/>
      <c r="H57" s="165"/>
      <c r="I57" s="165"/>
      <c r="J57" s="166">
        <f>J89</f>
        <v>0</v>
      </c>
      <c r="K57" s="163"/>
      <c r="L57" s="167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2"/>
      <c r="C58" s="163"/>
      <c r="D58" s="164" t="s">
        <v>86</v>
      </c>
      <c r="E58" s="165"/>
      <c r="F58" s="165"/>
      <c r="G58" s="165"/>
      <c r="H58" s="165"/>
      <c r="I58" s="165"/>
      <c r="J58" s="166">
        <f>J111</f>
        <v>0</v>
      </c>
      <c r="K58" s="163"/>
      <c r="L58" s="167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2"/>
      <c r="C59" s="163"/>
      <c r="D59" s="164" t="s">
        <v>87</v>
      </c>
      <c r="E59" s="165"/>
      <c r="F59" s="165"/>
      <c r="G59" s="165"/>
      <c r="H59" s="165"/>
      <c r="I59" s="165"/>
      <c r="J59" s="166">
        <f>J125</f>
        <v>0</v>
      </c>
      <c r="K59" s="163"/>
      <c r="L59" s="167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2"/>
      <c r="C60" s="163"/>
      <c r="D60" s="164" t="s">
        <v>88</v>
      </c>
      <c r="E60" s="165"/>
      <c r="F60" s="165"/>
      <c r="G60" s="165"/>
      <c r="H60" s="165"/>
      <c r="I60" s="165"/>
      <c r="J60" s="166">
        <f>J136</f>
        <v>0</v>
      </c>
      <c r="K60" s="163"/>
      <c r="L60" s="167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2"/>
      <c r="C61" s="163"/>
      <c r="D61" s="164" t="s">
        <v>89</v>
      </c>
      <c r="E61" s="165"/>
      <c r="F61" s="165"/>
      <c r="G61" s="165"/>
      <c r="H61" s="165"/>
      <c r="I61" s="165"/>
      <c r="J61" s="166">
        <f>J147</f>
        <v>0</v>
      </c>
      <c r="K61" s="163"/>
      <c r="L61" s="16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2"/>
      <c r="C62" s="163"/>
      <c r="D62" s="164" t="s">
        <v>90</v>
      </c>
      <c r="E62" s="165"/>
      <c r="F62" s="165"/>
      <c r="G62" s="165"/>
      <c r="H62" s="165"/>
      <c r="I62" s="165"/>
      <c r="J62" s="166">
        <f>J160</f>
        <v>0</v>
      </c>
      <c r="K62" s="163"/>
      <c r="L62" s="16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2"/>
      <c r="C63" s="163"/>
      <c r="D63" s="164" t="s">
        <v>91</v>
      </c>
      <c r="E63" s="165"/>
      <c r="F63" s="165"/>
      <c r="G63" s="165"/>
      <c r="H63" s="165"/>
      <c r="I63" s="165"/>
      <c r="J63" s="166">
        <f>J175</f>
        <v>0</v>
      </c>
      <c r="K63" s="163"/>
      <c r="L63" s="16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56"/>
      <c r="C64" s="157"/>
      <c r="D64" s="158" t="s">
        <v>92</v>
      </c>
      <c r="E64" s="159"/>
      <c r="F64" s="159"/>
      <c r="G64" s="159"/>
      <c r="H64" s="159"/>
      <c r="I64" s="159"/>
      <c r="J64" s="160">
        <f>J178</f>
        <v>0</v>
      </c>
      <c r="K64" s="157"/>
      <c r="L64" s="16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2"/>
      <c r="C65" s="163"/>
      <c r="D65" s="164" t="s">
        <v>93</v>
      </c>
      <c r="E65" s="165"/>
      <c r="F65" s="165"/>
      <c r="G65" s="165"/>
      <c r="H65" s="165"/>
      <c r="I65" s="165"/>
      <c r="J65" s="166">
        <f>J179</f>
        <v>0</v>
      </c>
      <c r="K65" s="163"/>
      <c r="L65" s="16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2"/>
      <c r="C66" s="163"/>
      <c r="D66" s="164" t="s">
        <v>94</v>
      </c>
      <c r="E66" s="165"/>
      <c r="F66" s="165"/>
      <c r="G66" s="165"/>
      <c r="H66" s="165"/>
      <c r="I66" s="165"/>
      <c r="J66" s="166">
        <f>J193</f>
        <v>0</v>
      </c>
      <c r="K66" s="163"/>
      <c r="L66" s="16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2"/>
      <c r="C67" s="163"/>
      <c r="D67" s="164" t="s">
        <v>95</v>
      </c>
      <c r="E67" s="165"/>
      <c r="F67" s="165"/>
      <c r="G67" s="165"/>
      <c r="H67" s="165"/>
      <c r="I67" s="165"/>
      <c r="J67" s="166">
        <f>J205</f>
        <v>0</v>
      </c>
      <c r="K67" s="163"/>
      <c r="L67" s="16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56"/>
      <c r="C68" s="157"/>
      <c r="D68" s="158" t="s">
        <v>96</v>
      </c>
      <c r="E68" s="159"/>
      <c r="F68" s="159"/>
      <c r="G68" s="159"/>
      <c r="H68" s="159"/>
      <c r="I68" s="159"/>
      <c r="J68" s="160">
        <f>J213</f>
        <v>0</v>
      </c>
      <c r="K68" s="157"/>
      <c r="L68" s="16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56"/>
      <c r="C69" s="157"/>
      <c r="D69" s="158" t="s">
        <v>97</v>
      </c>
      <c r="E69" s="159"/>
      <c r="F69" s="159"/>
      <c r="G69" s="159"/>
      <c r="H69" s="159"/>
      <c r="I69" s="159"/>
      <c r="J69" s="160">
        <f>J217</f>
        <v>0</v>
      </c>
      <c r="K69" s="157"/>
      <c r="L69" s="16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2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12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="2" customFormat="1" ht="6.96" customHeight="1">
      <c r="A75" s="36"/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12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24.96" customHeight="1">
      <c r="A76" s="36"/>
      <c r="B76" s="37"/>
      <c r="C76" s="21" t="s">
        <v>98</v>
      </c>
      <c r="D76" s="38"/>
      <c r="E76" s="38"/>
      <c r="F76" s="38"/>
      <c r="G76" s="38"/>
      <c r="H76" s="38"/>
      <c r="I76" s="38"/>
      <c r="J76" s="38"/>
      <c r="K76" s="38"/>
      <c r="L76" s="12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6.96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2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12" customHeight="1">
      <c r="A78" s="36"/>
      <c r="B78" s="37"/>
      <c r="C78" s="30" t="s">
        <v>16</v>
      </c>
      <c r="D78" s="38"/>
      <c r="E78" s="38"/>
      <c r="F78" s="38"/>
      <c r="G78" s="38"/>
      <c r="H78" s="38"/>
      <c r="I78" s="38"/>
      <c r="J78" s="38"/>
      <c r="K78" s="38"/>
      <c r="L78" s="12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6.5" customHeight="1">
      <c r="A79" s="36"/>
      <c r="B79" s="37"/>
      <c r="C79" s="38"/>
      <c r="D79" s="38"/>
      <c r="E79" s="67" t="str">
        <f>E7</f>
        <v>Multifunkční hříště</v>
      </c>
      <c r="F79" s="38"/>
      <c r="G79" s="38"/>
      <c r="H79" s="38"/>
      <c r="I79" s="38"/>
      <c r="J79" s="38"/>
      <c r="K79" s="38"/>
      <c r="L79" s="12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2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2" customHeight="1">
      <c r="A81" s="36"/>
      <c r="B81" s="37"/>
      <c r="C81" s="30" t="s">
        <v>21</v>
      </c>
      <c r="D81" s="38"/>
      <c r="E81" s="38"/>
      <c r="F81" s="25" t="str">
        <f>F10</f>
        <v xml:space="preserve"> </v>
      </c>
      <c r="G81" s="38"/>
      <c r="H81" s="38"/>
      <c r="I81" s="30" t="s">
        <v>23</v>
      </c>
      <c r="J81" s="70" t="str">
        <f>IF(J10="","",J10)</f>
        <v>28. 6. 2024</v>
      </c>
      <c r="K81" s="38"/>
      <c r="L81" s="12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6.96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2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5.15" customHeight="1">
      <c r="A83" s="36"/>
      <c r="B83" s="37"/>
      <c r="C83" s="30" t="s">
        <v>25</v>
      </c>
      <c r="D83" s="38"/>
      <c r="E83" s="38"/>
      <c r="F83" s="25" t="str">
        <f>E13</f>
        <v xml:space="preserve">Střední škola, Rokycany, Jeřabinová 96/II, 337 01 </v>
      </c>
      <c r="G83" s="38"/>
      <c r="H83" s="38"/>
      <c r="I83" s="30" t="s">
        <v>31</v>
      </c>
      <c r="J83" s="34" t="str">
        <f>E19</f>
        <v xml:space="preserve"> </v>
      </c>
      <c r="K83" s="38"/>
      <c r="L83" s="12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25.65" customHeight="1">
      <c r="A84" s="36"/>
      <c r="B84" s="37"/>
      <c r="C84" s="30" t="s">
        <v>29</v>
      </c>
      <c r="D84" s="38"/>
      <c r="E84" s="38"/>
      <c r="F84" s="25" t="str">
        <f>IF(E16="","",E16)</f>
        <v>Vyplň údaj</v>
      </c>
      <c r="G84" s="38"/>
      <c r="H84" s="38"/>
      <c r="I84" s="30" t="s">
        <v>33</v>
      </c>
      <c r="J84" s="34" t="str">
        <f>E22</f>
        <v>Ing. arch. Pavel Rieger</v>
      </c>
      <c r="K84" s="38"/>
      <c r="L84" s="12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0.32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2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11" customFormat="1" ht="29.28" customHeight="1">
      <c r="A86" s="168"/>
      <c r="B86" s="169"/>
      <c r="C86" s="170" t="s">
        <v>99</v>
      </c>
      <c r="D86" s="171" t="s">
        <v>56</v>
      </c>
      <c r="E86" s="171" t="s">
        <v>52</v>
      </c>
      <c r="F86" s="171" t="s">
        <v>53</v>
      </c>
      <c r="G86" s="171" t="s">
        <v>100</v>
      </c>
      <c r="H86" s="171" t="s">
        <v>101</v>
      </c>
      <c r="I86" s="171" t="s">
        <v>102</v>
      </c>
      <c r="J86" s="171" t="s">
        <v>82</v>
      </c>
      <c r="K86" s="172" t="s">
        <v>103</v>
      </c>
      <c r="L86" s="173"/>
      <c r="M86" s="90" t="s">
        <v>19</v>
      </c>
      <c r="N86" s="91" t="s">
        <v>41</v>
      </c>
      <c r="O86" s="91" t="s">
        <v>104</v>
      </c>
      <c r="P86" s="91" t="s">
        <v>105</v>
      </c>
      <c r="Q86" s="91" t="s">
        <v>106</v>
      </c>
      <c r="R86" s="91" t="s">
        <v>107</v>
      </c>
      <c r="S86" s="91" t="s">
        <v>108</v>
      </c>
      <c r="T86" s="92" t="s">
        <v>109</v>
      </c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</row>
    <row r="87" s="2" customFormat="1" ht="22.8" customHeight="1">
      <c r="A87" s="36"/>
      <c r="B87" s="37"/>
      <c r="C87" s="97" t="s">
        <v>110</v>
      </c>
      <c r="D87" s="38"/>
      <c r="E87" s="38"/>
      <c r="F87" s="38"/>
      <c r="G87" s="38"/>
      <c r="H87" s="38"/>
      <c r="I87" s="38"/>
      <c r="J87" s="174">
        <f>BK87</f>
        <v>0</v>
      </c>
      <c r="K87" s="38"/>
      <c r="L87" s="42"/>
      <c r="M87" s="93"/>
      <c r="N87" s="175"/>
      <c r="O87" s="94"/>
      <c r="P87" s="176">
        <f>P88+P178+P213+P217</f>
        <v>0</v>
      </c>
      <c r="Q87" s="94"/>
      <c r="R87" s="176">
        <f>R88+R178+R213+R217</f>
        <v>419.86848669</v>
      </c>
      <c r="S87" s="94"/>
      <c r="T87" s="177">
        <f>T88+T178+T213+T217</f>
        <v>5.5999999999999996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5" t="s">
        <v>70</v>
      </c>
      <c r="AU87" s="15" t="s">
        <v>83</v>
      </c>
      <c r="BK87" s="178">
        <f>BK88+BK178+BK213+BK217</f>
        <v>0</v>
      </c>
    </row>
    <row r="88" s="12" customFormat="1" ht="25.92" customHeight="1">
      <c r="A88" s="12"/>
      <c r="B88" s="179"/>
      <c r="C88" s="180"/>
      <c r="D88" s="181" t="s">
        <v>70</v>
      </c>
      <c r="E88" s="182" t="s">
        <v>111</v>
      </c>
      <c r="F88" s="182" t="s">
        <v>112</v>
      </c>
      <c r="G88" s="180"/>
      <c r="H88" s="180"/>
      <c r="I88" s="183"/>
      <c r="J88" s="184">
        <f>BK88</f>
        <v>0</v>
      </c>
      <c r="K88" s="180"/>
      <c r="L88" s="185"/>
      <c r="M88" s="186"/>
      <c r="N88" s="187"/>
      <c r="O88" s="187"/>
      <c r="P88" s="188">
        <f>P89+P111+P125+P136+P147+P160+P175</f>
        <v>0</v>
      </c>
      <c r="Q88" s="187"/>
      <c r="R88" s="188">
        <f>R89+R111+R125+R136+R147+R160+R175</f>
        <v>415.81168752999997</v>
      </c>
      <c r="S88" s="187"/>
      <c r="T88" s="189">
        <f>T89+T111+T125+T136+T147+T160+T175</f>
        <v>5.5999999999999996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0" t="s">
        <v>76</v>
      </c>
      <c r="AT88" s="191" t="s">
        <v>70</v>
      </c>
      <c r="AU88" s="191" t="s">
        <v>71</v>
      </c>
      <c r="AY88" s="190" t="s">
        <v>113</v>
      </c>
      <c r="BK88" s="192">
        <f>BK89+BK111+BK125+BK136+BK147+BK160+BK175</f>
        <v>0</v>
      </c>
    </row>
    <row r="89" s="12" customFormat="1" ht="22.8" customHeight="1">
      <c r="A89" s="12"/>
      <c r="B89" s="179"/>
      <c r="C89" s="180"/>
      <c r="D89" s="181" t="s">
        <v>70</v>
      </c>
      <c r="E89" s="193" t="s">
        <v>76</v>
      </c>
      <c r="F89" s="193" t="s">
        <v>114</v>
      </c>
      <c r="G89" s="180"/>
      <c r="H89" s="180"/>
      <c r="I89" s="183"/>
      <c r="J89" s="194">
        <f>BK89</f>
        <v>0</v>
      </c>
      <c r="K89" s="180"/>
      <c r="L89" s="185"/>
      <c r="M89" s="186"/>
      <c r="N89" s="187"/>
      <c r="O89" s="187"/>
      <c r="P89" s="188">
        <f>SUM(P90:P110)</f>
        <v>0</v>
      </c>
      <c r="Q89" s="187"/>
      <c r="R89" s="188">
        <f>SUM(R90:R110)</f>
        <v>0.0040000000000000001</v>
      </c>
      <c r="S89" s="187"/>
      <c r="T89" s="189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0" t="s">
        <v>76</v>
      </c>
      <c r="AT89" s="191" t="s">
        <v>70</v>
      </c>
      <c r="AU89" s="191" t="s">
        <v>76</v>
      </c>
      <c r="AY89" s="190" t="s">
        <v>113</v>
      </c>
      <c r="BK89" s="192">
        <f>SUM(BK90:BK110)</f>
        <v>0</v>
      </c>
    </row>
    <row r="90" s="2" customFormat="1" ht="33" customHeight="1">
      <c r="A90" s="36"/>
      <c r="B90" s="37"/>
      <c r="C90" s="195" t="s">
        <v>76</v>
      </c>
      <c r="D90" s="195" t="s">
        <v>115</v>
      </c>
      <c r="E90" s="196" t="s">
        <v>116</v>
      </c>
      <c r="F90" s="197" t="s">
        <v>117</v>
      </c>
      <c r="G90" s="198" t="s">
        <v>118</v>
      </c>
      <c r="H90" s="199">
        <v>450</v>
      </c>
      <c r="I90" s="200"/>
      <c r="J90" s="201">
        <f>ROUND(I90*H90,2)</f>
        <v>0</v>
      </c>
      <c r="K90" s="197" t="s">
        <v>119</v>
      </c>
      <c r="L90" s="42"/>
      <c r="M90" s="202" t="s">
        <v>19</v>
      </c>
      <c r="N90" s="203" t="s">
        <v>42</v>
      </c>
      <c r="O90" s="82"/>
      <c r="P90" s="204">
        <f>O90*H90</f>
        <v>0</v>
      </c>
      <c r="Q90" s="204">
        <v>0</v>
      </c>
      <c r="R90" s="204">
        <f>Q90*H90</f>
        <v>0</v>
      </c>
      <c r="S90" s="204">
        <v>0</v>
      </c>
      <c r="T90" s="20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206" t="s">
        <v>120</v>
      </c>
      <c r="AT90" s="206" t="s">
        <v>115</v>
      </c>
      <c r="AU90" s="206" t="s">
        <v>78</v>
      </c>
      <c r="AY90" s="15" t="s">
        <v>113</v>
      </c>
      <c r="BE90" s="207">
        <f>IF(N90="základní",J90,0)</f>
        <v>0</v>
      </c>
      <c r="BF90" s="207">
        <f>IF(N90="snížená",J90,0)</f>
        <v>0</v>
      </c>
      <c r="BG90" s="207">
        <f>IF(N90="zákl. přenesená",J90,0)</f>
        <v>0</v>
      </c>
      <c r="BH90" s="207">
        <f>IF(N90="sníž. přenesená",J90,0)</f>
        <v>0</v>
      </c>
      <c r="BI90" s="207">
        <f>IF(N90="nulová",J90,0)</f>
        <v>0</v>
      </c>
      <c r="BJ90" s="15" t="s">
        <v>76</v>
      </c>
      <c r="BK90" s="207">
        <f>ROUND(I90*H90,2)</f>
        <v>0</v>
      </c>
      <c r="BL90" s="15" t="s">
        <v>120</v>
      </c>
      <c r="BM90" s="206" t="s">
        <v>121</v>
      </c>
    </row>
    <row r="91" s="2" customFormat="1">
      <c r="A91" s="36"/>
      <c r="B91" s="37"/>
      <c r="C91" s="38"/>
      <c r="D91" s="208" t="s">
        <v>122</v>
      </c>
      <c r="E91" s="38"/>
      <c r="F91" s="209" t="s">
        <v>123</v>
      </c>
      <c r="G91" s="38"/>
      <c r="H91" s="38"/>
      <c r="I91" s="210"/>
      <c r="J91" s="38"/>
      <c r="K91" s="38"/>
      <c r="L91" s="42"/>
      <c r="M91" s="211"/>
      <c r="N91" s="212"/>
      <c r="O91" s="82"/>
      <c r="P91" s="82"/>
      <c r="Q91" s="82"/>
      <c r="R91" s="82"/>
      <c r="S91" s="82"/>
      <c r="T91" s="83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5" t="s">
        <v>122</v>
      </c>
      <c r="AU91" s="15" t="s">
        <v>78</v>
      </c>
    </row>
    <row r="92" s="2" customFormat="1" ht="33" customHeight="1">
      <c r="A92" s="36"/>
      <c r="B92" s="37"/>
      <c r="C92" s="195" t="s">
        <v>78</v>
      </c>
      <c r="D92" s="195" t="s">
        <v>115</v>
      </c>
      <c r="E92" s="196" t="s">
        <v>124</v>
      </c>
      <c r="F92" s="197" t="s">
        <v>125</v>
      </c>
      <c r="G92" s="198" t="s">
        <v>118</v>
      </c>
      <c r="H92" s="199">
        <v>400</v>
      </c>
      <c r="I92" s="200"/>
      <c r="J92" s="201">
        <f>ROUND(I92*H92,2)</f>
        <v>0</v>
      </c>
      <c r="K92" s="197" t="s">
        <v>119</v>
      </c>
      <c r="L92" s="42"/>
      <c r="M92" s="202" t="s">
        <v>19</v>
      </c>
      <c r="N92" s="203" t="s">
        <v>42</v>
      </c>
      <c r="O92" s="82"/>
      <c r="P92" s="204">
        <f>O92*H92</f>
        <v>0</v>
      </c>
      <c r="Q92" s="204">
        <v>0</v>
      </c>
      <c r="R92" s="204">
        <f>Q92*H92</f>
        <v>0</v>
      </c>
      <c r="S92" s="204">
        <v>0</v>
      </c>
      <c r="T92" s="205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206" t="s">
        <v>120</v>
      </c>
      <c r="AT92" s="206" t="s">
        <v>115</v>
      </c>
      <c r="AU92" s="206" t="s">
        <v>78</v>
      </c>
      <c r="AY92" s="15" t="s">
        <v>113</v>
      </c>
      <c r="BE92" s="207">
        <f>IF(N92="základní",J92,0)</f>
        <v>0</v>
      </c>
      <c r="BF92" s="207">
        <f>IF(N92="snížená",J92,0)</f>
        <v>0</v>
      </c>
      <c r="BG92" s="207">
        <f>IF(N92="zákl. přenesená",J92,0)</f>
        <v>0</v>
      </c>
      <c r="BH92" s="207">
        <f>IF(N92="sníž. přenesená",J92,0)</f>
        <v>0</v>
      </c>
      <c r="BI92" s="207">
        <f>IF(N92="nulová",J92,0)</f>
        <v>0</v>
      </c>
      <c r="BJ92" s="15" t="s">
        <v>76</v>
      </c>
      <c r="BK92" s="207">
        <f>ROUND(I92*H92,2)</f>
        <v>0</v>
      </c>
      <c r="BL92" s="15" t="s">
        <v>120</v>
      </c>
      <c r="BM92" s="206" t="s">
        <v>126</v>
      </c>
    </row>
    <row r="93" s="2" customFormat="1">
      <c r="A93" s="36"/>
      <c r="B93" s="37"/>
      <c r="C93" s="38"/>
      <c r="D93" s="208" t="s">
        <v>122</v>
      </c>
      <c r="E93" s="38"/>
      <c r="F93" s="209" t="s">
        <v>127</v>
      </c>
      <c r="G93" s="38"/>
      <c r="H93" s="38"/>
      <c r="I93" s="210"/>
      <c r="J93" s="38"/>
      <c r="K93" s="38"/>
      <c r="L93" s="42"/>
      <c r="M93" s="211"/>
      <c r="N93" s="212"/>
      <c r="O93" s="82"/>
      <c r="P93" s="82"/>
      <c r="Q93" s="82"/>
      <c r="R93" s="82"/>
      <c r="S93" s="82"/>
      <c r="T93" s="83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5" t="s">
        <v>122</v>
      </c>
      <c r="AU93" s="15" t="s">
        <v>78</v>
      </c>
    </row>
    <row r="94" s="2" customFormat="1" ht="44.25" customHeight="1">
      <c r="A94" s="36"/>
      <c r="B94" s="37"/>
      <c r="C94" s="195" t="s">
        <v>128</v>
      </c>
      <c r="D94" s="195" t="s">
        <v>115</v>
      </c>
      <c r="E94" s="196" t="s">
        <v>129</v>
      </c>
      <c r="F94" s="197" t="s">
        <v>130</v>
      </c>
      <c r="G94" s="198" t="s">
        <v>131</v>
      </c>
      <c r="H94" s="199">
        <v>61.859999999999999</v>
      </c>
      <c r="I94" s="200"/>
      <c r="J94" s="201">
        <f>ROUND(I94*H94,2)</f>
        <v>0</v>
      </c>
      <c r="K94" s="197" t="s">
        <v>119</v>
      </c>
      <c r="L94" s="42"/>
      <c r="M94" s="202" t="s">
        <v>19</v>
      </c>
      <c r="N94" s="203" t="s">
        <v>42</v>
      </c>
      <c r="O94" s="82"/>
      <c r="P94" s="204">
        <f>O94*H94</f>
        <v>0</v>
      </c>
      <c r="Q94" s="204">
        <v>0</v>
      </c>
      <c r="R94" s="204">
        <f>Q94*H94</f>
        <v>0</v>
      </c>
      <c r="S94" s="204">
        <v>0</v>
      </c>
      <c r="T94" s="20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206" t="s">
        <v>120</v>
      </c>
      <c r="AT94" s="206" t="s">
        <v>115</v>
      </c>
      <c r="AU94" s="206" t="s">
        <v>78</v>
      </c>
      <c r="AY94" s="15" t="s">
        <v>113</v>
      </c>
      <c r="BE94" s="207">
        <f>IF(N94="základní",J94,0)</f>
        <v>0</v>
      </c>
      <c r="BF94" s="207">
        <f>IF(N94="snížená",J94,0)</f>
        <v>0</v>
      </c>
      <c r="BG94" s="207">
        <f>IF(N94="zákl. přenesená",J94,0)</f>
        <v>0</v>
      </c>
      <c r="BH94" s="207">
        <f>IF(N94="sníž. přenesená",J94,0)</f>
        <v>0</v>
      </c>
      <c r="BI94" s="207">
        <f>IF(N94="nulová",J94,0)</f>
        <v>0</v>
      </c>
      <c r="BJ94" s="15" t="s">
        <v>76</v>
      </c>
      <c r="BK94" s="207">
        <f>ROUND(I94*H94,2)</f>
        <v>0</v>
      </c>
      <c r="BL94" s="15" t="s">
        <v>120</v>
      </c>
      <c r="BM94" s="206" t="s">
        <v>132</v>
      </c>
    </row>
    <row r="95" s="2" customFormat="1">
      <c r="A95" s="36"/>
      <c r="B95" s="37"/>
      <c r="C95" s="38"/>
      <c r="D95" s="208" t="s">
        <v>122</v>
      </c>
      <c r="E95" s="38"/>
      <c r="F95" s="209" t="s">
        <v>133</v>
      </c>
      <c r="G95" s="38"/>
      <c r="H95" s="38"/>
      <c r="I95" s="210"/>
      <c r="J95" s="38"/>
      <c r="K95" s="38"/>
      <c r="L95" s="42"/>
      <c r="M95" s="211"/>
      <c r="N95" s="212"/>
      <c r="O95" s="82"/>
      <c r="P95" s="82"/>
      <c r="Q95" s="82"/>
      <c r="R95" s="82"/>
      <c r="S95" s="82"/>
      <c r="T95" s="83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5" t="s">
        <v>122</v>
      </c>
      <c r="AU95" s="15" t="s">
        <v>78</v>
      </c>
    </row>
    <row r="96" s="13" customFormat="1">
      <c r="A96" s="13"/>
      <c r="B96" s="213"/>
      <c r="C96" s="214"/>
      <c r="D96" s="215" t="s">
        <v>134</v>
      </c>
      <c r="E96" s="216" t="s">
        <v>19</v>
      </c>
      <c r="F96" s="217" t="s">
        <v>135</v>
      </c>
      <c r="G96" s="214"/>
      <c r="H96" s="218">
        <v>61.859999999999999</v>
      </c>
      <c r="I96" s="219"/>
      <c r="J96" s="214"/>
      <c r="K96" s="214"/>
      <c r="L96" s="220"/>
      <c r="M96" s="221"/>
      <c r="N96" s="222"/>
      <c r="O96" s="222"/>
      <c r="P96" s="222"/>
      <c r="Q96" s="222"/>
      <c r="R96" s="222"/>
      <c r="S96" s="222"/>
      <c r="T96" s="22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4" t="s">
        <v>134</v>
      </c>
      <c r="AU96" s="224" t="s">
        <v>78</v>
      </c>
      <c r="AV96" s="13" t="s">
        <v>78</v>
      </c>
      <c r="AW96" s="13" t="s">
        <v>32</v>
      </c>
      <c r="AX96" s="13" t="s">
        <v>76</v>
      </c>
      <c r="AY96" s="224" t="s">
        <v>113</v>
      </c>
    </row>
    <row r="97" s="2" customFormat="1" ht="37.8" customHeight="1">
      <c r="A97" s="36"/>
      <c r="B97" s="37"/>
      <c r="C97" s="195" t="s">
        <v>120</v>
      </c>
      <c r="D97" s="195" t="s">
        <v>115</v>
      </c>
      <c r="E97" s="196" t="s">
        <v>136</v>
      </c>
      <c r="F97" s="197" t="s">
        <v>137</v>
      </c>
      <c r="G97" s="198" t="s">
        <v>131</v>
      </c>
      <c r="H97" s="199">
        <v>12</v>
      </c>
      <c r="I97" s="200"/>
      <c r="J97" s="201">
        <f>ROUND(I97*H97,2)</f>
        <v>0</v>
      </c>
      <c r="K97" s="197" t="s">
        <v>119</v>
      </c>
      <c r="L97" s="42"/>
      <c r="M97" s="202" t="s">
        <v>19</v>
      </c>
      <c r="N97" s="203" t="s">
        <v>42</v>
      </c>
      <c r="O97" s="82"/>
      <c r="P97" s="204">
        <f>O97*H97</f>
        <v>0</v>
      </c>
      <c r="Q97" s="204">
        <v>0</v>
      </c>
      <c r="R97" s="204">
        <f>Q97*H97</f>
        <v>0</v>
      </c>
      <c r="S97" s="204">
        <v>0</v>
      </c>
      <c r="T97" s="20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206" t="s">
        <v>120</v>
      </c>
      <c r="AT97" s="206" t="s">
        <v>115</v>
      </c>
      <c r="AU97" s="206" t="s">
        <v>78</v>
      </c>
      <c r="AY97" s="15" t="s">
        <v>113</v>
      </c>
      <c r="BE97" s="207">
        <f>IF(N97="základní",J97,0)</f>
        <v>0</v>
      </c>
      <c r="BF97" s="207">
        <f>IF(N97="snížená",J97,0)</f>
        <v>0</v>
      </c>
      <c r="BG97" s="207">
        <f>IF(N97="zákl. přenesená",J97,0)</f>
        <v>0</v>
      </c>
      <c r="BH97" s="207">
        <f>IF(N97="sníž. přenesená",J97,0)</f>
        <v>0</v>
      </c>
      <c r="BI97" s="207">
        <f>IF(N97="nulová",J97,0)</f>
        <v>0</v>
      </c>
      <c r="BJ97" s="15" t="s">
        <v>76</v>
      </c>
      <c r="BK97" s="207">
        <f>ROUND(I97*H97,2)</f>
        <v>0</v>
      </c>
      <c r="BL97" s="15" t="s">
        <v>120</v>
      </c>
      <c r="BM97" s="206" t="s">
        <v>138</v>
      </c>
    </row>
    <row r="98" s="2" customFormat="1">
      <c r="A98" s="36"/>
      <c r="B98" s="37"/>
      <c r="C98" s="38"/>
      <c r="D98" s="208" t="s">
        <v>122</v>
      </c>
      <c r="E98" s="38"/>
      <c r="F98" s="209" t="s">
        <v>139</v>
      </c>
      <c r="G98" s="38"/>
      <c r="H98" s="38"/>
      <c r="I98" s="210"/>
      <c r="J98" s="38"/>
      <c r="K98" s="38"/>
      <c r="L98" s="42"/>
      <c r="M98" s="211"/>
      <c r="N98" s="212"/>
      <c r="O98" s="82"/>
      <c r="P98" s="82"/>
      <c r="Q98" s="82"/>
      <c r="R98" s="82"/>
      <c r="S98" s="82"/>
      <c r="T98" s="83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5" t="s">
        <v>122</v>
      </c>
      <c r="AU98" s="15" t="s">
        <v>78</v>
      </c>
    </row>
    <row r="99" s="2" customFormat="1" ht="62.7" customHeight="1">
      <c r="A99" s="36"/>
      <c r="B99" s="37"/>
      <c r="C99" s="195" t="s">
        <v>140</v>
      </c>
      <c r="D99" s="195" t="s">
        <v>115</v>
      </c>
      <c r="E99" s="196" t="s">
        <v>141</v>
      </c>
      <c r="F99" s="197" t="s">
        <v>142</v>
      </c>
      <c r="G99" s="198" t="s">
        <v>131</v>
      </c>
      <c r="H99" s="199">
        <v>61.859999999999999</v>
      </c>
      <c r="I99" s="200"/>
      <c r="J99" s="201">
        <f>ROUND(I99*H99,2)</f>
        <v>0</v>
      </c>
      <c r="K99" s="197" t="s">
        <v>119</v>
      </c>
      <c r="L99" s="42"/>
      <c r="M99" s="202" t="s">
        <v>19</v>
      </c>
      <c r="N99" s="203" t="s">
        <v>42</v>
      </c>
      <c r="O99" s="82"/>
      <c r="P99" s="204">
        <f>O99*H99</f>
        <v>0</v>
      </c>
      <c r="Q99" s="204">
        <v>0</v>
      </c>
      <c r="R99" s="204">
        <f>Q99*H99</f>
        <v>0</v>
      </c>
      <c r="S99" s="204">
        <v>0</v>
      </c>
      <c r="T99" s="20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206" t="s">
        <v>120</v>
      </c>
      <c r="AT99" s="206" t="s">
        <v>115</v>
      </c>
      <c r="AU99" s="206" t="s">
        <v>78</v>
      </c>
      <c r="AY99" s="15" t="s">
        <v>113</v>
      </c>
      <c r="BE99" s="207">
        <f>IF(N99="základní",J99,0)</f>
        <v>0</v>
      </c>
      <c r="BF99" s="207">
        <f>IF(N99="snížená",J99,0)</f>
        <v>0</v>
      </c>
      <c r="BG99" s="207">
        <f>IF(N99="zákl. přenesená",J99,0)</f>
        <v>0</v>
      </c>
      <c r="BH99" s="207">
        <f>IF(N99="sníž. přenesená",J99,0)</f>
        <v>0</v>
      </c>
      <c r="BI99" s="207">
        <f>IF(N99="nulová",J99,0)</f>
        <v>0</v>
      </c>
      <c r="BJ99" s="15" t="s">
        <v>76</v>
      </c>
      <c r="BK99" s="207">
        <f>ROUND(I99*H99,2)</f>
        <v>0</v>
      </c>
      <c r="BL99" s="15" t="s">
        <v>120</v>
      </c>
      <c r="BM99" s="206" t="s">
        <v>143</v>
      </c>
    </row>
    <row r="100" s="2" customFormat="1">
      <c r="A100" s="36"/>
      <c r="B100" s="37"/>
      <c r="C100" s="38"/>
      <c r="D100" s="208" t="s">
        <v>122</v>
      </c>
      <c r="E100" s="38"/>
      <c r="F100" s="209" t="s">
        <v>144</v>
      </c>
      <c r="G100" s="38"/>
      <c r="H100" s="38"/>
      <c r="I100" s="210"/>
      <c r="J100" s="38"/>
      <c r="K100" s="38"/>
      <c r="L100" s="42"/>
      <c r="M100" s="211"/>
      <c r="N100" s="212"/>
      <c r="O100" s="82"/>
      <c r="P100" s="82"/>
      <c r="Q100" s="82"/>
      <c r="R100" s="82"/>
      <c r="S100" s="82"/>
      <c r="T100" s="83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5" t="s">
        <v>122</v>
      </c>
      <c r="AU100" s="15" t="s">
        <v>78</v>
      </c>
    </row>
    <row r="101" s="2" customFormat="1" ht="44.25" customHeight="1">
      <c r="A101" s="36"/>
      <c r="B101" s="37"/>
      <c r="C101" s="195" t="s">
        <v>145</v>
      </c>
      <c r="D101" s="195" t="s">
        <v>115</v>
      </c>
      <c r="E101" s="196" t="s">
        <v>146</v>
      </c>
      <c r="F101" s="197" t="s">
        <v>147</v>
      </c>
      <c r="G101" s="198" t="s">
        <v>148</v>
      </c>
      <c r="H101" s="199">
        <v>61.859999999999999</v>
      </c>
      <c r="I101" s="200"/>
      <c r="J101" s="201">
        <f>ROUND(I101*H101,2)</f>
        <v>0</v>
      </c>
      <c r="K101" s="197" t="s">
        <v>119</v>
      </c>
      <c r="L101" s="42"/>
      <c r="M101" s="202" t="s">
        <v>19</v>
      </c>
      <c r="N101" s="203" t="s">
        <v>42</v>
      </c>
      <c r="O101" s="82"/>
      <c r="P101" s="204">
        <f>O101*H101</f>
        <v>0</v>
      </c>
      <c r="Q101" s="204">
        <v>0</v>
      </c>
      <c r="R101" s="204">
        <f>Q101*H101</f>
        <v>0</v>
      </c>
      <c r="S101" s="204">
        <v>0</v>
      </c>
      <c r="T101" s="20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206" t="s">
        <v>120</v>
      </c>
      <c r="AT101" s="206" t="s">
        <v>115</v>
      </c>
      <c r="AU101" s="206" t="s">
        <v>78</v>
      </c>
      <c r="AY101" s="15" t="s">
        <v>113</v>
      </c>
      <c r="BE101" s="207">
        <f>IF(N101="základní",J101,0)</f>
        <v>0</v>
      </c>
      <c r="BF101" s="207">
        <f>IF(N101="snížená",J101,0)</f>
        <v>0</v>
      </c>
      <c r="BG101" s="207">
        <f>IF(N101="zákl. přenesená",J101,0)</f>
        <v>0</v>
      </c>
      <c r="BH101" s="207">
        <f>IF(N101="sníž. přenesená",J101,0)</f>
        <v>0</v>
      </c>
      <c r="BI101" s="207">
        <f>IF(N101="nulová",J101,0)</f>
        <v>0</v>
      </c>
      <c r="BJ101" s="15" t="s">
        <v>76</v>
      </c>
      <c r="BK101" s="207">
        <f>ROUND(I101*H101,2)</f>
        <v>0</v>
      </c>
      <c r="BL101" s="15" t="s">
        <v>120</v>
      </c>
      <c r="BM101" s="206" t="s">
        <v>149</v>
      </c>
    </row>
    <row r="102" s="2" customFormat="1">
      <c r="A102" s="36"/>
      <c r="B102" s="37"/>
      <c r="C102" s="38"/>
      <c r="D102" s="208" t="s">
        <v>122</v>
      </c>
      <c r="E102" s="38"/>
      <c r="F102" s="209" t="s">
        <v>150</v>
      </c>
      <c r="G102" s="38"/>
      <c r="H102" s="38"/>
      <c r="I102" s="210"/>
      <c r="J102" s="38"/>
      <c r="K102" s="38"/>
      <c r="L102" s="42"/>
      <c r="M102" s="211"/>
      <c r="N102" s="212"/>
      <c r="O102" s="82"/>
      <c r="P102" s="82"/>
      <c r="Q102" s="82"/>
      <c r="R102" s="82"/>
      <c r="S102" s="82"/>
      <c r="T102" s="83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5" t="s">
        <v>122</v>
      </c>
      <c r="AU102" s="15" t="s">
        <v>78</v>
      </c>
    </row>
    <row r="103" s="2" customFormat="1" ht="37.8" customHeight="1">
      <c r="A103" s="36"/>
      <c r="B103" s="37"/>
      <c r="C103" s="195" t="s">
        <v>151</v>
      </c>
      <c r="D103" s="195" t="s">
        <v>115</v>
      </c>
      <c r="E103" s="196" t="s">
        <v>152</v>
      </c>
      <c r="F103" s="197" t="s">
        <v>153</v>
      </c>
      <c r="G103" s="198" t="s">
        <v>118</v>
      </c>
      <c r="H103" s="199">
        <v>80</v>
      </c>
      <c r="I103" s="200"/>
      <c r="J103" s="201">
        <f>ROUND(I103*H103,2)</f>
        <v>0</v>
      </c>
      <c r="K103" s="197" t="s">
        <v>119</v>
      </c>
      <c r="L103" s="42"/>
      <c r="M103" s="202" t="s">
        <v>19</v>
      </c>
      <c r="N103" s="203" t="s">
        <v>42</v>
      </c>
      <c r="O103" s="82"/>
      <c r="P103" s="204">
        <f>O103*H103</f>
        <v>0</v>
      </c>
      <c r="Q103" s="204">
        <v>0</v>
      </c>
      <c r="R103" s="204">
        <f>Q103*H103</f>
        <v>0</v>
      </c>
      <c r="S103" s="204">
        <v>0</v>
      </c>
      <c r="T103" s="20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06" t="s">
        <v>120</v>
      </c>
      <c r="AT103" s="206" t="s">
        <v>115</v>
      </c>
      <c r="AU103" s="206" t="s">
        <v>78</v>
      </c>
      <c r="AY103" s="15" t="s">
        <v>113</v>
      </c>
      <c r="BE103" s="207">
        <f>IF(N103="základní",J103,0)</f>
        <v>0</v>
      </c>
      <c r="BF103" s="207">
        <f>IF(N103="snížená",J103,0)</f>
        <v>0</v>
      </c>
      <c r="BG103" s="207">
        <f>IF(N103="zákl. přenesená",J103,0)</f>
        <v>0</v>
      </c>
      <c r="BH103" s="207">
        <f>IF(N103="sníž. přenesená",J103,0)</f>
        <v>0</v>
      </c>
      <c r="BI103" s="207">
        <f>IF(N103="nulová",J103,0)</f>
        <v>0</v>
      </c>
      <c r="BJ103" s="15" t="s">
        <v>76</v>
      </c>
      <c r="BK103" s="207">
        <f>ROUND(I103*H103,2)</f>
        <v>0</v>
      </c>
      <c r="BL103" s="15" t="s">
        <v>120</v>
      </c>
      <c r="BM103" s="206" t="s">
        <v>154</v>
      </c>
    </row>
    <row r="104" s="2" customFormat="1">
      <c r="A104" s="36"/>
      <c r="B104" s="37"/>
      <c r="C104" s="38"/>
      <c r="D104" s="208" t="s">
        <v>122</v>
      </c>
      <c r="E104" s="38"/>
      <c r="F104" s="209" t="s">
        <v>155</v>
      </c>
      <c r="G104" s="38"/>
      <c r="H104" s="38"/>
      <c r="I104" s="210"/>
      <c r="J104" s="38"/>
      <c r="K104" s="38"/>
      <c r="L104" s="42"/>
      <c r="M104" s="211"/>
      <c r="N104" s="212"/>
      <c r="O104" s="82"/>
      <c r="P104" s="82"/>
      <c r="Q104" s="82"/>
      <c r="R104" s="82"/>
      <c r="S104" s="82"/>
      <c r="T104" s="83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5" t="s">
        <v>122</v>
      </c>
      <c r="AU104" s="15" t="s">
        <v>78</v>
      </c>
    </row>
    <row r="105" s="2" customFormat="1" ht="16.5" customHeight="1">
      <c r="A105" s="36"/>
      <c r="B105" s="37"/>
      <c r="C105" s="225" t="s">
        <v>156</v>
      </c>
      <c r="D105" s="225" t="s">
        <v>157</v>
      </c>
      <c r="E105" s="226" t="s">
        <v>158</v>
      </c>
      <c r="F105" s="227" t="s">
        <v>159</v>
      </c>
      <c r="G105" s="228" t="s">
        <v>160</v>
      </c>
      <c r="H105" s="229">
        <v>4</v>
      </c>
      <c r="I105" s="230"/>
      <c r="J105" s="231">
        <f>ROUND(I105*H105,2)</f>
        <v>0</v>
      </c>
      <c r="K105" s="227" t="s">
        <v>119</v>
      </c>
      <c r="L105" s="232"/>
      <c r="M105" s="233" t="s">
        <v>19</v>
      </c>
      <c r="N105" s="234" t="s">
        <v>42</v>
      </c>
      <c r="O105" s="82"/>
      <c r="P105" s="204">
        <f>O105*H105</f>
        <v>0</v>
      </c>
      <c r="Q105" s="204">
        <v>0.001</v>
      </c>
      <c r="R105" s="204">
        <f>Q105*H105</f>
        <v>0.0040000000000000001</v>
      </c>
      <c r="S105" s="204">
        <v>0</v>
      </c>
      <c r="T105" s="20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6" t="s">
        <v>156</v>
      </c>
      <c r="AT105" s="206" t="s">
        <v>157</v>
      </c>
      <c r="AU105" s="206" t="s">
        <v>78</v>
      </c>
      <c r="AY105" s="15" t="s">
        <v>113</v>
      </c>
      <c r="BE105" s="207">
        <f>IF(N105="základní",J105,0)</f>
        <v>0</v>
      </c>
      <c r="BF105" s="207">
        <f>IF(N105="snížená",J105,0)</f>
        <v>0</v>
      </c>
      <c r="BG105" s="207">
        <f>IF(N105="zákl. přenesená",J105,0)</f>
        <v>0</v>
      </c>
      <c r="BH105" s="207">
        <f>IF(N105="sníž. přenesená",J105,0)</f>
        <v>0</v>
      </c>
      <c r="BI105" s="207">
        <f>IF(N105="nulová",J105,0)</f>
        <v>0</v>
      </c>
      <c r="BJ105" s="15" t="s">
        <v>76</v>
      </c>
      <c r="BK105" s="207">
        <f>ROUND(I105*H105,2)</f>
        <v>0</v>
      </c>
      <c r="BL105" s="15" t="s">
        <v>120</v>
      </c>
      <c r="BM105" s="206" t="s">
        <v>161</v>
      </c>
    </row>
    <row r="106" s="13" customFormat="1">
      <c r="A106" s="13"/>
      <c r="B106" s="213"/>
      <c r="C106" s="214"/>
      <c r="D106" s="215" t="s">
        <v>134</v>
      </c>
      <c r="E106" s="214"/>
      <c r="F106" s="217" t="s">
        <v>162</v>
      </c>
      <c r="G106" s="214"/>
      <c r="H106" s="218">
        <v>4</v>
      </c>
      <c r="I106" s="219"/>
      <c r="J106" s="214"/>
      <c r="K106" s="214"/>
      <c r="L106" s="220"/>
      <c r="M106" s="221"/>
      <c r="N106" s="222"/>
      <c r="O106" s="222"/>
      <c r="P106" s="222"/>
      <c r="Q106" s="222"/>
      <c r="R106" s="222"/>
      <c r="S106" s="222"/>
      <c r="T106" s="22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4" t="s">
        <v>134</v>
      </c>
      <c r="AU106" s="224" t="s">
        <v>78</v>
      </c>
      <c r="AV106" s="13" t="s">
        <v>78</v>
      </c>
      <c r="AW106" s="13" t="s">
        <v>4</v>
      </c>
      <c r="AX106" s="13" t="s">
        <v>76</v>
      </c>
      <c r="AY106" s="224" t="s">
        <v>113</v>
      </c>
    </row>
    <row r="107" s="2" customFormat="1" ht="37.8" customHeight="1">
      <c r="A107" s="36"/>
      <c r="B107" s="37"/>
      <c r="C107" s="195" t="s">
        <v>163</v>
      </c>
      <c r="D107" s="195" t="s">
        <v>115</v>
      </c>
      <c r="E107" s="196" t="s">
        <v>164</v>
      </c>
      <c r="F107" s="197" t="s">
        <v>165</v>
      </c>
      <c r="G107" s="198" t="s">
        <v>118</v>
      </c>
      <c r="H107" s="199">
        <v>80</v>
      </c>
      <c r="I107" s="200"/>
      <c r="J107" s="201">
        <f>ROUND(I107*H107,2)</f>
        <v>0</v>
      </c>
      <c r="K107" s="197" t="s">
        <v>119</v>
      </c>
      <c r="L107" s="42"/>
      <c r="M107" s="202" t="s">
        <v>19</v>
      </c>
      <c r="N107" s="203" t="s">
        <v>42</v>
      </c>
      <c r="O107" s="82"/>
      <c r="P107" s="204">
        <f>O107*H107</f>
        <v>0</v>
      </c>
      <c r="Q107" s="204">
        <v>0</v>
      </c>
      <c r="R107" s="204">
        <f>Q107*H107</f>
        <v>0</v>
      </c>
      <c r="S107" s="204">
        <v>0</v>
      </c>
      <c r="T107" s="20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6" t="s">
        <v>120</v>
      </c>
      <c r="AT107" s="206" t="s">
        <v>115</v>
      </c>
      <c r="AU107" s="206" t="s">
        <v>78</v>
      </c>
      <c r="AY107" s="15" t="s">
        <v>113</v>
      </c>
      <c r="BE107" s="207">
        <f>IF(N107="základní",J107,0)</f>
        <v>0</v>
      </c>
      <c r="BF107" s="207">
        <f>IF(N107="snížená",J107,0)</f>
        <v>0</v>
      </c>
      <c r="BG107" s="207">
        <f>IF(N107="zákl. přenesená",J107,0)</f>
        <v>0</v>
      </c>
      <c r="BH107" s="207">
        <f>IF(N107="sníž. přenesená",J107,0)</f>
        <v>0</v>
      </c>
      <c r="BI107" s="207">
        <f>IF(N107="nulová",J107,0)</f>
        <v>0</v>
      </c>
      <c r="BJ107" s="15" t="s">
        <v>76</v>
      </c>
      <c r="BK107" s="207">
        <f>ROUND(I107*H107,2)</f>
        <v>0</v>
      </c>
      <c r="BL107" s="15" t="s">
        <v>120</v>
      </c>
      <c r="BM107" s="206" t="s">
        <v>166</v>
      </c>
    </row>
    <row r="108" s="2" customFormat="1">
      <c r="A108" s="36"/>
      <c r="B108" s="37"/>
      <c r="C108" s="38"/>
      <c r="D108" s="208" t="s">
        <v>122</v>
      </c>
      <c r="E108" s="38"/>
      <c r="F108" s="209" t="s">
        <v>167</v>
      </c>
      <c r="G108" s="38"/>
      <c r="H108" s="38"/>
      <c r="I108" s="210"/>
      <c r="J108" s="38"/>
      <c r="K108" s="38"/>
      <c r="L108" s="42"/>
      <c r="M108" s="211"/>
      <c r="N108" s="212"/>
      <c r="O108" s="82"/>
      <c r="P108" s="82"/>
      <c r="Q108" s="82"/>
      <c r="R108" s="82"/>
      <c r="S108" s="82"/>
      <c r="T108" s="83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122</v>
      </c>
      <c r="AU108" s="15" t="s">
        <v>78</v>
      </c>
    </row>
    <row r="109" s="2" customFormat="1" ht="37.8" customHeight="1">
      <c r="A109" s="36"/>
      <c r="B109" s="37"/>
      <c r="C109" s="195" t="s">
        <v>168</v>
      </c>
      <c r="D109" s="195" t="s">
        <v>115</v>
      </c>
      <c r="E109" s="196" t="s">
        <v>169</v>
      </c>
      <c r="F109" s="197" t="s">
        <v>170</v>
      </c>
      <c r="G109" s="198" t="s">
        <v>118</v>
      </c>
      <c r="H109" s="199">
        <v>80</v>
      </c>
      <c r="I109" s="200"/>
      <c r="J109" s="201">
        <f>ROUND(I109*H109,2)</f>
        <v>0</v>
      </c>
      <c r="K109" s="197" t="s">
        <v>119</v>
      </c>
      <c r="L109" s="42"/>
      <c r="M109" s="202" t="s">
        <v>19</v>
      </c>
      <c r="N109" s="203" t="s">
        <v>42</v>
      </c>
      <c r="O109" s="82"/>
      <c r="P109" s="204">
        <f>O109*H109</f>
        <v>0</v>
      </c>
      <c r="Q109" s="204">
        <v>0</v>
      </c>
      <c r="R109" s="204">
        <f>Q109*H109</f>
        <v>0</v>
      </c>
      <c r="S109" s="204">
        <v>0</v>
      </c>
      <c r="T109" s="20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6" t="s">
        <v>120</v>
      </c>
      <c r="AT109" s="206" t="s">
        <v>115</v>
      </c>
      <c r="AU109" s="206" t="s">
        <v>78</v>
      </c>
      <c r="AY109" s="15" t="s">
        <v>113</v>
      </c>
      <c r="BE109" s="207">
        <f>IF(N109="základní",J109,0)</f>
        <v>0</v>
      </c>
      <c r="BF109" s="207">
        <f>IF(N109="snížená",J109,0)</f>
        <v>0</v>
      </c>
      <c r="BG109" s="207">
        <f>IF(N109="zákl. přenesená",J109,0)</f>
        <v>0</v>
      </c>
      <c r="BH109" s="207">
        <f>IF(N109="sníž. přenesená",J109,0)</f>
        <v>0</v>
      </c>
      <c r="BI109" s="207">
        <f>IF(N109="nulová",J109,0)</f>
        <v>0</v>
      </c>
      <c r="BJ109" s="15" t="s">
        <v>76</v>
      </c>
      <c r="BK109" s="207">
        <f>ROUND(I109*H109,2)</f>
        <v>0</v>
      </c>
      <c r="BL109" s="15" t="s">
        <v>120</v>
      </c>
      <c r="BM109" s="206" t="s">
        <v>171</v>
      </c>
    </row>
    <row r="110" s="2" customFormat="1">
      <c r="A110" s="36"/>
      <c r="B110" s="37"/>
      <c r="C110" s="38"/>
      <c r="D110" s="208" t="s">
        <v>122</v>
      </c>
      <c r="E110" s="38"/>
      <c r="F110" s="209" t="s">
        <v>172</v>
      </c>
      <c r="G110" s="38"/>
      <c r="H110" s="38"/>
      <c r="I110" s="210"/>
      <c r="J110" s="38"/>
      <c r="K110" s="38"/>
      <c r="L110" s="42"/>
      <c r="M110" s="211"/>
      <c r="N110" s="212"/>
      <c r="O110" s="82"/>
      <c r="P110" s="82"/>
      <c r="Q110" s="82"/>
      <c r="R110" s="82"/>
      <c r="S110" s="82"/>
      <c r="T110" s="83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5" t="s">
        <v>122</v>
      </c>
      <c r="AU110" s="15" t="s">
        <v>78</v>
      </c>
    </row>
    <row r="111" s="12" customFormat="1" ht="22.8" customHeight="1">
      <c r="A111" s="12"/>
      <c r="B111" s="179"/>
      <c r="C111" s="180"/>
      <c r="D111" s="181" t="s">
        <v>70</v>
      </c>
      <c r="E111" s="193" t="s">
        <v>78</v>
      </c>
      <c r="F111" s="193" t="s">
        <v>173</v>
      </c>
      <c r="G111" s="180"/>
      <c r="H111" s="180"/>
      <c r="I111" s="183"/>
      <c r="J111" s="194">
        <f>BK111</f>
        <v>0</v>
      </c>
      <c r="K111" s="180"/>
      <c r="L111" s="185"/>
      <c r="M111" s="186"/>
      <c r="N111" s="187"/>
      <c r="O111" s="187"/>
      <c r="P111" s="188">
        <f>SUM(P112:P124)</f>
        <v>0</v>
      </c>
      <c r="Q111" s="187"/>
      <c r="R111" s="188">
        <f>SUM(R112:R124)</f>
        <v>214.97637752999998</v>
      </c>
      <c r="S111" s="187"/>
      <c r="T111" s="189">
        <f>SUM(T112:T124)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0" t="s">
        <v>76</v>
      </c>
      <c r="AT111" s="191" t="s">
        <v>70</v>
      </c>
      <c r="AU111" s="191" t="s">
        <v>76</v>
      </c>
      <c r="AY111" s="190" t="s">
        <v>113</v>
      </c>
      <c r="BK111" s="192">
        <f>SUM(BK112:BK124)</f>
        <v>0</v>
      </c>
    </row>
    <row r="112" s="2" customFormat="1" ht="24.15" customHeight="1">
      <c r="A112" s="36"/>
      <c r="B112" s="37"/>
      <c r="C112" s="195" t="s">
        <v>174</v>
      </c>
      <c r="D112" s="195" t="s">
        <v>115</v>
      </c>
      <c r="E112" s="196" t="s">
        <v>175</v>
      </c>
      <c r="F112" s="197" t="s">
        <v>176</v>
      </c>
      <c r="G112" s="198" t="s">
        <v>131</v>
      </c>
      <c r="H112" s="199">
        <v>17.25</v>
      </c>
      <c r="I112" s="200"/>
      <c r="J112" s="201">
        <f>ROUND(I112*H112,2)</f>
        <v>0</v>
      </c>
      <c r="K112" s="197" t="s">
        <v>119</v>
      </c>
      <c r="L112" s="42"/>
      <c r="M112" s="202" t="s">
        <v>19</v>
      </c>
      <c r="N112" s="203" t="s">
        <v>42</v>
      </c>
      <c r="O112" s="82"/>
      <c r="P112" s="204">
        <f>O112*H112</f>
        <v>0</v>
      </c>
      <c r="Q112" s="204">
        <v>1.98</v>
      </c>
      <c r="R112" s="204">
        <f>Q112*H112</f>
        <v>34.155000000000001</v>
      </c>
      <c r="S112" s="204">
        <v>0</v>
      </c>
      <c r="T112" s="20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6" t="s">
        <v>120</v>
      </c>
      <c r="AT112" s="206" t="s">
        <v>115</v>
      </c>
      <c r="AU112" s="206" t="s">
        <v>78</v>
      </c>
      <c r="AY112" s="15" t="s">
        <v>113</v>
      </c>
      <c r="BE112" s="207">
        <f>IF(N112="základní",J112,0)</f>
        <v>0</v>
      </c>
      <c r="BF112" s="207">
        <f>IF(N112="snížená",J112,0)</f>
        <v>0</v>
      </c>
      <c r="BG112" s="207">
        <f>IF(N112="zákl. přenesená",J112,0)</f>
        <v>0</v>
      </c>
      <c r="BH112" s="207">
        <f>IF(N112="sníž. přenesená",J112,0)</f>
        <v>0</v>
      </c>
      <c r="BI112" s="207">
        <f>IF(N112="nulová",J112,0)</f>
        <v>0</v>
      </c>
      <c r="BJ112" s="15" t="s">
        <v>76</v>
      </c>
      <c r="BK112" s="207">
        <f>ROUND(I112*H112,2)</f>
        <v>0</v>
      </c>
      <c r="BL112" s="15" t="s">
        <v>120</v>
      </c>
      <c r="BM112" s="206" t="s">
        <v>177</v>
      </c>
    </row>
    <row r="113" s="2" customFormat="1">
      <c r="A113" s="36"/>
      <c r="B113" s="37"/>
      <c r="C113" s="38"/>
      <c r="D113" s="208" t="s">
        <v>122</v>
      </c>
      <c r="E113" s="38"/>
      <c r="F113" s="209" t="s">
        <v>178</v>
      </c>
      <c r="G113" s="38"/>
      <c r="H113" s="38"/>
      <c r="I113" s="210"/>
      <c r="J113" s="38"/>
      <c r="K113" s="38"/>
      <c r="L113" s="42"/>
      <c r="M113" s="211"/>
      <c r="N113" s="212"/>
      <c r="O113" s="82"/>
      <c r="P113" s="82"/>
      <c r="Q113" s="82"/>
      <c r="R113" s="82"/>
      <c r="S113" s="82"/>
      <c r="T113" s="83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5" t="s">
        <v>122</v>
      </c>
      <c r="AU113" s="15" t="s">
        <v>78</v>
      </c>
    </row>
    <row r="114" s="13" customFormat="1">
      <c r="A114" s="13"/>
      <c r="B114" s="213"/>
      <c r="C114" s="214"/>
      <c r="D114" s="215" t="s">
        <v>134</v>
      </c>
      <c r="E114" s="216" t="s">
        <v>19</v>
      </c>
      <c r="F114" s="217" t="s">
        <v>179</v>
      </c>
      <c r="G114" s="214"/>
      <c r="H114" s="218">
        <v>17.25</v>
      </c>
      <c r="I114" s="219"/>
      <c r="J114" s="214"/>
      <c r="K114" s="214"/>
      <c r="L114" s="220"/>
      <c r="M114" s="221"/>
      <c r="N114" s="222"/>
      <c r="O114" s="222"/>
      <c r="P114" s="222"/>
      <c r="Q114" s="222"/>
      <c r="R114" s="222"/>
      <c r="S114" s="222"/>
      <c r="T114" s="22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4" t="s">
        <v>134</v>
      </c>
      <c r="AU114" s="224" t="s">
        <v>78</v>
      </c>
      <c r="AV114" s="13" t="s">
        <v>78</v>
      </c>
      <c r="AW114" s="13" t="s">
        <v>32</v>
      </c>
      <c r="AX114" s="13" t="s">
        <v>76</v>
      </c>
      <c r="AY114" s="224" t="s">
        <v>113</v>
      </c>
    </row>
    <row r="115" s="2" customFormat="1" ht="24.15" customHeight="1">
      <c r="A115" s="36"/>
      <c r="B115" s="37"/>
      <c r="C115" s="195" t="s">
        <v>8</v>
      </c>
      <c r="D115" s="195" t="s">
        <v>115</v>
      </c>
      <c r="E115" s="196" t="s">
        <v>180</v>
      </c>
      <c r="F115" s="197" t="s">
        <v>181</v>
      </c>
      <c r="G115" s="198" t="s">
        <v>131</v>
      </c>
      <c r="H115" s="199">
        <v>40.338999999999999</v>
      </c>
      <c r="I115" s="200"/>
      <c r="J115" s="201">
        <f>ROUND(I115*H115,2)</f>
        <v>0</v>
      </c>
      <c r="K115" s="197" t="s">
        <v>119</v>
      </c>
      <c r="L115" s="42"/>
      <c r="M115" s="202" t="s">
        <v>19</v>
      </c>
      <c r="N115" s="203" t="s">
        <v>42</v>
      </c>
      <c r="O115" s="82"/>
      <c r="P115" s="204">
        <f>O115*H115</f>
        <v>0</v>
      </c>
      <c r="Q115" s="204">
        <v>2.5018699999999998</v>
      </c>
      <c r="R115" s="204">
        <f>Q115*H115</f>
        <v>100.92293392999999</v>
      </c>
      <c r="S115" s="204">
        <v>0</v>
      </c>
      <c r="T115" s="20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6" t="s">
        <v>120</v>
      </c>
      <c r="AT115" s="206" t="s">
        <v>115</v>
      </c>
      <c r="AU115" s="206" t="s">
        <v>78</v>
      </c>
      <c r="AY115" s="15" t="s">
        <v>113</v>
      </c>
      <c r="BE115" s="207">
        <f>IF(N115="základní",J115,0)</f>
        <v>0</v>
      </c>
      <c r="BF115" s="207">
        <f>IF(N115="snížená",J115,0)</f>
        <v>0</v>
      </c>
      <c r="BG115" s="207">
        <f>IF(N115="zákl. přenesená",J115,0)</f>
        <v>0</v>
      </c>
      <c r="BH115" s="207">
        <f>IF(N115="sníž. přenesená",J115,0)</f>
        <v>0</v>
      </c>
      <c r="BI115" s="207">
        <f>IF(N115="nulová",J115,0)</f>
        <v>0</v>
      </c>
      <c r="BJ115" s="15" t="s">
        <v>76</v>
      </c>
      <c r="BK115" s="207">
        <f>ROUND(I115*H115,2)</f>
        <v>0</v>
      </c>
      <c r="BL115" s="15" t="s">
        <v>120</v>
      </c>
      <c r="BM115" s="206" t="s">
        <v>182</v>
      </c>
    </row>
    <row r="116" s="2" customFormat="1">
      <c r="A116" s="36"/>
      <c r="B116" s="37"/>
      <c r="C116" s="38"/>
      <c r="D116" s="208" t="s">
        <v>122</v>
      </c>
      <c r="E116" s="38"/>
      <c r="F116" s="209" t="s">
        <v>183</v>
      </c>
      <c r="G116" s="38"/>
      <c r="H116" s="38"/>
      <c r="I116" s="210"/>
      <c r="J116" s="38"/>
      <c r="K116" s="38"/>
      <c r="L116" s="42"/>
      <c r="M116" s="211"/>
      <c r="N116" s="212"/>
      <c r="O116" s="82"/>
      <c r="P116" s="82"/>
      <c r="Q116" s="82"/>
      <c r="R116" s="82"/>
      <c r="S116" s="82"/>
      <c r="T116" s="83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5" t="s">
        <v>122</v>
      </c>
      <c r="AU116" s="15" t="s">
        <v>78</v>
      </c>
    </row>
    <row r="117" s="13" customFormat="1">
      <c r="A117" s="13"/>
      <c r="B117" s="213"/>
      <c r="C117" s="214"/>
      <c r="D117" s="215" t="s">
        <v>134</v>
      </c>
      <c r="E117" s="216" t="s">
        <v>19</v>
      </c>
      <c r="F117" s="217" t="s">
        <v>184</v>
      </c>
      <c r="G117" s="214"/>
      <c r="H117" s="218">
        <v>40.338999999999999</v>
      </c>
      <c r="I117" s="219"/>
      <c r="J117" s="214"/>
      <c r="K117" s="214"/>
      <c r="L117" s="220"/>
      <c r="M117" s="221"/>
      <c r="N117" s="222"/>
      <c r="O117" s="222"/>
      <c r="P117" s="222"/>
      <c r="Q117" s="222"/>
      <c r="R117" s="222"/>
      <c r="S117" s="222"/>
      <c r="T117" s="22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4" t="s">
        <v>134</v>
      </c>
      <c r="AU117" s="224" t="s">
        <v>78</v>
      </c>
      <c r="AV117" s="13" t="s">
        <v>78</v>
      </c>
      <c r="AW117" s="13" t="s">
        <v>32</v>
      </c>
      <c r="AX117" s="13" t="s">
        <v>76</v>
      </c>
      <c r="AY117" s="224" t="s">
        <v>113</v>
      </c>
    </row>
    <row r="118" s="2" customFormat="1" ht="16.5" customHeight="1">
      <c r="A118" s="36"/>
      <c r="B118" s="37"/>
      <c r="C118" s="195" t="s">
        <v>185</v>
      </c>
      <c r="D118" s="195" t="s">
        <v>115</v>
      </c>
      <c r="E118" s="196" t="s">
        <v>186</v>
      </c>
      <c r="F118" s="197" t="s">
        <v>187</v>
      </c>
      <c r="G118" s="198" t="s">
        <v>188</v>
      </c>
      <c r="H118" s="199">
        <v>1</v>
      </c>
      <c r="I118" s="200"/>
      <c r="J118" s="201">
        <f>ROUND(I118*H118,2)</f>
        <v>0</v>
      </c>
      <c r="K118" s="197" t="s">
        <v>19</v>
      </c>
      <c r="L118" s="42"/>
      <c r="M118" s="202" t="s">
        <v>19</v>
      </c>
      <c r="N118" s="203" t="s">
        <v>42</v>
      </c>
      <c r="O118" s="82"/>
      <c r="P118" s="204">
        <f>O118*H118</f>
        <v>0</v>
      </c>
      <c r="Q118" s="204">
        <v>0</v>
      </c>
      <c r="R118" s="204">
        <f>Q118*H118</f>
        <v>0</v>
      </c>
      <c r="S118" s="204">
        <v>0</v>
      </c>
      <c r="T118" s="20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6" t="s">
        <v>120</v>
      </c>
      <c r="AT118" s="206" t="s">
        <v>115</v>
      </c>
      <c r="AU118" s="206" t="s">
        <v>78</v>
      </c>
      <c r="AY118" s="15" t="s">
        <v>113</v>
      </c>
      <c r="BE118" s="207">
        <f>IF(N118="základní",J118,0)</f>
        <v>0</v>
      </c>
      <c r="BF118" s="207">
        <f>IF(N118="snížená",J118,0)</f>
        <v>0</v>
      </c>
      <c r="BG118" s="207">
        <f>IF(N118="zákl. přenesená",J118,0)</f>
        <v>0</v>
      </c>
      <c r="BH118" s="207">
        <f>IF(N118="sníž. přenesená",J118,0)</f>
        <v>0</v>
      </c>
      <c r="BI118" s="207">
        <f>IF(N118="nulová",J118,0)</f>
        <v>0</v>
      </c>
      <c r="BJ118" s="15" t="s">
        <v>76</v>
      </c>
      <c r="BK118" s="207">
        <f>ROUND(I118*H118,2)</f>
        <v>0</v>
      </c>
      <c r="BL118" s="15" t="s">
        <v>120</v>
      </c>
      <c r="BM118" s="206" t="s">
        <v>189</v>
      </c>
    </row>
    <row r="119" s="2" customFormat="1" ht="44.25" customHeight="1">
      <c r="A119" s="36"/>
      <c r="B119" s="37"/>
      <c r="C119" s="195" t="s">
        <v>190</v>
      </c>
      <c r="D119" s="195" t="s">
        <v>115</v>
      </c>
      <c r="E119" s="196" t="s">
        <v>191</v>
      </c>
      <c r="F119" s="197" t="s">
        <v>192</v>
      </c>
      <c r="G119" s="198" t="s">
        <v>118</v>
      </c>
      <c r="H119" s="199">
        <v>76.400000000000006</v>
      </c>
      <c r="I119" s="200"/>
      <c r="J119" s="201">
        <f>ROUND(I119*H119,2)</f>
        <v>0</v>
      </c>
      <c r="K119" s="197" t="s">
        <v>119</v>
      </c>
      <c r="L119" s="42"/>
      <c r="M119" s="202" t="s">
        <v>19</v>
      </c>
      <c r="N119" s="203" t="s">
        <v>42</v>
      </c>
      <c r="O119" s="82"/>
      <c r="P119" s="204">
        <f>O119*H119</f>
        <v>0</v>
      </c>
      <c r="Q119" s="204">
        <v>1.0203599999999999</v>
      </c>
      <c r="R119" s="204">
        <f>Q119*H119</f>
        <v>77.955504000000005</v>
      </c>
      <c r="S119" s="204">
        <v>0</v>
      </c>
      <c r="T119" s="20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6" t="s">
        <v>120</v>
      </c>
      <c r="AT119" s="206" t="s">
        <v>115</v>
      </c>
      <c r="AU119" s="206" t="s">
        <v>78</v>
      </c>
      <c r="AY119" s="15" t="s">
        <v>113</v>
      </c>
      <c r="BE119" s="207">
        <f>IF(N119="základní",J119,0)</f>
        <v>0</v>
      </c>
      <c r="BF119" s="207">
        <f>IF(N119="snížená",J119,0)</f>
        <v>0</v>
      </c>
      <c r="BG119" s="207">
        <f>IF(N119="zákl. přenesená",J119,0)</f>
        <v>0</v>
      </c>
      <c r="BH119" s="207">
        <f>IF(N119="sníž. přenesená",J119,0)</f>
        <v>0</v>
      </c>
      <c r="BI119" s="207">
        <f>IF(N119="nulová",J119,0)</f>
        <v>0</v>
      </c>
      <c r="BJ119" s="15" t="s">
        <v>76</v>
      </c>
      <c r="BK119" s="207">
        <f>ROUND(I119*H119,2)</f>
        <v>0</v>
      </c>
      <c r="BL119" s="15" t="s">
        <v>120</v>
      </c>
      <c r="BM119" s="206" t="s">
        <v>193</v>
      </c>
    </row>
    <row r="120" s="2" customFormat="1">
      <c r="A120" s="36"/>
      <c r="B120" s="37"/>
      <c r="C120" s="38"/>
      <c r="D120" s="208" t="s">
        <v>122</v>
      </c>
      <c r="E120" s="38"/>
      <c r="F120" s="209" t="s">
        <v>194</v>
      </c>
      <c r="G120" s="38"/>
      <c r="H120" s="38"/>
      <c r="I120" s="210"/>
      <c r="J120" s="38"/>
      <c r="K120" s="38"/>
      <c r="L120" s="42"/>
      <c r="M120" s="211"/>
      <c r="N120" s="212"/>
      <c r="O120" s="82"/>
      <c r="P120" s="82"/>
      <c r="Q120" s="82"/>
      <c r="R120" s="82"/>
      <c r="S120" s="82"/>
      <c r="T120" s="83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5" t="s">
        <v>122</v>
      </c>
      <c r="AU120" s="15" t="s">
        <v>78</v>
      </c>
    </row>
    <row r="121" s="13" customFormat="1">
      <c r="A121" s="13"/>
      <c r="B121" s="213"/>
      <c r="C121" s="214"/>
      <c r="D121" s="215" t="s">
        <v>134</v>
      </c>
      <c r="E121" s="216" t="s">
        <v>19</v>
      </c>
      <c r="F121" s="217" t="s">
        <v>195</v>
      </c>
      <c r="G121" s="214"/>
      <c r="H121" s="218">
        <v>76.400000000000006</v>
      </c>
      <c r="I121" s="219"/>
      <c r="J121" s="214"/>
      <c r="K121" s="214"/>
      <c r="L121" s="220"/>
      <c r="M121" s="221"/>
      <c r="N121" s="222"/>
      <c r="O121" s="222"/>
      <c r="P121" s="222"/>
      <c r="Q121" s="222"/>
      <c r="R121" s="222"/>
      <c r="S121" s="222"/>
      <c r="T121" s="22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4" t="s">
        <v>134</v>
      </c>
      <c r="AU121" s="224" t="s">
        <v>78</v>
      </c>
      <c r="AV121" s="13" t="s">
        <v>78</v>
      </c>
      <c r="AW121" s="13" t="s">
        <v>32</v>
      </c>
      <c r="AX121" s="13" t="s">
        <v>76</v>
      </c>
      <c r="AY121" s="224" t="s">
        <v>113</v>
      </c>
    </row>
    <row r="122" s="2" customFormat="1" ht="55.5" customHeight="1">
      <c r="A122" s="36"/>
      <c r="B122" s="37"/>
      <c r="C122" s="195" t="s">
        <v>196</v>
      </c>
      <c r="D122" s="195" t="s">
        <v>115</v>
      </c>
      <c r="E122" s="196" t="s">
        <v>197</v>
      </c>
      <c r="F122" s="197" t="s">
        <v>198</v>
      </c>
      <c r="G122" s="198" t="s">
        <v>148</v>
      </c>
      <c r="H122" s="199">
        <v>1.8340000000000001</v>
      </c>
      <c r="I122" s="200"/>
      <c r="J122" s="201">
        <f>ROUND(I122*H122,2)</f>
        <v>0</v>
      </c>
      <c r="K122" s="197" t="s">
        <v>119</v>
      </c>
      <c r="L122" s="42"/>
      <c r="M122" s="202" t="s">
        <v>19</v>
      </c>
      <c r="N122" s="203" t="s">
        <v>42</v>
      </c>
      <c r="O122" s="82"/>
      <c r="P122" s="204">
        <f>O122*H122</f>
        <v>0</v>
      </c>
      <c r="Q122" s="204">
        <v>1.0593999999999999</v>
      </c>
      <c r="R122" s="204">
        <f>Q122*H122</f>
        <v>1.9429395999999999</v>
      </c>
      <c r="S122" s="204">
        <v>0</v>
      </c>
      <c r="T122" s="20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6" t="s">
        <v>120</v>
      </c>
      <c r="AT122" s="206" t="s">
        <v>115</v>
      </c>
      <c r="AU122" s="206" t="s">
        <v>78</v>
      </c>
      <c r="AY122" s="15" t="s">
        <v>113</v>
      </c>
      <c r="BE122" s="207">
        <f>IF(N122="základní",J122,0)</f>
        <v>0</v>
      </c>
      <c r="BF122" s="207">
        <f>IF(N122="snížená",J122,0)</f>
        <v>0</v>
      </c>
      <c r="BG122" s="207">
        <f>IF(N122="zákl. přenesená",J122,0)</f>
        <v>0</v>
      </c>
      <c r="BH122" s="207">
        <f>IF(N122="sníž. přenesená",J122,0)</f>
        <v>0</v>
      </c>
      <c r="BI122" s="207">
        <f>IF(N122="nulová",J122,0)</f>
        <v>0</v>
      </c>
      <c r="BJ122" s="15" t="s">
        <v>76</v>
      </c>
      <c r="BK122" s="207">
        <f>ROUND(I122*H122,2)</f>
        <v>0</v>
      </c>
      <c r="BL122" s="15" t="s">
        <v>120</v>
      </c>
      <c r="BM122" s="206" t="s">
        <v>199</v>
      </c>
    </row>
    <row r="123" s="2" customFormat="1">
      <c r="A123" s="36"/>
      <c r="B123" s="37"/>
      <c r="C123" s="38"/>
      <c r="D123" s="208" t="s">
        <v>122</v>
      </c>
      <c r="E123" s="38"/>
      <c r="F123" s="209" t="s">
        <v>200</v>
      </c>
      <c r="G123" s="38"/>
      <c r="H123" s="38"/>
      <c r="I123" s="210"/>
      <c r="J123" s="38"/>
      <c r="K123" s="38"/>
      <c r="L123" s="42"/>
      <c r="M123" s="211"/>
      <c r="N123" s="212"/>
      <c r="O123" s="82"/>
      <c r="P123" s="82"/>
      <c r="Q123" s="82"/>
      <c r="R123" s="82"/>
      <c r="S123" s="82"/>
      <c r="T123" s="83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5" t="s">
        <v>122</v>
      </c>
      <c r="AU123" s="15" t="s">
        <v>78</v>
      </c>
    </row>
    <row r="124" s="13" customFormat="1">
      <c r="A124" s="13"/>
      <c r="B124" s="213"/>
      <c r="C124" s="214"/>
      <c r="D124" s="215" t="s">
        <v>134</v>
      </c>
      <c r="E124" s="216" t="s">
        <v>19</v>
      </c>
      <c r="F124" s="217" t="s">
        <v>201</v>
      </c>
      <c r="G124" s="214"/>
      <c r="H124" s="218">
        <v>1.8340000000000001</v>
      </c>
      <c r="I124" s="219"/>
      <c r="J124" s="214"/>
      <c r="K124" s="214"/>
      <c r="L124" s="220"/>
      <c r="M124" s="221"/>
      <c r="N124" s="222"/>
      <c r="O124" s="222"/>
      <c r="P124" s="222"/>
      <c r="Q124" s="222"/>
      <c r="R124" s="222"/>
      <c r="S124" s="222"/>
      <c r="T124" s="22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4" t="s">
        <v>134</v>
      </c>
      <c r="AU124" s="224" t="s">
        <v>78</v>
      </c>
      <c r="AV124" s="13" t="s">
        <v>78</v>
      </c>
      <c r="AW124" s="13" t="s">
        <v>32</v>
      </c>
      <c r="AX124" s="13" t="s">
        <v>76</v>
      </c>
      <c r="AY124" s="224" t="s">
        <v>113</v>
      </c>
    </row>
    <row r="125" s="12" customFormat="1" ht="22.8" customHeight="1">
      <c r="A125" s="12"/>
      <c r="B125" s="179"/>
      <c r="C125" s="180"/>
      <c r="D125" s="181" t="s">
        <v>70</v>
      </c>
      <c r="E125" s="193" t="s">
        <v>128</v>
      </c>
      <c r="F125" s="193" t="s">
        <v>202</v>
      </c>
      <c r="G125" s="180"/>
      <c r="H125" s="180"/>
      <c r="I125" s="183"/>
      <c r="J125" s="194">
        <f>BK125</f>
        <v>0</v>
      </c>
      <c r="K125" s="180"/>
      <c r="L125" s="185"/>
      <c r="M125" s="186"/>
      <c r="N125" s="187"/>
      <c r="O125" s="187"/>
      <c r="P125" s="188">
        <f>SUM(P126:P135)</f>
        <v>0</v>
      </c>
      <c r="Q125" s="187"/>
      <c r="R125" s="188">
        <f>SUM(R126:R135)</f>
        <v>9.8884600000000002</v>
      </c>
      <c r="S125" s="187"/>
      <c r="T125" s="189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90" t="s">
        <v>76</v>
      </c>
      <c r="AT125" s="191" t="s">
        <v>70</v>
      </c>
      <c r="AU125" s="191" t="s">
        <v>76</v>
      </c>
      <c r="AY125" s="190" t="s">
        <v>113</v>
      </c>
      <c r="BK125" s="192">
        <f>SUM(BK126:BK135)</f>
        <v>0</v>
      </c>
    </row>
    <row r="126" s="2" customFormat="1" ht="33" customHeight="1">
      <c r="A126" s="36"/>
      <c r="B126" s="37"/>
      <c r="C126" s="195" t="s">
        <v>203</v>
      </c>
      <c r="D126" s="195" t="s">
        <v>115</v>
      </c>
      <c r="E126" s="196" t="s">
        <v>204</v>
      </c>
      <c r="F126" s="197" t="s">
        <v>205</v>
      </c>
      <c r="G126" s="198" t="s">
        <v>206</v>
      </c>
      <c r="H126" s="199">
        <v>34</v>
      </c>
      <c r="I126" s="200"/>
      <c r="J126" s="201">
        <f>ROUND(I126*H126,2)</f>
        <v>0</v>
      </c>
      <c r="K126" s="197" t="s">
        <v>19</v>
      </c>
      <c r="L126" s="42"/>
      <c r="M126" s="202" t="s">
        <v>19</v>
      </c>
      <c r="N126" s="203" t="s">
        <v>42</v>
      </c>
      <c r="O126" s="82"/>
      <c r="P126" s="204">
        <f>O126*H126</f>
        <v>0</v>
      </c>
      <c r="Q126" s="204">
        <v>0.17488999999999999</v>
      </c>
      <c r="R126" s="204">
        <f>Q126*H126</f>
        <v>5.9462599999999997</v>
      </c>
      <c r="S126" s="204">
        <v>0</v>
      </c>
      <c r="T126" s="20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6" t="s">
        <v>120</v>
      </c>
      <c r="AT126" s="206" t="s">
        <v>115</v>
      </c>
      <c r="AU126" s="206" t="s">
        <v>78</v>
      </c>
      <c r="AY126" s="15" t="s">
        <v>113</v>
      </c>
      <c r="BE126" s="207">
        <f>IF(N126="základní",J126,0)</f>
        <v>0</v>
      </c>
      <c r="BF126" s="207">
        <f>IF(N126="snížená",J126,0)</f>
        <v>0</v>
      </c>
      <c r="BG126" s="207">
        <f>IF(N126="zákl. přenesená",J126,0)</f>
        <v>0</v>
      </c>
      <c r="BH126" s="207">
        <f>IF(N126="sníž. přenesená",J126,0)</f>
        <v>0</v>
      </c>
      <c r="BI126" s="207">
        <f>IF(N126="nulová",J126,0)</f>
        <v>0</v>
      </c>
      <c r="BJ126" s="15" t="s">
        <v>76</v>
      </c>
      <c r="BK126" s="207">
        <f>ROUND(I126*H126,2)</f>
        <v>0</v>
      </c>
      <c r="BL126" s="15" t="s">
        <v>120</v>
      </c>
      <c r="BM126" s="206" t="s">
        <v>207</v>
      </c>
    </row>
    <row r="127" s="2" customFormat="1" ht="24.15" customHeight="1">
      <c r="A127" s="36"/>
      <c r="B127" s="37"/>
      <c r="C127" s="225" t="s">
        <v>208</v>
      </c>
      <c r="D127" s="225" t="s">
        <v>157</v>
      </c>
      <c r="E127" s="226" t="s">
        <v>209</v>
      </c>
      <c r="F127" s="227" t="s">
        <v>210</v>
      </c>
      <c r="G127" s="228" t="s">
        <v>206</v>
      </c>
      <c r="H127" s="229">
        <v>34</v>
      </c>
      <c r="I127" s="230"/>
      <c r="J127" s="231">
        <f>ROUND(I127*H127,2)</f>
        <v>0</v>
      </c>
      <c r="K127" s="227" t="s">
        <v>19</v>
      </c>
      <c r="L127" s="232"/>
      <c r="M127" s="233" t="s">
        <v>19</v>
      </c>
      <c r="N127" s="234" t="s">
        <v>42</v>
      </c>
      <c r="O127" s="82"/>
      <c r="P127" s="204">
        <f>O127*H127</f>
        <v>0</v>
      </c>
      <c r="Q127" s="204">
        <v>0.0088999999999999999</v>
      </c>
      <c r="R127" s="204">
        <f>Q127*H127</f>
        <v>0.30259999999999998</v>
      </c>
      <c r="S127" s="204">
        <v>0</v>
      </c>
      <c r="T127" s="20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6" t="s">
        <v>156</v>
      </c>
      <c r="AT127" s="206" t="s">
        <v>157</v>
      </c>
      <c r="AU127" s="206" t="s">
        <v>78</v>
      </c>
      <c r="AY127" s="15" t="s">
        <v>113</v>
      </c>
      <c r="BE127" s="207">
        <f>IF(N127="základní",J127,0)</f>
        <v>0</v>
      </c>
      <c r="BF127" s="207">
        <f>IF(N127="snížená",J127,0)</f>
        <v>0</v>
      </c>
      <c r="BG127" s="207">
        <f>IF(N127="zákl. přenesená",J127,0)</f>
        <v>0</v>
      </c>
      <c r="BH127" s="207">
        <f>IF(N127="sníž. přenesená",J127,0)</f>
        <v>0</v>
      </c>
      <c r="BI127" s="207">
        <f>IF(N127="nulová",J127,0)</f>
        <v>0</v>
      </c>
      <c r="BJ127" s="15" t="s">
        <v>76</v>
      </c>
      <c r="BK127" s="207">
        <f>ROUND(I127*H127,2)</f>
        <v>0</v>
      </c>
      <c r="BL127" s="15" t="s">
        <v>120</v>
      </c>
      <c r="BM127" s="206" t="s">
        <v>211</v>
      </c>
    </row>
    <row r="128" s="2" customFormat="1" ht="24.15" customHeight="1">
      <c r="A128" s="36"/>
      <c r="B128" s="37"/>
      <c r="C128" s="195" t="s">
        <v>212</v>
      </c>
      <c r="D128" s="195" t="s">
        <v>115</v>
      </c>
      <c r="E128" s="196" t="s">
        <v>213</v>
      </c>
      <c r="F128" s="197" t="s">
        <v>214</v>
      </c>
      <c r="G128" s="198" t="s">
        <v>206</v>
      </c>
      <c r="H128" s="199">
        <v>2</v>
      </c>
      <c r="I128" s="200"/>
      <c r="J128" s="201">
        <f>ROUND(I128*H128,2)</f>
        <v>0</v>
      </c>
      <c r="K128" s="197" t="s">
        <v>119</v>
      </c>
      <c r="L128" s="42"/>
      <c r="M128" s="202" t="s">
        <v>19</v>
      </c>
      <c r="N128" s="203" t="s">
        <v>42</v>
      </c>
      <c r="O128" s="82"/>
      <c r="P128" s="204">
        <f>O128*H128</f>
        <v>0</v>
      </c>
      <c r="Q128" s="204">
        <v>0</v>
      </c>
      <c r="R128" s="204">
        <f>Q128*H128</f>
        <v>0</v>
      </c>
      <c r="S128" s="204">
        <v>0</v>
      </c>
      <c r="T128" s="20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6" t="s">
        <v>120</v>
      </c>
      <c r="AT128" s="206" t="s">
        <v>115</v>
      </c>
      <c r="AU128" s="206" t="s">
        <v>78</v>
      </c>
      <c r="AY128" s="15" t="s">
        <v>113</v>
      </c>
      <c r="BE128" s="207">
        <f>IF(N128="základní",J128,0)</f>
        <v>0</v>
      </c>
      <c r="BF128" s="207">
        <f>IF(N128="snížená",J128,0)</f>
        <v>0</v>
      </c>
      <c r="BG128" s="207">
        <f>IF(N128="zákl. přenesená",J128,0)</f>
        <v>0</v>
      </c>
      <c r="BH128" s="207">
        <f>IF(N128="sníž. přenesená",J128,0)</f>
        <v>0</v>
      </c>
      <c r="BI128" s="207">
        <f>IF(N128="nulová",J128,0)</f>
        <v>0</v>
      </c>
      <c r="BJ128" s="15" t="s">
        <v>76</v>
      </c>
      <c r="BK128" s="207">
        <f>ROUND(I128*H128,2)</f>
        <v>0</v>
      </c>
      <c r="BL128" s="15" t="s">
        <v>120</v>
      </c>
      <c r="BM128" s="206" t="s">
        <v>215</v>
      </c>
    </row>
    <row r="129" s="2" customFormat="1">
      <c r="A129" s="36"/>
      <c r="B129" s="37"/>
      <c r="C129" s="38"/>
      <c r="D129" s="208" t="s">
        <v>122</v>
      </c>
      <c r="E129" s="38"/>
      <c r="F129" s="209" t="s">
        <v>216</v>
      </c>
      <c r="G129" s="38"/>
      <c r="H129" s="38"/>
      <c r="I129" s="210"/>
      <c r="J129" s="38"/>
      <c r="K129" s="38"/>
      <c r="L129" s="42"/>
      <c r="M129" s="211"/>
      <c r="N129" s="212"/>
      <c r="O129" s="82"/>
      <c r="P129" s="82"/>
      <c r="Q129" s="82"/>
      <c r="R129" s="82"/>
      <c r="S129" s="82"/>
      <c r="T129" s="83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122</v>
      </c>
      <c r="AU129" s="15" t="s">
        <v>78</v>
      </c>
    </row>
    <row r="130" s="2" customFormat="1" ht="24.15" customHeight="1">
      <c r="A130" s="36"/>
      <c r="B130" s="37"/>
      <c r="C130" s="225" t="s">
        <v>217</v>
      </c>
      <c r="D130" s="225" t="s">
        <v>157</v>
      </c>
      <c r="E130" s="226" t="s">
        <v>218</v>
      </c>
      <c r="F130" s="227" t="s">
        <v>219</v>
      </c>
      <c r="G130" s="228" t="s">
        <v>206</v>
      </c>
      <c r="H130" s="229">
        <v>2</v>
      </c>
      <c r="I130" s="230"/>
      <c r="J130" s="231">
        <f>ROUND(I130*H130,2)</f>
        <v>0</v>
      </c>
      <c r="K130" s="227" t="s">
        <v>19</v>
      </c>
      <c r="L130" s="232"/>
      <c r="M130" s="233" t="s">
        <v>19</v>
      </c>
      <c r="N130" s="234" t="s">
        <v>42</v>
      </c>
      <c r="O130" s="82"/>
      <c r="P130" s="204">
        <f>O130*H130</f>
        <v>0</v>
      </c>
      <c r="Q130" s="204">
        <v>0.014999999999999999</v>
      </c>
      <c r="R130" s="204">
        <f>Q130*H130</f>
        <v>0.029999999999999999</v>
      </c>
      <c r="S130" s="204">
        <v>0</v>
      </c>
      <c r="T130" s="20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6" t="s">
        <v>156</v>
      </c>
      <c r="AT130" s="206" t="s">
        <v>157</v>
      </c>
      <c r="AU130" s="206" t="s">
        <v>78</v>
      </c>
      <c r="AY130" s="15" t="s">
        <v>113</v>
      </c>
      <c r="BE130" s="207">
        <f>IF(N130="základní",J130,0)</f>
        <v>0</v>
      </c>
      <c r="BF130" s="207">
        <f>IF(N130="snížená",J130,0)</f>
        <v>0</v>
      </c>
      <c r="BG130" s="207">
        <f>IF(N130="zákl. přenesená",J130,0)</f>
        <v>0</v>
      </c>
      <c r="BH130" s="207">
        <f>IF(N130="sníž. přenesená",J130,0)</f>
        <v>0</v>
      </c>
      <c r="BI130" s="207">
        <f>IF(N130="nulová",J130,0)</f>
        <v>0</v>
      </c>
      <c r="BJ130" s="15" t="s">
        <v>76</v>
      </c>
      <c r="BK130" s="207">
        <f>ROUND(I130*H130,2)</f>
        <v>0</v>
      </c>
      <c r="BL130" s="15" t="s">
        <v>120</v>
      </c>
      <c r="BM130" s="206" t="s">
        <v>220</v>
      </c>
    </row>
    <row r="131" s="2" customFormat="1" ht="37.8" customHeight="1">
      <c r="A131" s="36"/>
      <c r="B131" s="37"/>
      <c r="C131" s="195" t="s">
        <v>221</v>
      </c>
      <c r="D131" s="195" t="s">
        <v>115</v>
      </c>
      <c r="E131" s="196" t="s">
        <v>222</v>
      </c>
      <c r="F131" s="197" t="s">
        <v>223</v>
      </c>
      <c r="G131" s="198" t="s">
        <v>224</v>
      </c>
      <c r="H131" s="199">
        <v>369.60000000000002</v>
      </c>
      <c r="I131" s="200"/>
      <c r="J131" s="201">
        <f>ROUND(I131*H131,2)</f>
        <v>0</v>
      </c>
      <c r="K131" s="197" t="s">
        <v>119</v>
      </c>
      <c r="L131" s="42"/>
      <c r="M131" s="202" t="s">
        <v>19</v>
      </c>
      <c r="N131" s="203" t="s">
        <v>42</v>
      </c>
      <c r="O131" s="82"/>
      <c r="P131" s="204">
        <f>O131*H131</f>
        <v>0</v>
      </c>
      <c r="Q131" s="204">
        <v>0</v>
      </c>
      <c r="R131" s="204">
        <f>Q131*H131</f>
        <v>0</v>
      </c>
      <c r="S131" s="204">
        <v>0</v>
      </c>
      <c r="T131" s="20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6" t="s">
        <v>120</v>
      </c>
      <c r="AT131" s="206" t="s">
        <v>115</v>
      </c>
      <c r="AU131" s="206" t="s">
        <v>78</v>
      </c>
      <c r="AY131" s="15" t="s">
        <v>113</v>
      </c>
      <c r="BE131" s="207">
        <f>IF(N131="základní",J131,0)</f>
        <v>0</v>
      </c>
      <c r="BF131" s="207">
        <f>IF(N131="snížená",J131,0)</f>
        <v>0</v>
      </c>
      <c r="BG131" s="207">
        <f>IF(N131="zákl. přenesená",J131,0)</f>
        <v>0</v>
      </c>
      <c r="BH131" s="207">
        <f>IF(N131="sníž. přenesená",J131,0)</f>
        <v>0</v>
      </c>
      <c r="BI131" s="207">
        <f>IF(N131="nulová",J131,0)</f>
        <v>0</v>
      </c>
      <c r="BJ131" s="15" t="s">
        <v>76</v>
      </c>
      <c r="BK131" s="207">
        <f>ROUND(I131*H131,2)</f>
        <v>0</v>
      </c>
      <c r="BL131" s="15" t="s">
        <v>120</v>
      </c>
      <c r="BM131" s="206" t="s">
        <v>225</v>
      </c>
    </row>
    <row r="132" s="2" customFormat="1">
      <c r="A132" s="36"/>
      <c r="B132" s="37"/>
      <c r="C132" s="38"/>
      <c r="D132" s="208" t="s">
        <v>122</v>
      </c>
      <c r="E132" s="38"/>
      <c r="F132" s="209" t="s">
        <v>226</v>
      </c>
      <c r="G132" s="38"/>
      <c r="H132" s="38"/>
      <c r="I132" s="210"/>
      <c r="J132" s="38"/>
      <c r="K132" s="38"/>
      <c r="L132" s="42"/>
      <c r="M132" s="211"/>
      <c r="N132" s="212"/>
      <c r="O132" s="82"/>
      <c r="P132" s="82"/>
      <c r="Q132" s="82"/>
      <c r="R132" s="82"/>
      <c r="S132" s="82"/>
      <c r="T132" s="83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122</v>
      </c>
      <c r="AU132" s="15" t="s">
        <v>78</v>
      </c>
    </row>
    <row r="133" s="13" customFormat="1">
      <c r="A133" s="13"/>
      <c r="B133" s="213"/>
      <c r="C133" s="214"/>
      <c r="D133" s="215" t="s">
        <v>134</v>
      </c>
      <c r="E133" s="216" t="s">
        <v>19</v>
      </c>
      <c r="F133" s="217" t="s">
        <v>227</v>
      </c>
      <c r="G133" s="214"/>
      <c r="H133" s="218">
        <v>369.60000000000002</v>
      </c>
      <c r="I133" s="219"/>
      <c r="J133" s="214"/>
      <c r="K133" s="214"/>
      <c r="L133" s="220"/>
      <c r="M133" s="221"/>
      <c r="N133" s="222"/>
      <c r="O133" s="222"/>
      <c r="P133" s="222"/>
      <c r="Q133" s="222"/>
      <c r="R133" s="222"/>
      <c r="S133" s="222"/>
      <c r="T133" s="22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4" t="s">
        <v>134</v>
      </c>
      <c r="AU133" s="224" t="s">
        <v>78</v>
      </c>
      <c r="AV133" s="13" t="s">
        <v>78</v>
      </c>
      <c r="AW133" s="13" t="s">
        <v>32</v>
      </c>
      <c r="AX133" s="13" t="s">
        <v>76</v>
      </c>
      <c r="AY133" s="224" t="s">
        <v>113</v>
      </c>
    </row>
    <row r="134" s="2" customFormat="1" ht="44.25" customHeight="1">
      <c r="A134" s="36"/>
      <c r="B134" s="37"/>
      <c r="C134" s="225" t="s">
        <v>7</v>
      </c>
      <c r="D134" s="225" t="s">
        <v>157</v>
      </c>
      <c r="E134" s="226" t="s">
        <v>228</v>
      </c>
      <c r="F134" s="227" t="s">
        <v>229</v>
      </c>
      <c r="G134" s="228" t="s">
        <v>206</v>
      </c>
      <c r="H134" s="229">
        <v>96</v>
      </c>
      <c r="I134" s="230"/>
      <c r="J134" s="231">
        <f>ROUND(I134*H134,2)</f>
        <v>0</v>
      </c>
      <c r="K134" s="227" t="s">
        <v>119</v>
      </c>
      <c r="L134" s="232"/>
      <c r="M134" s="233" t="s">
        <v>19</v>
      </c>
      <c r="N134" s="234" t="s">
        <v>42</v>
      </c>
      <c r="O134" s="82"/>
      <c r="P134" s="204">
        <f>O134*H134</f>
        <v>0</v>
      </c>
      <c r="Q134" s="204">
        <v>0.037600000000000001</v>
      </c>
      <c r="R134" s="204">
        <f>Q134*H134</f>
        <v>3.6096000000000004</v>
      </c>
      <c r="S134" s="204">
        <v>0</v>
      </c>
      <c r="T134" s="20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6" t="s">
        <v>156</v>
      </c>
      <c r="AT134" s="206" t="s">
        <v>157</v>
      </c>
      <c r="AU134" s="206" t="s">
        <v>78</v>
      </c>
      <c r="AY134" s="15" t="s">
        <v>113</v>
      </c>
      <c r="BE134" s="207">
        <f>IF(N134="základní",J134,0)</f>
        <v>0</v>
      </c>
      <c r="BF134" s="207">
        <f>IF(N134="snížená",J134,0)</f>
        <v>0</v>
      </c>
      <c r="BG134" s="207">
        <f>IF(N134="zákl. přenesená",J134,0)</f>
        <v>0</v>
      </c>
      <c r="BH134" s="207">
        <f>IF(N134="sníž. přenesená",J134,0)</f>
        <v>0</v>
      </c>
      <c r="BI134" s="207">
        <f>IF(N134="nulová",J134,0)</f>
        <v>0</v>
      </c>
      <c r="BJ134" s="15" t="s">
        <v>76</v>
      </c>
      <c r="BK134" s="207">
        <f>ROUND(I134*H134,2)</f>
        <v>0</v>
      </c>
      <c r="BL134" s="15" t="s">
        <v>120</v>
      </c>
      <c r="BM134" s="206" t="s">
        <v>230</v>
      </c>
    </row>
    <row r="135" s="13" customFormat="1">
      <c r="A135" s="13"/>
      <c r="B135" s="213"/>
      <c r="C135" s="214"/>
      <c r="D135" s="215" t="s">
        <v>134</v>
      </c>
      <c r="E135" s="216" t="s">
        <v>19</v>
      </c>
      <c r="F135" s="217" t="s">
        <v>231</v>
      </c>
      <c r="G135" s="214"/>
      <c r="H135" s="218">
        <v>96</v>
      </c>
      <c r="I135" s="219"/>
      <c r="J135" s="214"/>
      <c r="K135" s="214"/>
      <c r="L135" s="220"/>
      <c r="M135" s="221"/>
      <c r="N135" s="222"/>
      <c r="O135" s="222"/>
      <c r="P135" s="222"/>
      <c r="Q135" s="222"/>
      <c r="R135" s="222"/>
      <c r="S135" s="222"/>
      <c r="T135" s="22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4" t="s">
        <v>134</v>
      </c>
      <c r="AU135" s="224" t="s">
        <v>78</v>
      </c>
      <c r="AV135" s="13" t="s">
        <v>78</v>
      </c>
      <c r="AW135" s="13" t="s">
        <v>32</v>
      </c>
      <c r="AX135" s="13" t="s">
        <v>76</v>
      </c>
      <c r="AY135" s="224" t="s">
        <v>113</v>
      </c>
    </row>
    <row r="136" s="12" customFormat="1" ht="22.8" customHeight="1">
      <c r="A136" s="12"/>
      <c r="B136" s="179"/>
      <c r="C136" s="180"/>
      <c r="D136" s="181" t="s">
        <v>70</v>
      </c>
      <c r="E136" s="193" t="s">
        <v>140</v>
      </c>
      <c r="F136" s="193" t="s">
        <v>232</v>
      </c>
      <c r="G136" s="180"/>
      <c r="H136" s="180"/>
      <c r="I136" s="183"/>
      <c r="J136" s="194">
        <f>BK136</f>
        <v>0</v>
      </c>
      <c r="K136" s="180"/>
      <c r="L136" s="185"/>
      <c r="M136" s="186"/>
      <c r="N136" s="187"/>
      <c r="O136" s="187"/>
      <c r="P136" s="188">
        <f>SUM(P137:P146)</f>
        <v>0</v>
      </c>
      <c r="Q136" s="187"/>
      <c r="R136" s="188">
        <f>SUM(R137:R146)</f>
        <v>183.4494</v>
      </c>
      <c r="S136" s="187"/>
      <c r="T136" s="189">
        <f>SUM(T137:T146)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0" t="s">
        <v>76</v>
      </c>
      <c r="AT136" s="191" t="s">
        <v>70</v>
      </c>
      <c r="AU136" s="191" t="s">
        <v>76</v>
      </c>
      <c r="AY136" s="190" t="s">
        <v>113</v>
      </c>
      <c r="BK136" s="192">
        <f>SUM(BK137:BK146)</f>
        <v>0</v>
      </c>
    </row>
    <row r="137" s="2" customFormat="1" ht="37.8" customHeight="1">
      <c r="A137" s="36"/>
      <c r="B137" s="37"/>
      <c r="C137" s="195" t="s">
        <v>233</v>
      </c>
      <c r="D137" s="195" t="s">
        <v>115</v>
      </c>
      <c r="E137" s="196" t="s">
        <v>234</v>
      </c>
      <c r="F137" s="197" t="s">
        <v>235</v>
      </c>
      <c r="G137" s="198" t="s">
        <v>118</v>
      </c>
      <c r="H137" s="199">
        <v>345</v>
      </c>
      <c r="I137" s="200"/>
      <c r="J137" s="201">
        <f>ROUND(I137*H137,2)</f>
        <v>0</v>
      </c>
      <c r="K137" s="197" t="s">
        <v>119</v>
      </c>
      <c r="L137" s="42"/>
      <c r="M137" s="202" t="s">
        <v>19</v>
      </c>
      <c r="N137" s="203" t="s">
        <v>42</v>
      </c>
      <c r="O137" s="82"/>
      <c r="P137" s="204">
        <f>O137*H137</f>
        <v>0</v>
      </c>
      <c r="Q137" s="204">
        <v>0.47720000000000001</v>
      </c>
      <c r="R137" s="204">
        <f>Q137*H137</f>
        <v>164.63400000000002</v>
      </c>
      <c r="S137" s="204">
        <v>0</v>
      </c>
      <c r="T137" s="20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6" t="s">
        <v>120</v>
      </c>
      <c r="AT137" s="206" t="s">
        <v>115</v>
      </c>
      <c r="AU137" s="206" t="s">
        <v>78</v>
      </c>
      <c r="AY137" s="15" t="s">
        <v>113</v>
      </c>
      <c r="BE137" s="207">
        <f>IF(N137="základní",J137,0)</f>
        <v>0</v>
      </c>
      <c r="BF137" s="207">
        <f>IF(N137="snížená",J137,0)</f>
        <v>0</v>
      </c>
      <c r="BG137" s="207">
        <f>IF(N137="zákl. přenesená",J137,0)</f>
        <v>0</v>
      </c>
      <c r="BH137" s="207">
        <f>IF(N137="sníž. přenesená",J137,0)</f>
        <v>0</v>
      </c>
      <c r="BI137" s="207">
        <f>IF(N137="nulová",J137,0)</f>
        <v>0</v>
      </c>
      <c r="BJ137" s="15" t="s">
        <v>76</v>
      </c>
      <c r="BK137" s="207">
        <f>ROUND(I137*H137,2)</f>
        <v>0</v>
      </c>
      <c r="BL137" s="15" t="s">
        <v>120</v>
      </c>
      <c r="BM137" s="206" t="s">
        <v>236</v>
      </c>
    </row>
    <row r="138" s="2" customFormat="1">
      <c r="A138" s="36"/>
      <c r="B138" s="37"/>
      <c r="C138" s="38"/>
      <c r="D138" s="208" t="s">
        <v>122</v>
      </c>
      <c r="E138" s="38"/>
      <c r="F138" s="209" t="s">
        <v>237</v>
      </c>
      <c r="G138" s="38"/>
      <c r="H138" s="38"/>
      <c r="I138" s="210"/>
      <c r="J138" s="38"/>
      <c r="K138" s="38"/>
      <c r="L138" s="42"/>
      <c r="M138" s="211"/>
      <c r="N138" s="212"/>
      <c r="O138" s="82"/>
      <c r="P138" s="82"/>
      <c r="Q138" s="82"/>
      <c r="R138" s="82"/>
      <c r="S138" s="82"/>
      <c r="T138" s="83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122</v>
      </c>
      <c r="AU138" s="15" t="s">
        <v>78</v>
      </c>
    </row>
    <row r="139" s="2" customFormat="1">
      <c r="A139" s="36"/>
      <c r="B139" s="37"/>
      <c r="C139" s="38"/>
      <c r="D139" s="215" t="s">
        <v>238</v>
      </c>
      <c r="E139" s="38"/>
      <c r="F139" s="235" t="s">
        <v>239</v>
      </c>
      <c r="G139" s="38"/>
      <c r="H139" s="38"/>
      <c r="I139" s="210"/>
      <c r="J139" s="38"/>
      <c r="K139" s="38"/>
      <c r="L139" s="42"/>
      <c r="M139" s="211"/>
      <c r="N139" s="212"/>
      <c r="O139" s="82"/>
      <c r="P139" s="82"/>
      <c r="Q139" s="82"/>
      <c r="R139" s="82"/>
      <c r="S139" s="82"/>
      <c r="T139" s="83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238</v>
      </c>
      <c r="AU139" s="15" t="s">
        <v>78</v>
      </c>
    </row>
    <row r="140" s="2" customFormat="1" ht="37.8" customHeight="1">
      <c r="A140" s="36"/>
      <c r="B140" s="37"/>
      <c r="C140" s="195" t="s">
        <v>240</v>
      </c>
      <c r="D140" s="195" t="s">
        <v>115</v>
      </c>
      <c r="E140" s="196" t="s">
        <v>241</v>
      </c>
      <c r="F140" s="197" t="s">
        <v>242</v>
      </c>
      <c r="G140" s="198" t="s">
        <v>224</v>
      </c>
      <c r="H140" s="199">
        <v>60</v>
      </c>
      <c r="I140" s="200"/>
      <c r="J140" s="201">
        <f>ROUND(I140*H140,2)</f>
        <v>0</v>
      </c>
      <c r="K140" s="197" t="s">
        <v>119</v>
      </c>
      <c r="L140" s="42"/>
      <c r="M140" s="202" t="s">
        <v>19</v>
      </c>
      <c r="N140" s="203" t="s">
        <v>42</v>
      </c>
      <c r="O140" s="82"/>
      <c r="P140" s="204">
        <f>O140*H140</f>
        <v>0</v>
      </c>
      <c r="Q140" s="204">
        <v>0.22500000000000001</v>
      </c>
      <c r="R140" s="204">
        <f>Q140*H140</f>
        <v>13.5</v>
      </c>
      <c r="S140" s="204">
        <v>0</v>
      </c>
      <c r="T140" s="20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6" t="s">
        <v>120</v>
      </c>
      <c r="AT140" s="206" t="s">
        <v>115</v>
      </c>
      <c r="AU140" s="206" t="s">
        <v>78</v>
      </c>
      <c r="AY140" s="15" t="s">
        <v>113</v>
      </c>
      <c r="BE140" s="207">
        <f>IF(N140="základní",J140,0)</f>
        <v>0</v>
      </c>
      <c r="BF140" s="207">
        <f>IF(N140="snížená",J140,0)</f>
        <v>0</v>
      </c>
      <c r="BG140" s="207">
        <f>IF(N140="zákl. přenesená",J140,0)</f>
        <v>0</v>
      </c>
      <c r="BH140" s="207">
        <f>IF(N140="sníž. přenesená",J140,0)</f>
        <v>0</v>
      </c>
      <c r="BI140" s="207">
        <f>IF(N140="nulová",J140,0)</f>
        <v>0</v>
      </c>
      <c r="BJ140" s="15" t="s">
        <v>76</v>
      </c>
      <c r="BK140" s="207">
        <f>ROUND(I140*H140,2)</f>
        <v>0</v>
      </c>
      <c r="BL140" s="15" t="s">
        <v>120</v>
      </c>
      <c r="BM140" s="206" t="s">
        <v>243</v>
      </c>
    </row>
    <row r="141" s="2" customFormat="1">
      <c r="A141" s="36"/>
      <c r="B141" s="37"/>
      <c r="C141" s="38"/>
      <c r="D141" s="208" t="s">
        <v>122</v>
      </c>
      <c r="E141" s="38"/>
      <c r="F141" s="209" t="s">
        <v>244</v>
      </c>
      <c r="G141" s="38"/>
      <c r="H141" s="38"/>
      <c r="I141" s="210"/>
      <c r="J141" s="38"/>
      <c r="K141" s="38"/>
      <c r="L141" s="42"/>
      <c r="M141" s="211"/>
      <c r="N141" s="212"/>
      <c r="O141" s="82"/>
      <c r="P141" s="82"/>
      <c r="Q141" s="82"/>
      <c r="R141" s="82"/>
      <c r="S141" s="82"/>
      <c r="T141" s="83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5" t="s">
        <v>122</v>
      </c>
      <c r="AU141" s="15" t="s">
        <v>78</v>
      </c>
    </row>
    <row r="142" s="2" customFormat="1" ht="55.5" customHeight="1">
      <c r="A142" s="36"/>
      <c r="B142" s="37"/>
      <c r="C142" s="195" t="s">
        <v>245</v>
      </c>
      <c r="D142" s="195" t="s">
        <v>115</v>
      </c>
      <c r="E142" s="196" t="s">
        <v>246</v>
      </c>
      <c r="F142" s="197" t="s">
        <v>247</v>
      </c>
      <c r="G142" s="198" t="s">
        <v>118</v>
      </c>
      <c r="H142" s="199">
        <v>345</v>
      </c>
      <c r="I142" s="200"/>
      <c r="J142" s="201">
        <f>ROUND(I142*H142,2)</f>
        <v>0</v>
      </c>
      <c r="K142" s="197" t="s">
        <v>119</v>
      </c>
      <c r="L142" s="42"/>
      <c r="M142" s="202" t="s">
        <v>19</v>
      </c>
      <c r="N142" s="203" t="s">
        <v>42</v>
      </c>
      <c r="O142" s="82"/>
      <c r="P142" s="204">
        <f>O142*H142</f>
        <v>0</v>
      </c>
      <c r="Q142" s="204">
        <v>0.015400000000000001</v>
      </c>
      <c r="R142" s="204">
        <f>Q142*H142</f>
        <v>5.3130000000000006</v>
      </c>
      <c r="S142" s="204">
        <v>0</v>
      </c>
      <c r="T142" s="20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6" t="s">
        <v>120</v>
      </c>
      <c r="AT142" s="206" t="s">
        <v>115</v>
      </c>
      <c r="AU142" s="206" t="s">
        <v>78</v>
      </c>
      <c r="AY142" s="15" t="s">
        <v>113</v>
      </c>
      <c r="BE142" s="207">
        <f>IF(N142="základní",J142,0)</f>
        <v>0</v>
      </c>
      <c r="BF142" s="207">
        <f>IF(N142="snížená",J142,0)</f>
        <v>0</v>
      </c>
      <c r="BG142" s="207">
        <f>IF(N142="zákl. přenesená",J142,0)</f>
        <v>0</v>
      </c>
      <c r="BH142" s="207">
        <f>IF(N142="sníž. přenesená",J142,0)</f>
        <v>0</v>
      </c>
      <c r="BI142" s="207">
        <f>IF(N142="nulová",J142,0)</f>
        <v>0</v>
      </c>
      <c r="BJ142" s="15" t="s">
        <v>76</v>
      </c>
      <c r="BK142" s="207">
        <f>ROUND(I142*H142,2)</f>
        <v>0</v>
      </c>
      <c r="BL142" s="15" t="s">
        <v>120</v>
      </c>
      <c r="BM142" s="206" t="s">
        <v>248</v>
      </c>
    </row>
    <row r="143" s="2" customFormat="1">
      <c r="A143" s="36"/>
      <c r="B143" s="37"/>
      <c r="C143" s="38"/>
      <c r="D143" s="208" t="s">
        <v>122</v>
      </c>
      <c r="E143" s="38"/>
      <c r="F143" s="209" t="s">
        <v>249</v>
      </c>
      <c r="G143" s="38"/>
      <c r="H143" s="38"/>
      <c r="I143" s="210"/>
      <c r="J143" s="38"/>
      <c r="K143" s="38"/>
      <c r="L143" s="42"/>
      <c r="M143" s="211"/>
      <c r="N143" s="212"/>
      <c r="O143" s="82"/>
      <c r="P143" s="82"/>
      <c r="Q143" s="82"/>
      <c r="R143" s="82"/>
      <c r="S143" s="82"/>
      <c r="T143" s="83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5" t="s">
        <v>122</v>
      </c>
      <c r="AU143" s="15" t="s">
        <v>78</v>
      </c>
    </row>
    <row r="144" s="2" customFormat="1">
      <c r="A144" s="36"/>
      <c r="B144" s="37"/>
      <c r="C144" s="38"/>
      <c r="D144" s="215" t="s">
        <v>238</v>
      </c>
      <c r="E144" s="38"/>
      <c r="F144" s="235" t="s">
        <v>250</v>
      </c>
      <c r="G144" s="38"/>
      <c r="H144" s="38"/>
      <c r="I144" s="210"/>
      <c r="J144" s="38"/>
      <c r="K144" s="38"/>
      <c r="L144" s="42"/>
      <c r="M144" s="211"/>
      <c r="N144" s="212"/>
      <c r="O144" s="82"/>
      <c r="P144" s="82"/>
      <c r="Q144" s="82"/>
      <c r="R144" s="82"/>
      <c r="S144" s="82"/>
      <c r="T144" s="83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238</v>
      </c>
      <c r="AU144" s="15" t="s">
        <v>78</v>
      </c>
    </row>
    <row r="145" s="2" customFormat="1" ht="33" customHeight="1">
      <c r="A145" s="36"/>
      <c r="B145" s="37"/>
      <c r="C145" s="195" t="s">
        <v>251</v>
      </c>
      <c r="D145" s="195" t="s">
        <v>115</v>
      </c>
      <c r="E145" s="196" t="s">
        <v>252</v>
      </c>
      <c r="F145" s="197" t="s">
        <v>253</v>
      </c>
      <c r="G145" s="198" t="s">
        <v>224</v>
      </c>
      <c r="H145" s="199">
        <v>240</v>
      </c>
      <c r="I145" s="200"/>
      <c r="J145" s="201">
        <f>ROUND(I145*H145,2)</f>
        <v>0</v>
      </c>
      <c r="K145" s="197" t="s">
        <v>119</v>
      </c>
      <c r="L145" s="42"/>
      <c r="M145" s="202" t="s">
        <v>19</v>
      </c>
      <c r="N145" s="203" t="s">
        <v>42</v>
      </c>
      <c r="O145" s="82"/>
      <c r="P145" s="204">
        <f>O145*H145</f>
        <v>0</v>
      </c>
      <c r="Q145" s="204">
        <v>1.0000000000000001E-05</v>
      </c>
      <c r="R145" s="204">
        <f>Q145*H145</f>
        <v>0.0024000000000000002</v>
      </c>
      <c r="S145" s="204">
        <v>0</v>
      </c>
      <c r="T145" s="20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6" t="s">
        <v>120</v>
      </c>
      <c r="AT145" s="206" t="s">
        <v>115</v>
      </c>
      <c r="AU145" s="206" t="s">
        <v>78</v>
      </c>
      <c r="AY145" s="15" t="s">
        <v>113</v>
      </c>
      <c r="BE145" s="207">
        <f>IF(N145="základní",J145,0)</f>
        <v>0</v>
      </c>
      <c r="BF145" s="207">
        <f>IF(N145="snížená",J145,0)</f>
        <v>0</v>
      </c>
      <c r="BG145" s="207">
        <f>IF(N145="zákl. přenesená",J145,0)</f>
        <v>0</v>
      </c>
      <c r="BH145" s="207">
        <f>IF(N145="sníž. přenesená",J145,0)</f>
        <v>0</v>
      </c>
      <c r="BI145" s="207">
        <f>IF(N145="nulová",J145,0)</f>
        <v>0</v>
      </c>
      <c r="BJ145" s="15" t="s">
        <v>76</v>
      </c>
      <c r="BK145" s="207">
        <f>ROUND(I145*H145,2)</f>
        <v>0</v>
      </c>
      <c r="BL145" s="15" t="s">
        <v>120</v>
      </c>
      <c r="BM145" s="206" t="s">
        <v>254</v>
      </c>
    </row>
    <row r="146" s="2" customFormat="1">
      <c r="A146" s="36"/>
      <c r="B146" s="37"/>
      <c r="C146" s="38"/>
      <c r="D146" s="208" t="s">
        <v>122</v>
      </c>
      <c r="E146" s="38"/>
      <c r="F146" s="209" t="s">
        <v>255</v>
      </c>
      <c r="G146" s="38"/>
      <c r="H146" s="38"/>
      <c r="I146" s="210"/>
      <c r="J146" s="38"/>
      <c r="K146" s="38"/>
      <c r="L146" s="42"/>
      <c r="M146" s="211"/>
      <c r="N146" s="212"/>
      <c r="O146" s="82"/>
      <c r="P146" s="82"/>
      <c r="Q146" s="82"/>
      <c r="R146" s="82"/>
      <c r="S146" s="82"/>
      <c r="T146" s="83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122</v>
      </c>
      <c r="AU146" s="15" t="s">
        <v>78</v>
      </c>
    </row>
    <row r="147" s="12" customFormat="1" ht="22.8" customHeight="1">
      <c r="A147" s="12"/>
      <c r="B147" s="179"/>
      <c r="C147" s="180"/>
      <c r="D147" s="181" t="s">
        <v>70</v>
      </c>
      <c r="E147" s="193" t="s">
        <v>145</v>
      </c>
      <c r="F147" s="193" t="s">
        <v>256</v>
      </c>
      <c r="G147" s="180"/>
      <c r="H147" s="180"/>
      <c r="I147" s="183"/>
      <c r="J147" s="194">
        <f>BK147</f>
        <v>0</v>
      </c>
      <c r="K147" s="180"/>
      <c r="L147" s="185"/>
      <c r="M147" s="186"/>
      <c r="N147" s="187"/>
      <c r="O147" s="187"/>
      <c r="P147" s="188">
        <f>SUM(P148:P159)</f>
        <v>0</v>
      </c>
      <c r="Q147" s="187"/>
      <c r="R147" s="188">
        <f>SUM(R148:R159)</f>
        <v>2.2960800000000003</v>
      </c>
      <c r="S147" s="187"/>
      <c r="T147" s="189">
        <f>SUM(T148:T159)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0" t="s">
        <v>76</v>
      </c>
      <c r="AT147" s="191" t="s">
        <v>70</v>
      </c>
      <c r="AU147" s="191" t="s">
        <v>76</v>
      </c>
      <c r="AY147" s="190" t="s">
        <v>113</v>
      </c>
      <c r="BK147" s="192">
        <f>SUM(BK148:BK159)</f>
        <v>0</v>
      </c>
    </row>
    <row r="148" s="2" customFormat="1" ht="62.7" customHeight="1">
      <c r="A148" s="36"/>
      <c r="B148" s="37"/>
      <c r="C148" s="195" t="s">
        <v>257</v>
      </c>
      <c r="D148" s="195" t="s">
        <v>115</v>
      </c>
      <c r="E148" s="196" t="s">
        <v>258</v>
      </c>
      <c r="F148" s="197" t="s">
        <v>259</v>
      </c>
      <c r="G148" s="198" t="s">
        <v>118</v>
      </c>
      <c r="H148" s="199">
        <v>30</v>
      </c>
      <c r="I148" s="200"/>
      <c r="J148" s="201">
        <f>ROUND(I148*H148,2)</f>
        <v>0</v>
      </c>
      <c r="K148" s="197" t="s">
        <v>119</v>
      </c>
      <c r="L148" s="42"/>
      <c r="M148" s="202" t="s">
        <v>19</v>
      </c>
      <c r="N148" s="203" t="s">
        <v>42</v>
      </c>
      <c r="O148" s="82"/>
      <c r="P148" s="204">
        <f>O148*H148</f>
        <v>0</v>
      </c>
      <c r="Q148" s="204">
        <v>0.0020999999999999999</v>
      </c>
      <c r="R148" s="204">
        <f>Q148*H148</f>
        <v>0.063</v>
      </c>
      <c r="S148" s="204">
        <v>0</v>
      </c>
      <c r="T148" s="20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6" t="s">
        <v>120</v>
      </c>
      <c r="AT148" s="206" t="s">
        <v>115</v>
      </c>
      <c r="AU148" s="206" t="s">
        <v>78</v>
      </c>
      <c r="AY148" s="15" t="s">
        <v>113</v>
      </c>
      <c r="BE148" s="207">
        <f>IF(N148="základní",J148,0)</f>
        <v>0</v>
      </c>
      <c r="BF148" s="207">
        <f>IF(N148="snížená",J148,0)</f>
        <v>0</v>
      </c>
      <c r="BG148" s="207">
        <f>IF(N148="zákl. přenesená",J148,0)</f>
        <v>0</v>
      </c>
      <c r="BH148" s="207">
        <f>IF(N148="sníž. přenesená",J148,0)</f>
        <v>0</v>
      </c>
      <c r="BI148" s="207">
        <f>IF(N148="nulová",J148,0)</f>
        <v>0</v>
      </c>
      <c r="BJ148" s="15" t="s">
        <v>76</v>
      </c>
      <c r="BK148" s="207">
        <f>ROUND(I148*H148,2)</f>
        <v>0</v>
      </c>
      <c r="BL148" s="15" t="s">
        <v>120</v>
      </c>
      <c r="BM148" s="206" t="s">
        <v>260</v>
      </c>
    </row>
    <row r="149" s="2" customFormat="1">
      <c r="A149" s="36"/>
      <c r="B149" s="37"/>
      <c r="C149" s="38"/>
      <c r="D149" s="208" t="s">
        <v>122</v>
      </c>
      <c r="E149" s="38"/>
      <c r="F149" s="209" t="s">
        <v>261</v>
      </c>
      <c r="G149" s="38"/>
      <c r="H149" s="38"/>
      <c r="I149" s="210"/>
      <c r="J149" s="38"/>
      <c r="K149" s="38"/>
      <c r="L149" s="42"/>
      <c r="M149" s="211"/>
      <c r="N149" s="212"/>
      <c r="O149" s="82"/>
      <c r="P149" s="82"/>
      <c r="Q149" s="82"/>
      <c r="R149" s="82"/>
      <c r="S149" s="82"/>
      <c r="T149" s="83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122</v>
      </c>
      <c r="AU149" s="15" t="s">
        <v>78</v>
      </c>
    </row>
    <row r="150" s="2" customFormat="1" ht="33" customHeight="1">
      <c r="A150" s="36"/>
      <c r="B150" s="37"/>
      <c r="C150" s="195" t="s">
        <v>262</v>
      </c>
      <c r="D150" s="195" t="s">
        <v>115</v>
      </c>
      <c r="E150" s="196" t="s">
        <v>263</v>
      </c>
      <c r="F150" s="197" t="s">
        <v>264</v>
      </c>
      <c r="G150" s="198" t="s">
        <v>118</v>
      </c>
      <c r="H150" s="199">
        <v>30</v>
      </c>
      <c r="I150" s="200"/>
      <c r="J150" s="201">
        <f>ROUND(I150*H150,2)</f>
        <v>0</v>
      </c>
      <c r="K150" s="197" t="s">
        <v>119</v>
      </c>
      <c r="L150" s="42"/>
      <c r="M150" s="202" t="s">
        <v>19</v>
      </c>
      <c r="N150" s="203" t="s">
        <v>42</v>
      </c>
      <c r="O150" s="82"/>
      <c r="P150" s="204">
        <f>O150*H150</f>
        <v>0</v>
      </c>
      <c r="Q150" s="204">
        <v>0.0043800000000000002</v>
      </c>
      <c r="R150" s="204">
        <f>Q150*H150</f>
        <v>0.13140000000000002</v>
      </c>
      <c r="S150" s="204">
        <v>0</v>
      </c>
      <c r="T150" s="20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6" t="s">
        <v>120</v>
      </c>
      <c r="AT150" s="206" t="s">
        <v>115</v>
      </c>
      <c r="AU150" s="206" t="s">
        <v>78</v>
      </c>
      <c r="AY150" s="15" t="s">
        <v>113</v>
      </c>
      <c r="BE150" s="207">
        <f>IF(N150="základní",J150,0)</f>
        <v>0</v>
      </c>
      <c r="BF150" s="207">
        <f>IF(N150="snížená",J150,0)</f>
        <v>0</v>
      </c>
      <c r="BG150" s="207">
        <f>IF(N150="zákl. přenesená",J150,0)</f>
        <v>0</v>
      </c>
      <c r="BH150" s="207">
        <f>IF(N150="sníž. přenesená",J150,0)</f>
        <v>0</v>
      </c>
      <c r="BI150" s="207">
        <f>IF(N150="nulová",J150,0)</f>
        <v>0</v>
      </c>
      <c r="BJ150" s="15" t="s">
        <v>76</v>
      </c>
      <c r="BK150" s="207">
        <f>ROUND(I150*H150,2)</f>
        <v>0</v>
      </c>
      <c r="BL150" s="15" t="s">
        <v>120</v>
      </c>
      <c r="BM150" s="206" t="s">
        <v>265</v>
      </c>
    </row>
    <row r="151" s="2" customFormat="1">
      <c r="A151" s="36"/>
      <c r="B151" s="37"/>
      <c r="C151" s="38"/>
      <c r="D151" s="208" t="s">
        <v>122</v>
      </c>
      <c r="E151" s="38"/>
      <c r="F151" s="209" t="s">
        <v>266</v>
      </c>
      <c r="G151" s="38"/>
      <c r="H151" s="38"/>
      <c r="I151" s="210"/>
      <c r="J151" s="38"/>
      <c r="K151" s="38"/>
      <c r="L151" s="42"/>
      <c r="M151" s="211"/>
      <c r="N151" s="212"/>
      <c r="O151" s="82"/>
      <c r="P151" s="82"/>
      <c r="Q151" s="82"/>
      <c r="R151" s="82"/>
      <c r="S151" s="82"/>
      <c r="T151" s="83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122</v>
      </c>
      <c r="AU151" s="15" t="s">
        <v>78</v>
      </c>
    </row>
    <row r="152" s="13" customFormat="1">
      <c r="A152" s="13"/>
      <c r="B152" s="213"/>
      <c r="C152" s="214"/>
      <c r="D152" s="215" t="s">
        <v>134</v>
      </c>
      <c r="E152" s="216" t="s">
        <v>19</v>
      </c>
      <c r="F152" s="217" t="s">
        <v>267</v>
      </c>
      <c r="G152" s="214"/>
      <c r="H152" s="218">
        <v>30</v>
      </c>
      <c r="I152" s="219"/>
      <c r="J152" s="214"/>
      <c r="K152" s="214"/>
      <c r="L152" s="220"/>
      <c r="M152" s="221"/>
      <c r="N152" s="222"/>
      <c r="O152" s="222"/>
      <c r="P152" s="222"/>
      <c r="Q152" s="222"/>
      <c r="R152" s="222"/>
      <c r="S152" s="222"/>
      <c r="T152" s="22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4" t="s">
        <v>134</v>
      </c>
      <c r="AU152" s="224" t="s">
        <v>78</v>
      </c>
      <c r="AV152" s="13" t="s">
        <v>78</v>
      </c>
      <c r="AW152" s="13" t="s">
        <v>32</v>
      </c>
      <c r="AX152" s="13" t="s">
        <v>76</v>
      </c>
      <c r="AY152" s="224" t="s">
        <v>113</v>
      </c>
    </row>
    <row r="153" s="2" customFormat="1" ht="24.15" customHeight="1">
      <c r="A153" s="36"/>
      <c r="B153" s="37"/>
      <c r="C153" s="195" t="s">
        <v>268</v>
      </c>
      <c r="D153" s="195" t="s">
        <v>115</v>
      </c>
      <c r="E153" s="196" t="s">
        <v>269</v>
      </c>
      <c r="F153" s="197" t="s">
        <v>270</v>
      </c>
      <c r="G153" s="198" t="s">
        <v>118</v>
      </c>
      <c r="H153" s="199">
        <v>30</v>
      </c>
      <c r="I153" s="200"/>
      <c r="J153" s="201">
        <f>ROUND(I153*H153,2)</f>
        <v>0</v>
      </c>
      <c r="K153" s="197" t="s">
        <v>119</v>
      </c>
      <c r="L153" s="42"/>
      <c r="M153" s="202" t="s">
        <v>19</v>
      </c>
      <c r="N153" s="203" t="s">
        <v>42</v>
      </c>
      <c r="O153" s="82"/>
      <c r="P153" s="204">
        <f>O153*H153</f>
        <v>0</v>
      </c>
      <c r="Q153" s="204">
        <v>0.00018000000000000001</v>
      </c>
      <c r="R153" s="204">
        <f>Q153*H153</f>
        <v>0.0054000000000000003</v>
      </c>
      <c r="S153" s="204">
        <v>0</v>
      </c>
      <c r="T153" s="20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6" t="s">
        <v>120</v>
      </c>
      <c r="AT153" s="206" t="s">
        <v>115</v>
      </c>
      <c r="AU153" s="206" t="s">
        <v>78</v>
      </c>
      <c r="AY153" s="15" t="s">
        <v>113</v>
      </c>
      <c r="BE153" s="207">
        <f>IF(N153="základní",J153,0)</f>
        <v>0</v>
      </c>
      <c r="BF153" s="207">
        <f>IF(N153="snížená",J153,0)</f>
        <v>0</v>
      </c>
      <c r="BG153" s="207">
        <f>IF(N153="zákl. přenesená",J153,0)</f>
        <v>0</v>
      </c>
      <c r="BH153" s="207">
        <f>IF(N153="sníž. přenesená",J153,0)</f>
        <v>0</v>
      </c>
      <c r="BI153" s="207">
        <f>IF(N153="nulová",J153,0)</f>
        <v>0</v>
      </c>
      <c r="BJ153" s="15" t="s">
        <v>76</v>
      </c>
      <c r="BK153" s="207">
        <f>ROUND(I153*H153,2)</f>
        <v>0</v>
      </c>
      <c r="BL153" s="15" t="s">
        <v>120</v>
      </c>
      <c r="BM153" s="206" t="s">
        <v>271</v>
      </c>
    </row>
    <row r="154" s="2" customFormat="1">
      <c r="A154" s="36"/>
      <c r="B154" s="37"/>
      <c r="C154" s="38"/>
      <c r="D154" s="208" t="s">
        <v>122</v>
      </c>
      <c r="E154" s="38"/>
      <c r="F154" s="209" t="s">
        <v>272</v>
      </c>
      <c r="G154" s="38"/>
      <c r="H154" s="38"/>
      <c r="I154" s="210"/>
      <c r="J154" s="38"/>
      <c r="K154" s="38"/>
      <c r="L154" s="42"/>
      <c r="M154" s="211"/>
      <c r="N154" s="212"/>
      <c r="O154" s="82"/>
      <c r="P154" s="82"/>
      <c r="Q154" s="82"/>
      <c r="R154" s="82"/>
      <c r="S154" s="82"/>
      <c r="T154" s="83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122</v>
      </c>
      <c r="AU154" s="15" t="s">
        <v>78</v>
      </c>
    </row>
    <row r="155" s="2" customFormat="1" ht="37.8" customHeight="1">
      <c r="A155" s="36"/>
      <c r="B155" s="37"/>
      <c r="C155" s="195" t="s">
        <v>273</v>
      </c>
      <c r="D155" s="195" t="s">
        <v>115</v>
      </c>
      <c r="E155" s="196" t="s">
        <v>274</v>
      </c>
      <c r="F155" s="197" t="s">
        <v>275</v>
      </c>
      <c r="G155" s="198" t="s">
        <v>118</v>
      </c>
      <c r="H155" s="199">
        <v>30</v>
      </c>
      <c r="I155" s="200"/>
      <c r="J155" s="201">
        <f>ROUND(I155*H155,2)</f>
        <v>0</v>
      </c>
      <c r="K155" s="197" t="s">
        <v>119</v>
      </c>
      <c r="L155" s="42"/>
      <c r="M155" s="202" t="s">
        <v>19</v>
      </c>
      <c r="N155" s="203" t="s">
        <v>42</v>
      </c>
      <c r="O155" s="82"/>
      <c r="P155" s="204">
        <f>O155*H155</f>
        <v>0</v>
      </c>
      <c r="Q155" s="204">
        <v>0.0057000000000000002</v>
      </c>
      <c r="R155" s="204">
        <f>Q155*H155</f>
        <v>0.17100000000000001</v>
      </c>
      <c r="S155" s="204">
        <v>0</v>
      </c>
      <c r="T155" s="20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6" t="s">
        <v>120</v>
      </c>
      <c r="AT155" s="206" t="s">
        <v>115</v>
      </c>
      <c r="AU155" s="206" t="s">
        <v>78</v>
      </c>
      <c r="AY155" s="15" t="s">
        <v>113</v>
      </c>
      <c r="BE155" s="207">
        <f>IF(N155="základní",J155,0)</f>
        <v>0</v>
      </c>
      <c r="BF155" s="207">
        <f>IF(N155="snížená",J155,0)</f>
        <v>0</v>
      </c>
      <c r="BG155" s="207">
        <f>IF(N155="zákl. přenesená",J155,0)</f>
        <v>0</v>
      </c>
      <c r="BH155" s="207">
        <f>IF(N155="sníž. přenesená",J155,0)</f>
        <v>0</v>
      </c>
      <c r="BI155" s="207">
        <f>IF(N155="nulová",J155,0)</f>
        <v>0</v>
      </c>
      <c r="BJ155" s="15" t="s">
        <v>76</v>
      </c>
      <c r="BK155" s="207">
        <f>ROUND(I155*H155,2)</f>
        <v>0</v>
      </c>
      <c r="BL155" s="15" t="s">
        <v>120</v>
      </c>
      <c r="BM155" s="206" t="s">
        <v>276</v>
      </c>
    </row>
    <row r="156" s="2" customFormat="1">
      <c r="A156" s="36"/>
      <c r="B156" s="37"/>
      <c r="C156" s="38"/>
      <c r="D156" s="208" t="s">
        <v>122</v>
      </c>
      <c r="E156" s="38"/>
      <c r="F156" s="209" t="s">
        <v>277</v>
      </c>
      <c r="G156" s="38"/>
      <c r="H156" s="38"/>
      <c r="I156" s="210"/>
      <c r="J156" s="38"/>
      <c r="K156" s="38"/>
      <c r="L156" s="42"/>
      <c r="M156" s="211"/>
      <c r="N156" s="212"/>
      <c r="O156" s="82"/>
      <c r="P156" s="82"/>
      <c r="Q156" s="82"/>
      <c r="R156" s="82"/>
      <c r="S156" s="82"/>
      <c r="T156" s="83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5" t="s">
        <v>122</v>
      </c>
      <c r="AU156" s="15" t="s">
        <v>78</v>
      </c>
    </row>
    <row r="157" s="2" customFormat="1" ht="33" customHeight="1">
      <c r="A157" s="36"/>
      <c r="B157" s="37"/>
      <c r="C157" s="195" t="s">
        <v>278</v>
      </c>
      <c r="D157" s="195" t="s">
        <v>115</v>
      </c>
      <c r="E157" s="196" t="s">
        <v>279</v>
      </c>
      <c r="F157" s="197" t="s">
        <v>280</v>
      </c>
      <c r="G157" s="198" t="s">
        <v>118</v>
      </c>
      <c r="H157" s="199">
        <v>22.920000000000002</v>
      </c>
      <c r="I157" s="200"/>
      <c r="J157" s="201">
        <f>ROUND(I157*H157,2)</f>
        <v>0</v>
      </c>
      <c r="K157" s="197" t="s">
        <v>119</v>
      </c>
      <c r="L157" s="42"/>
      <c r="M157" s="202" t="s">
        <v>19</v>
      </c>
      <c r="N157" s="203" t="s">
        <v>42</v>
      </c>
      <c r="O157" s="82"/>
      <c r="P157" s="204">
        <f>O157*H157</f>
        <v>0</v>
      </c>
      <c r="Q157" s="204">
        <v>0.084000000000000005</v>
      </c>
      <c r="R157" s="204">
        <f>Q157*H157</f>
        <v>1.9252800000000003</v>
      </c>
      <c r="S157" s="204">
        <v>0</v>
      </c>
      <c r="T157" s="20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6" t="s">
        <v>120</v>
      </c>
      <c r="AT157" s="206" t="s">
        <v>115</v>
      </c>
      <c r="AU157" s="206" t="s">
        <v>78</v>
      </c>
      <c r="AY157" s="15" t="s">
        <v>113</v>
      </c>
      <c r="BE157" s="207">
        <f>IF(N157="základní",J157,0)</f>
        <v>0</v>
      </c>
      <c r="BF157" s="207">
        <f>IF(N157="snížená",J157,0)</f>
        <v>0</v>
      </c>
      <c r="BG157" s="207">
        <f>IF(N157="zákl. přenesená",J157,0)</f>
        <v>0</v>
      </c>
      <c r="BH157" s="207">
        <f>IF(N157="sníž. přenesená",J157,0)</f>
        <v>0</v>
      </c>
      <c r="BI157" s="207">
        <f>IF(N157="nulová",J157,0)</f>
        <v>0</v>
      </c>
      <c r="BJ157" s="15" t="s">
        <v>76</v>
      </c>
      <c r="BK157" s="207">
        <f>ROUND(I157*H157,2)</f>
        <v>0</v>
      </c>
      <c r="BL157" s="15" t="s">
        <v>120</v>
      </c>
      <c r="BM157" s="206" t="s">
        <v>281</v>
      </c>
    </row>
    <row r="158" s="2" customFormat="1">
      <c r="A158" s="36"/>
      <c r="B158" s="37"/>
      <c r="C158" s="38"/>
      <c r="D158" s="208" t="s">
        <v>122</v>
      </c>
      <c r="E158" s="38"/>
      <c r="F158" s="209" t="s">
        <v>282</v>
      </c>
      <c r="G158" s="38"/>
      <c r="H158" s="38"/>
      <c r="I158" s="210"/>
      <c r="J158" s="38"/>
      <c r="K158" s="38"/>
      <c r="L158" s="42"/>
      <c r="M158" s="211"/>
      <c r="N158" s="212"/>
      <c r="O158" s="82"/>
      <c r="P158" s="82"/>
      <c r="Q158" s="82"/>
      <c r="R158" s="82"/>
      <c r="S158" s="82"/>
      <c r="T158" s="83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122</v>
      </c>
      <c r="AU158" s="15" t="s">
        <v>78</v>
      </c>
    </row>
    <row r="159" s="13" customFormat="1">
      <c r="A159" s="13"/>
      <c r="B159" s="213"/>
      <c r="C159" s="214"/>
      <c r="D159" s="215" t="s">
        <v>134</v>
      </c>
      <c r="E159" s="216" t="s">
        <v>19</v>
      </c>
      <c r="F159" s="217" t="s">
        <v>283</v>
      </c>
      <c r="G159" s="214"/>
      <c r="H159" s="218">
        <v>22.920000000000002</v>
      </c>
      <c r="I159" s="219"/>
      <c r="J159" s="214"/>
      <c r="K159" s="214"/>
      <c r="L159" s="220"/>
      <c r="M159" s="221"/>
      <c r="N159" s="222"/>
      <c r="O159" s="222"/>
      <c r="P159" s="222"/>
      <c r="Q159" s="222"/>
      <c r="R159" s="222"/>
      <c r="S159" s="222"/>
      <c r="T159" s="22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24" t="s">
        <v>134</v>
      </c>
      <c r="AU159" s="224" t="s">
        <v>78</v>
      </c>
      <c r="AV159" s="13" t="s">
        <v>78</v>
      </c>
      <c r="AW159" s="13" t="s">
        <v>32</v>
      </c>
      <c r="AX159" s="13" t="s">
        <v>76</v>
      </c>
      <c r="AY159" s="224" t="s">
        <v>113</v>
      </c>
    </row>
    <row r="160" s="12" customFormat="1" ht="22.8" customHeight="1">
      <c r="A160" s="12"/>
      <c r="B160" s="179"/>
      <c r="C160" s="180"/>
      <c r="D160" s="181" t="s">
        <v>70</v>
      </c>
      <c r="E160" s="193" t="s">
        <v>163</v>
      </c>
      <c r="F160" s="193" t="s">
        <v>284</v>
      </c>
      <c r="G160" s="180"/>
      <c r="H160" s="180"/>
      <c r="I160" s="183"/>
      <c r="J160" s="194">
        <f>BK160</f>
        <v>0</v>
      </c>
      <c r="K160" s="180"/>
      <c r="L160" s="185"/>
      <c r="M160" s="186"/>
      <c r="N160" s="187"/>
      <c r="O160" s="187"/>
      <c r="P160" s="188">
        <f>SUM(P161:P174)</f>
        <v>0</v>
      </c>
      <c r="Q160" s="187"/>
      <c r="R160" s="188">
        <f>SUM(R161:R174)</f>
        <v>5.1973700000000003</v>
      </c>
      <c r="S160" s="187"/>
      <c r="T160" s="189">
        <f>SUM(T161:T174)</f>
        <v>5.5999999999999996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0" t="s">
        <v>76</v>
      </c>
      <c r="AT160" s="191" t="s">
        <v>70</v>
      </c>
      <c r="AU160" s="191" t="s">
        <v>76</v>
      </c>
      <c r="AY160" s="190" t="s">
        <v>113</v>
      </c>
      <c r="BK160" s="192">
        <f>SUM(BK161:BK174)</f>
        <v>0</v>
      </c>
    </row>
    <row r="161" s="2" customFormat="1" ht="55.5" customHeight="1">
      <c r="A161" s="36"/>
      <c r="B161" s="37"/>
      <c r="C161" s="195" t="s">
        <v>285</v>
      </c>
      <c r="D161" s="195" t="s">
        <v>115</v>
      </c>
      <c r="E161" s="196" t="s">
        <v>286</v>
      </c>
      <c r="F161" s="197" t="s">
        <v>287</v>
      </c>
      <c r="G161" s="198" t="s">
        <v>224</v>
      </c>
      <c r="H161" s="199">
        <v>16</v>
      </c>
      <c r="I161" s="200"/>
      <c r="J161" s="201">
        <f>ROUND(I161*H161,2)</f>
        <v>0</v>
      </c>
      <c r="K161" s="197" t="s">
        <v>119</v>
      </c>
      <c r="L161" s="42"/>
      <c r="M161" s="202" t="s">
        <v>19</v>
      </c>
      <c r="N161" s="203" t="s">
        <v>42</v>
      </c>
      <c r="O161" s="82"/>
      <c r="P161" s="204">
        <f>O161*H161</f>
        <v>0</v>
      </c>
      <c r="Q161" s="204">
        <v>0.16370999999999999</v>
      </c>
      <c r="R161" s="204">
        <f>Q161*H161</f>
        <v>2.6193599999999999</v>
      </c>
      <c r="S161" s="204">
        <v>0</v>
      </c>
      <c r="T161" s="20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6" t="s">
        <v>120</v>
      </c>
      <c r="AT161" s="206" t="s">
        <v>115</v>
      </c>
      <c r="AU161" s="206" t="s">
        <v>78</v>
      </c>
      <c r="AY161" s="15" t="s">
        <v>113</v>
      </c>
      <c r="BE161" s="207">
        <f>IF(N161="základní",J161,0)</f>
        <v>0</v>
      </c>
      <c r="BF161" s="207">
        <f>IF(N161="snížená",J161,0)</f>
        <v>0</v>
      </c>
      <c r="BG161" s="207">
        <f>IF(N161="zákl. přenesená",J161,0)</f>
        <v>0</v>
      </c>
      <c r="BH161" s="207">
        <f>IF(N161="sníž. přenesená",J161,0)</f>
        <v>0</v>
      </c>
      <c r="BI161" s="207">
        <f>IF(N161="nulová",J161,0)</f>
        <v>0</v>
      </c>
      <c r="BJ161" s="15" t="s">
        <v>76</v>
      </c>
      <c r="BK161" s="207">
        <f>ROUND(I161*H161,2)</f>
        <v>0</v>
      </c>
      <c r="BL161" s="15" t="s">
        <v>120</v>
      </c>
      <c r="BM161" s="206" t="s">
        <v>288</v>
      </c>
    </row>
    <row r="162" s="2" customFormat="1">
      <c r="A162" s="36"/>
      <c r="B162" s="37"/>
      <c r="C162" s="38"/>
      <c r="D162" s="208" t="s">
        <v>122</v>
      </c>
      <c r="E162" s="38"/>
      <c r="F162" s="209" t="s">
        <v>289</v>
      </c>
      <c r="G162" s="38"/>
      <c r="H162" s="38"/>
      <c r="I162" s="210"/>
      <c r="J162" s="38"/>
      <c r="K162" s="38"/>
      <c r="L162" s="42"/>
      <c r="M162" s="211"/>
      <c r="N162" s="212"/>
      <c r="O162" s="82"/>
      <c r="P162" s="82"/>
      <c r="Q162" s="82"/>
      <c r="R162" s="82"/>
      <c r="S162" s="82"/>
      <c r="T162" s="83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122</v>
      </c>
      <c r="AU162" s="15" t="s">
        <v>78</v>
      </c>
    </row>
    <row r="163" s="2" customFormat="1" ht="16.5" customHeight="1">
      <c r="A163" s="36"/>
      <c r="B163" s="37"/>
      <c r="C163" s="225" t="s">
        <v>290</v>
      </c>
      <c r="D163" s="225" t="s">
        <v>157</v>
      </c>
      <c r="E163" s="226" t="s">
        <v>291</v>
      </c>
      <c r="F163" s="227" t="s">
        <v>292</v>
      </c>
      <c r="G163" s="228" t="s">
        <v>224</v>
      </c>
      <c r="H163" s="229">
        <v>16</v>
      </c>
      <c r="I163" s="230"/>
      <c r="J163" s="231">
        <f>ROUND(I163*H163,2)</f>
        <v>0</v>
      </c>
      <c r="K163" s="227" t="s">
        <v>119</v>
      </c>
      <c r="L163" s="232"/>
      <c r="M163" s="233" t="s">
        <v>19</v>
      </c>
      <c r="N163" s="234" t="s">
        <v>42</v>
      </c>
      <c r="O163" s="82"/>
      <c r="P163" s="204">
        <f>O163*H163</f>
        <v>0</v>
      </c>
      <c r="Q163" s="204">
        <v>0.13400000000000001</v>
      </c>
      <c r="R163" s="204">
        <f>Q163*H163</f>
        <v>2.1440000000000001</v>
      </c>
      <c r="S163" s="204">
        <v>0</v>
      </c>
      <c r="T163" s="205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6" t="s">
        <v>156</v>
      </c>
      <c r="AT163" s="206" t="s">
        <v>157</v>
      </c>
      <c r="AU163" s="206" t="s">
        <v>78</v>
      </c>
      <c r="AY163" s="15" t="s">
        <v>113</v>
      </c>
      <c r="BE163" s="207">
        <f>IF(N163="základní",J163,0)</f>
        <v>0</v>
      </c>
      <c r="BF163" s="207">
        <f>IF(N163="snížená",J163,0)</f>
        <v>0</v>
      </c>
      <c r="BG163" s="207">
        <f>IF(N163="zákl. přenesená",J163,0)</f>
        <v>0</v>
      </c>
      <c r="BH163" s="207">
        <f>IF(N163="sníž. přenesená",J163,0)</f>
        <v>0</v>
      </c>
      <c r="BI163" s="207">
        <f>IF(N163="nulová",J163,0)</f>
        <v>0</v>
      </c>
      <c r="BJ163" s="15" t="s">
        <v>76</v>
      </c>
      <c r="BK163" s="207">
        <f>ROUND(I163*H163,2)</f>
        <v>0</v>
      </c>
      <c r="BL163" s="15" t="s">
        <v>120</v>
      </c>
      <c r="BM163" s="206" t="s">
        <v>293</v>
      </c>
    </row>
    <row r="164" s="2" customFormat="1" ht="37.8" customHeight="1">
      <c r="A164" s="36"/>
      <c r="B164" s="37"/>
      <c r="C164" s="195" t="s">
        <v>294</v>
      </c>
      <c r="D164" s="195" t="s">
        <v>115</v>
      </c>
      <c r="E164" s="196" t="s">
        <v>295</v>
      </c>
      <c r="F164" s="197" t="s">
        <v>296</v>
      </c>
      <c r="G164" s="198" t="s">
        <v>297</v>
      </c>
      <c r="H164" s="199">
        <v>5</v>
      </c>
      <c r="I164" s="200"/>
      <c r="J164" s="201">
        <f>ROUND(I164*H164,2)</f>
        <v>0</v>
      </c>
      <c r="K164" s="197" t="s">
        <v>119</v>
      </c>
      <c r="L164" s="42"/>
      <c r="M164" s="202" t="s">
        <v>19</v>
      </c>
      <c r="N164" s="203" t="s">
        <v>42</v>
      </c>
      <c r="O164" s="82"/>
      <c r="P164" s="204">
        <f>O164*H164</f>
        <v>0</v>
      </c>
      <c r="Q164" s="204">
        <v>0</v>
      </c>
      <c r="R164" s="204">
        <f>Q164*H164</f>
        <v>0</v>
      </c>
      <c r="S164" s="204">
        <v>0</v>
      </c>
      <c r="T164" s="20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6" t="s">
        <v>120</v>
      </c>
      <c r="AT164" s="206" t="s">
        <v>115</v>
      </c>
      <c r="AU164" s="206" t="s">
        <v>78</v>
      </c>
      <c r="AY164" s="15" t="s">
        <v>113</v>
      </c>
      <c r="BE164" s="207">
        <f>IF(N164="základní",J164,0)</f>
        <v>0</v>
      </c>
      <c r="BF164" s="207">
        <f>IF(N164="snížená",J164,0)</f>
        <v>0</v>
      </c>
      <c r="BG164" s="207">
        <f>IF(N164="zákl. přenesená",J164,0)</f>
        <v>0</v>
      </c>
      <c r="BH164" s="207">
        <f>IF(N164="sníž. přenesená",J164,0)</f>
        <v>0</v>
      </c>
      <c r="BI164" s="207">
        <f>IF(N164="nulová",J164,0)</f>
        <v>0</v>
      </c>
      <c r="BJ164" s="15" t="s">
        <v>76</v>
      </c>
      <c r="BK164" s="207">
        <f>ROUND(I164*H164,2)</f>
        <v>0</v>
      </c>
      <c r="BL164" s="15" t="s">
        <v>120</v>
      </c>
      <c r="BM164" s="206" t="s">
        <v>298</v>
      </c>
    </row>
    <row r="165" s="2" customFormat="1">
      <c r="A165" s="36"/>
      <c r="B165" s="37"/>
      <c r="C165" s="38"/>
      <c r="D165" s="208" t="s">
        <v>122</v>
      </c>
      <c r="E165" s="38"/>
      <c r="F165" s="209" t="s">
        <v>299</v>
      </c>
      <c r="G165" s="38"/>
      <c r="H165" s="38"/>
      <c r="I165" s="210"/>
      <c r="J165" s="38"/>
      <c r="K165" s="38"/>
      <c r="L165" s="42"/>
      <c r="M165" s="211"/>
      <c r="N165" s="212"/>
      <c r="O165" s="82"/>
      <c r="P165" s="82"/>
      <c r="Q165" s="82"/>
      <c r="R165" s="82"/>
      <c r="S165" s="82"/>
      <c r="T165" s="83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122</v>
      </c>
      <c r="AU165" s="15" t="s">
        <v>78</v>
      </c>
    </row>
    <row r="166" s="2" customFormat="1" ht="16.5" customHeight="1">
      <c r="A166" s="36"/>
      <c r="B166" s="37"/>
      <c r="C166" s="195" t="s">
        <v>300</v>
      </c>
      <c r="D166" s="195" t="s">
        <v>115</v>
      </c>
      <c r="E166" s="196" t="s">
        <v>301</v>
      </c>
      <c r="F166" s="197" t="s">
        <v>302</v>
      </c>
      <c r="G166" s="198" t="s">
        <v>224</v>
      </c>
      <c r="H166" s="199">
        <v>51</v>
      </c>
      <c r="I166" s="200"/>
      <c r="J166" s="201">
        <f>ROUND(I166*H166,2)</f>
        <v>0</v>
      </c>
      <c r="K166" s="197" t="s">
        <v>19</v>
      </c>
      <c r="L166" s="42"/>
      <c r="M166" s="202" t="s">
        <v>19</v>
      </c>
      <c r="N166" s="203" t="s">
        <v>42</v>
      </c>
      <c r="O166" s="82"/>
      <c r="P166" s="204">
        <f>O166*H166</f>
        <v>0</v>
      </c>
      <c r="Q166" s="204">
        <v>0.0085100000000000002</v>
      </c>
      <c r="R166" s="204">
        <f>Q166*H166</f>
        <v>0.43401000000000001</v>
      </c>
      <c r="S166" s="204">
        <v>0</v>
      </c>
      <c r="T166" s="20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6" t="s">
        <v>120</v>
      </c>
      <c r="AT166" s="206" t="s">
        <v>115</v>
      </c>
      <c r="AU166" s="206" t="s">
        <v>78</v>
      </c>
      <c r="AY166" s="15" t="s">
        <v>113</v>
      </c>
      <c r="BE166" s="207">
        <f>IF(N166="základní",J166,0)</f>
        <v>0</v>
      </c>
      <c r="BF166" s="207">
        <f>IF(N166="snížená",J166,0)</f>
        <v>0</v>
      </c>
      <c r="BG166" s="207">
        <f>IF(N166="zákl. přenesená",J166,0)</f>
        <v>0</v>
      </c>
      <c r="BH166" s="207">
        <f>IF(N166="sníž. přenesená",J166,0)</f>
        <v>0</v>
      </c>
      <c r="BI166" s="207">
        <f>IF(N166="nulová",J166,0)</f>
        <v>0</v>
      </c>
      <c r="BJ166" s="15" t="s">
        <v>76</v>
      </c>
      <c r="BK166" s="207">
        <f>ROUND(I166*H166,2)</f>
        <v>0</v>
      </c>
      <c r="BL166" s="15" t="s">
        <v>120</v>
      </c>
      <c r="BM166" s="206" t="s">
        <v>303</v>
      </c>
    </row>
    <row r="167" s="13" customFormat="1">
      <c r="A167" s="13"/>
      <c r="B167" s="213"/>
      <c r="C167" s="214"/>
      <c r="D167" s="215" t="s">
        <v>134</v>
      </c>
      <c r="E167" s="216" t="s">
        <v>19</v>
      </c>
      <c r="F167" s="217" t="s">
        <v>304</v>
      </c>
      <c r="G167" s="214"/>
      <c r="H167" s="218">
        <v>51</v>
      </c>
      <c r="I167" s="219"/>
      <c r="J167" s="214"/>
      <c r="K167" s="214"/>
      <c r="L167" s="220"/>
      <c r="M167" s="221"/>
      <c r="N167" s="222"/>
      <c r="O167" s="222"/>
      <c r="P167" s="222"/>
      <c r="Q167" s="222"/>
      <c r="R167" s="222"/>
      <c r="S167" s="222"/>
      <c r="T167" s="22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4" t="s">
        <v>134</v>
      </c>
      <c r="AU167" s="224" t="s">
        <v>78</v>
      </c>
      <c r="AV167" s="13" t="s">
        <v>78</v>
      </c>
      <c r="AW167" s="13" t="s">
        <v>32</v>
      </c>
      <c r="AX167" s="13" t="s">
        <v>76</v>
      </c>
      <c r="AY167" s="224" t="s">
        <v>113</v>
      </c>
    </row>
    <row r="168" s="2" customFormat="1" ht="62.7" customHeight="1">
      <c r="A168" s="36"/>
      <c r="B168" s="37"/>
      <c r="C168" s="195" t="s">
        <v>305</v>
      </c>
      <c r="D168" s="195" t="s">
        <v>115</v>
      </c>
      <c r="E168" s="196" t="s">
        <v>306</v>
      </c>
      <c r="F168" s="197" t="s">
        <v>307</v>
      </c>
      <c r="G168" s="198" t="s">
        <v>224</v>
      </c>
      <c r="H168" s="199">
        <v>16</v>
      </c>
      <c r="I168" s="200"/>
      <c r="J168" s="201">
        <f>ROUND(I168*H168,2)</f>
        <v>0</v>
      </c>
      <c r="K168" s="197" t="s">
        <v>119</v>
      </c>
      <c r="L168" s="42"/>
      <c r="M168" s="202" t="s">
        <v>19</v>
      </c>
      <c r="N168" s="203" t="s">
        <v>42</v>
      </c>
      <c r="O168" s="82"/>
      <c r="P168" s="204">
        <f>O168*H168</f>
        <v>0</v>
      </c>
      <c r="Q168" s="204">
        <v>0</v>
      </c>
      <c r="R168" s="204">
        <f>Q168*H168</f>
        <v>0</v>
      </c>
      <c r="S168" s="204">
        <v>0.34999999999999998</v>
      </c>
      <c r="T168" s="205">
        <f>S168*H168</f>
        <v>5.5999999999999996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6" t="s">
        <v>120</v>
      </c>
      <c r="AT168" s="206" t="s">
        <v>115</v>
      </c>
      <c r="AU168" s="206" t="s">
        <v>78</v>
      </c>
      <c r="AY168" s="15" t="s">
        <v>113</v>
      </c>
      <c r="BE168" s="207">
        <f>IF(N168="základní",J168,0)</f>
        <v>0</v>
      </c>
      <c r="BF168" s="207">
        <f>IF(N168="snížená",J168,0)</f>
        <v>0</v>
      </c>
      <c r="BG168" s="207">
        <f>IF(N168="zákl. přenesená",J168,0)</f>
        <v>0</v>
      </c>
      <c r="BH168" s="207">
        <f>IF(N168="sníž. přenesená",J168,0)</f>
        <v>0</v>
      </c>
      <c r="BI168" s="207">
        <f>IF(N168="nulová",J168,0)</f>
        <v>0</v>
      </c>
      <c r="BJ168" s="15" t="s">
        <v>76</v>
      </c>
      <c r="BK168" s="207">
        <f>ROUND(I168*H168,2)</f>
        <v>0</v>
      </c>
      <c r="BL168" s="15" t="s">
        <v>120</v>
      </c>
      <c r="BM168" s="206" t="s">
        <v>308</v>
      </c>
    </row>
    <row r="169" s="2" customFormat="1">
      <c r="A169" s="36"/>
      <c r="B169" s="37"/>
      <c r="C169" s="38"/>
      <c r="D169" s="208" t="s">
        <v>122</v>
      </c>
      <c r="E169" s="38"/>
      <c r="F169" s="209" t="s">
        <v>309</v>
      </c>
      <c r="G169" s="38"/>
      <c r="H169" s="38"/>
      <c r="I169" s="210"/>
      <c r="J169" s="38"/>
      <c r="K169" s="38"/>
      <c r="L169" s="42"/>
      <c r="M169" s="211"/>
      <c r="N169" s="212"/>
      <c r="O169" s="82"/>
      <c r="P169" s="82"/>
      <c r="Q169" s="82"/>
      <c r="R169" s="82"/>
      <c r="S169" s="82"/>
      <c r="T169" s="83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122</v>
      </c>
      <c r="AU169" s="15" t="s">
        <v>78</v>
      </c>
    </row>
    <row r="170" s="2" customFormat="1" ht="21.75" customHeight="1">
      <c r="A170" s="36"/>
      <c r="B170" s="37"/>
      <c r="C170" s="195" t="s">
        <v>310</v>
      </c>
      <c r="D170" s="195" t="s">
        <v>115</v>
      </c>
      <c r="E170" s="196" t="s">
        <v>311</v>
      </c>
      <c r="F170" s="197" t="s">
        <v>312</v>
      </c>
      <c r="G170" s="198" t="s">
        <v>188</v>
      </c>
      <c r="H170" s="199">
        <v>1</v>
      </c>
      <c r="I170" s="200"/>
      <c r="J170" s="201">
        <f>ROUND(I170*H170,2)</f>
        <v>0</v>
      </c>
      <c r="K170" s="197" t="s">
        <v>19</v>
      </c>
      <c r="L170" s="42"/>
      <c r="M170" s="202" t="s">
        <v>19</v>
      </c>
      <c r="N170" s="203" t="s">
        <v>42</v>
      </c>
      <c r="O170" s="82"/>
      <c r="P170" s="204">
        <f>O170*H170</f>
        <v>0</v>
      </c>
      <c r="Q170" s="204">
        <v>0</v>
      </c>
      <c r="R170" s="204">
        <f>Q170*H170</f>
        <v>0</v>
      </c>
      <c r="S170" s="204">
        <v>0</v>
      </c>
      <c r="T170" s="20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6" t="s">
        <v>120</v>
      </c>
      <c r="AT170" s="206" t="s">
        <v>115</v>
      </c>
      <c r="AU170" s="206" t="s">
        <v>78</v>
      </c>
      <c r="AY170" s="15" t="s">
        <v>113</v>
      </c>
      <c r="BE170" s="207">
        <f>IF(N170="základní",J170,0)</f>
        <v>0</v>
      </c>
      <c r="BF170" s="207">
        <f>IF(N170="snížená",J170,0)</f>
        <v>0</v>
      </c>
      <c r="BG170" s="207">
        <f>IF(N170="zákl. přenesená",J170,0)</f>
        <v>0</v>
      </c>
      <c r="BH170" s="207">
        <f>IF(N170="sníž. přenesená",J170,0)</f>
        <v>0</v>
      </c>
      <c r="BI170" s="207">
        <f>IF(N170="nulová",J170,0)</f>
        <v>0</v>
      </c>
      <c r="BJ170" s="15" t="s">
        <v>76</v>
      </c>
      <c r="BK170" s="207">
        <f>ROUND(I170*H170,2)</f>
        <v>0</v>
      </c>
      <c r="BL170" s="15" t="s">
        <v>120</v>
      </c>
      <c r="BM170" s="206" t="s">
        <v>313</v>
      </c>
    </row>
    <row r="171" s="2" customFormat="1" ht="16.5" customHeight="1">
      <c r="A171" s="36"/>
      <c r="B171" s="37"/>
      <c r="C171" s="195" t="s">
        <v>314</v>
      </c>
      <c r="D171" s="195" t="s">
        <v>115</v>
      </c>
      <c r="E171" s="196" t="s">
        <v>315</v>
      </c>
      <c r="F171" s="197" t="s">
        <v>316</v>
      </c>
      <c r="G171" s="198" t="s">
        <v>188</v>
      </c>
      <c r="H171" s="199">
        <v>1</v>
      </c>
      <c r="I171" s="200"/>
      <c r="J171" s="201">
        <f>ROUND(I171*H171,2)</f>
        <v>0</v>
      </c>
      <c r="K171" s="197" t="s">
        <v>19</v>
      </c>
      <c r="L171" s="42"/>
      <c r="M171" s="202" t="s">
        <v>19</v>
      </c>
      <c r="N171" s="203" t="s">
        <v>42</v>
      </c>
      <c r="O171" s="82"/>
      <c r="P171" s="204">
        <f>O171*H171</f>
        <v>0</v>
      </c>
      <c r="Q171" s="204">
        <v>0</v>
      </c>
      <c r="R171" s="204">
        <f>Q171*H171</f>
        <v>0</v>
      </c>
      <c r="S171" s="204">
        <v>0</v>
      </c>
      <c r="T171" s="205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6" t="s">
        <v>120</v>
      </c>
      <c r="AT171" s="206" t="s">
        <v>115</v>
      </c>
      <c r="AU171" s="206" t="s">
        <v>78</v>
      </c>
      <c r="AY171" s="15" t="s">
        <v>113</v>
      </c>
      <c r="BE171" s="207">
        <f>IF(N171="základní",J171,0)</f>
        <v>0</v>
      </c>
      <c r="BF171" s="207">
        <f>IF(N171="snížená",J171,0)</f>
        <v>0</v>
      </c>
      <c r="BG171" s="207">
        <f>IF(N171="zákl. přenesená",J171,0)</f>
        <v>0</v>
      </c>
      <c r="BH171" s="207">
        <f>IF(N171="sníž. přenesená",J171,0)</f>
        <v>0</v>
      </c>
      <c r="BI171" s="207">
        <f>IF(N171="nulová",J171,0)</f>
        <v>0</v>
      </c>
      <c r="BJ171" s="15" t="s">
        <v>76</v>
      </c>
      <c r="BK171" s="207">
        <f>ROUND(I171*H171,2)</f>
        <v>0</v>
      </c>
      <c r="BL171" s="15" t="s">
        <v>120</v>
      </c>
      <c r="BM171" s="206" t="s">
        <v>317</v>
      </c>
    </row>
    <row r="172" s="2" customFormat="1" ht="16.5" customHeight="1">
      <c r="A172" s="36"/>
      <c r="B172" s="37"/>
      <c r="C172" s="195" t="s">
        <v>318</v>
      </c>
      <c r="D172" s="195" t="s">
        <v>115</v>
      </c>
      <c r="E172" s="196" t="s">
        <v>319</v>
      </c>
      <c r="F172" s="197" t="s">
        <v>320</v>
      </c>
      <c r="G172" s="198" t="s">
        <v>321</v>
      </c>
      <c r="H172" s="199">
        <v>2</v>
      </c>
      <c r="I172" s="200"/>
      <c r="J172" s="201">
        <f>ROUND(I172*H172,2)</f>
        <v>0</v>
      </c>
      <c r="K172" s="197" t="s">
        <v>19</v>
      </c>
      <c r="L172" s="42"/>
      <c r="M172" s="202" t="s">
        <v>19</v>
      </c>
      <c r="N172" s="203" t="s">
        <v>42</v>
      </c>
      <c r="O172" s="82"/>
      <c r="P172" s="204">
        <f>O172*H172</f>
        <v>0</v>
      </c>
      <c r="Q172" s="204">
        <v>0</v>
      </c>
      <c r="R172" s="204">
        <f>Q172*H172</f>
        <v>0</v>
      </c>
      <c r="S172" s="204">
        <v>0</v>
      </c>
      <c r="T172" s="20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6" t="s">
        <v>120</v>
      </c>
      <c r="AT172" s="206" t="s">
        <v>115</v>
      </c>
      <c r="AU172" s="206" t="s">
        <v>78</v>
      </c>
      <c r="AY172" s="15" t="s">
        <v>113</v>
      </c>
      <c r="BE172" s="207">
        <f>IF(N172="základní",J172,0)</f>
        <v>0</v>
      </c>
      <c r="BF172" s="207">
        <f>IF(N172="snížená",J172,0)</f>
        <v>0</v>
      </c>
      <c r="BG172" s="207">
        <f>IF(N172="zákl. přenesená",J172,0)</f>
        <v>0</v>
      </c>
      <c r="BH172" s="207">
        <f>IF(N172="sníž. přenesená",J172,0)</f>
        <v>0</v>
      </c>
      <c r="BI172" s="207">
        <f>IF(N172="nulová",J172,0)</f>
        <v>0</v>
      </c>
      <c r="BJ172" s="15" t="s">
        <v>76</v>
      </c>
      <c r="BK172" s="207">
        <f>ROUND(I172*H172,2)</f>
        <v>0</v>
      </c>
      <c r="BL172" s="15" t="s">
        <v>120</v>
      </c>
      <c r="BM172" s="206" t="s">
        <v>322</v>
      </c>
    </row>
    <row r="173" s="2" customFormat="1" ht="24.15" customHeight="1">
      <c r="A173" s="36"/>
      <c r="B173" s="37"/>
      <c r="C173" s="195" t="s">
        <v>323</v>
      </c>
      <c r="D173" s="195" t="s">
        <v>115</v>
      </c>
      <c r="E173" s="196" t="s">
        <v>324</v>
      </c>
      <c r="F173" s="197" t="s">
        <v>325</v>
      </c>
      <c r="G173" s="198" t="s">
        <v>321</v>
      </c>
      <c r="H173" s="199">
        <v>1</v>
      </c>
      <c r="I173" s="200"/>
      <c r="J173" s="201">
        <f>ROUND(I173*H173,2)</f>
        <v>0</v>
      </c>
      <c r="K173" s="197" t="s">
        <v>19</v>
      </c>
      <c r="L173" s="42"/>
      <c r="M173" s="202" t="s">
        <v>19</v>
      </c>
      <c r="N173" s="203" t="s">
        <v>42</v>
      </c>
      <c r="O173" s="82"/>
      <c r="P173" s="204">
        <f>O173*H173</f>
        <v>0</v>
      </c>
      <c r="Q173" s="204">
        <v>0</v>
      </c>
      <c r="R173" s="204">
        <f>Q173*H173</f>
        <v>0</v>
      </c>
      <c r="S173" s="204">
        <v>0</v>
      </c>
      <c r="T173" s="205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6" t="s">
        <v>120</v>
      </c>
      <c r="AT173" s="206" t="s">
        <v>115</v>
      </c>
      <c r="AU173" s="206" t="s">
        <v>78</v>
      </c>
      <c r="AY173" s="15" t="s">
        <v>113</v>
      </c>
      <c r="BE173" s="207">
        <f>IF(N173="základní",J173,0)</f>
        <v>0</v>
      </c>
      <c r="BF173" s="207">
        <f>IF(N173="snížená",J173,0)</f>
        <v>0</v>
      </c>
      <c r="BG173" s="207">
        <f>IF(N173="zákl. přenesená",J173,0)</f>
        <v>0</v>
      </c>
      <c r="BH173" s="207">
        <f>IF(N173="sníž. přenesená",J173,0)</f>
        <v>0</v>
      </c>
      <c r="BI173" s="207">
        <f>IF(N173="nulová",J173,0)</f>
        <v>0</v>
      </c>
      <c r="BJ173" s="15" t="s">
        <v>76</v>
      </c>
      <c r="BK173" s="207">
        <f>ROUND(I173*H173,2)</f>
        <v>0</v>
      </c>
      <c r="BL173" s="15" t="s">
        <v>120</v>
      </c>
      <c r="BM173" s="206" t="s">
        <v>326</v>
      </c>
    </row>
    <row r="174" s="2" customFormat="1" ht="16.5" customHeight="1">
      <c r="A174" s="36"/>
      <c r="B174" s="37"/>
      <c r="C174" s="225" t="s">
        <v>327</v>
      </c>
      <c r="D174" s="225" t="s">
        <v>157</v>
      </c>
      <c r="E174" s="226" t="s">
        <v>328</v>
      </c>
      <c r="F174" s="227" t="s">
        <v>329</v>
      </c>
      <c r="G174" s="228" t="s">
        <v>330</v>
      </c>
      <c r="H174" s="229">
        <v>1</v>
      </c>
      <c r="I174" s="230"/>
      <c r="J174" s="231">
        <f>ROUND(I174*H174,2)</f>
        <v>0</v>
      </c>
      <c r="K174" s="227" t="s">
        <v>19</v>
      </c>
      <c r="L174" s="232"/>
      <c r="M174" s="233" t="s">
        <v>19</v>
      </c>
      <c r="N174" s="234" t="s">
        <v>42</v>
      </c>
      <c r="O174" s="82"/>
      <c r="P174" s="204">
        <f>O174*H174</f>
        <v>0</v>
      </c>
      <c r="Q174" s="204">
        <v>0</v>
      </c>
      <c r="R174" s="204">
        <f>Q174*H174</f>
        <v>0</v>
      </c>
      <c r="S174" s="204">
        <v>0</v>
      </c>
      <c r="T174" s="20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6" t="s">
        <v>156</v>
      </c>
      <c r="AT174" s="206" t="s">
        <v>157</v>
      </c>
      <c r="AU174" s="206" t="s">
        <v>78</v>
      </c>
      <c r="AY174" s="15" t="s">
        <v>113</v>
      </c>
      <c r="BE174" s="207">
        <f>IF(N174="základní",J174,0)</f>
        <v>0</v>
      </c>
      <c r="BF174" s="207">
        <f>IF(N174="snížená",J174,0)</f>
        <v>0</v>
      </c>
      <c r="BG174" s="207">
        <f>IF(N174="zákl. přenesená",J174,0)</f>
        <v>0</v>
      </c>
      <c r="BH174" s="207">
        <f>IF(N174="sníž. přenesená",J174,0)</f>
        <v>0</v>
      </c>
      <c r="BI174" s="207">
        <f>IF(N174="nulová",J174,0)</f>
        <v>0</v>
      </c>
      <c r="BJ174" s="15" t="s">
        <v>76</v>
      </c>
      <c r="BK174" s="207">
        <f>ROUND(I174*H174,2)</f>
        <v>0</v>
      </c>
      <c r="BL174" s="15" t="s">
        <v>120</v>
      </c>
      <c r="BM174" s="206" t="s">
        <v>331</v>
      </c>
    </row>
    <row r="175" s="12" customFormat="1" ht="22.8" customHeight="1">
      <c r="A175" s="12"/>
      <c r="B175" s="179"/>
      <c r="C175" s="180"/>
      <c r="D175" s="181" t="s">
        <v>70</v>
      </c>
      <c r="E175" s="193" t="s">
        <v>332</v>
      </c>
      <c r="F175" s="193" t="s">
        <v>333</v>
      </c>
      <c r="G175" s="180"/>
      <c r="H175" s="180"/>
      <c r="I175" s="183"/>
      <c r="J175" s="194">
        <f>BK175</f>
        <v>0</v>
      </c>
      <c r="K175" s="180"/>
      <c r="L175" s="185"/>
      <c r="M175" s="186"/>
      <c r="N175" s="187"/>
      <c r="O175" s="187"/>
      <c r="P175" s="188">
        <f>SUM(P176:P177)</f>
        <v>0</v>
      </c>
      <c r="Q175" s="187"/>
      <c r="R175" s="188">
        <f>SUM(R176:R177)</f>
        <v>0</v>
      </c>
      <c r="S175" s="187"/>
      <c r="T175" s="189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0" t="s">
        <v>76</v>
      </c>
      <c r="AT175" s="191" t="s">
        <v>70</v>
      </c>
      <c r="AU175" s="191" t="s">
        <v>76</v>
      </c>
      <c r="AY175" s="190" t="s">
        <v>113</v>
      </c>
      <c r="BK175" s="192">
        <f>SUM(BK176:BK177)</f>
        <v>0</v>
      </c>
    </row>
    <row r="176" s="2" customFormat="1" ht="55.5" customHeight="1">
      <c r="A176" s="36"/>
      <c r="B176" s="37"/>
      <c r="C176" s="195" t="s">
        <v>334</v>
      </c>
      <c r="D176" s="195" t="s">
        <v>115</v>
      </c>
      <c r="E176" s="196" t="s">
        <v>335</v>
      </c>
      <c r="F176" s="197" t="s">
        <v>336</v>
      </c>
      <c r="G176" s="198" t="s">
        <v>148</v>
      </c>
      <c r="H176" s="199">
        <v>415.81200000000001</v>
      </c>
      <c r="I176" s="200"/>
      <c r="J176" s="201">
        <f>ROUND(I176*H176,2)</f>
        <v>0</v>
      </c>
      <c r="K176" s="197" t="s">
        <v>119</v>
      </c>
      <c r="L176" s="42"/>
      <c r="M176" s="202" t="s">
        <v>19</v>
      </c>
      <c r="N176" s="203" t="s">
        <v>42</v>
      </c>
      <c r="O176" s="82"/>
      <c r="P176" s="204">
        <f>O176*H176</f>
        <v>0</v>
      </c>
      <c r="Q176" s="204">
        <v>0</v>
      </c>
      <c r="R176" s="204">
        <f>Q176*H176</f>
        <v>0</v>
      </c>
      <c r="S176" s="204">
        <v>0</v>
      </c>
      <c r="T176" s="20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6" t="s">
        <v>120</v>
      </c>
      <c r="AT176" s="206" t="s">
        <v>115</v>
      </c>
      <c r="AU176" s="206" t="s">
        <v>78</v>
      </c>
      <c r="AY176" s="15" t="s">
        <v>113</v>
      </c>
      <c r="BE176" s="207">
        <f>IF(N176="základní",J176,0)</f>
        <v>0</v>
      </c>
      <c r="BF176" s="207">
        <f>IF(N176="snížená",J176,0)</f>
        <v>0</v>
      </c>
      <c r="BG176" s="207">
        <f>IF(N176="zákl. přenesená",J176,0)</f>
        <v>0</v>
      </c>
      <c r="BH176" s="207">
        <f>IF(N176="sníž. přenesená",J176,0)</f>
        <v>0</v>
      </c>
      <c r="BI176" s="207">
        <f>IF(N176="nulová",J176,0)</f>
        <v>0</v>
      </c>
      <c r="BJ176" s="15" t="s">
        <v>76</v>
      </c>
      <c r="BK176" s="207">
        <f>ROUND(I176*H176,2)</f>
        <v>0</v>
      </c>
      <c r="BL176" s="15" t="s">
        <v>120</v>
      </c>
      <c r="BM176" s="206" t="s">
        <v>337</v>
      </c>
    </row>
    <row r="177" s="2" customFormat="1">
      <c r="A177" s="36"/>
      <c r="B177" s="37"/>
      <c r="C177" s="38"/>
      <c r="D177" s="208" t="s">
        <v>122</v>
      </c>
      <c r="E177" s="38"/>
      <c r="F177" s="209" t="s">
        <v>338</v>
      </c>
      <c r="G177" s="38"/>
      <c r="H177" s="38"/>
      <c r="I177" s="210"/>
      <c r="J177" s="38"/>
      <c r="K177" s="38"/>
      <c r="L177" s="42"/>
      <c r="M177" s="211"/>
      <c r="N177" s="212"/>
      <c r="O177" s="82"/>
      <c r="P177" s="82"/>
      <c r="Q177" s="82"/>
      <c r="R177" s="82"/>
      <c r="S177" s="82"/>
      <c r="T177" s="83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122</v>
      </c>
      <c r="AU177" s="15" t="s">
        <v>78</v>
      </c>
    </row>
    <row r="178" s="12" customFormat="1" ht="25.92" customHeight="1">
      <c r="A178" s="12"/>
      <c r="B178" s="179"/>
      <c r="C178" s="180"/>
      <c r="D178" s="181" t="s">
        <v>70</v>
      </c>
      <c r="E178" s="182" t="s">
        <v>339</v>
      </c>
      <c r="F178" s="182" t="s">
        <v>340</v>
      </c>
      <c r="G178" s="180"/>
      <c r="H178" s="180"/>
      <c r="I178" s="183"/>
      <c r="J178" s="184">
        <f>BK178</f>
        <v>0</v>
      </c>
      <c r="K178" s="180"/>
      <c r="L178" s="185"/>
      <c r="M178" s="186"/>
      <c r="N178" s="187"/>
      <c r="O178" s="187"/>
      <c r="P178" s="188">
        <f>P179+P193+P205</f>
        <v>0</v>
      </c>
      <c r="Q178" s="187"/>
      <c r="R178" s="188">
        <f>R179+R193+R205</f>
        <v>4.0567991599999997</v>
      </c>
      <c r="S178" s="187"/>
      <c r="T178" s="189">
        <f>T179+T193+T205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90" t="s">
        <v>78</v>
      </c>
      <c r="AT178" s="191" t="s">
        <v>70</v>
      </c>
      <c r="AU178" s="191" t="s">
        <v>71</v>
      </c>
      <c r="AY178" s="190" t="s">
        <v>113</v>
      </c>
      <c r="BK178" s="192">
        <f>BK179+BK193+BK205</f>
        <v>0</v>
      </c>
    </row>
    <row r="179" s="12" customFormat="1" ht="22.8" customHeight="1">
      <c r="A179" s="12"/>
      <c r="B179" s="179"/>
      <c r="C179" s="180"/>
      <c r="D179" s="181" t="s">
        <v>70</v>
      </c>
      <c r="E179" s="193" t="s">
        <v>341</v>
      </c>
      <c r="F179" s="193" t="s">
        <v>342</v>
      </c>
      <c r="G179" s="180"/>
      <c r="H179" s="180"/>
      <c r="I179" s="183"/>
      <c r="J179" s="194">
        <f>BK179</f>
        <v>0</v>
      </c>
      <c r="K179" s="180"/>
      <c r="L179" s="185"/>
      <c r="M179" s="186"/>
      <c r="N179" s="187"/>
      <c r="O179" s="187"/>
      <c r="P179" s="188">
        <f>SUM(P180:P192)</f>
        <v>0</v>
      </c>
      <c r="Q179" s="187"/>
      <c r="R179" s="188">
        <f>SUM(R180:R192)</f>
        <v>0.1225</v>
      </c>
      <c r="S179" s="187"/>
      <c r="T179" s="189">
        <f>SUM(T180:T192)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90" t="s">
        <v>78</v>
      </c>
      <c r="AT179" s="191" t="s">
        <v>70</v>
      </c>
      <c r="AU179" s="191" t="s">
        <v>76</v>
      </c>
      <c r="AY179" s="190" t="s">
        <v>113</v>
      </c>
      <c r="BK179" s="192">
        <f>SUM(BK180:BK192)</f>
        <v>0</v>
      </c>
    </row>
    <row r="180" s="2" customFormat="1" ht="49.05" customHeight="1">
      <c r="A180" s="36"/>
      <c r="B180" s="37"/>
      <c r="C180" s="195" t="s">
        <v>343</v>
      </c>
      <c r="D180" s="195" t="s">
        <v>115</v>
      </c>
      <c r="E180" s="196" t="s">
        <v>344</v>
      </c>
      <c r="F180" s="197" t="s">
        <v>345</v>
      </c>
      <c r="G180" s="198" t="s">
        <v>224</v>
      </c>
      <c r="H180" s="199">
        <v>80</v>
      </c>
      <c r="I180" s="200"/>
      <c r="J180" s="201">
        <f>ROUND(I180*H180,2)</f>
        <v>0</v>
      </c>
      <c r="K180" s="197" t="s">
        <v>119</v>
      </c>
      <c r="L180" s="42"/>
      <c r="M180" s="202" t="s">
        <v>19</v>
      </c>
      <c r="N180" s="203" t="s">
        <v>42</v>
      </c>
      <c r="O180" s="82"/>
      <c r="P180" s="204">
        <f>O180*H180</f>
        <v>0</v>
      </c>
      <c r="Q180" s="204">
        <v>0</v>
      </c>
      <c r="R180" s="204">
        <f>Q180*H180</f>
        <v>0</v>
      </c>
      <c r="S180" s="204">
        <v>0</v>
      </c>
      <c r="T180" s="205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6" t="s">
        <v>203</v>
      </c>
      <c r="AT180" s="206" t="s">
        <v>115</v>
      </c>
      <c r="AU180" s="206" t="s">
        <v>78</v>
      </c>
      <c r="AY180" s="15" t="s">
        <v>113</v>
      </c>
      <c r="BE180" s="207">
        <f>IF(N180="základní",J180,0)</f>
        <v>0</v>
      </c>
      <c r="BF180" s="207">
        <f>IF(N180="snížená",J180,0)</f>
        <v>0</v>
      </c>
      <c r="BG180" s="207">
        <f>IF(N180="zákl. přenesená",J180,0)</f>
        <v>0</v>
      </c>
      <c r="BH180" s="207">
        <f>IF(N180="sníž. přenesená",J180,0)</f>
        <v>0</v>
      </c>
      <c r="BI180" s="207">
        <f>IF(N180="nulová",J180,0)</f>
        <v>0</v>
      </c>
      <c r="BJ180" s="15" t="s">
        <v>76</v>
      </c>
      <c r="BK180" s="207">
        <f>ROUND(I180*H180,2)</f>
        <v>0</v>
      </c>
      <c r="BL180" s="15" t="s">
        <v>203</v>
      </c>
      <c r="BM180" s="206" t="s">
        <v>346</v>
      </c>
    </row>
    <row r="181" s="2" customFormat="1">
      <c r="A181" s="36"/>
      <c r="B181" s="37"/>
      <c r="C181" s="38"/>
      <c r="D181" s="208" t="s">
        <v>122</v>
      </c>
      <c r="E181" s="38"/>
      <c r="F181" s="209" t="s">
        <v>347</v>
      </c>
      <c r="G181" s="38"/>
      <c r="H181" s="38"/>
      <c r="I181" s="210"/>
      <c r="J181" s="38"/>
      <c r="K181" s="38"/>
      <c r="L181" s="42"/>
      <c r="M181" s="211"/>
      <c r="N181" s="212"/>
      <c r="O181" s="82"/>
      <c r="P181" s="82"/>
      <c r="Q181" s="82"/>
      <c r="R181" s="82"/>
      <c r="S181" s="82"/>
      <c r="T181" s="83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122</v>
      </c>
      <c r="AU181" s="15" t="s">
        <v>78</v>
      </c>
    </row>
    <row r="182" s="2" customFormat="1" ht="16.5" customHeight="1">
      <c r="A182" s="36"/>
      <c r="B182" s="37"/>
      <c r="C182" s="225" t="s">
        <v>348</v>
      </c>
      <c r="D182" s="225" t="s">
        <v>157</v>
      </c>
      <c r="E182" s="226" t="s">
        <v>349</v>
      </c>
      <c r="F182" s="227" t="s">
        <v>350</v>
      </c>
      <c r="G182" s="228" t="s">
        <v>160</v>
      </c>
      <c r="H182" s="229">
        <v>80</v>
      </c>
      <c r="I182" s="230"/>
      <c r="J182" s="231">
        <f>ROUND(I182*H182,2)</f>
        <v>0</v>
      </c>
      <c r="K182" s="227" t="s">
        <v>119</v>
      </c>
      <c r="L182" s="232"/>
      <c r="M182" s="233" t="s">
        <v>19</v>
      </c>
      <c r="N182" s="234" t="s">
        <v>42</v>
      </c>
      <c r="O182" s="82"/>
      <c r="P182" s="204">
        <f>O182*H182</f>
        <v>0</v>
      </c>
      <c r="Q182" s="204">
        <v>0.001</v>
      </c>
      <c r="R182" s="204">
        <f>Q182*H182</f>
        <v>0.080000000000000002</v>
      </c>
      <c r="S182" s="204">
        <v>0</v>
      </c>
      <c r="T182" s="20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6" t="s">
        <v>290</v>
      </c>
      <c r="AT182" s="206" t="s">
        <v>157</v>
      </c>
      <c r="AU182" s="206" t="s">
        <v>78</v>
      </c>
      <c r="AY182" s="15" t="s">
        <v>113</v>
      </c>
      <c r="BE182" s="207">
        <f>IF(N182="základní",J182,0)</f>
        <v>0</v>
      </c>
      <c r="BF182" s="207">
        <f>IF(N182="snížená",J182,0)</f>
        <v>0</v>
      </c>
      <c r="BG182" s="207">
        <f>IF(N182="zákl. přenesená",J182,0)</f>
        <v>0</v>
      </c>
      <c r="BH182" s="207">
        <f>IF(N182="sníž. přenesená",J182,0)</f>
        <v>0</v>
      </c>
      <c r="BI182" s="207">
        <f>IF(N182="nulová",J182,0)</f>
        <v>0</v>
      </c>
      <c r="BJ182" s="15" t="s">
        <v>76</v>
      </c>
      <c r="BK182" s="207">
        <f>ROUND(I182*H182,2)</f>
        <v>0</v>
      </c>
      <c r="BL182" s="15" t="s">
        <v>203</v>
      </c>
      <c r="BM182" s="206" t="s">
        <v>351</v>
      </c>
    </row>
    <row r="183" s="2" customFormat="1" ht="49.05" customHeight="1">
      <c r="A183" s="36"/>
      <c r="B183" s="37"/>
      <c r="C183" s="195" t="s">
        <v>352</v>
      </c>
      <c r="D183" s="195" t="s">
        <v>115</v>
      </c>
      <c r="E183" s="196" t="s">
        <v>353</v>
      </c>
      <c r="F183" s="197" t="s">
        <v>354</v>
      </c>
      <c r="G183" s="198" t="s">
        <v>224</v>
      </c>
      <c r="H183" s="199">
        <v>85</v>
      </c>
      <c r="I183" s="200"/>
      <c r="J183" s="201">
        <f>ROUND(I183*H183,2)</f>
        <v>0</v>
      </c>
      <c r="K183" s="197" t="s">
        <v>119</v>
      </c>
      <c r="L183" s="42"/>
      <c r="M183" s="202" t="s">
        <v>19</v>
      </c>
      <c r="N183" s="203" t="s">
        <v>42</v>
      </c>
      <c r="O183" s="82"/>
      <c r="P183" s="204">
        <f>O183*H183</f>
        <v>0</v>
      </c>
      <c r="Q183" s="204">
        <v>0</v>
      </c>
      <c r="R183" s="204">
        <f>Q183*H183</f>
        <v>0</v>
      </c>
      <c r="S183" s="204">
        <v>0</v>
      </c>
      <c r="T183" s="20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6" t="s">
        <v>203</v>
      </c>
      <c r="AT183" s="206" t="s">
        <v>115</v>
      </c>
      <c r="AU183" s="206" t="s">
        <v>78</v>
      </c>
      <c r="AY183" s="15" t="s">
        <v>113</v>
      </c>
      <c r="BE183" s="207">
        <f>IF(N183="základní",J183,0)</f>
        <v>0</v>
      </c>
      <c r="BF183" s="207">
        <f>IF(N183="snížená",J183,0)</f>
        <v>0</v>
      </c>
      <c r="BG183" s="207">
        <f>IF(N183="zákl. přenesená",J183,0)</f>
        <v>0</v>
      </c>
      <c r="BH183" s="207">
        <f>IF(N183="sníž. přenesená",J183,0)</f>
        <v>0</v>
      </c>
      <c r="BI183" s="207">
        <f>IF(N183="nulová",J183,0)</f>
        <v>0</v>
      </c>
      <c r="BJ183" s="15" t="s">
        <v>76</v>
      </c>
      <c r="BK183" s="207">
        <f>ROUND(I183*H183,2)</f>
        <v>0</v>
      </c>
      <c r="BL183" s="15" t="s">
        <v>203</v>
      </c>
      <c r="BM183" s="206" t="s">
        <v>355</v>
      </c>
    </row>
    <row r="184" s="2" customFormat="1">
      <c r="A184" s="36"/>
      <c r="B184" s="37"/>
      <c r="C184" s="38"/>
      <c r="D184" s="208" t="s">
        <v>122</v>
      </c>
      <c r="E184" s="38"/>
      <c r="F184" s="209" t="s">
        <v>356</v>
      </c>
      <c r="G184" s="38"/>
      <c r="H184" s="38"/>
      <c r="I184" s="210"/>
      <c r="J184" s="38"/>
      <c r="K184" s="38"/>
      <c r="L184" s="42"/>
      <c r="M184" s="211"/>
      <c r="N184" s="212"/>
      <c r="O184" s="82"/>
      <c r="P184" s="82"/>
      <c r="Q184" s="82"/>
      <c r="R184" s="82"/>
      <c r="S184" s="82"/>
      <c r="T184" s="83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122</v>
      </c>
      <c r="AU184" s="15" t="s">
        <v>78</v>
      </c>
    </row>
    <row r="185" s="13" customFormat="1">
      <c r="A185" s="13"/>
      <c r="B185" s="213"/>
      <c r="C185" s="214"/>
      <c r="D185" s="215" t="s">
        <v>134</v>
      </c>
      <c r="E185" s="216" t="s">
        <v>19</v>
      </c>
      <c r="F185" s="217" t="s">
        <v>357</v>
      </c>
      <c r="G185" s="214"/>
      <c r="H185" s="218">
        <v>85</v>
      </c>
      <c r="I185" s="219"/>
      <c r="J185" s="214"/>
      <c r="K185" s="214"/>
      <c r="L185" s="220"/>
      <c r="M185" s="221"/>
      <c r="N185" s="222"/>
      <c r="O185" s="222"/>
      <c r="P185" s="222"/>
      <c r="Q185" s="222"/>
      <c r="R185" s="222"/>
      <c r="S185" s="222"/>
      <c r="T185" s="22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4" t="s">
        <v>134</v>
      </c>
      <c r="AU185" s="224" t="s">
        <v>78</v>
      </c>
      <c r="AV185" s="13" t="s">
        <v>78</v>
      </c>
      <c r="AW185" s="13" t="s">
        <v>32</v>
      </c>
      <c r="AX185" s="13" t="s">
        <v>76</v>
      </c>
      <c r="AY185" s="224" t="s">
        <v>113</v>
      </c>
    </row>
    <row r="186" s="2" customFormat="1" ht="16.5" customHeight="1">
      <c r="A186" s="36"/>
      <c r="B186" s="37"/>
      <c r="C186" s="225" t="s">
        <v>358</v>
      </c>
      <c r="D186" s="225" t="s">
        <v>157</v>
      </c>
      <c r="E186" s="226" t="s">
        <v>359</v>
      </c>
      <c r="F186" s="227" t="s">
        <v>360</v>
      </c>
      <c r="G186" s="228" t="s">
        <v>160</v>
      </c>
      <c r="H186" s="229">
        <v>42.5</v>
      </c>
      <c r="I186" s="230"/>
      <c r="J186" s="231">
        <f>ROUND(I186*H186,2)</f>
        <v>0</v>
      </c>
      <c r="K186" s="227" t="s">
        <v>119</v>
      </c>
      <c r="L186" s="232"/>
      <c r="M186" s="233" t="s">
        <v>19</v>
      </c>
      <c r="N186" s="234" t="s">
        <v>42</v>
      </c>
      <c r="O186" s="82"/>
      <c r="P186" s="204">
        <f>O186*H186</f>
        <v>0</v>
      </c>
      <c r="Q186" s="204">
        <v>0.001</v>
      </c>
      <c r="R186" s="204">
        <f>Q186*H186</f>
        <v>0.042500000000000003</v>
      </c>
      <c r="S186" s="204">
        <v>0</v>
      </c>
      <c r="T186" s="20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6" t="s">
        <v>290</v>
      </c>
      <c r="AT186" s="206" t="s">
        <v>157</v>
      </c>
      <c r="AU186" s="206" t="s">
        <v>78</v>
      </c>
      <c r="AY186" s="15" t="s">
        <v>113</v>
      </c>
      <c r="BE186" s="207">
        <f>IF(N186="základní",J186,0)</f>
        <v>0</v>
      </c>
      <c r="BF186" s="207">
        <f>IF(N186="snížená",J186,0)</f>
        <v>0</v>
      </c>
      <c r="BG186" s="207">
        <f>IF(N186="zákl. přenesená",J186,0)</f>
        <v>0</v>
      </c>
      <c r="BH186" s="207">
        <f>IF(N186="sníž. přenesená",J186,0)</f>
        <v>0</v>
      </c>
      <c r="BI186" s="207">
        <f>IF(N186="nulová",J186,0)</f>
        <v>0</v>
      </c>
      <c r="BJ186" s="15" t="s">
        <v>76</v>
      </c>
      <c r="BK186" s="207">
        <f>ROUND(I186*H186,2)</f>
        <v>0</v>
      </c>
      <c r="BL186" s="15" t="s">
        <v>203</v>
      </c>
      <c r="BM186" s="206" t="s">
        <v>361</v>
      </c>
    </row>
    <row r="187" s="13" customFormat="1">
      <c r="A187" s="13"/>
      <c r="B187" s="213"/>
      <c r="C187" s="214"/>
      <c r="D187" s="215" t="s">
        <v>134</v>
      </c>
      <c r="E187" s="214"/>
      <c r="F187" s="217" t="s">
        <v>362</v>
      </c>
      <c r="G187" s="214"/>
      <c r="H187" s="218">
        <v>42.5</v>
      </c>
      <c r="I187" s="219"/>
      <c r="J187" s="214"/>
      <c r="K187" s="214"/>
      <c r="L187" s="220"/>
      <c r="M187" s="221"/>
      <c r="N187" s="222"/>
      <c r="O187" s="222"/>
      <c r="P187" s="222"/>
      <c r="Q187" s="222"/>
      <c r="R187" s="222"/>
      <c r="S187" s="222"/>
      <c r="T187" s="22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4" t="s">
        <v>134</v>
      </c>
      <c r="AU187" s="224" t="s">
        <v>78</v>
      </c>
      <c r="AV187" s="13" t="s">
        <v>78</v>
      </c>
      <c r="AW187" s="13" t="s">
        <v>4</v>
      </c>
      <c r="AX187" s="13" t="s">
        <v>76</v>
      </c>
      <c r="AY187" s="224" t="s">
        <v>113</v>
      </c>
    </row>
    <row r="188" s="2" customFormat="1" ht="16.5" customHeight="1">
      <c r="A188" s="36"/>
      <c r="B188" s="37"/>
      <c r="C188" s="225" t="s">
        <v>363</v>
      </c>
      <c r="D188" s="225" t="s">
        <v>157</v>
      </c>
      <c r="E188" s="226" t="s">
        <v>364</v>
      </c>
      <c r="F188" s="227" t="s">
        <v>365</v>
      </c>
      <c r="G188" s="228" t="s">
        <v>188</v>
      </c>
      <c r="H188" s="229">
        <v>1</v>
      </c>
      <c r="I188" s="230"/>
      <c r="J188" s="231">
        <f>ROUND(I188*H188,2)</f>
        <v>0</v>
      </c>
      <c r="K188" s="227" t="s">
        <v>19</v>
      </c>
      <c r="L188" s="232"/>
      <c r="M188" s="233" t="s">
        <v>19</v>
      </c>
      <c r="N188" s="234" t="s">
        <v>42</v>
      </c>
      <c r="O188" s="82"/>
      <c r="P188" s="204">
        <f>O188*H188</f>
        <v>0</v>
      </c>
      <c r="Q188" s="204">
        <v>0</v>
      </c>
      <c r="R188" s="204">
        <f>Q188*H188</f>
        <v>0</v>
      </c>
      <c r="S188" s="204">
        <v>0</v>
      </c>
      <c r="T188" s="20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6" t="s">
        <v>290</v>
      </c>
      <c r="AT188" s="206" t="s">
        <v>157</v>
      </c>
      <c r="AU188" s="206" t="s">
        <v>78</v>
      </c>
      <c r="AY188" s="15" t="s">
        <v>113</v>
      </c>
      <c r="BE188" s="207">
        <f>IF(N188="základní",J188,0)</f>
        <v>0</v>
      </c>
      <c r="BF188" s="207">
        <f>IF(N188="snížená",J188,0)</f>
        <v>0</v>
      </c>
      <c r="BG188" s="207">
        <f>IF(N188="zákl. přenesená",J188,0)</f>
        <v>0</v>
      </c>
      <c r="BH188" s="207">
        <f>IF(N188="sníž. přenesená",J188,0)</f>
        <v>0</v>
      </c>
      <c r="BI188" s="207">
        <f>IF(N188="nulová",J188,0)</f>
        <v>0</v>
      </c>
      <c r="BJ188" s="15" t="s">
        <v>76</v>
      </c>
      <c r="BK188" s="207">
        <f>ROUND(I188*H188,2)</f>
        <v>0</v>
      </c>
      <c r="BL188" s="15" t="s">
        <v>203</v>
      </c>
      <c r="BM188" s="206" t="s">
        <v>366</v>
      </c>
    </row>
    <row r="189" s="2" customFormat="1" ht="44.25" customHeight="1">
      <c r="A189" s="36"/>
      <c r="B189" s="37"/>
      <c r="C189" s="195" t="s">
        <v>367</v>
      </c>
      <c r="D189" s="195" t="s">
        <v>115</v>
      </c>
      <c r="E189" s="196" t="s">
        <v>368</v>
      </c>
      <c r="F189" s="197" t="s">
        <v>369</v>
      </c>
      <c r="G189" s="198" t="s">
        <v>370</v>
      </c>
      <c r="H189" s="236"/>
      <c r="I189" s="200"/>
      <c r="J189" s="201">
        <f>ROUND(I189*H189,2)</f>
        <v>0</v>
      </c>
      <c r="K189" s="197" t="s">
        <v>119</v>
      </c>
      <c r="L189" s="42"/>
      <c r="M189" s="202" t="s">
        <v>19</v>
      </c>
      <c r="N189" s="203" t="s">
        <v>42</v>
      </c>
      <c r="O189" s="82"/>
      <c r="P189" s="204">
        <f>O189*H189</f>
        <v>0</v>
      </c>
      <c r="Q189" s="204">
        <v>0</v>
      </c>
      <c r="R189" s="204">
        <f>Q189*H189</f>
        <v>0</v>
      </c>
      <c r="S189" s="204">
        <v>0</v>
      </c>
      <c r="T189" s="20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6" t="s">
        <v>203</v>
      </c>
      <c r="AT189" s="206" t="s">
        <v>115</v>
      </c>
      <c r="AU189" s="206" t="s">
        <v>78</v>
      </c>
      <c r="AY189" s="15" t="s">
        <v>113</v>
      </c>
      <c r="BE189" s="207">
        <f>IF(N189="základní",J189,0)</f>
        <v>0</v>
      </c>
      <c r="BF189" s="207">
        <f>IF(N189="snížená",J189,0)</f>
        <v>0</v>
      </c>
      <c r="BG189" s="207">
        <f>IF(N189="zákl. přenesená",J189,0)</f>
        <v>0</v>
      </c>
      <c r="BH189" s="207">
        <f>IF(N189="sníž. přenesená",J189,0)</f>
        <v>0</v>
      </c>
      <c r="BI189" s="207">
        <f>IF(N189="nulová",J189,0)</f>
        <v>0</v>
      </c>
      <c r="BJ189" s="15" t="s">
        <v>76</v>
      </c>
      <c r="BK189" s="207">
        <f>ROUND(I189*H189,2)</f>
        <v>0</v>
      </c>
      <c r="BL189" s="15" t="s">
        <v>203</v>
      </c>
      <c r="BM189" s="206" t="s">
        <v>371</v>
      </c>
    </row>
    <row r="190" s="2" customFormat="1">
      <c r="A190" s="36"/>
      <c r="B190" s="37"/>
      <c r="C190" s="38"/>
      <c r="D190" s="208" t="s">
        <v>122</v>
      </c>
      <c r="E190" s="38"/>
      <c r="F190" s="209" t="s">
        <v>372</v>
      </c>
      <c r="G190" s="38"/>
      <c r="H190" s="38"/>
      <c r="I190" s="210"/>
      <c r="J190" s="38"/>
      <c r="K190" s="38"/>
      <c r="L190" s="42"/>
      <c r="M190" s="211"/>
      <c r="N190" s="212"/>
      <c r="O190" s="82"/>
      <c r="P190" s="82"/>
      <c r="Q190" s="82"/>
      <c r="R190" s="82"/>
      <c r="S190" s="82"/>
      <c r="T190" s="83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5" t="s">
        <v>122</v>
      </c>
      <c r="AU190" s="15" t="s">
        <v>78</v>
      </c>
    </row>
    <row r="191" s="2" customFormat="1" ht="24.15" customHeight="1">
      <c r="A191" s="36"/>
      <c r="B191" s="37"/>
      <c r="C191" s="195" t="s">
        <v>373</v>
      </c>
      <c r="D191" s="195" t="s">
        <v>115</v>
      </c>
      <c r="E191" s="196" t="s">
        <v>374</v>
      </c>
      <c r="F191" s="197" t="s">
        <v>375</v>
      </c>
      <c r="G191" s="198" t="s">
        <v>376</v>
      </c>
      <c r="H191" s="199">
        <v>15</v>
      </c>
      <c r="I191" s="200"/>
      <c r="J191" s="201">
        <f>ROUND(I191*H191,2)</f>
        <v>0</v>
      </c>
      <c r="K191" s="197" t="s">
        <v>119</v>
      </c>
      <c r="L191" s="42"/>
      <c r="M191" s="202" t="s">
        <v>19</v>
      </c>
      <c r="N191" s="203" t="s">
        <v>42</v>
      </c>
      <c r="O191" s="82"/>
      <c r="P191" s="204">
        <f>O191*H191</f>
        <v>0</v>
      </c>
      <c r="Q191" s="204">
        <v>0</v>
      </c>
      <c r="R191" s="204">
        <f>Q191*H191</f>
        <v>0</v>
      </c>
      <c r="S191" s="204">
        <v>0</v>
      </c>
      <c r="T191" s="205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6" t="s">
        <v>377</v>
      </c>
      <c r="AT191" s="206" t="s">
        <v>115</v>
      </c>
      <c r="AU191" s="206" t="s">
        <v>78</v>
      </c>
      <c r="AY191" s="15" t="s">
        <v>113</v>
      </c>
      <c r="BE191" s="207">
        <f>IF(N191="základní",J191,0)</f>
        <v>0</v>
      </c>
      <c r="BF191" s="207">
        <f>IF(N191="snížená",J191,0)</f>
        <v>0</v>
      </c>
      <c r="BG191" s="207">
        <f>IF(N191="zákl. přenesená",J191,0)</f>
        <v>0</v>
      </c>
      <c r="BH191" s="207">
        <f>IF(N191="sníž. přenesená",J191,0)</f>
        <v>0</v>
      </c>
      <c r="BI191" s="207">
        <f>IF(N191="nulová",J191,0)</f>
        <v>0</v>
      </c>
      <c r="BJ191" s="15" t="s">
        <v>76</v>
      </c>
      <c r="BK191" s="207">
        <f>ROUND(I191*H191,2)</f>
        <v>0</v>
      </c>
      <c r="BL191" s="15" t="s">
        <v>377</v>
      </c>
      <c r="BM191" s="206" t="s">
        <v>378</v>
      </c>
    </row>
    <row r="192" s="2" customFormat="1">
      <c r="A192" s="36"/>
      <c r="B192" s="37"/>
      <c r="C192" s="38"/>
      <c r="D192" s="208" t="s">
        <v>122</v>
      </c>
      <c r="E192" s="38"/>
      <c r="F192" s="209" t="s">
        <v>379</v>
      </c>
      <c r="G192" s="38"/>
      <c r="H192" s="38"/>
      <c r="I192" s="210"/>
      <c r="J192" s="38"/>
      <c r="K192" s="38"/>
      <c r="L192" s="42"/>
      <c r="M192" s="211"/>
      <c r="N192" s="212"/>
      <c r="O192" s="82"/>
      <c r="P192" s="82"/>
      <c r="Q192" s="82"/>
      <c r="R192" s="82"/>
      <c r="S192" s="82"/>
      <c r="T192" s="83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122</v>
      </c>
      <c r="AU192" s="15" t="s">
        <v>78</v>
      </c>
    </row>
    <row r="193" s="12" customFormat="1" ht="22.8" customHeight="1">
      <c r="A193" s="12"/>
      <c r="B193" s="179"/>
      <c r="C193" s="180"/>
      <c r="D193" s="181" t="s">
        <v>70</v>
      </c>
      <c r="E193" s="193" t="s">
        <v>380</v>
      </c>
      <c r="F193" s="193" t="s">
        <v>381</v>
      </c>
      <c r="G193" s="180"/>
      <c r="H193" s="180"/>
      <c r="I193" s="183"/>
      <c r="J193" s="194">
        <f>BK193</f>
        <v>0</v>
      </c>
      <c r="K193" s="180"/>
      <c r="L193" s="185"/>
      <c r="M193" s="186"/>
      <c r="N193" s="187"/>
      <c r="O193" s="187"/>
      <c r="P193" s="188">
        <f>SUM(P194:P204)</f>
        <v>0</v>
      </c>
      <c r="Q193" s="187"/>
      <c r="R193" s="188">
        <f>SUM(R194:R204)</f>
        <v>1.06527916</v>
      </c>
      <c r="S193" s="187"/>
      <c r="T193" s="189">
        <f>SUM(T194:T204)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0" t="s">
        <v>78</v>
      </c>
      <c r="AT193" s="191" t="s">
        <v>70</v>
      </c>
      <c r="AU193" s="191" t="s">
        <v>76</v>
      </c>
      <c r="AY193" s="190" t="s">
        <v>113</v>
      </c>
      <c r="BK193" s="192">
        <f>SUM(BK194:BK204)</f>
        <v>0</v>
      </c>
    </row>
    <row r="194" s="2" customFormat="1" ht="44.25" customHeight="1">
      <c r="A194" s="36"/>
      <c r="B194" s="37"/>
      <c r="C194" s="195" t="s">
        <v>382</v>
      </c>
      <c r="D194" s="195" t="s">
        <v>115</v>
      </c>
      <c r="E194" s="196" t="s">
        <v>383</v>
      </c>
      <c r="F194" s="197" t="s">
        <v>384</v>
      </c>
      <c r="G194" s="198" t="s">
        <v>224</v>
      </c>
      <c r="H194" s="199">
        <v>214</v>
      </c>
      <c r="I194" s="200"/>
      <c r="J194" s="201">
        <f>ROUND(I194*H194,2)</f>
        <v>0</v>
      </c>
      <c r="K194" s="197" t="s">
        <v>119</v>
      </c>
      <c r="L194" s="42"/>
      <c r="M194" s="202" t="s">
        <v>19</v>
      </c>
      <c r="N194" s="203" t="s">
        <v>42</v>
      </c>
      <c r="O194" s="82"/>
      <c r="P194" s="204">
        <f>O194*H194</f>
        <v>0</v>
      </c>
      <c r="Q194" s="204">
        <v>0</v>
      </c>
      <c r="R194" s="204">
        <f>Q194*H194</f>
        <v>0</v>
      </c>
      <c r="S194" s="204">
        <v>0</v>
      </c>
      <c r="T194" s="20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6" t="s">
        <v>203</v>
      </c>
      <c r="AT194" s="206" t="s">
        <v>115</v>
      </c>
      <c r="AU194" s="206" t="s">
        <v>78</v>
      </c>
      <c r="AY194" s="15" t="s">
        <v>113</v>
      </c>
      <c r="BE194" s="207">
        <f>IF(N194="základní",J194,0)</f>
        <v>0</v>
      </c>
      <c r="BF194" s="207">
        <f>IF(N194="snížená",J194,0)</f>
        <v>0</v>
      </c>
      <c r="BG194" s="207">
        <f>IF(N194="zákl. přenesená",J194,0)</f>
        <v>0</v>
      </c>
      <c r="BH194" s="207">
        <f>IF(N194="sníž. přenesená",J194,0)</f>
        <v>0</v>
      </c>
      <c r="BI194" s="207">
        <f>IF(N194="nulová",J194,0)</f>
        <v>0</v>
      </c>
      <c r="BJ194" s="15" t="s">
        <v>76</v>
      </c>
      <c r="BK194" s="207">
        <f>ROUND(I194*H194,2)</f>
        <v>0</v>
      </c>
      <c r="BL194" s="15" t="s">
        <v>203</v>
      </c>
      <c r="BM194" s="206" t="s">
        <v>385</v>
      </c>
    </row>
    <row r="195" s="2" customFormat="1">
      <c r="A195" s="36"/>
      <c r="B195" s="37"/>
      <c r="C195" s="38"/>
      <c r="D195" s="208" t="s">
        <v>122</v>
      </c>
      <c r="E195" s="38"/>
      <c r="F195" s="209" t="s">
        <v>386</v>
      </c>
      <c r="G195" s="38"/>
      <c r="H195" s="38"/>
      <c r="I195" s="210"/>
      <c r="J195" s="38"/>
      <c r="K195" s="38"/>
      <c r="L195" s="42"/>
      <c r="M195" s="211"/>
      <c r="N195" s="212"/>
      <c r="O195" s="82"/>
      <c r="P195" s="82"/>
      <c r="Q195" s="82"/>
      <c r="R195" s="82"/>
      <c r="S195" s="82"/>
      <c r="T195" s="83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122</v>
      </c>
      <c r="AU195" s="15" t="s">
        <v>78</v>
      </c>
    </row>
    <row r="196" s="13" customFormat="1">
      <c r="A196" s="13"/>
      <c r="B196" s="213"/>
      <c r="C196" s="214"/>
      <c r="D196" s="215" t="s">
        <v>134</v>
      </c>
      <c r="E196" s="216" t="s">
        <v>19</v>
      </c>
      <c r="F196" s="217" t="s">
        <v>387</v>
      </c>
      <c r="G196" s="214"/>
      <c r="H196" s="218">
        <v>214</v>
      </c>
      <c r="I196" s="219"/>
      <c r="J196" s="214"/>
      <c r="K196" s="214"/>
      <c r="L196" s="220"/>
      <c r="M196" s="221"/>
      <c r="N196" s="222"/>
      <c r="O196" s="222"/>
      <c r="P196" s="222"/>
      <c r="Q196" s="222"/>
      <c r="R196" s="222"/>
      <c r="S196" s="222"/>
      <c r="T196" s="22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4" t="s">
        <v>134</v>
      </c>
      <c r="AU196" s="224" t="s">
        <v>78</v>
      </c>
      <c r="AV196" s="13" t="s">
        <v>78</v>
      </c>
      <c r="AW196" s="13" t="s">
        <v>32</v>
      </c>
      <c r="AX196" s="13" t="s">
        <v>76</v>
      </c>
      <c r="AY196" s="224" t="s">
        <v>113</v>
      </c>
    </row>
    <row r="197" s="2" customFormat="1" ht="24.15" customHeight="1">
      <c r="A197" s="36"/>
      <c r="B197" s="37"/>
      <c r="C197" s="225" t="s">
        <v>388</v>
      </c>
      <c r="D197" s="225" t="s">
        <v>157</v>
      </c>
      <c r="E197" s="226" t="s">
        <v>389</v>
      </c>
      <c r="F197" s="227" t="s">
        <v>390</v>
      </c>
      <c r="G197" s="228" t="s">
        <v>131</v>
      </c>
      <c r="H197" s="229">
        <v>2.3540000000000001</v>
      </c>
      <c r="I197" s="230"/>
      <c r="J197" s="231">
        <f>ROUND(I197*H197,2)</f>
        <v>0</v>
      </c>
      <c r="K197" s="227" t="s">
        <v>119</v>
      </c>
      <c r="L197" s="232"/>
      <c r="M197" s="233" t="s">
        <v>19</v>
      </c>
      <c r="N197" s="234" t="s">
        <v>42</v>
      </c>
      <c r="O197" s="82"/>
      <c r="P197" s="204">
        <f>O197*H197</f>
        <v>0</v>
      </c>
      <c r="Q197" s="204">
        <v>0.44</v>
      </c>
      <c r="R197" s="204">
        <f>Q197*H197</f>
        <v>1.03576</v>
      </c>
      <c r="S197" s="204">
        <v>0</v>
      </c>
      <c r="T197" s="20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6" t="s">
        <v>290</v>
      </c>
      <c r="AT197" s="206" t="s">
        <v>157</v>
      </c>
      <c r="AU197" s="206" t="s">
        <v>78</v>
      </c>
      <c r="AY197" s="15" t="s">
        <v>113</v>
      </c>
      <c r="BE197" s="207">
        <f>IF(N197="základní",J197,0)</f>
        <v>0</v>
      </c>
      <c r="BF197" s="207">
        <f>IF(N197="snížená",J197,0)</f>
        <v>0</v>
      </c>
      <c r="BG197" s="207">
        <f>IF(N197="zákl. přenesená",J197,0)</f>
        <v>0</v>
      </c>
      <c r="BH197" s="207">
        <f>IF(N197="sníž. přenesená",J197,0)</f>
        <v>0</v>
      </c>
      <c r="BI197" s="207">
        <f>IF(N197="nulová",J197,0)</f>
        <v>0</v>
      </c>
      <c r="BJ197" s="15" t="s">
        <v>76</v>
      </c>
      <c r="BK197" s="207">
        <f>ROUND(I197*H197,2)</f>
        <v>0</v>
      </c>
      <c r="BL197" s="15" t="s">
        <v>203</v>
      </c>
      <c r="BM197" s="206" t="s">
        <v>391</v>
      </c>
    </row>
    <row r="198" s="2" customFormat="1">
      <c r="A198" s="36"/>
      <c r="B198" s="37"/>
      <c r="C198" s="38"/>
      <c r="D198" s="215" t="s">
        <v>238</v>
      </c>
      <c r="E198" s="38"/>
      <c r="F198" s="235" t="s">
        <v>392</v>
      </c>
      <c r="G198" s="38"/>
      <c r="H198" s="38"/>
      <c r="I198" s="210"/>
      <c r="J198" s="38"/>
      <c r="K198" s="38"/>
      <c r="L198" s="42"/>
      <c r="M198" s="211"/>
      <c r="N198" s="212"/>
      <c r="O198" s="82"/>
      <c r="P198" s="82"/>
      <c r="Q198" s="82"/>
      <c r="R198" s="82"/>
      <c r="S198" s="82"/>
      <c r="T198" s="83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238</v>
      </c>
      <c r="AU198" s="15" t="s">
        <v>78</v>
      </c>
    </row>
    <row r="199" s="13" customFormat="1">
      <c r="A199" s="13"/>
      <c r="B199" s="213"/>
      <c r="C199" s="214"/>
      <c r="D199" s="215" t="s">
        <v>134</v>
      </c>
      <c r="E199" s="216" t="s">
        <v>19</v>
      </c>
      <c r="F199" s="217" t="s">
        <v>393</v>
      </c>
      <c r="G199" s="214"/>
      <c r="H199" s="218">
        <v>2.3540000000000001</v>
      </c>
      <c r="I199" s="219"/>
      <c r="J199" s="214"/>
      <c r="K199" s="214"/>
      <c r="L199" s="220"/>
      <c r="M199" s="221"/>
      <c r="N199" s="222"/>
      <c r="O199" s="222"/>
      <c r="P199" s="222"/>
      <c r="Q199" s="222"/>
      <c r="R199" s="222"/>
      <c r="S199" s="222"/>
      <c r="T199" s="22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4" t="s">
        <v>134</v>
      </c>
      <c r="AU199" s="224" t="s">
        <v>78</v>
      </c>
      <c r="AV199" s="13" t="s">
        <v>78</v>
      </c>
      <c r="AW199" s="13" t="s">
        <v>32</v>
      </c>
      <c r="AX199" s="13" t="s">
        <v>76</v>
      </c>
      <c r="AY199" s="224" t="s">
        <v>113</v>
      </c>
    </row>
    <row r="200" s="2" customFormat="1" ht="24.15" customHeight="1">
      <c r="A200" s="36"/>
      <c r="B200" s="37"/>
      <c r="C200" s="195" t="s">
        <v>394</v>
      </c>
      <c r="D200" s="195" t="s">
        <v>115</v>
      </c>
      <c r="E200" s="196" t="s">
        <v>395</v>
      </c>
      <c r="F200" s="197" t="s">
        <v>396</v>
      </c>
      <c r="G200" s="198" t="s">
        <v>131</v>
      </c>
      <c r="H200" s="199">
        <v>2.3540000000000001</v>
      </c>
      <c r="I200" s="200"/>
      <c r="J200" s="201">
        <f>ROUND(I200*H200,2)</f>
        <v>0</v>
      </c>
      <c r="K200" s="197" t="s">
        <v>119</v>
      </c>
      <c r="L200" s="42"/>
      <c r="M200" s="202" t="s">
        <v>19</v>
      </c>
      <c r="N200" s="203" t="s">
        <v>42</v>
      </c>
      <c r="O200" s="82"/>
      <c r="P200" s="204">
        <f>O200*H200</f>
        <v>0</v>
      </c>
      <c r="Q200" s="204">
        <v>0.012540000000000001</v>
      </c>
      <c r="R200" s="204">
        <f>Q200*H200</f>
        <v>0.029519160000000003</v>
      </c>
      <c r="S200" s="204">
        <v>0</v>
      </c>
      <c r="T200" s="20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6" t="s">
        <v>203</v>
      </c>
      <c r="AT200" s="206" t="s">
        <v>115</v>
      </c>
      <c r="AU200" s="206" t="s">
        <v>78</v>
      </c>
      <c r="AY200" s="15" t="s">
        <v>113</v>
      </c>
      <c r="BE200" s="207">
        <f>IF(N200="základní",J200,0)</f>
        <v>0</v>
      </c>
      <c r="BF200" s="207">
        <f>IF(N200="snížená",J200,0)</f>
        <v>0</v>
      </c>
      <c r="BG200" s="207">
        <f>IF(N200="zákl. přenesená",J200,0)</f>
        <v>0</v>
      </c>
      <c r="BH200" s="207">
        <f>IF(N200="sníž. přenesená",J200,0)</f>
        <v>0</v>
      </c>
      <c r="BI200" s="207">
        <f>IF(N200="nulová",J200,0)</f>
        <v>0</v>
      </c>
      <c r="BJ200" s="15" t="s">
        <v>76</v>
      </c>
      <c r="BK200" s="207">
        <f>ROUND(I200*H200,2)</f>
        <v>0</v>
      </c>
      <c r="BL200" s="15" t="s">
        <v>203</v>
      </c>
      <c r="BM200" s="206" t="s">
        <v>397</v>
      </c>
    </row>
    <row r="201" s="2" customFormat="1">
      <c r="A201" s="36"/>
      <c r="B201" s="37"/>
      <c r="C201" s="38"/>
      <c r="D201" s="208" t="s">
        <v>122</v>
      </c>
      <c r="E201" s="38"/>
      <c r="F201" s="209" t="s">
        <v>398</v>
      </c>
      <c r="G201" s="38"/>
      <c r="H201" s="38"/>
      <c r="I201" s="210"/>
      <c r="J201" s="38"/>
      <c r="K201" s="38"/>
      <c r="L201" s="42"/>
      <c r="M201" s="211"/>
      <c r="N201" s="212"/>
      <c r="O201" s="82"/>
      <c r="P201" s="82"/>
      <c r="Q201" s="82"/>
      <c r="R201" s="82"/>
      <c r="S201" s="82"/>
      <c r="T201" s="83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5" t="s">
        <v>122</v>
      </c>
      <c r="AU201" s="15" t="s">
        <v>78</v>
      </c>
    </row>
    <row r="202" s="2" customFormat="1">
      <c r="A202" s="36"/>
      <c r="B202" s="37"/>
      <c r="C202" s="38"/>
      <c r="D202" s="215" t="s">
        <v>238</v>
      </c>
      <c r="E202" s="38"/>
      <c r="F202" s="235" t="s">
        <v>399</v>
      </c>
      <c r="G202" s="38"/>
      <c r="H202" s="38"/>
      <c r="I202" s="210"/>
      <c r="J202" s="38"/>
      <c r="K202" s="38"/>
      <c r="L202" s="42"/>
      <c r="M202" s="211"/>
      <c r="N202" s="212"/>
      <c r="O202" s="82"/>
      <c r="P202" s="82"/>
      <c r="Q202" s="82"/>
      <c r="R202" s="82"/>
      <c r="S202" s="82"/>
      <c r="T202" s="83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238</v>
      </c>
      <c r="AU202" s="15" t="s">
        <v>78</v>
      </c>
    </row>
    <row r="203" s="2" customFormat="1" ht="49.05" customHeight="1">
      <c r="A203" s="36"/>
      <c r="B203" s="37"/>
      <c r="C203" s="195" t="s">
        <v>400</v>
      </c>
      <c r="D203" s="195" t="s">
        <v>115</v>
      </c>
      <c r="E203" s="196" t="s">
        <v>401</v>
      </c>
      <c r="F203" s="197" t="s">
        <v>402</v>
      </c>
      <c r="G203" s="198" t="s">
        <v>370</v>
      </c>
      <c r="H203" s="236"/>
      <c r="I203" s="200"/>
      <c r="J203" s="201">
        <f>ROUND(I203*H203,2)</f>
        <v>0</v>
      </c>
      <c r="K203" s="197" t="s">
        <v>119</v>
      </c>
      <c r="L203" s="42"/>
      <c r="M203" s="202" t="s">
        <v>19</v>
      </c>
      <c r="N203" s="203" t="s">
        <v>42</v>
      </c>
      <c r="O203" s="82"/>
      <c r="P203" s="204">
        <f>O203*H203</f>
        <v>0</v>
      </c>
      <c r="Q203" s="204">
        <v>0</v>
      </c>
      <c r="R203" s="204">
        <f>Q203*H203</f>
        <v>0</v>
      </c>
      <c r="S203" s="204">
        <v>0</v>
      </c>
      <c r="T203" s="20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6" t="s">
        <v>203</v>
      </c>
      <c r="AT203" s="206" t="s">
        <v>115</v>
      </c>
      <c r="AU203" s="206" t="s">
        <v>78</v>
      </c>
      <c r="AY203" s="15" t="s">
        <v>113</v>
      </c>
      <c r="BE203" s="207">
        <f>IF(N203="základní",J203,0)</f>
        <v>0</v>
      </c>
      <c r="BF203" s="207">
        <f>IF(N203="snížená",J203,0)</f>
        <v>0</v>
      </c>
      <c r="BG203" s="207">
        <f>IF(N203="zákl. přenesená",J203,0)</f>
        <v>0</v>
      </c>
      <c r="BH203" s="207">
        <f>IF(N203="sníž. přenesená",J203,0)</f>
        <v>0</v>
      </c>
      <c r="BI203" s="207">
        <f>IF(N203="nulová",J203,0)</f>
        <v>0</v>
      </c>
      <c r="BJ203" s="15" t="s">
        <v>76</v>
      </c>
      <c r="BK203" s="207">
        <f>ROUND(I203*H203,2)</f>
        <v>0</v>
      </c>
      <c r="BL203" s="15" t="s">
        <v>203</v>
      </c>
      <c r="BM203" s="206" t="s">
        <v>403</v>
      </c>
    </row>
    <row r="204" s="2" customFormat="1">
      <c r="A204" s="36"/>
      <c r="B204" s="37"/>
      <c r="C204" s="38"/>
      <c r="D204" s="208" t="s">
        <v>122</v>
      </c>
      <c r="E204" s="38"/>
      <c r="F204" s="209" t="s">
        <v>404</v>
      </c>
      <c r="G204" s="38"/>
      <c r="H204" s="38"/>
      <c r="I204" s="210"/>
      <c r="J204" s="38"/>
      <c r="K204" s="38"/>
      <c r="L204" s="42"/>
      <c r="M204" s="211"/>
      <c r="N204" s="212"/>
      <c r="O204" s="82"/>
      <c r="P204" s="82"/>
      <c r="Q204" s="82"/>
      <c r="R204" s="82"/>
      <c r="S204" s="82"/>
      <c r="T204" s="83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122</v>
      </c>
      <c r="AU204" s="15" t="s">
        <v>78</v>
      </c>
    </row>
    <row r="205" s="12" customFormat="1" ht="22.8" customHeight="1">
      <c r="A205" s="12"/>
      <c r="B205" s="179"/>
      <c r="C205" s="180"/>
      <c r="D205" s="181" t="s">
        <v>70</v>
      </c>
      <c r="E205" s="193" t="s">
        <v>405</v>
      </c>
      <c r="F205" s="193" t="s">
        <v>406</v>
      </c>
      <c r="G205" s="180"/>
      <c r="H205" s="180"/>
      <c r="I205" s="183"/>
      <c r="J205" s="194">
        <f>BK205</f>
        <v>0</v>
      </c>
      <c r="K205" s="180"/>
      <c r="L205" s="185"/>
      <c r="M205" s="186"/>
      <c r="N205" s="187"/>
      <c r="O205" s="187"/>
      <c r="P205" s="188">
        <f>SUM(P206:P212)</f>
        <v>0</v>
      </c>
      <c r="Q205" s="187"/>
      <c r="R205" s="188">
        <f>SUM(R206:R212)</f>
        <v>2.8690199999999999</v>
      </c>
      <c r="S205" s="187"/>
      <c r="T205" s="189">
        <f>SUM(T206:T212)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90" t="s">
        <v>78</v>
      </c>
      <c r="AT205" s="191" t="s">
        <v>70</v>
      </c>
      <c r="AU205" s="191" t="s">
        <v>76</v>
      </c>
      <c r="AY205" s="190" t="s">
        <v>113</v>
      </c>
      <c r="BK205" s="192">
        <f>SUM(BK206:BK212)</f>
        <v>0</v>
      </c>
    </row>
    <row r="206" s="2" customFormat="1" ht="24.15" customHeight="1">
      <c r="A206" s="36"/>
      <c r="B206" s="37"/>
      <c r="C206" s="195" t="s">
        <v>407</v>
      </c>
      <c r="D206" s="195" t="s">
        <v>115</v>
      </c>
      <c r="E206" s="196" t="s">
        <v>408</v>
      </c>
      <c r="F206" s="197" t="s">
        <v>409</v>
      </c>
      <c r="G206" s="198" t="s">
        <v>118</v>
      </c>
      <c r="H206" s="199">
        <v>184.80000000000001</v>
      </c>
      <c r="I206" s="200"/>
      <c r="J206" s="201">
        <f>ROUND(I206*H206,2)</f>
        <v>0</v>
      </c>
      <c r="K206" s="197" t="s">
        <v>119</v>
      </c>
      <c r="L206" s="42"/>
      <c r="M206" s="202" t="s">
        <v>19</v>
      </c>
      <c r="N206" s="203" t="s">
        <v>42</v>
      </c>
      <c r="O206" s="82"/>
      <c r="P206" s="204">
        <f>O206*H206</f>
        <v>0</v>
      </c>
      <c r="Q206" s="204">
        <v>0</v>
      </c>
      <c r="R206" s="204">
        <f>Q206*H206</f>
        <v>0</v>
      </c>
      <c r="S206" s="204">
        <v>0</v>
      </c>
      <c r="T206" s="20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6" t="s">
        <v>203</v>
      </c>
      <c r="AT206" s="206" t="s">
        <v>115</v>
      </c>
      <c r="AU206" s="206" t="s">
        <v>78</v>
      </c>
      <c r="AY206" s="15" t="s">
        <v>113</v>
      </c>
      <c r="BE206" s="207">
        <f>IF(N206="základní",J206,0)</f>
        <v>0</v>
      </c>
      <c r="BF206" s="207">
        <f>IF(N206="snížená",J206,0)</f>
        <v>0</v>
      </c>
      <c r="BG206" s="207">
        <f>IF(N206="zákl. přenesená",J206,0)</f>
        <v>0</v>
      </c>
      <c r="BH206" s="207">
        <f>IF(N206="sníž. přenesená",J206,0)</f>
        <v>0</v>
      </c>
      <c r="BI206" s="207">
        <f>IF(N206="nulová",J206,0)</f>
        <v>0</v>
      </c>
      <c r="BJ206" s="15" t="s">
        <v>76</v>
      </c>
      <c r="BK206" s="207">
        <f>ROUND(I206*H206,2)</f>
        <v>0</v>
      </c>
      <c r="BL206" s="15" t="s">
        <v>203</v>
      </c>
      <c r="BM206" s="206" t="s">
        <v>410</v>
      </c>
    </row>
    <row r="207" s="2" customFormat="1">
      <c r="A207" s="36"/>
      <c r="B207" s="37"/>
      <c r="C207" s="38"/>
      <c r="D207" s="208" t="s">
        <v>122</v>
      </c>
      <c r="E207" s="38"/>
      <c r="F207" s="209" t="s">
        <v>411</v>
      </c>
      <c r="G207" s="38"/>
      <c r="H207" s="38"/>
      <c r="I207" s="210"/>
      <c r="J207" s="38"/>
      <c r="K207" s="38"/>
      <c r="L207" s="42"/>
      <c r="M207" s="211"/>
      <c r="N207" s="212"/>
      <c r="O207" s="82"/>
      <c r="P207" s="82"/>
      <c r="Q207" s="82"/>
      <c r="R207" s="82"/>
      <c r="S207" s="82"/>
      <c r="T207" s="83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5" t="s">
        <v>122</v>
      </c>
      <c r="AU207" s="15" t="s">
        <v>78</v>
      </c>
    </row>
    <row r="208" s="13" customFormat="1">
      <c r="A208" s="13"/>
      <c r="B208" s="213"/>
      <c r="C208" s="214"/>
      <c r="D208" s="215" t="s">
        <v>134</v>
      </c>
      <c r="E208" s="216" t="s">
        <v>19</v>
      </c>
      <c r="F208" s="217" t="s">
        <v>412</v>
      </c>
      <c r="G208" s="214"/>
      <c r="H208" s="218">
        <v>184.80000000000001</v>
      </c>
      <c r="I208" s="219"/>
      <c r="J208" s="214"/>
      <c r="K208" s="214"/>
      <c r="L208" s="220"/>
      <c r="M208" s="221"/>
      <c r="N208" s="222"/>
      <c r="O208" s="222"/>
      <c r="P208" s="222"/>
      <c r="Q208" s="222"/>
      <c r="R208" s="222"/>
      <c r="S208" s="222"/>
      <c r="T208" s="22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4" t="s">
        <v>134</v>
      </c>
      <c r="AU208" s="224" t="s">
        <v>78</v>
      </c>
      <c r="AV208" s="13" t="s">
        <v>78</v>
      </c>
      <c r="AW208" s="13" t="s">
        <v>32</v>
      </c>
      <c r="AX208" s="13" t="s">
        <v>76</v>
      </c>
      <c r="AY208" s="224" t="s">
        <v>113</v>
      </c>
    </row>
    <row r="209" s="2" customFormat="1" ht="16.5" customHeight="1">
      <c r="A209" s="36"/>
      <c r="B209" s="37"/>
      <c r="C209" s="225" t="s">
        <v>413</v>
      </c>
      <c r="D209" s="225" t="s">
        <v>157</v>
      </c>
      <c r="E209" s="226" t="s">
        <v>414</v>
      </c>
      <c r="F209" s="227" t="s">
        <v>415</v>
      </c>
      <c r="G209" s="228" t="s">
        <v>118</v>
      </c>
      <c r="H209" s="229">
        <v>212.52000000000001</v>
      </c>
      <c r="I209" s="230"/>
      <c r="J209" s="231">
        <f>ROUND(I209*H209,2)</f>
        <v>0</v>
      </c>
      <c r="K209" s="227" t="s">
        <v>119</v>
      </c>
      <c r="L209" s="232"/>
      <c r="M209" s="233" t="s">
        <v>19</v>
      </c>
      <c r="N209" s="234" t="s">
        <v>42</v>
      </c>
      <c r="O209" s="82"/>
      <c r="P209" s="204">
        <f>O209*H209</f>
        <v>0</v>
      </c>
      <c r="Q209" s="204">
        <v>0.0135</v>
      </c>
      <c r="R209" s="204">
        <f>Q209*H209</f>
        <v>2.8690199999999999</v>
      </c>
      <c r="S209" s="204">
        <v>0</v>
      </c>
      <c r="T209" s="20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6" t="s">
        <v>290</v>
      </c>
      <c r="AT209" s="206" t="s">
        <v>157</v>
      </c>
      <c r="AU209" s="206" t="s">
        <v>78</v>
      </c>
      <c r="AY209" s="15" t="s">
        <v>113</v>
      </c>
      <c r="BE209" s="207">
        <f>IF(N209="základní",J209,0)</f>
        <v>0</v>
      </c>
      <c r="BF209" s="207">
        <f>IF(N209="snížená",J209,0)</f>
        <v>0</v>
      </c>
      <c r="BG209" s="207">
        <f>IF(N209="zákl. přenesená",J209,0)</f>
        <v>0</v>
      </c>
      <c r="BH209" s="207">
        <f>IF(N209="sníž. přenesená",J209,0)</f>
        <v>0</v>
      </c>
      <c r="BI209" s="207">
        <f>IF(N209="nulová",J209,0)</f>
        <v>0</v>
      </c>
      <c r="BJ209" s="15" t="s">
        <v>76</v>
      </c>
      <c r="BK209" s="207">
        <f>ROUND(I209*H209,2)</f>
        <v>0</v>
      </c>
      <c r="BL209" s="15" t="s">
        <v>203</v>
      </c>
      <c r="BM209" s="206" t="s">
        <v>416</v>
      </c>
    </row>
    <row r="210" s="13" customFormat="1">
      <c r="A210" s="13"/>
      <c r="B210" s="213"/>
      <c r="C210" s="214"/>
      <c r="D210" s="215" t="s">
        <v>134</v>
      </c>
      <c r="E210" s="214"/>
      <c r="F210" s="217" t="s">
        <v>417</v>
      </c>
      <c r="G210" s="214"/>
      <c r="H210" s="218">
        <v>212.52000000000001</v>
      </c>
      <c r="I210" s="219"/>
      <c r="J210" s="214"/>
      <c r="K210" s="214"/>
      <c r="L210" s="220"/>
      <c r="M210" s="221"/>
      <c r="N210" s="222"/>
      <c r="O210" s="222"/>
      <c r="P210" s="222"/>
      <c r="Q210" s="222"/>
      <c r="R210" s="222"/>
      <c r="S210" s="222"/>
      <c r="T210" s="22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4" t="s">
        <v>134</v>
      </c>
      <c r="AU210" s="224" t="s">
        <v>78</v>
      </c>
      <c r="AV210" s="13" t="s">
        <v>78</v>
      </c>
      <c r="AW210" s="13" t="s">
        <v>4</v>
      </c>
      <c r="AX210" s="13" t="s">
        <v>76</v>
      </c>
      <c r="AY210" s="224" t="s">
        <v>113</v>
      </c>
    </row>
    <row r="211" s="2" customFormat="1" ht="44.25" customHeight="1">
      <c r="A211" s="36"/>
      <c r="B211" s="37"/>
      <c r="C211" s="195" t="s">
        <v>418</v>
      </c>
      <c r="D211" s="195" t="s">
        <v>115</v>
      </c>
      <c r="E211" s="196" t="s">
        <v>419</v>
      </c>
      <c r="F211" s="197" t="s">
        <v>420</v>
      </c>
      <c r="G211" s="198" t="s">
        <v>370</v>
      </c>
      <c r="H211" s="236"/>
      <c r="I211" s="200"/>
      <c r="J211" s="201">
        <f>ROUND(I211*H211,2)</f>
        <v>0</v>
      </c>
      <c r="K211" s="197" t="s">
        <v>119</v>
      </c>
      <c r="L211" s="42"/>
      <c r="M211" s="202" t="s">
        <v>19</v>
      </c>
      <c r="N211" s="203" t="s">
        <v>42</v>
      </c>
      <c r="O211" s="82"/>
      <c r="P211" s="204">
        <f>O211*H211</f>
        <v>0</v>
      </c>
      <c r="Q211" s="204">
        <v>0</v>
      </c>
      <c r="R211" s="204">
        <f>Q211*H211</f>
        <v>0</v>
      </c>
      <c r="S211" s="204">
        <v>0</v>
      </c>
      <c r="T211" s="205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6" t="s">
        <v>203</v>
      </c>
      <c r="AT211" s="206" t="s">
        <v>115</v>
      </c>
      <c r="AU211" s="206" t="s">
        <v>78</v>
      </c>
      <c r="AY211" s="15" t="s">
        <v>113</v>
      </c>
      <c r="BE211" s="207">
        <f>IF(N211="základní",J211,0)</f>
        <v>0</v>
      </c>
      <c r="BF211" s="207">
        <f>IF(N211="snížená",J211,0)</f>
        <v>0</v>
      </c>
      <c r="BG211" s="207">
        <f>IF(N211="zákl. přenesená",J211,0)</f>
        <v>0</v>
      </c>
      <c r="BH211" s="207">
        <f>IF(N211="sníž. přenesená",J211,0)</f>
        <v>0</v>
      </c>
      <c r="BI211" s="207">
        <f>IF(N211="nulová",J211,0)</f>
        <v>0</v>
      </c>
      <c r="BJ211" s="15" t="s">
        <v>76</v>
      </c>
      <c r="BK211" s="207">
        <f>ROUND(I211*H211,2)</f>
        <v>0</v>
      </c>
      <c r="BL211" s="15" t="s">
        <v>203</v>
      </c>
      <c r="BM211" s="206" t="s">
        <v>421</v>
      </c>
    </row>
    <row r="212" s="2" customFormat="1">
      <c r="A212" s="36"/>
      <c r="B212" s="37"/>
      <c r="C212" s="38"/>
      <c r="D212" s="208" t="s">
        <v>122</v>
      </c>
      <c r="E212" s="38"/>
      <c r="F212" s="209" t="s">
        <v>422</v>
      </c>
      <c r="G212" s="38"/>
      <c r="H212" s="38"/>
      <c r="I212" s="210"/>
      <c r="J212" s="38"/>
      <c r="K212" s="38"/>
      <c r="L212" s="42"/>
      <c r="M212" s="211"/>
      <c r="N212" s="212"/>
      <c r="O212" s="82"/>
      <c r="P212" s="82"/>
      <c r="Q212" s="82"/>
      <c r="R212" s="82"/>
      <c r="S212" s="82"/>
      <c r="T212" s="83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122</v>
      </c>
      <c r="AU212" s="15" t="s">
        <v>78</v>
      </c>
    </row>
    <row r="213" s="12" customFormat="1" ht="25.92" customHeight="1">
      <c r="A213" s="12"/>
      <c r="B213" s="179"/>
      <c r="C213" s="180"/>
      <c r="D213" s="181" t="s">
        <v>70</v>
      </c>
      <c r="E213" s="182" t="s">
        <v>423</v>
      </c>
      <c r="F213" s="182" t="s">
        <v>424</v>
      </c>
      <c r="G213" s="180"/>
      <c r="H213" s="180"/>
      <c r="I213" s="183"/>
      <c r="J213" s="184">
        <f>BK213</f>
        <v>0</v>
      </c>
      <c r="K213" s="180"/>
      <c r="L213" s="185"/>
      <c r="M213" s="186"/>
      <c r="N213" s="187"/>
      <c r="O213" s="187"/>
      <c r="P213" s="188">
        <f>SUM(P214:P216)</f>
        <v>0</v>
      </c>
      <c r="Q213" s="187"/>
      <c r="R213" s="188">
        <f>SUM(R214:R216)</f>
        <v>0</v>
      </c>
      <c r="S213" s="187"/>
      <c r="T213" s="189">
        <f>SUM(T214:T216)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0" t="s">
        <v>120</v>
      </c>
      <c r="AT213" s="191" t="s">
        <v>70</v>
      </c>
      <c r="AU213" s="191" t="s">
        <v>71</v>
      </c>
      <c r="AY213" s="190" t="s">
        <v>113</v>
      </c>
      <c r="BK213" s="192">
        <f>SUM(BK214:BK216)</f>
        <v>0</v>
      </c>
    </row>
    <row r="214" s="2" customFormat="1" ht="24.15" customHeight="1">
      <c r="A214" s="36"/>
      <c r="B214" s="37"/>
      <c r="C214" s="195" t="s">
        <v>425</v>
      </c>
      <c r="D214" s="195" t="s">
        <v>115</v>
      </c>
      <c r="E214" s="196" t="s">
        <v>426</v>
      </c>
      <c r="F214" s="197" t="s">
        <v>427</v>
      </c>
      <c r="G214" s="198" t="s">
        <v>376</v>
      </c>
      <c r="H214" s="199">
        <v>100</v>
      </c>
      <c r="I214" s="200"/>
      <c r="J214" s="201">
        <f>ROUND(I214*H214,2)</f>
        <v>0</v>
      </c>
      <c r="K214" s="197" t="s">
        <v>119</v>
      </c>
      <c r="L214" s="42"/>
      <c r="M214" s="202" t="s">
        <v>19</v>
      </c>
      <c r="N214" s="203" t="s">
        <v>42</v>
      </c>
      <c r="O214" s="82"/>
      <c r="P214" s="204">
        <f>O214*H214</f>
        <v>0</v>
      </c>
      <c r="Q214" s="204">
        <v>0</v>
      </c>
      <c r="R214" s="204">
        <f>Q214*H214</f>
        <v>0</v>
      </c>
      <c r="S214" s="204">
        <v>0</v>
      </c>
      <c r="T214" s="20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6" t="s">
        <v>377</v>
      </c>
      <c r="AT214" s="206" t="s">
        <v>115</v>
      </c>
      <c r="AU214" s="206" t="s">
        <v>76</v>
      </c>
      <c r="AY214" s="15" t="s">
        <v>113</v>
      </c>
      <c r="BE214" s="207">
        <f>IF(N214="základní",J214,0)</f>
        <v>0</v>
      </c>
      <c r="BF214" s="207">
        <f>IF(N214="snížená",J214,0)</f>
        <v>0</v>
      </c>
      <c r="BG214" s="207">
        <f>IF(N214="zákl. přenesená",J214,0)</f>
        <v>0</v>
      </c>
      <c r="BH214" s="207">
        <f>IF(N214="sníž. přenesená",J214,0)</f>
        <v>0</v>
      </c>
      <c r="BI214" s="207">
        <f>IF(N214="nulová",J214,0)</f>
        <v>0</v>
      </c>
      <c r="BJ214" s="15" t="s">
        <v>76</v>
      </c>
      <c r="BK214" s="207">
        <f>ROUND(I214*H214,2)</f>
        <v>0</v>
      </c>
      <c r="BL214" s="15" t="s">
        <v>377</v>
      </c>
      <c r="BM214" s="206" t="s">
        <v>428</v>
      </c>
    </row>
    <row r="215" s="2" customFormat="1">
      <c r="A215" s="36"/>
      <c r="B215" s="37"/>
      <c r="C215" s="38"/>
      <c r="D215" s="208" t="s">
        <v>122</v>
      </c>
      <c r="E215" s="38"/>
      <c r="F215" s="209" t="s">
        <v>429</v>
      </c>
      <c r="G215" s="38"/>
      <c r="H215" s="38"/>
      <c r="I215" s="210"/>
      <c r="J215" s="38"/>
      <c r="K215" s="38"/>
      <c r="L215" s="42"/>
      <c r="M215" s="211"/>
      <c r="N215" s="212"/>
      <c r="O215" s="82"/>
      <c r="P215" s="82"/>
      <c r="Q215" s="82"/>
      <c r="R215" s="82"/>
      <c r="S215" s="82"/>
      <c r="T215" s="83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5" t="s">
        <v>122</v>
      </c>
      <c r="AU215" s="15" t="s">
        <v>76</v>
      </c>
    </row>
    <row r="216" s="13" customFormat="1">
      <c r="A216" s="13"/>
      <c r="B216" s="213"/>
      <c r="C216" s="214"/>
      <c r="D216" s="215" t="s">
        <v>134</v>
      </c>
      <c r="E216" s="216" t="s">
        <v>19</v>
      </c>
      <c r="F216" s="217" t="s">
        <v>430</v>
      </c>
      <c r="G216" s="214"/>
      <c r="H216" s="218">
        <v>100</v>
      </c>
      <c r="I216" s="219"/>
      <c r="J216" s="214"/>
      <c r="K216" s="214"/>
      <c r="L216" s="220"/>
      <c r="M216" s="221"/>
      <c r="N216" s="222"/>
      <c r="O216" s="222"/>
      <c r="P216" s="222"/>
      <c r="Q216" s="222"/>
      <c r="R216" s="222"/>
      <c r="S216" s="222"/>
      <c r="T216" s="22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4" t="s">
        <v>134</v>
      </c>
      <c r="AU216" s="224" t="s">
        <v>76</v>
      </c>
      <c r="AV216" s="13" t="s">
        <v>78</v>
      </c>
      <c r="AW216" s="13" t="s">
        <v>32</v>
      </c>
      <c r="AX216" s="13" t="s">
        <v>76</v>
      </c>
      <c r="AY216" s="224" t="s">
        <v>113</v>
      </c>
    </row>
    <row r="217" s="12" customFormat="1" ht="25.92" customHeight="1">
      <c r="A217" s="12"/>
      <c r="B217" s="179"/>
      <c r="C217" s="180"/>
      <c r="D217" s="181" t="s">
        <v>70</v>
      </c>
      <c r="E217" s="182" t="s">
        <v>431</v>
      </c>
      <c r="F217" s="182" t="s">
        <v>432</v>
      </c>
      <c r="G217" s="180"/>
      <c r="H217" s="180"/>
      <c r="I217" s="183"/>
      <c r="J217" s="184">
        <f>BK217</f>
        <v>0</v>
      </c>
      <c r="K217" s="180"/>
      <c r="L217" s="185"/>
      <c r="M217" s="186"/>
      <c r="N217" s="187"/>
      <c r="O217" s="187"/>
      <c r="P217" s="188">
        <f>SUM(P218:P223)</f>
        <v>0</v>
      </c>
      <c r="Q217" s="187"/>
      <c r="R217" s="188">
        <f>SUM(R218:R223)</f>
        <v>0</v>
      </c>
      <c r="S217" s="187"/>
      <c r="T217" s="189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90" t="s">
        <v>140</v>
      </c>
      <c r="AT217" s="191" t="s">
        <v>70</v>
      </c>
      <c r="AU217" s="191" t="s">
        <v>71</v>
      </c>
      <c r="AY217" s="190" t="s">
        <v>113</v>
      </c>
      <c r="BK217" s="192">
        <f>SUM(BK218:BK223)</f>
        <v>0</v>
      </c>
    </row>
    <row r="218" s="2" customFormat="1" ht="16.5" customHeight="1">
      <c r="A218" s="36"/>
      <c r="B218" s="37"/>
      <c r="C218" s="195" t="s">
        <v>433</v>
      </c>
      <c r="D218" s="195" t="s">
        <v>115</v>
      </c>
      <c r="E218" s="196" t="s">
        <v>434</v>
      </c>
      <c r="F218" s="197" t="s">
        <v>435</v>
      </c>
      <c r="G218" s="198" t="s">
        <v>188</v>
      </c>
      <c r="H218" s="199">
        <v>1</v>
      </c>
      <c r="I218" s="200"/>
      <c r="J218" s="201">
        <f>ROUND(I218*H218,2)</f>
        <v>0</v>
      </c>
      <c r="K218" s="197" t="s">
        <v>119</v>
      </c>
      <c r="L218" s="42"/>
      <c r="M218" s="202" t="s">
        <v>19</v>
      </c>
      <c r="N218" s="203" t="s">
        <v>42</v>
      </c>
      <c r="O218" s="82"/>
      <c r="P218" s="204">
        <f>O218*H218</f>
        <v>0</v>
      </c>
      <c r="Q218" s="204">
        <v>0</v>
      </c>
      <c r="R218" s="204">
        <f>Q218*H218</f>
        <v>0</v>
      </c>
      <c r="S218" s="204">
        <v>0</v>
      </c>
      <c r="T218" s="20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6" t="s">
        <v>436</v>
      </c>
      <c r="AT218" s="206" t="s">
        <v>115</v>
      </c>
      <c r="AU218" s="206" t="s">
        <v>76</v>
      </c>
      <c r="AY218" s="15" t="s">
        <v>113</v>
      </c>
      <c r="BE218" s="207">
        <f>IF(N218="základní",J218,0)</f>
        <v>0</v>
      </c>
      <c r="BF218" s="207">
        <f>IF(N218="snížená",J218,0)</f>
        <v>0</v>
      </c>
      <c r="BG218" s="207">
        <f>IF(N218="zákl. přenesená",J218,0)</f>
        <v>0</v>
      </c>
      <c r="BH218" s="207">
        <f>IF(N218="sníž. přenesená",J218,0)</f>
        <v>0</v>
      </c>
      <c r="BI218" s="207">
        <f>IF(N218="nulová",J218,0)</f>
        <v>0</v>
      </c>
      <c r="BJ218" s="15" t="s">
        <v>76</v>
      </c>
      <c r="BK218" s="207">
        <f>ROUND(I218*H218,2)</f>
        <v>0</v>
      </c>
      <c r="BL218" s="15" t="s">
        <v>436</v>
      </c>
      <c r="BM218" s="206" t="s">
        <v>437</v>
      </c>
    </row>
    <row r="219" s="2" customFormat="1">
      <c r="A219" s="36"/>
      <c r="B219" s="37"/>
      <c r="C219" s="38"/>
      <c r="D219" s="208" t="s">
        <v>122</v>
      </c>
      <c r="E219" s="38"/>
      <c r="F219" s="209" t="s">
        <v>438</v>
      </c>
      <c r="G219" s="38"/>
      <c r="H219" s="38"/>
      <c r="I219" s="210"/>
      <c r="J219" s="38"/>
      <c r="K219" s="38"/>
      <c r="L219" s="42"/>
      <c r="M219" s="211"/>
      <c r="N219" s="212"/>
      <c r="O219" s="82"/>
      <c r="P219" s="82"/>
      <c r="Q219" s="82"/>
      <c r="R219" s="82"/>
      <c r="S219" s="82"/>
      <c r="T219" s="83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5" t="s">
        <v>122</v>
      </c>
      <c r="AU219" s="15" t="s">
        <v>76</v>
      </c>
    </row>
    <row r="220" s="2" customFormat="1" ht="16.5" customHeight="1">
      <c r="A220" s="36"/>
      <c r="B220" s="37"/>
      <c r="C220" s="195" t="s">
        <v>439</v>
      </c>
      <c r="D220" s="195" t="s">
        <v>115</v>
      </c>
      <c r="E220" s="196" t="s">
        <v>440</v>
      </c>
      <c r="F220" s="197" t="s">
        <v>441</v>
      </c>
      <c r="G220" s="198" t="s">
        <v>188</v>
      </c>
      <c r="H220" s="199">
        <v>1</v>
      </c>
      <c r="I220" s="200"/>
      <c r="J220" s="201">
        <f>ROUND(I220*H220,2)</f>
        <v>0</v>
      </c>
      <c r="K220" s="197" t="s">
        <v>119</v>
      </c>
      <c r="L220" s="42"/>
      <c r="M220" s="202" t="s">
        <v>19</v>
      </c>
      <c r="N220" s="203" t="s">
        <v>42</v>
      </c>
      <c r="O220" s="82"/>
      <c r="P220" s="204">
        <f>O220*H220</f>
        <v>0</v>
      </c>
      <c r="Q220" s="204">
        <v>0</v>
      </c>
      <c r="R220" s="204">
        <f>Q220*H220</f>
        <v>0</v>
      </c>
      <c r="S220" s="204">
        <v>0</v>
      </c>
      <c r="T220" s="20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6" t="s">
        <v>436</v>
      </c>
      <c r="AT220" s="206" t="s">
        <v>115</v>
      </c>
      <c r="AU220" s="206" t="s">
        <v>76</v>
      </c>
      <c r="AY220" s="15" t="s">
        <v>113</v>
      </c>
      <c r="BE220" s="207">
        <f>IF(N220="základní",J220,0)</f>
        <v>0</v>
      </c>
      <c r="BF220" s="207">
        <f>IF(N220="snížená",J220,0)</f>
        <v>0</v>
      </c>
      <c r="BG220" s="207">
        <f>IF(N220="zákl. přenesená",J220,0)</f>
        <v>0</v>
      </c>
      <c r="BH220" s="207">
        <f>IF(N220="sníž. přenesená",J220,0)</f>
        <v>0</v>
      </c>
      <c r="BI220" s="207">
        <f>IF(N220="nulová",J220,0)</f>
        <v>0</v>
      </c>
      <c r="BJ220" s="15" t="s">
        <v>76</v>
      </c>
      <c r="BK220" s="207">
        <f>ROUND(I220*H220,2)</f>
        <v>0</v>
      </c>
      <c r="BL220" s="15" t="s">
        <v>436</v>
      </c>
      <c r="BM220" s="206" t="s">
        <v>442</v>
      </c>
    </row>
    <row r="221" s="2" customFormat="1">
      <c r="A221" s="36"/>
      <c r="B221" s="37"/>
      <c r="C221" s="38"/>
      <c r="D221" s="208" t="s">
        <v>122</v>
      </c>
      <c r="E221" s="38"/>
      <c r="F221" s="209" t="s">
        <v>443</v>
      </c>
      <c r="G221" s="38"/>
      <c r="H221" s="38"/>
      <c r="I221" s="210"/>
      <c r="J221" s="38"/>
      <c r="K221" s="38"/>
      <c r="L221" s="42"/>
      <c r="M221" s="211"/>
      <c r="N221" s="212"/>
      <c r="O221" s="82"/>
      <c r="P221" s="82"/>
      <c r="Q221" s="82"/>
      <c r="R221" s="82"/>
      <c r="S221" s="82"/>
      <c r="T221" s="83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122</v>
      </c>
      <c r="AU221" s="15" t="s">
        <v>76</v>
      </c>
    </row>
    <row r="222" s="2" customFormat="1" ht="16.5" customHeight="1">
      <c r="A222" s="36"/>
      <c r="B222" s="37"/>
      <c r="C222" s="195" t="s">
        <v>444</v>
      </c>
      <c r="D222" s="195" t="s">
        <v>115</v>
      </c>
      <c r="E222" s="196" t="s">
        <v>445</v>
      </c>
      <c r="F222" s="197" t="s">
        <v>446</v>
      </c>
      <c r="G222" s="198" t="s">
        <v>188</v>
      </c>
      <c r="H222" s="199">
        <v>1</v>
      </c>
      <c r="I222" s="200"/>
      <c r="J222" s="201">
        <f>ROUND(I222*H222,2)</f>
        <v>0</v>
      </c>
      <c r="K222" s="197" t="s">
        <v>119</v>
      </c>
      <c r="L222" s="42"/>
      <c r="M222" s="202" t="s">
        <v>19</v>
      </c>
      <c r="N222" s="203" t="s">
        <v>42</v>
      </c>
      <c r="O222" s="82"/>
      <c r="P222" s="204">
        <f>O222*H222</f>
        <v>0</v>
      </c>
      <c r="Q222" s="204">
        <v>0</v>
      </c>
      <c r="R222" s="204">
        <f>Q222*H222</f>
        <v>0</v>
      </c>
      <c r="S222" s="204">
        <v>0</v>
      </c>
      <c r="T222" s="20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6" t="s">
        <v>436</v>
      </c>
      <c r="AT222" s="206" t="s">
        <v>115</v>
      </c>
      <c r="AU222" s="206" t="s">
        <v>76</v>
      </c>
      <c r="AY222" s="15" t="s">
        <v>113</v>
      </c>
      <c r="BE222" s="207">
        <f>IF(N222="základní",J222,0)</f>
        <v>0</v>
      </c>
      <c r="BF222" s="207">
        <f>IF(N222="snížená",J222,0)</f>
        <v>0</v>
      </c>
      <c r="BG222" s="207">
        <f>IF(N222="zákl. přenesená",J222,0)</f>
        <v>0</v>
      </c>
      <c r="BH222" s="207">
        <f>IF(N222="sníž. přenesená",J222,0)</f>
        <v>0</v>
      </c>
      <c r="BI222" s="207">
        <f>IF(N222="nulová",J222,0)</f>
        <v>0</v>
      </c>
      <c r="BJ222" s="15" t="s">
        <v>76</v>
      </c>
      <c r="BK222" s="207">
        <f>ROUND(I222*H222,2)</f>
        <v>0</v>
      </c>
      <c r="BL222" s="15" t="s">
        <v>436</v>
      </c>
      <c r="BM222" s="206" t="s">
        <v>447</v>
      </c>
    </row>
    <row r="223" s="2" customFormat="1">
      <c r="A223" s="36"/>
      <c r="B223" s="37"/>
      <c r="C223" s="38"/>
      <c r="D223" s="208" t="s">
        <v>122</v>
      </c>
      <c r="E223" s="38"/>
      <c r="F223" s="209" t="s">
        <v>448</v>
      </c>
      <c r="G223" s="38"/>
      <c r="H223" s="38"/>
      <c r="I223" s="210"/>
      <c r="J223" s="38"/>
      <c r="K223" s="38"/>
      <c r="L223" s="42"/>
      <c r="M223" s="237"/>
      <c r="N223" s="238"/>
      <c r="O223" s="239"/>
      <c r="P223" s="239"/>
      <c r="Q223" s="239"/>
      <c r="R223" s="239"/>
      <c r="S223" s="239"/>
      <c r="T223" s="240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5" t="s">
        <v>122</v>
      </c>
      <c r="AU223" s="15" t="s">
        <v>76</v>
      </c>
    </row>
    <row r="224" s="2" customFormat="1" ht="6.96" customHeight="1">
      <c r="A224" s="36"/>
      <c r="B224" s="57"/>
      <c r="C224" s="58"/>
      <c r="D224" s="58"/>
      <c r="E224" s="58"/>
      <c r="F224" s="58"/>
      <c r="G224" s="58"/>
      <c r="H224" s="58"/>
      <c r="I224" s="58"/>
      <c r="J224" s="58"/>
      <c r="K224" s="58"/>
      <c r="L224" s="42"/>
      <c r="M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</row>
  </sheetData>
  <sheetProtection sheet="1" autoFilter="0" formatColumns="0" formatRows="0" objects="1" scenarios="1" spinCount="100000" saltValue="eNes8ApTuhrr69H6BrnoRvEmv5MtK2Xy9ZxkIloaMHc4w0kvJglQgwW80I1UMzLzFTHpygUKTcbCL9/TnXdU0A==" hashValue="BZMukBX9ljS2O32mXITB8Khfrt0GZmnJ82X6rM/7zSyZuTOuUIP5jxSNrWchoanQ6NoEAGCA9RbtxblanSU7Zg==" algorithmName="SHA-512" password="CC35"/>
  <autoFilter ref="C86:K223"/>
  <mergeCells count="6">
    <mergeCell ref="E7:H7"/>
    <mergeCell ref="E16:H16"/>
    <mergeCell ref="E25:H25"/>
    <mergeCell ref="E46:H46"/>
    <mergeCell ref="E79:H79"/>
    <mergeCell ref="L2:V2"/>
  </mergeCells>
  <hyperlinks>
    <hyperlink ref="F91" r:id="rId1" display="https://podminky.urs.cz/item/CS_URS_2024_01/121151116"/>
    <hyperlink ref="F93" r:id="rId2" display="https://podminky.urs.cz/item/CS_URS_2024_01/181912112"/>
    <hyperlink ref="F95" r:id="rId3" display="https://podminky.urs.cz/item/CS_URS_2024_01/132251102"/>
    <hyperlink ref="F98" r:id="rId4" display="https://podminky.urs.cz/item/CS_URS_2024_01/139001101"/>
    <hyperlink ref="F100" r:id="rId5" display="https://podminky.urs.cz/item/CS_URS_2024_01/162651112"/>
    <hyperlink ref="F102" r:id="rId6" display="https://podminky.urs.cz/item/CS_URS_2024_01/171201231"/>
    <hyperlink ref="F104" r:id="rId7" display="https://podminky.urs.cz/item/CS_URS_2024_01/181411132"/>
    <hyperlink ref="F108" r:id="rId8" display="https://podminky.urs.cz/item/CS_URS_2024_01/182251101"/>
    <hyperlink ref="F110" r:id="rId9" display="https://podminky.urs.cz/item/CS_URS_2024_01/182351123"/>
    <hyperlink ref="F113" r:id="rId10" display="https://podminky.urs.cz/item/CS_URS_2024_01/271572211"/>
    <hyperlink ref="F116" r:id="rId11" display="https://podminky.urs.cz/item/CS_URS_2024_01/274313711"/>
    <hyperlink ref="F120" r:id="rId12" display="https://podminky.urs.cz/item/CS_URS_2024_01/279113145"/>
    <hyperlink ref="F123" r:id="rId13" display="https://podminky.urs.cz/item/CS_URS_2024_01/279361821"/>
    <hyperlink ref="F129" r:id="rId14" display="https://podminky.urs.cz/item/CS_URS_2024_01/348101210"/>
    <hyperlink ref="F132" r:id="rId15" display="https://podminky.urs.cz/item/CS_URS_2024_01/348171152"/>
    <hyperlink ref="F138" r:id="rId16" display="https://podminky.urs.cz/item/CS_URS_2024_01/565191111"/>
    <hyperlink ref="F141" r:id="rId17" display="https://podminky.urs.cz/item/CS_URS_2024_01/565191191"/>
    <hyperlink ref="F143" r:id="rId18" display="https://podminky.urs.cz/item/CS_URS_2024_01/579221226"/>
    <hyperlink ref="F146" r:id="rId19" display="https://podminky.urs.cz/item/CS_URS_2024_01/579291111"/>
    <hyperlink ref="F149" r:id="rId20" display="https://podminky.urs.cz/item/CS_URS_2024_01/622111121"/>
    <hyperlink ref="F151" r:id="rId21" display="https://podminky.urs.cz/item/CS_URS_2024_01/622142001"/>
    <hyperlink ref="F154" r:id="rId22" display="https://podminky.urs.cz/item/CS_URS_2024_01/622151021"/>
    <hyperlink ref="F156" r:id="rId23" display="https://podminky.urs.cz/item/CS_URS_2024_01/622511112"/>
    <hyperlink ref="F158" r:id="rId24" display="https://podminky.urs.cz/item/CS_URS_2024_01/632450123"/>
    <hyperlink ref="F162" r:id="rId25" display="https://podminky.urs.cz/item/CS_URS_2024_01/935112211"/>
    <hyperlink ref="F165" r:id="rId26" display="https://podminky.urs.cz/item/CS_URS_2024_01/945412111"/>
    <hyperlink ref="F169" r:id="rId27" display="https://podminky.urs.cz/item/CS_URS_2024_01/966008212"/>
    <hyperlink ref="F177" r:id="rId28" display="https://podminky.urs.cz/item/CS_URS_2024_01/998232111"/>
    <hyperlink ref="F181" r:id="rId29" display="https://podminky.urs.cz/item/CS_URS_2024_01/741410021"/>
    <hyperlink ref="F184" r:id="rId30" display="https://podminky.urs.cz/item/CS_URS_2024_01/741410041"/>
    <hyperlink ref="F190" r:id="rId31" display="https://podminky.urs.cz/item/CS_URS_2024_01/998741201"/>
    <hyperlink ref="F192" r:id="rId32" display="https://podminky.urs.cz/item/CS_URS_2024_01/HZS2231"/>
    <hyperlink ref="F195" r:id="rId33" display="https://podminky.urs.cz/item/CS_URS_2024_01/762125210"/>
    <hyperlink ref="F201" r:id="rId34" display="https://podminky.urs.cz/item/CS_URS_2024_01/762195000"/>
    <hyperlink ref="F204" r:id="rId35" display="https://podminky.urs.cz/item/CS_URS_2024_01/998762201"/>
    <hyperlink ref="F207" r:id="rId36" display="https://podminky.urs.cz/item/CS_URS_2024_01/766121210"/>
    <hyperlink ref="F212" r:id="rId37" display="https://podminky.urs.cz/item/CS_URS_2024_01/998766201"/>
    <hyperlink ref="F215" r:id="rId38" display="https://podminky.urs.cz/item/CS_URS_2024_01/HZS1291"/>
    <hyperlink ref="F219" r:id="rId39" display="https://podminky.urs.cz/item/CS_URS_2024_01/030001000"/>
    <hyperlink ref="F221" r:id="rId40" display="https://podminky.urs.cz/item/CS_URS_2024_01/045002000"/>
    <hyperlink ref="F223" r:id="rId41" display="https://podminky.urs.cz/item/CS_URS_2024_01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DESKTOP-Q1D6ATQ\L</dc:creator>
  <cp:lastModifiedBy>DESKTOP-Q1D6ATQ\L</cp:lastModifiedBy>
  <dcterms:created xsi:type="dcterms:W3CDTF">2024-07-07T21:39:52Z</dcterms:created>
  <dcterms:modified xsi:type="dcterms:W3CDTF">2024-07-07T21:39:54Z</dcterms:modified>
</cp:coreProperties>
</file>