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_SUSPK\_Technický útvar\interní TÚ\Oddělení přípravy a realizace\IROP 2\projekty\8. II 232 Napojení S RO - I. etapa\06-Stavba\05-Změnové listy\"/>
    </mc:Choice>
  </mc:AlternateContent>
  <bookViews>
    <workbookView xWindow="0" yWindow="0" windowWidth="28800" windowHeight="12330"/>
  </bookViews>
  <sheets>
    <sheet name="List1" sheetId="1" r:id="rId1"/>
  </sheets>
  <definedNames>
    <definedName name="_xlnm.Print_Area" localSheetId="0">List1!$A$1:$I$58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1" l="1"/>
  <c r="M48" i="1"/>
  <c r="N47" i="1"/>
  <c r="M47" i="1"/>
  <c r="N46" i="1"/>
  <c r="M46" i="1"/>
  <c r="N45" i="1"/>
  <c r="M45" i="1"/>
  <c r="N44" i="1"/>
  <c r="M44" i="1"/>
  <c r="N43" i="1"/>
  <c r="M43" i="1"/>
  <c r="M42" i="1"/>
  <c r="N41" i="1"/>
  <c r="M41" i="1"/>
  <c r="M40" i="1"/>
  <c r="N39" i="1"/>
  <c r="M39" i="1"/>
  <c r="N38" i="1"/>
  <c r="M38" i="1"/>
  <c r="N37" i="1"/>
  <c r="M37" i="1"/>
  <c r="M36" i="1"/>
  <c r="N35" i="1"/>
  <c r="M35" i="1"/>
  <c r="N34" i="1"/>
  <c r="M34" i="1"/>
  <c r="N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O48" i="1"/>
  <c r="L48" i="1"/>
  <c r="K48" i="1"/>
  <c r="O47" i="1"/>
  <c r="L47" i="1"/>
  <c r="K47" i="1"/>
  <c r="O46" i="1"/>
  <c r="L46" i="1"/>
  <c r="K46" i="1"/>
  <c r="O45" i="1"/>
  <c r="L45" i="1"/>
  <c r="K45" i="1"/>
  <c r="O44" i="1"/>
  <c r="L44" i="1"/>
  <c r="K44" i="1"/>
  <c r="O43" i="1"/>
  <c r="L43" i="1"/>
  <c r="K43" i="1"/>
  <c r="O42" i="1"/>
  <c r="L42" i="1"/>
  <c r="K42" i="1"/>
  <c r="O41" i="1"/>
  <c r="L41" i="1"/>
  <c r="K41" i="1"/>
  <c r="O40" i="1"/>
  <c r="L40" i="1"/>
  <c r="K40" i="1"/>
  <c r="O39" i="1"/>
  <c r="L39" i="1"/>
  <c r="K39" i="1"/>
  <c r="O38" i="1"/>
  <c r="L38" i="1"/>
  <c r="K38" i="1"/>
  <c r="O37" i="1"/>
  <c r="L37" i="1"/>
  <c r="K37" i="1"/>
  <c r="O36" i="1"/>
  <c r="L36" i="1"/>
  <c r="L50" i="1" s="1"/>
  <c r="K36" i="1"/>
  <c r="O35" i="1"/>
  <c r="L35" i="1"/>
  <c r="K35" i="1"/>
  <c r="O34" i="1"/>
  <c r="L34" i="1"/>
  <c r="K34" i="1"/>
  <c r="O33" i="1"/>
  <c r="O50" i="1" s="1"/>
  <c r="L33" i="1"/>
  <c r="K33" i="1"/>
  <c r="K50" i="1" s="1"/>
  <c r="O32" i="1"/>
  <c r="L32" i="1"/>
  <c r="K32" i="1"/>
  <c r="O31" i="1"/>
  <c r="L31" i="1"/>
  <c r="K31" i="1"/>
  <c r="O30" i="1"/>
  <c r="L30" i="1"/>
  <c r="K30" i="1"/>
  <c r="O29" i="1"/>
  <c r="L29" i="1"/>
  <c r="K29" i="1"/>
  <c r="O28" i="1"/>
  <c r="L28" i="1"/>
  <c r="K28" i="1"/>
  <c r="O27" i="1"/>
  <c r="L27" i="1"/>
  <c r="K27" i="1"/>
  <c r="O26" i="1"/>
  <c r="L26" i="1"/>
  <c r="K26" i="1"/>
  <c r="O25" i="1"/>
  <c r="L25" i="1"/>
  <c r="K25" i="1"/>
  <c r="O24" i="1"/>
  <c r="L24" i="1"/>
  <c r="K24" i="1"/>
  <c r="O23" i="1"/>
  <c r="L23" i="1"/>
  <c r="K23" i="1"/>
  <c r="O22" i="1"/>
  <c r="L22" i="1"/>
  <c r="K22" i="1"/>
  <c r="O21" i="1"/>
  <c r="L21" i="1"/>
  <c r="K21" i="1"/>
  <c r="O20" i="1"/>
  <c r="L20" i="1"/>
  <c r="K20" i="1"/>
  <c r="O19" i="1"/>
  <c r="L19" i="1"/>
  <c r="K19" i="1"/>
  <c r="O18" i="1"/>
  <c r="L18" i="1"/>
  <c r="K18" i="1"/>
  <c r="O17" i="1"/>
  <c r="L17" i="1"/>
  <c r="K17" i="1"/>
  <c r="O16" i="1"/>
  <c r="L16" i="1"/>
  <c r="K16" i="1"/>
  <c r="O15" i="1"/>
  <c r="L15" i="1"/>
  <c r="K15" i="1"/>
  <c r="O14" i="1"/>
  <c r="L14" i="1"/>
  <c r="K14" i="1"/>
  <c r="O13" i="1"/>
  <c r="L13" i="1"/>
  <c r="K13" i="1"/>
  <c r="O12" i="1"/>
  <c r="L12" i="1"/>
  <c r="K12" i="1"/>
  <c r="O11" i="1"/>
  <c r="L11" i="1"/>
  <c r="K11" i="1"/>
  <c r="O10" i="1"/>
  <c r="L10" i="1"/>
  <c r="K10" i="1"/>
  <c r="O9" i="1"/>
  <c r="L9" i="1"/>
  <c r="K9" i="1"/>
  <c r="L8" i="1"/>
  <c r="K8" i="1"/>
  <c r="O8" i="1"/>
  <c r="D58" i="1" l="1"/>
  <c r="E50" i="1" l="1"/>
  <c r="F50" i="1" l="1"/>
  <c r="G48" i="1"/>
  <c r="I48" i="1" s="1"/>
  <c r="G47" i="1"/>
  <c r="I47" i="1" s="1"/>
  <c r="G46" i="1"/>
  <c r="I46" i="1" s="1"/>
  <c r="G45" i="1"/>
  <c r="I45" i="1" s="1"/>
  <c r="G44" i="1"/>
  <c r="I44" i="1"/>
  <c r="G43" i="1"/>
  <c r="I43" i="1"/>
  <c r="G42" i="1"/>
  <c r="I42" i="1"/>
  <c r="N42" i="1" s="1"/>
  <c r="G41" i="1"/>
  <c r="I41" i="1"/>
  <c r="G40" i="1"/>
  <c r="I40" i="1" s="1"/>
  <c r="N40" i="1" s="1"/>
  <c r="G39" i="1"/>
  <c r="I39" i="1"/>
  <c r="G38" i="1"/>
  <c r="I38" i="1" s="1"/>
  <c r="G37" i="1"/>
  <c r="I37" i="1" s="1"/>
  <c r="G36" i="1" l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N36" i="1" l="1"/>
  <c r="N50" i="1" s="1"/>
  <c r="D57" i="1"/>
  <c r="E57" i="1" s="1"/>
  <c r="D56" i="1"/>
  <c r="E56" i="1" s="1"/>
  <c r="M33" i="1"/>
  <c r="M50" i="1" s="1"/>
  <c r="G50" i="1"/>
  <c r="D52" i="1" s="1"/>
  <c r="I8" i="1"/>
  <c r="I50" i="1" s="1"/>
</calcChain>
</file>

<file path=xl/sharedStrings.xml><?xml version="1.0" encoding="utf-8"?>
<sst xmlns="http://schemas.openxmlformats.org/spreadsheetml/2006/main" count="181" uniqueCount="118">
  <si>
    <t>č. ZL</t>
  </si>
  <si>
    <t>číslo SO</t>
  </si>
  <si>
    <t>Název objektu</t>
  </si>
  <si>
    <t>zkácený popis změny</t>
  </si>
  <si>
    <t>CELKEM</t>
  </si>
  <si>
    <t>REKAPITULACE ZMĚNOVÝCH LISTŮ</t>
  </si>
  <si>
    <t>Příloha č. 2 k Dodatku č. 1</t>
  </si>
  <si>
    <t>odst. § 222 ZZVZ</t>
  </si>
  <si>
    <t>001</t>
  </si>
  <si>
    <t>103.1</t>
  </si>
  <si>
    <t>Napojení Litohlav - opěrná stěna</t>
  </si>
  <si>
    <t>odpočet za nerealizovanou opěrnou stěnu</t>
  </si>
  <si>
    <t>002</t>
  </si>
  <si>
    <t>101.1</t>
  </si>
  <si>
    <t>Hlavní trasa - km 0,000-km 0,950</t>
  </si>
  <si>
    <t>003</t>
  </si>
  <si>
    <t>Hlavní trasa - km 0,950-km 2,000</t>
  </si>
  <si>
    <t>101.2</t>
  </si>
  <si>
    <t>004</t>
  </si>
  <si>
    <t>101.3</t>
  </si>
  <si>
    <t>Hlavní trasa - km 2,000- km 2,900</t>
  </si>
  <si>
    <t>005</t>
  </si>
  <si>
    <t>101.4</t>
  </si>
  <si>
    <t>Hlavní trasa - km 2,900-km 4,090</t>
  </si>
  <si>
    <t>006</t>
  </si>
  <si>
    <t>101.5</t>
  </si>
  <si>
    <t>Hlavní trasa - Km 4,090-km 5,022</t>
  </si>
  <si>
    <t>007</t>
  </si>
  <si>
    <t>Napojení Litohlav</t>
  </si>
  <si>
    <t>008</t>
  </si>
  <si>
    <t>104.1</t>
  </si>
  <si>
    <t>Přeložka silnice III/2322 - západní část</t>
  </si>
  <si>
    <t>009</t>
  </si>
  <si>
    <t>Přeložka silnice III/2322 - východní část</t>
  </si>
  <si>
    <t>méněpráce v Kč</t>
  </si>
  <si>
    <t>vícepráce v Kč</t>
  </si>
  <si>
    <t>rozdíl v Kč</t>
  </si>
  <si>
    <t>010</t>
  </si>
  <si>
    <t>Přeložka silnice III/2325</t>
  </si>
  <si>
    <t>011</t>
  </si>
  <si>
    <t>Přeložka místní komunikace na Nový Dvůr</t>
  </si>
  <si>
    <t>012</t>
  </si>
  <si>
    <t>Napojení obce Osek v km 4,500 - silnice</t>
  </si>
  <si>
    <t>013</t>
  </si>
  <si>
    <t>Provizorní napojení na sil. II/232</t>
  </si>
  <si>
    <t>014</t>
  </si>
  <si>
    <t>Napojení polní cesty v km 0,485</t>
  </si>
  <si>
    <t>015</t>
  </si>
  <si>
    <t>111.1</t>
  </si>
  <si>
    <t>Napojení MK v km 3,689 - MK</t>
  </si>
  <si>
    <t>016</t>
  </si>
  <si>
    <t>111.2</t>
  </si>
  <si>
    <t>Napojení MK v km 3,689 - polní cesta</t>
  </si>
  <si>
    <t>017</t>
  </si>
  <si>
    <t>Stezka pro pěší a cyklisty v k.ú. Litohlavy</t>
  </si>
  <si>
    <t>018</t>
  </si>
  <si>
    <t>Sjezdy</t>
  </si>
  <si>
    <t>019</t>
  </si>
  <si>
    <t>Hlavní trasa km 0,000-km 0,950</t>
  </si>
  <si>
    <t>větší množství ornice</t>
  </si>
  <si>
    <t>menší množství ornice</t>
  </si>
  <si>
    <t>zámky konstrukčních vrstev v místě napojení nové a stávající komunikace</t>
  </si>
  <si>
    <t>020</t>
  </si>
  <si>
    <t>Napojení na dálnici D5</t>
  </si>
  <si>
    <t>021</t>
  </si>
  <si>
    <t>022</t>
  </si>
  <si>
    <t>023</t>
  </si>
  <si>
    <t>104.2</t>
  </si>
  <si>
    <t>024</t>
  </si>
  <si>
    <t>025</t>
  </si>
  <si>
    <t>Přeložka místní komunkace na Nový Dvůr</t>
  </si>
  <si>
    <t>026</t>
  </si>
  <si>
    <t>107.1</t>
  </si>
  <si>
    <t>027</t>
  </si>
  <si>
    <t>028</t>
  </si>
  <si>
    <t>Provizorní komunikace</t>
  </si>
  <si>
    <t>úprava podloží a konstrukčních vrstev</t>
  </si>
  <si>
    <t>029</t>
  </si>
  <si>
    <t>Hlavní trasa - km 2,000-km 2,900</t>
  </si>
  <si>
    <t>změna zatřídění těžitelnosti horniny - zastižení jiné geologie</t>
  </si>
  <si>
    <t>hodnota změny dle ZZVZ</t>
  </si>
  <si>
    <t>030</t>
  </si>
  <si>
    <t>Hlavní trasa - km 0,950 - km 2,000</t>
  </si>
  <si>
    <t>změna úpravy podloží násypů</t>
  </si>
  <si>
    <t>031</t>
  </si>
  <si>
    <t>032</t>
  </si>
  <si>
    <t>033</t>
  </si>
  <si>
    <t>034</t>
  </si>
  <si>
    <t>Přeložka silnice III/2322 - východí část</t>
  </si>
  <si>
    <t>035</t>
  </si>
  <si>
    <t>Přeložka vodovodu v km 4,540</t>
  </si>
  <si>
    <t>sondy - napojovací body vodovod</t>
  </si>
  <si>
    <t>036</t>
  </si>
  <si>
    <t>násyp bez úpravy zemin pojivy</t>
  </si>
  <si>
    <t>037</t>
  </si>
  <si>
    <t>Hlavní trasa - km 0,000- km 0,950</t>
  </si>
  <si>
    <t>změna konstrukční vrstvy SC za MZK</t>
  </si>
  <si>
    <t>038</t>
  </si>
  <si>
    <t>039</t>
  </si>
  <si>
    <t>040</t>
  </si>
  <si>
    <t>041</t>
  </si>
  <si>
    <t>Cena díla bez DPH po Dodatku č. 1</t>
  </si>
  <si>
    <t>cena díla bez DPH dle SoD</t>
  </si>
  <si>
    <t xml:space="preserve">odst. 5 </t>
  </si>
  <si>
    <t xml:space="preserve">odst. 6 </t>
  </si>
  <si>
    <t>odst. 7</t>
  </si>
  <si>
    <t>záměna položek</t>
  </si>
  <si>
    <t>%</t>
  </si>
  <si>
    <t xml:space="preserve"> hodnota změny dle Dodatku č. 1</t>
  </si>
  <si>
    <t>odst. §222</t>
  </si>
  <si>
    <t>nezbytné - vícepráce cenový nárůst max 30  %</t>
  </si>
  <si>
    <t>nepředvídatelné vícepráce - cenový nárůst max 30 %</t>
  </si>
  <si>
    <t>odst. 5</t>
  </si>
  <si>
    <t>odst. 6</t>
  </si>
  <si>
    <t>hodnota změny</t>
  </si>
  <si>
    <t>odst. 4</t>
  </si>
  <si>
    <t>přípočet</t>
  </si>
  <si>
    <t>odpočet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</si>
</sst>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wrapText="1"/>
    </xf>
    <xf numFmtId="164" fontId="1" fillId="0" borderId="1" xfId="0" applyNumberFormat="1" applyFont="1" applyBorder="1"/>
    <xf numFmtId="0" fontId="1" fillId="0" borderId="1" xfId="0" applyFont="1" applyBorder="1"/>
    <xf numFmtId="164" fontId="0" fillId="0" borderId="0" xfId="0" applyNumberFormat="1"/>
    <xf numFmtId="4" fontId="0" fillId="0" borderId="0" xfId="0" applyNumberFormat="1"/>
    <xf numFmtId="0" fontId="0" fillId="0" borderId="0" xfId="0" applyAlignment="1">
      <alignment horizontal="right"/>
    </xf>
    <xf numFmtId="0" fontId="1" fillId="0" borderId="1" xfId="0" applyFont="1" applyBorder="1" applyAlignment="1">
      <alignment wrapText="1"/>
    </xf>
    <xf numFmtId="49" fontId="0" fillId="0" borderId="1" xfId="0" applyNumberForma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44" fontId="3" fillId="0" borderId="0" xfId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vertical="center"/>
    </xf>
    <xf numFmtId="49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" xfId="0" applyFill="1" applyBorder="1" applyAlignment="1">
      <alignment wrapText="1" shrinkToFit="1"/>
    </xf>
    <xf numFmtId="0" fontId="0" fillId="2" borderId="1" xfId="0" applyFill="1" applyBorder="1" applyAlignment="1">
      <alignment wrapText="1"/>
    </xf>
    <xf numFmtId="165" fontId="0" fillId="2" borderId="1" xfId="0" applyNumberFormat="1" applyFill="1" applyBorder="1"/>
    <xf numFmtId="0" fontId="0" fillId="2" borderId="1" xfId="0" applyFill="1" applyBorder="1"/>
    <xf numFmtId="165" fontId="0" fillId="0" borderId="1" xfId="0" applyNumberFormat="1" applyFill="1" applyBorder="1"/>
    <xf numFmtId="0" fontId="0" fillId="0" borderId="0" xfId="0" applyFill="1"/>
    <xf numFmtId="165" fontId="1" fillId="0" borderId="1" xfId="0" applyNumberFormat="1" applyFont="1" applyBorder="1"/>
    <xf numFmtId="0" fontId="1" fillId="0" borderId="0" xfId="0" applyFont="1" applyAlignment="1">
      <alignment horizontal="center"/>
    </xf>
    <xf numFmtId="164" fontId="5" fillId="0" borderId="0" xfId="0" applyNumberFormat="1" applyFont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4" fontId="1" fillId="0" borderId="0" xfId="0" applyNumberFormat="1" applyFont="1"/>
    <xf numFmtId="0" fontId="0" fillId="0" borderId="2" xfId="0" applyBorder="1" applyAlignment="1"/>
    <xf numFmtId="0" fontId="0" fillId="0" borderId="3" xfId="0" applyBorder="1" applyAlignment="1"/>
    <xf numFmtId="0" fontId="1" fillId="0" borderId="0" xfId="0" applyFont="1" applyAlignment="1"/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right"/>
    </xf>
    <xf numFmtId="0" fontId="0" fillId="3" borderId="1" xfId="0" applyFill="1" applyBorder="1" applyAlignment="1">
      <alignment wrapText="1"/>
    </xf>
    <xf numFmtId="165" fontId="0" fillId="3" borderId="1" xfId="0" applyNumberFormat="1" applyFill="1" applyBorder="1"/>
    <xf numFmtId="0" fontId="0" fillId="3" borderId="1" xfId="0" applyFill="1" applyBorder="1"/>
    <xf numFmtId="0" fontId="0" fillId="3" borderId="1" xfId="0" applyFill="1" applyBorder="1" applyAlignment="1">
      <alignment wrapText="1" shrinkToFit="1"/>
    </xf>
    <xf numFmtId="0" fontId="0" fillId="4" borderId="1" xfId="0" applyFill="1" applyBorder="1" applyAlignment="1">
      <alignment horizontal="right"/>
    </xf>
    <xf numFmtId="0" fontId="0" fillId="4" borderId="1" xfId="0" applyFill="1" applyBorder="1" applyAlignment="1">
      <alignment wrapText="1"/>
    </xf>
    <xf numFmtId="165" fontId="0" fillId="4" borderId="1" xfId="0" applyNumberFormat="1" applyFill="1" applyBorder="1"/>
    <xf numFmtId="0" fontId="0" fillId="4" borderId="1" xfId="0" applyFill="1" applyBorder="1"/>
    <xf numFmtId="0" fontId="0" fillId="4" borderId="2" xfId="0" applyFill="1" applyBorder="1" applyAlignment="1"/>
    <xf numFmtId="0" fontId="0" fillId="4" borderId="3" xfId="0" applyFill="1" applyBorder="1" applyAlignment="1"/>
    <xf numFmtId="4" fontId="0" fillId="4" borderId="1" xfId="0" applyNumberFormat="1" applyFill="1" applyBorder="1"/>
    <xf numFmtId="0" fontId="0" fillId="2" borderId="2" xfId="0" applyFill="1" applyBorder="1" applyAlignment="1">
      <alignment shrinkToFit="1"/>
    </xf>
    <xf numFmtId="0" fontId="0" fillId="2" borderId="3" xfId="0" applyFill="1" applyBorder="1" applyAlignment="1">
      <alignment shrinkToFit="1"/>
    </xf>
    <xf numFmtId="4" fontId="0" fillId="2" borderId="1" xfId="0" applyNumberFormat="1" applyFill="1" applyBorder="1"/>
    <xf numFmtId="164" fontId="0" fillId="2" borderId="1" xfId="0" applyNumberFormat="1" applyFill="1" applyBorder="1"/>
    <xf numFmtId="0" fontId="0" fillId="3" borderId="2" xfId="0" applyFill="1" applyBorder="1" applyAlignment="1">
      <alignment shrinkToFit="1"/>
    </xf>
    <xf numFmtId="0" fontId="0" fillId="3" borderId="3" xfId="0" applyFill="1" applyBorder="1" applyAlignment="1">
      <alignment shrinkToFit="1"/>
    </xf>
    <xf numFmtId="4" fontId="0" fillId="3" borderId="1" xfId="0" applyNumberFormat="1" applyFill="1" applyBorder="1"/>
    <xf numFmtId="164" fontId="0" fillId="3" borderId="1" xfId="0" applyNumberFormat="1" applyFill="1" applyBorder="1"/>
    <xf numFmtId="49" fontId="0" fillId="3" borderId="1" xfId="0" applyNumberFormat="1" applyFill="1" applyBorder="1" applyAlignment="1">
      <alignment horizontal="right"/>
    </xf>
    <xf numFmtId="49" fontId="0" fillId="4" borderId="1" xfId="0" applyNumberFormat="1" applyFill="1" applyBorder="1" applyAlignment="1">
      <alignment horizontal="right"/>
    </xf>
  </cellXfs>
  <cellStyles count="2">
    <cellStyle name="Měna 2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tabSelected="1" view="pageBreakPreview" topLeftCell="A43" zoomScaleNormal="100" zoomScaleSheetLayoutView="100" workbookViewId="0">
      <selection activeCell="F52" sqref="F52"/>
    </sheetView>
  </sheetViews>
  <sheetFormatPr defaultRowHeight="15" x14ac:dyDescent="0.25"/>
  <cols>
    <col min="1" max="1" width="10.140625" customWidth="1"/>
    <col min="2" max="2" width="11.28515625" customWidth="1"/>
    <col min="3" max="3" width="26" customWidth="1"/>
    <col min="4" max="4" width="31.7109375" customWidth="1"/>
    <col min="5" max="5" width="18" customWidth="1"/>
    <col min="6" max="6" width="18.42578125" customWidth="1"/>
    <col min="7" max="7" width="19.28515625" customWidth="1"/>
    <col min="8" max="8" width="11.28515625" customWidth="1"/>
    <col min="9" max="9" width="21.85546875" customWidth="1"/>
    <col min="11" max="15" width="15" customWidth="1"/>
  </cols>
  <sheetData>
    <row r="1" spans="1:15" x14ac:dyDescent="0.25">
      <c r="F1" s="34" t="s">
        <v>6</v>
      </c>
      <c r="G1" s="34"/>
      <c r="H1" s="34"/>
    </row>
    <row r="2" spans="1:15" ht="21" x14ac:dyDescent="0.35">
      <c r="A2" s="33" t="s">
        <v>5</v>
      </c>
      <c r="B2" s="33"/>
      <c r="C2" s="33"/>
      <c r="D2" s="33"/>
      <c r="E2" s="33"/>
      <c r="F2" s="33"/>
      <c r="G2" s="33"/>
      <c r="H2" s="33"/>
    </row>
    <row r="3" spans="1:15" x14ac:dyDescent="0.25">
      <c r="A3" s="24"/>
      <c r="B3" s="24"/>
      <c r="C3" s="24"/>
      <c r="D3" s="24"/>
      <c r="E3" s="24"/>
      <c r="F3" s="24"/>
      <c r="G3" s="24"/>
      <c r="H3" s="24"/>
    </row>
    <row r="4" spans="1:15" x14ac:dyDescent="0.25">
      <c r="A4" s="24"/>
      <c r="B4" s="24"/>
      <c r="C4" s="24"/>
      <c r="D4" s="24"/>
      <c r="E4" s="24"/>
      <c r="F4" s="24"/>
      <c r="G4" s="24"/>
      <c r="H4" s="24"/>
    </row>
    <row r="5" spans="1:15" ht="18.75" x14ac:dyDescent="0.3">
      <c r="A5" s="35" t="s">
        <v>102</v>
      </c>
      <c r="B5" s="36"/>
      <c r="C5" s="36"/>
      <c r="D5" s="25">
        <v>296616616.16000003</v>
      </c>
    </row>
    <row r="6" spans="1:15" x14ac:dyDescent="0.25">
      <c r="A6" s="32"/>
      <c r="B6" s="32"/>
      <c r="C6" s="32"/>
      <c r="D6" s="32"/>
      <c r="E6" s="32"/>
      <c r="F6" s="32"/>
      <c r="G6" s="32"/>
      <c r="H6" s="32"/>
      <c r="I6" s="32"/>
      <c r="K6" s="28" t="s">
        <v>116</v>
      </c>
      <c r="L6" s="28" t="s">
        <v>117</v>
      </c>
      <c r="M6" s="37" t="s">
        <v>114</v>
      </c>
      <c r="N6" s="37"/>
      <c r="O6" s="37"/>
    </row>
    <row r="7" spans="1:15" ht="30" x14ac:dyDescent="0.25">
      <c r="A7" s="14" t="s">
        <v>0</v>
      </c>
      <c r="B7" s="14" t="s">
        <v>1</v>
      </c>
      <c r="C7" s="14" t="s">
        <v>2</v>
      </c>
      <c r="D7" s="14" t="s">
        <v>3</v>
      </c>
      <c r="E7" s="14" t="s">
        <v>34</v>
      </c>
      <c r="F7" s="14" t="s">
        <v>35</v>
      </c>
      <c r="G7" s="14" t="s">
        <v>36</v>
      </c>
      <c r="H7" s="8" t="s">
        <v>7</v>
      </c>
      <c r="I7" s="13" t="s">
        <v>80</v>
      </c>
      <c r="K7" s="28" t="s">
        <v>115</v>
      </c>
      <c r="L7" s="28" t="s">
        <v>115</v>
      </c>
      <c r="M7" s="28" t="s">
        <v>112</v>
      </c>
      <c r="N7" s="28" t="s">
        <v>113</v>
      </c>
      <c r="O7" s="28" t="s">
        <v>105</v>
      </c>
    </row>
    <row r="8" spans="1:15" ht="30" x14ac:dyDescent="0.25">
      <c r="A8" s="15" t="s">
        <v>8</v>
      </c>
      <c r="B8" s="16" t="s">
        <v>9</v>
      </c>
      <c r="C8" s="17" t="s">
        <v>10</v>
      </c>
      <c r="D8" s="18" t="s">
        <v>11</v>
      </c>
      <c r="E8" s="19">
        <v>-645885.31000000006</v>
      </c>
      <c r="F8" s="19">
        <v>0</v>
      </c>
      <c r="G8" s="19">
        <f>E8+F8</f>
        <v>-645885.31000000006</v>
      </c>
      <c r="H8" s="20">
        <v>6</v>
      </c>
      <c r="I8" s="19">
        <f>G8</f>
        <v>-645885.31000000006</v>
      </c>
      <c r="J8" s="12"/>
      <c r="K8" s="6">
        <f>IF(H8=4,F8,0)</f>
        <v>0</v>
      </c>
      <c r="L8" s="6">
        <f>IF(H8=4,E8,0)</f>
        <v>0</v>
      </c>
      <c r="M8" s="6">
        <f>IF(H8=5,I8,0)</f>
        <v>0</v>
      </c>
      <c r="N8" s="6">
        <f>IF(H8=6,I8,0)</f>
        <v>-645885.31000000006</v>
      </c>
      <c r="O8" s="6">
        <f>IF(H8=7,I8,0)</f>
        <v>0</v>
      </c>
    </row>
    <row r="9" spans="1:15" ht="30" x14ac:dyDescent="0.25">
      <c r="A9" s="58" t="s">
        <v>12</v>
      </c>
      <c r="B9" s="38" t="s">
        <v>13</v>
      </c>
      <c r="C9" s="39" t="s">
        <v>14</v>
      </c>
      <c r="D9" s="39" t="s">
        <v>59</v>
      </c>
      <c r="E9" s="40">
        <v>0</v>
      </c>
      <c r="F9" s="40">
        <v>37432.5</v>
      </c>
      <c r="G9" s="40">
        <f t="shared" ref="G9:G18" si="0">E9+F9</f>
        <v>37432.5</v>
      </c>
      <c r="H9" s="41">
        <v>5</v>
      </c>
      <c r="I9" s="40">
        <f t="shared" ref="I9:I48" si="1">G9</f>
        <v>37432.5</v>
      </c>
      <c r="K9" s="6">
        <f t="shared" ref="K9:K48" si="2">IF(H9=4,F9,0)</f>
        <v>0</v>
      </c>
      <c r="L9" s="6">
        <f t="shared" ref="L9:L48" si="3">IF(H9=4,E9,0)</f>
        <v>0</v>
      </c>
      <c r="M9" s="6">
        <f t="shared" ref="M9:M48" si="4">IF(H9=5,I9,0)</f>
        <v>37432.5</v>
      </c>
      <c r="N9" s="6">
        <f t="shared" ref="N9:N48" si="5">IF(H9=6,I9,0)</f>
        <v>0</v>
      </c>
      <c r="O9" s="6">
        <f t="shared" ref="O9:O48" si="6">IF(H9=7,I9,0)</f>
        <v>0</v>
      </c>
    </row>
    <row r="10" spans="1:15" ht="30" x14ac:dyDescent="0.25">
      <c r="A10" s="58" t="s">
        <v>15</v>
      </c>
      <c r="B10" s="38" t="s">
        <v>17</v>
      </c>
      <c r="C10" s="39" t="s">
        <v>16</v>
      </c>
      <c r="D10" s="39" t="s">
        <v>59</v>
      </c>
      <c r="E10" s="40">
        <v>0</v>
      </c>
      <c r="F10" s="40">
        <v>230574.75</v>
      </c>
      <c r="G10" s="40">
        <f t="shared" si="0"/>
        <v>230574.75</v>
      </c>
      <c r="H10" s="41">
        <v>5</v>
      </c>
      <c r="I10" s="40">
        <f t="shared" si="1"/>
        <v>230574.75</v>
      </c>
      <c r="K10" s="6">
        <f t="shared" si="2"/>
        <v>0</v>
      </c>
      <c r="L10" s="6">
        <f t="shared" si="3"/>
        <v>0</v>
      </c>
      <c r="M10" s="6">
        <f t="shared" si="4"/>
        <v>230574.75</v>
      </c>
      <c r="N10" s="6">
        <f t="shared" si="5"/>
        <v>0</v>
      </c>
      <c r="O10" s="6">
        <f t="shared" si="6"/>
        <v>0</v>
      </c>
    </row>
    <row r="11" spans="1:15" ht="30" x14ac:dyDescent="0.25">
      <c r="A11" s="58" t="s">
        <v>18</v>
      </c>
      <c r="B11" s="38" t="s">
        <v>19</v>
      </c>
      <c r="C11" s="39" t="s">
        <v>20</v>
      </c>
      <c r="D11" s="39" t="s">
        <v>59</v>
      </c>
      <c r="E11" s="40">
        <v>0</v>
      </c>
      <c r="F11" s="40">
        <v>53970</v>
      </c>
      <c r="G11" s="40">
        <f t="shared" si="0"/>
        <v>53970</v>
      </c>
      <c r="H11" s="41">
        <v>5</v>
      </c>
      <c r="I11" s="40">
        <f t="shared" si="1"/>
        <v>53970</v>
      </c>
      <c r="K11" s="6">
        <f t="shared" si="2"/>
        <v>0</v>
      </c>
      <c r="L11" s="6">
        <f t="shared" si="3"/>
        <v>0</v>
      </c>
      <c r="M11" s="6">
        <f t="shared" si="4"/>
        <v>53970</v>
      </c>
      <c r="N11" s="6">
        <f t="shared" si="5"/>
        <v>0</v>
      </c>
      <c r="O11" s="6">
        <f t="shared" si="6"/>
        <v>0</v>
      </c>
    </row>
    <row r="12" spans="1:15" ht="30" x14ac:dyDescent="0.25">
      <c r="A12" s="58" t="s">
        <v>21</v>
      </c>
      <c r="B12" s="38" t="s">
        <v>22</v>
      </c>
      <c r="C12" s="39" t="s">
        <v>23</v>
      </c>
      <c r="D12" s="39" t="s">
        <v>59</v>
      </c>
      <c r="E12" s="40">
        <v>0</v>
      </c>
      <c r="F12" s="40">
        <v>200534.25</v>
      </c>
      <c r="G12" s="40">
        <f t="shared" si="0"/>
        <v>200534.25</v>
      </c>
      <c r="H12" s="41">
        <v>5</v>
      </c>
      <c r="I12" s="40">
        <f t="shared" si="1"/>
        <v>200534.25</v>
      </c>
      <c r="K12" s="6">
        <f t="shared" si="2"/>
        <v>0</v>
      </c>
      <c r="L12" s="6">
        <f t="shared" si="3"/>
        <v>0</v>
      </c>
      <c r="M12" s="6">
        <f t="shared" si="4"/>
        <v>200534.25</v>
      </c>
      <c r="N12" s="6">
        <f t="shared" si="5"/>
        <v>0</v>
      </c>
      <c r="O12" s="6">
        <f t="shared" si="6"/>
        <v>0</v>
      </c>
    </row>
    <row r="13" spans="1:15" ht="30" x14ac:dyDescent="0.25">
      <c r="A13" s="58" t="s">
        <v>24</v>
      </c>
      <c r="B13" s="38" t="s">
        <v>25</v>
      </c>
      <c r="C13" s="39" t="s">
        <v>26</v>
      </c>
      <c r="D13" s="39" t="s">
        <v>59</v>
      </c>
      <c r="E13" s="40">
        <v>0</v>
      </c>
      <c r="F13" s="40">
        <v>237441.75</v>
      </c>
      <c r="G13" s="40">
        <f t="shared" si="0"/>
        <v>237441.75</v>
      </c>
      <c r="H13" s="41">
        <v>5</v>
      </c>
      <c r="I13" s="40">
        <f t="shared" si="1"/>
        <v>237441.75</v>
      </c>
      <c r="K13" s="6">
        <f t="shared" si="2"/>
        <v>0</v>
      </c>
      <c r="L13" s="6">
        <f t="shared" si="3"/>
        <v>0</v>
      </c>
      <c r="M13" s="6">
        <f t="shared" si="4"/>
        <v>237441.75</v>
      </c>
      <c r="N13" s="6">
        <f t="shared" si="5"/>
        <v>0</v>
      </c>
      <c r="O13" s="6">
        <f t="shared" si="6"/>
        <v>0</v>
      </c>
    </row>
    <row r="14" spans="1:15" x14ac:dyDescent="0.25">
      <c r="A14" s="58" t="s">
        <v>27</v>
      </c>
      <c r="B14" s="38">
        <v>103</v>
      </c>
      <c r="C14" s="39" t="s">
        <v>28</v>
      </c>
      <c r="D14" s="39" t="s">
        <v>59</v>
      </c>
      <c r="E14" s="40">
        <v>0</v>
      </c>
      <c r="F14" s="40">
        <v>91560</v>
      </c>
      <c r="G14" s="40">
        <f t="shared" si="0"/>
        <v>91560</v>
      </c>
      <c r="H14" s="41">
        <v>5</v>
      </c>
      <c r="I14" s="40">
        <f t="shared" si="1"/>
        <v>91560</v>
      </c>
      <c r="K14" s="6">
        <f t="shared" si="2"/>
        <v>0</v>
      </c>
      <c r="L14" s="6">
        <f t="shared" si="3"/>
        <v>0</v>
      </c>
      <c r="M14" s="6">
        <f t="shared" si="4"/>
        <v>91560</v>
      </c>
      <c r="N14" s="6">
        <f t="shared" si="5"/>
        <v>0</v>
      </c>
      <c r="O14" s="6">
        <f t="shared" si="6"/>
        <v>0</v>
      </c>
    </row>
    <row r="15" spans="1:15" ht="30" x14ac:dyDescent="0.25">
      <c r="A15" s="58" t="s">
        <v>29</v>
      </c>
      <c r="B15" s="38" t="s">
        <v>30</v>
      </c>
      <c r="C15" s="39" t="s">
        <v>31</v>
      </c>
      <c r="D15" s="39" t="s">
        <v>59</v>
      </c>
      <c r="E15" s="40">
        <v>0</v>
      </c>
      <c r="F15" s="40">
        <v>62118</v>
      </c>
      <c r="G15" s="40">
        <f t="shared" si="0"/>
        <v>62118</v>
      </c>
      <c r="H15" s="41">
        <v>5</v>
      </c>
      <c r="I15" s="40">
        <f t="shared" si="1"/>
        <v>62118</v>
      </c>
      <c r="K15" s="6">
        <f t="shared" si="2"/>
        <v>0</v>
      </c>
      <c r="L15" s="6">
        <f t="shared" si="3"/>
        <v>0</v>
      </c>
      <c r="M15" s="6">
        <f t="shared" si="4"/>
        <v>62118</v>
      </c>
      <c r="N15" s="6">
        <f t="shared" si="5"/>
        <v>0</v>
      </c>
      <c r="O15" s="6">
        <f t="shared" si="6"/>
        <v>0</v>
      </c>
    </row>
    <row r="16" spans="1:15" ht="30" x14ac:dyDescent="0.25">
      <c r="A16" s="58" t="s">
        <v>32</v>
      </c>
      <c r="B16" s="38" t="s">
        <v>67</v>
      </c>
      <c r="C16" s="39" t="s">
        <v>33</v>
      </c>
      <c r="D16" s="39" t="s">
        <v>59</v>
      </c>
      <c r="E16" s="40">
        <v>0</v>
      </c>
      <c r="F16" s="40">
        <v>196486.5</v>
      </c>
      <c r="G16" s="40">
        <f t="shared" si="0"/>
        <v>196486.5</v>
      </c>
      <c r="H16" s="41">
        <v>5</v>
      </c>
      <c r="I16" s="40">
        <f t="shared" si="1"/>
        <v>196486.5</v>
      </c>
      <c r="K16" s="6">
        <f t="shared" si="2"/>
        <v>0</v>
      </c>
      <c r="L16" s="6">
        <f t="shared" si="3"/>
        <v>0</v>
      </c>
      <c r="M16" s="6">
        <f t="shared" si="4"/>
        <v>196486.5</v>
      </c>
      <c r="N16" s="6">
        <f t="shared" si="5"/>
        <v>0</v>
      </c>
      <c r="O16" s="6">
        <f t="shared" si="6"/>
        <v>0</v>
      </c>
    </row>
    <row r="17" spans="1:15" x14ac:dyDescent="0.25">
      <c r="A17" s="58" t="s">
        <v>37</v>
      </c>
      <c r="B17" s="38">
        <v>105</v>
      </c>
      <c r="C17" s="39" t="s">
        <v>38</v>
      </c>
      <c r="D17" s="39" t="s">
        <v>59</v>
      </c>
      <c r="E17" s="40">
        <v>0</v>
      </c>
      <c r="F17" s="40">
        <v>36330</v>
      </c>
      <c r="G17" s="40">
        <f t="shared" si="0"/>
        <v>36330</v>
      </c>
      <c r="H17" s="41">
        <v>5</v>
      </c>
      <c r="I17" s="40">
        <f t="shared" si="1"/>
        <v>36330</v>
      </c>
      <c r="K17" s="6">
        <f t="shared" si="2"/>
        <v>0</v>
      </c>
      <c r="L17" s="6">
        <f t="shared" si="3"/>
        <v>0</v>
      </c>
      <c r="M17" s="6">
        <f t="shared" si="4"/>
        <v>36330</v>
      </c>
      <c r="N17" s="6">
        <f t="shared" si="5"/>
        <v>0</v>
      </c>
      <c r="O17" s="6">
        <f t="shared" si="6"/>
        <v>0</v>
      </c>
    </row>
    <row r="18" spans="1:15" ht="30" x14ac:dyDescent="0.25">
      <c r="A18" s="58" t="s">
        <v>39</v>
      </c>
      <c r="B18" s="38">
        <v>106</v>
      </c>
      <c r="C18" s="39" t="s">
        <v>40</v>
      </c>
      <c r="D18" s="39" t="s">
        <v>59</v>
      </c>
      <c r="E18" s="40">
        <v>0</v>
      </c>
      <c r="F18" s="40">
        <v>72355.5</v>
      </c>
      <c r="G18" s="40">
        <f t="shared" si="0"/>
        <v>72355.5</v>
      </c>
      <c r="H18" s="41">
        <v>5</v>
      </c>
      <c r="I18" s="40">
        <f t="shared" si="1"/>
        <v>72355.5</v>
      </c>
      <c r="K18" s="6">
        <f t="shared" si="2"/>
        <v>0</v>
      </c>
      <c r="L18" s="6">
        <f t="shared" si="3"/>
        <v>0</v>
      </c>
      <c r="M18" s="6">
        <f t="shared" si="4"/>
        <v>72355.5</v>
      </c>
      <c r="N18" s="6">
        <f t="shared" si="5"/>
        <v>0</v>
      </c>
      <c r="O18" s="6">
        <f t="shared" si="6"/>
        <v>0</v>
      </c>
    </row>
    <row r="19" spans="1:15" ht="30" x14ac:dyDescent="0.25">
      <c r="A19" s="58" t="s">
        <v>41</v>
      </c>
      <c r="B19" s="38" t="s">
        <v>72</v>
      </c>
      <c r="C19" s="39" t="s">
        <v>42</v>
      </c>
      <c r="D19" s="39" t="s">
        <v>59</v>
      </c>
      <c r="E19" s="40">
        <v>0</v>
      </c>
      <c r="F19" s="40">
        <v>204886.5</v>
      </c>
      <c r="G19" s="40">
        <f t="shared" ref="G19:G26" si="7">E19+F19</f>
        <v>204886.5</v>
      </c>
      <c r="H19" s="41">
        <v>5</v>
      </c>
      <c r="I19" s="40">
        <f t="shared" si="1"/>
        <v>204886.5</v>
      </c>
      <c r="K19" s="6">
        <f t="shared" si="2"/>
        <v>0</v>
      </c>
      <c r="L19" s="6">
        <f t="shared" si="3"/>
        <v>0</v>
      </c>
      <c r="M19" s="6">
        <f t="shared" si="4"/>
        <v>204886.5</v>
      </c>
      <c r="N19" s="6">
        <f t="shared" si="5"/>
        <v>0</v>
      </c>
      <c r="O19" s="6">
        <f t="shared" si="6"/>
        <v>0</v>
      </c>
    </row>
    <row r="20" spans="1:15" ht="30" x14ac:dyDescent="0.25">
      <c r="A20" s="58" t="s">
        <v>43</v>
      </c>
      <c r="B20" s="38">
        <v>108</v>
      </c>
      <c r="C20" s="39" t="s">
        <v>44</v>
      </c>
      <c r="D20" s="39" t="s">
        <v>59</v>
      </c>
      <c r="E20" s="40">
        <v>0</v>
      </c>
      <c r="F20" s="40">
        <v>66664.5</v>
      </c>
      <c r="G20" s="40">
        <f t="shared" si="7"/>
        <v>66664.5</v>
      </c>
      <c r="H20" s="41">
        <v>5</v>
      </c>
      <c r="I20" s="40">
        <f t="shared" si="1"/>
        <v>66664.5</v>
      </c>
      <c r="K20" s="6">
        <f t="shared" si="2"/>
        <v>0</v>
      </c>
      <c r="L20" s="6">
        <f t="shared" si="3"/>
        <v>0</v>
      </c>
      <c r="M20" s="6">
        <f t="shared" si="4"/>
        <v>66664.5</v>
      </c>
      <c r="N20" s="6">
        <f t="shared" si="5"/>
        <v>0</v>
      </c>
      <c r="O20" s="6">
        <f t="shared" si="6"/>
        <v>0</v>
      </c>
    </row>
    <row r="21" spans="1:15" ht="30" x14ac:dyDescent="0.25">
      <c r="A21" s="58" t="s">
        <v>45</v>
      </c>
      <c r="B21" s="38">
        <v>109</v>
      </c>
      <c r="C21" s="39" t="s">
        <v>46</v>
      </c>
      <c r="D21" s="39" t="s">
        <v>59</v>
      </c>
      <c r="E21" s="40">
        <v>0</v>
      </c>
      <c r="F21" s="40">
        <v>38923.5</v>
      </c>
      <c r="G21" s="40">
        <f t="shared" si="7"/>
        <v>38923.5</v>
      </c>
      <c r="H21" s="41">
        <v>5</v>
      </c>
      <c r="I21" s="40">
        <f t="shared" si="1"/>
        <v>38923.5</v>
      </c>
      <c r="K21" s="6">
        <f t="shared" si="2"/>
        <v>0</v>
      </c>
      <c r="L21" s="6">
        <f t="shared" si="3"/>
        <v>0</v>
      </c>
      <c r="M21" s="6">
        <f t="shared" si="4"/>
        <v>38923.5</v>
      </c>
      <c r="N21" s="6">
        <f t="shared" si="5"/>
        <v>0</v>
      </c>
      <c r="O21" s="6">
        <f t="shared" si="6"/>
        <v>0</v>
      </c>
    </row>
    <row r="22" spans="1:15" ht="30" x14ac:dyDescent="0.25">
      <c r="A22" s="58" t="s">
        <v>47</v>
      </c>
      <c r="B22" s="38" t="s">
        <v>48</v>
      </c>
      <c r="C22" s="39" t="s">
        <v>49</v>
      </c>
      <c r="D22" s="39" t="s">
        <v>59</v>
      </c>
      <c r="E22" s="40">
        <v>0</v>
      </c>
      <c r="F22" s="40">
        <v>33416.25</v>
      </c>
      <c r="G22" s="40">
        <f t="shared" si="7"/>
        <v>33416.25</v>
      </c>
      <c r="H22" s="41">
        <v>5</v>
      </c>
      <c r="I22" s="40">
        <f t="shared" si="1"/>
        <v>33416.25</v>
      </c>
      <c r="K22" s="6">
        <f t="shared" si="2"/>
        <v>0</v>
      </c>
      <c r="L22" s="6">
        <f t="shared" si="3"/>
        <v>0</v>
      </c>
      <c r="M22" s="6">
        <f t="shared" si="4"/>
        <v>33416.25</v>
      </c>
      <c r="N22" s="6">
        <f t="shared" si="5"/>
        <v>0</v>
      </c>
      <c r="O22" s="6">
        <f t="shared" si="6"/>
        <v>0</v>
      </c>
    </row>
    <row r="23" spans="1:15" ht="30" x14ac:dyDescent="0.25">
      <c r="A23" s="58" t="s">
        <v>50</v>
      </c>
      <c r="B23" s="38" t="s">
        <v>51</v>
      </c>
      <c r="C23" s="39" t="s">
        <v>52</v>
      </c>
      <c r="D23" s="39" t="s">
        <v>59</v>
      </c>
      <c r="E23" s="40">
        <v>0</v>
      </c>
      <c r="F23" s="40">
        <v>33678.75</v>
      </c>
      <c r="G23" s="40">
        <f t="shared" si="7"/>
        <v>33678.75</v>
      </c>
      <c r="H23" s="41">
        <v>5</v>
      </c>
      <c r="I23" s="40">
        <f t="shared" si="1"/>
        <v>33678.75</v>
      </c>
      <c r="K23" s="6">
        <f t="shared" si="2"/>
        <v>0</v>
      </c>
      <c r="L23" s="6">
        <f t="shared" si="3"/>
        <v>0</v>
      </c>
      <c r="M23" s="6">
        <f t="shared" si="4"/>
        <v>33678.75</v>
      </c>
      <c r="N23" s="6">
        <f t="shared" si="5"/>
        <v>0</v>
      </c>
      <c r="O23" s="6">
        <f t="shared" si="6"/>
        <v>0</v>
      </c>
    </row>
    <row r="24" spans="1:15" ht="30" x14ac:dyDescent="0.25">
      <c r="A24" s="58" t="s">
        <v>53</v>
      </c>
      <c r="B24" s="38">
        <v>123</v>
      </c>
      <c r="C24" s="39" t="s">
        <v>54</v>
      </c>
      <c r="D24" s="41" t="s">
        <v>60</v>
      </c>
      <c r="E24" s="40">
        <v>-22921.5</v>
      </c>
      <c r="F24" s="40">
        <v>0</v>
      </c>
      <c r="G24" s="40">
        <f t="shared" si="7"/>
        <v>-22921.5</v>
      </c>
      <c r="H24" s="41">
        <v>5</v>
      </c>
      <c r="I24" s="40">
        <f t="shared" si="1"/>
        <v>-22921.5</v>
      </c>
      <c r="K24" s="6">
        <f t="shared" si="2"/>
        <v>0</v>
      </c>
      <c r="L24" s="6">
        <f t="shared" si="3"/>
        <v>0</v>
      </c>
      <c r="M24" s="6">
        <f t="shared" si="4"/>
        <v>-22921.5</v>
      </c>
      <c r="N24" s="6">
        <f t="shared" si="5"/>
        <v>0</v>
      </c>
      <c r="O24" s="6">
        <f t="shared" si="6"/>
        <v>0</v>
      </c>
    </row>
    <row r="25" spans="1:15" x14ac:dyDescent="0.25">
      <c r="A25" s="58" t="s">
        <v>55</v>
      </c>
      <c r="B25" s="38">
        <v>140</v>
      </c>
      <c r="C25" s="39" t="s">
        <v>56</v>
      </c>
      <c r="D25" s="39" t="s">
        <v>59</v>
      </c>
      <c r="E25" s="40">
        <v>0</v>
      </c>
      <c r="F25" s="40">
        <v>57986.25</v>
      </c>
      <c r="G25" s="40">
        <f t="shared" si="7"/>
        <v>57986.25</v>
      </c>
      <c r="H25" s="41">
        <v>5</v>
      </c>
      <c r="I25" s="40">
        <f t="shared" si="1"/>
        <v>57986.25</v>
      </c>
      <c r="K25" s="6">
        <f t="shared" si="2"/>
        <v>0</v>
      </c>
      <c r="L25" s="6">
        <f t="shared" si="3"/>
        <v>0</v>
      </c>
      <c r="M25" s="6">
        <f t="shared" si="4"/>
        <v>57986.25</v>
      </c>
      <c r="N25" s="6">
        <f t="shared" si="5"/>
        <v>0</v>
      </c>
      <c r="O25" s="6">
        <f t="shared" si="6"/>
        <v>0</v>
      </c>
    </row>
    <row r="26" spans="1:15" ht="45" x14ac:dyDescent="0.25">
      <c r="A26" s="58" t="s">
        <v>57</v>
      </c>
      <c r="B26" s="38" t="s">
        <v>13</v>
      </c>
      <c r="C26" s="39" t="s">
        <v>58</v>
      </c>
      <c r="D26" s="39" t="s">
        <v>61</v>
      </c>
      <c r="E26" s="40">
        <v>0</v>
      </c>
      <c r="F26" s="40">
        <v>19108.3</v>
      </c>
      <c r="G26" s="40">
        <f t="shared" si="7"/>
        <v>19108.3</v>
      </c>
      <c r="H26" s="41">
        <v>5</v>
      </c>
      <c r="I26" s="40">
        <f t="shared" si="1"/>
        <v>19108.3</v>
      </c>
      <c r="K26" s="6">
        <f t="shared" si="2"/>
        <v>0</v>
      </c>
      <c r="L26" s="6">
        <f t="shared" si="3"/>
        <v>0</v>
      </c>
      <c r="M26" s="6">
        <f t="shared" si="4"/>
        <v>19108.3</v>
      </c>
      <c r="N26" s="6">
        <f t="shared" si="5"/>
        <v>0</v>
      </c>
      <c r="O26" s="6">
        <f t="shared" si="6"/>
        <v>0</v>
      </c>
    </row>
    <row r="27" spans="1:15" ht="45" x14ac:dyDescent="0.25">
      <c r="A27" s="58" t="s">
        <v>62</v>
      </c>
      <c r="B27" s="41">
        <v>102</v>
      </c>
      <c r="C27" s="41" t="s">
        <v>63</v>
      </c>
      <c r="D27" s="39" t="s">
        <v>61</v>
      </c>
      <c r="E27" s="40">
        <v>0</v>
      </c>
      <c r="F27" s="40">
        <v>17508.41</v>
      </c>
      <c r="G27" s="40">
        <f t="shared" ref="G27:G48" si="8">E27+F27</f>
        <v>17508.41</v>
      </c>
      <c r="H27" s="41">
        <v>5</v>
      </c>
      <c r="I27" s="40">
        <f t="shared" si="1"/>
        <v>17508.41</v>
      </c>
      <c r="K27" s="6">
        <f t="shared" si="2"/>
        <v>0</v>
      </c>
      <c r="L27" s="6">
        <f t="shared" si="3"/>
        <v>0</v>
      </c>
      <c r="M27" s="6">
        <f t="shared" si="4"/>
        <v>17508.41</v>
      </c>
      <c r="N27" s="6">
        <f t="shared" si="5"/>
        <v>0</v>
      </c>
      <c r="O27" s="6">
        <f t="shared" si="6"/>
        <v>0</v>
      </c>
    </row>
    <row r="28" spans="1:15" ht="45" x14ac:dyDescent="0.25">
      <c r="A28" s="58" t="s">
        <v>64</v>
      </c>
      <c r="B28" s="41">
        <v>103</v>
      </c>
      <c r="C28" s="41" t="s">
        <v>28</v>
      </c>
      <c r="D28" s="39" t="s">
        <v>61</v>
      </c>
      <c r="E28" s="40">
        <v>0</v>
      </c>
      <c r="F28" s="40">
        <v>5722.6</v>
      </c>
      <c r="G28" s="40">
        <f t="shared" si="8"/>
        <v>5722.6</v>
      </c>
      <c r="H28" s="41">
        <v>5</v>
      </c>
      <c r="I28" s="40">
        <f t="shared" si="1"/>
        <v>5722.6</v>
      </c>
      <c r="K28" s="6">
        <f t="shared" si="2"/>
        <v>0</v>
      </c>
      <c r="L28" s="6">
        <f t="shared" si="3"/>
        <v>0</v>
      </c>
      <c r="M28" s="6">
        <f t="shared" si="4"/>
        <v>5722.6</v>
      </c>
      <c r="N28" s="6">
        <f t="shared" si="5"/>
        <v>0</v>
      </c>
      <c r="O28" s="6">
        <f t="shared" si="6"/>
        <v>0</v>
      </c>
    </row>
    <row r="29" spans="1:15" ht="45" x14ac:dyDescent="0.25">
      <c r="A29" s="58" t="s">
        <v>65</v>
      </c>
      <c r="B29" s="38" t="s">
        <v>30</v>
      </c>
      <c r="C29" s="39" t="s">
        <v>31</v>
      </c>
      <c r="D29" s="39" t="s">
        <v>61</v>
      </c>
      <c r="E29" s="40">
        <v>0</v>
      </c>
      <c r="F29" s="40">
        <v>4965.95</v>
      </c>
      <c r="G29" s="40">
        <f t="shared" si="8"/>
        <v>4965.95</v>
      </c>
      <c r="H29" s="41">
        <v>5</v>
      </c>
      <c r="I29" s="40">
        <f t="shared" si="1"/>
        <v>4965.95</v>
      </c>
      <c r="K29" s="6">
        <f t="shared" si="2"/>
        <v>0</v>
      </c>
      <c r="L29" s="6">
        <f t="shared" si="3"/>
        <v>0</v>
      </c>
      <c r="M29" s="6">
        <f t="shared" si="4"/>
        <v>4965.95</v>
      </c>
      <c r="N29" s="6">
        <f t="shared" si="5"/>
        <v>0</v>
      </c>
      <c r="O29" s="6">
        <f t="shared" si="6"/>
        <v>0</v>
      </c>
    </row>
    <row r="30" spans="1:15" ht="45" x14ac:dyDescent="0.25">
      <c r="A30" s="58" t="s">
        <v>66</v>
      </c>
      <c r="B30" s="38" t="s">
        <v>67</v>
      </c>
      <c r="C30" s="42" t="s">
        <v>88</v>
      </c>
      <c r="D30" s="39" t="s">
        <v>61</v>
      </c>
      <c r="E30" s="40">
        <v>0</v>
      </c>
      <c r="F30" s="40">
        <v>4965.95</v>
      </c>
      <c r="G30" s="40">
        <f t="shared" si="8"/>
        <v>4965.95</v>
      </c>
      <c r="H30" s="41">
        <v>5</v>
      </c>
      <c r="I30" s="40">
        <f t="shared" si="1"/>
        <v>4965.95</v>
      </c>
      <c r="K30" s="6">
        <f t="shared" si="2"/>
        <v>0</v>
      </c>
      <c r="L30" s="6">
        <f t="shared" si="3"/>
        <v>0</v>
      </c>
      <c r="M30" s="6">
        <f t="shared" si="4"/>
        <v>4965.95</v>
      </c>
      <c r="N30" s="6">
        <f t="shared" si="5"/>
        <v>0</v>
      </c>
      <c r="O30" s="6">
        <f t="shared" si="6"/>
        <v>0</v>
      </c>
    </row>
    <row r="31" spans="1:15" ht="45" x14ac:dyDescent="0.25">
      <c r="A31" s="58" t="s">
        <v>68</v>
      </c>
      <c r="B31" s="38">
        <v>105</v>
      </c>
      <c r="C31" s="41" t="s">
        <v>38</v>
      </c>
      <c r="D31" s="39" t="s">
        <v>61</v>
      </c>
      <c r="E31" s="40">
        <v>0</v>
      </c>
      <c r="F31" s="40">
        <v>5722.6</v>
      </c>
      <c r="G31" s="40">
        <f t="shared" si="8"/>
        <v>5722.6</v>
      </c>
      <c r="H31" s="41">
        <v>5</v>
      </c>
      <c r="I31" s="40">
        <f t="shared" si="1"/>
        <v>5722.6</v>
      </c>
      <c r="K31" s="6">
        <f t="shared" si="2"/>
        <v>0</v>
      </c>
      <c r="L31" s="6">
        <f t="shared" si="3"/>
        <v>0</v>
      </c>
      <c r="M31" s="6">
        <f t="shared" si="4"/>
        <v>5722.6</v>
      </c>
      <c r="N31" s="6">
        <f t="shared" si="5"/>
        <v>0</v>
      </c>
      <c r="O31" s="6">
        <f t="shared" si="6"/>
        <v>0</v>
      </c>
    </row>
    <row r="32" spans="1:15" ht="45" x14ac:dyDescent="0.25">
      <c r="A32" s="58" t="s">
        <v>69</v>
      </c>
      <c r="B32" s="38">
        <v>106</v>
      </c>
      <c r="C32" s="39" t="s">
        <v>70</v>
      </c>
      <c r="D32" s="39" t="s">
        <v>61</v>
      </c>
      <c r="E32" s="40">
        <v>0</v>
      </c>
      <c r="F32" s="40">
        <v>5722.6</v>
      </c>
      <c r="G32" s="40">
        <f t="shared" si="8"/>
        <v>5722.6</v>
      </c>
      <c r="H32" s="41">
        <v>5</v>
      </c>
      <c r="I32" s="40">
        <f t="shared" si="1"/>
        <v>5722.6</v>
      </c>
      <c r="K32" s="6">
        <f t="shared" si="2"/>
        <v>0</v>
      </c>
      <c r="L32" s="6">
        <f t="shared" si="3"/>
        <v>0</v>
      </c>
      <c r="M32" s="6">
        <f t="shared" si="4"/>
        <v>5722.6</v>
      </c>
      <c r="N32" s="6">
        <f t="shared" si="5"/>
        <v>0</v>
      </c>
      <c r="O32" s="6">
        <f t="shared" si="6"/>
        <v>0</v>
      </c>
    </row>
    <row r="33" spans="1:15" ht="45" x14ac:dyDescent="0.25">
      <c r="A33" s="58" t="s">
        <v>71</v>
      </c>
      <c r="B33" s="38" t="s">
        <v>72</v>
      </c>
      <c r="C33" s="39" t="s">
        <v>42</v>
      </c>
      <c r="D33" s="39" t="s">
        <v>61</v>
      </c>
      <c r="E33" s="40">
        <v>0</v>
      </c>
      <c r="F33" s="40">
        <v>5685.55</v>
      </c>
      <c r="G33" s="40">
        <f t="shared" si="8"/>
        <v>5685.55</v>
      </c>
      <c r="H33" s="41">
        <v>5</v>
      </c>
      <c r="I33" s="40">
        <f t="shared" si="1"/>
        <v>5685.55</v>
      </c>
      <c r="K33" s="6">
        <f t="shared" si="2"/>
        <v>0</v>
      </c>
      <c r="L33" s="6">
        <f t="shared" si="3"/>
        <v>0</v>
      </c>
      <c r="M33" s="6">
        <f t="shared" si="4"/>
        <v>5685.55</v>
      </c>
      <c r="N33" s="6">
        <f t="shared" si="5"/>
        <v>0</v>
      </c>
      <c r="O33" s="6">
        <f t="shared" si="6"/>
        <v>0</v>
      </c>
    </row>
    <row r="34" spans="1:15" ht="45" x14ac:dyDescent="0.25">
      <c r="A34" s="58" t="s">
        <v>73</v>
      </c>
      <c r="B34" s="38">
        <v>108</v>
      </c>
      <c r="C34" s="39" t="s">
        <v>44</v>
      </c>
      <c r="D34" s="39" t="s">
        <v>61</v>
      </c>
      <c r="E34" s="40">
        <v>0</v>
      </c>
      <c r="F34" s="40">
        <v>11070.15</v>
      </c>
      <c r="G34" s="40">
        <f t="shared" si="8"/>
        <v>11070.15</v>
      </c>
      <c r="H34" s="41">
        <v>5</v>
      </c>
      <c r="I34" s="40">
        <f t="shared" si="1"/>
        <v>11070.15</v>
      </c>
      <c r="K34" s="6">
        <f t="shared" si="2"/>
        <v>0</v>
      </c>
      <c r="L34" s="6">
        <f t="shared" si="3"/>
        <v>0</v>
      </c>
      <c r="M34" s="6">
        <f t="shared" si="4"/>
        <v>11070.15</v>
      </c>
      <c r="N34" s="6">
        <f t="shared" si="5"/>
        <v>0</v>
      </c>
      <c r="O34" s="6">
        <f t="shared" si="6"/>
        <v>0</v>
      </c>
    </row>
    <row r="35" spans="1:15" ht="30" x14ac:dyDescent="0.25">
      <c r="A35" s="58" t="s">
        <v>74</v>
      </c>
      <c r="B35" s="38">
        <v>130</v>
      </c>
      <c r="C35" s="39" t="s">
        <v>75</v>
      </c>
      <c r="D35" s="39" t="s">
        <v>76</v>
      </c>
      <c r="E35" s="40">
        <v>0</v>
      </c>
      <c r="F35" s="40">
        <v>1782030</v>
      </c>
      <c r="G35" s="40">
        <f t="shared" si="8"/>
        <v>1782030</v>
      </c>
      <c r="H35" s="41">
        <v>5</v>
      </c>
      <c r="I35" s="40">
        <f t="shared" si="1"/>
        <v>1782030</v>
      </c>
      <c r="K35" s="6">
        <f t="shared" si="2"/>
        <v>0</v>
      </c>
      <c r="L35" s="6">
        <f t="shared" si="3"/>
        <v>0</v>
      </c>
      <c r="M35" s="6">
        <f t="shared" si="4"/>
        <v>1782030</v>
      </c>
      <c r="N35" s="6">
        <f t="shared" si="5"/>
        <v>0</v>
      </c>
      <c r="O35" s="6">
        <f t="shared" si="6"/>
        <v>0</v>
      </c>
    </row>
    <row r="36" spans="1:15" ht="30" x14ac:dyDescent="0.25">
      <c r="A36" s="15" t="s">
        <v>77</v>
      </c>
      <c r="B36" s="16" t="s">
        <v>19</v>
      </c>
      <c r="C36" s="18" t="s">
        <v>78</v>
      </c>
      <c r="D36" s="18" t="s">
        <v>79</v>
      </c>
      <c r="E36" s="19">
        <v>-3213837.06</v>
      </c>
      <c r="F36" s="19">
        <v>31547116.699999999</v>
      </c>
      <c r="G36" s="19">
        <f t="shared" si="8"/>
        <v>28333279.640000001</v>
      </c>
      <c r="H36" s="20">
        <v>6</v>
      </c>
      <c r="I36" s="19">
        <f t="shared" si="1"/>
        <v>28333279.640000001</v>
      </c>
      <c r="K36" s="6">
        <f t="shared" si="2"/>
        <v>0</v>
      </c>
      <c r="L36" s="6">
        <f t="shared" si="3"/>
        <v>0</v>
      </c>
      <c r="M36" s="6">
        <f t="shared" si="4"/>
        <v>0</v>
      </c>
      <c r="N36" s="6">
        <f t="shared" si="5"/>
        <v>28333279.640000001</v>
      </c>
      <c r="O36" s="6">
        <f t="shared" si="6"/>
        <v>0</v>
      </c>
    </row>
    <row r="37" spans="1:15" s="22" customFormat="1" ht="30" x14ac:dyDescent="0.25">
      <c r="A37" s="15" t="s">
        <v>81</v>
      </c>
      <c r="B37" s="16" t="s">
        <v>17</v>
      </c>
      <c r="C37" s="18" t="s">
        <v>82</v>
      </c>
      <c r="D37" s="18" t="s">
        <v>83</v>
      </c>
      <c r="E37" s="19">
        <v>-2824640.05</v>
      </c>
      <c r="F37" s="19">
        <v>7970373.5999999996</v>
      </c>
      <c r="G37" s="19">
        <f t="shared" si="8"/>
        <v>5145733.55</v>
      </c>
      <c r="H37" s="20">
        <v>6</v>
      </c>
      <c r="I37" s="19">
        <f t="shared" si="1"/>
        <v>5145733.55</v>
      </c>
      <c r="K37" s="6">
        <f t="shared" si="2"/>
        <v>0</v>
      </c>
      <c r="L37" s="6">
        <f t="shared" si="3"/>
        <v>0</v>
      </c>
      <c r="M37" s="6">
        <f t="shared" si="4"/>
        <v>0</v>
      </c>
      <c r="N37" s="6">
        <f t="shared" si="5"/>
        <v>5145733.55</v>
      </c>
      <c r="O37" s="6">
        <f t="shared" si="6"/>
        <v>0</v>
      </c>
    </row>
    <row r="38" spans="1:15" s="22" customFormat="1" ht="30" x14ac:dyDescent="0.25">
      <c r="A38" s="15" t="s">
        <v>84</v>
      </c>
      <c r="B38" s="16" t="s">
        <v>19</v>
      </c>
      <c r="C38" s="18" t="s">
        <v>20</v>
      </c>
      <c r="D38" s="18" t="s">
        <v>83</v>
      </c>
      <c r="E38" s="19">
        <v>0</v>
      </c>
      <c r="F38" s="19">
        <v>6391558.7999999998</v>
      </c>
      <c r="G38" s="19">
        <f t="shared" si="8"/>
        <v>6391558.7999999998</v>
      </c>
      <c r="H38" s="20">
        <v>6</v>
      </c>
      <c r="I38" s="19">
        <f t="shared" si="1"/>
        <v>6391558.7999999998</v>
      </c>
      <c r="K38" s="6">
        <f t="shared" si="2"/>
        <v>0</v>
      </c>
      <c r="L38" s="6">
        <f t="shared" si="3"/>
        <v>0</v>
      </c>
      <c r="M38" s="6">
        <f t="shared" si="4"/>
        <v>0</v>
      </c>
      <c r="N38" s="6">
        <f t="shared" si="5"/>
        <v>6391558.7999999998</v>
      </c>
      <c r="O38" s="6">
        <f t="shared" si="6"/>
        <v>0</v>
      </c>
    </row>
    <row r="39" spans="1:15" s="22" customFormat="1" ht="30" x14ac:dyDescent="0.25">
      <c r="A39" s="15" t="s">
        <v>85</v>
      </c>
      <c r="B39" s="16" t="s">
        <v>22</v>
      </c>
      <c r="C39" s="18" t="s">
        <v>23</v>
      </c>
      <c r="D39" s="18" t="s">
        <v>83</v>
      </c>
      <c r="E39" s="19">
        <v>-2213120.0499999998</v>
      </c>
      <c r="F39" s="19">
        <v>6066076.7999999998</v>
      </c>
      <c r="G39" s="19">
        <f t="shared" si="8"/>
        <v>3852956.75</v>
      </c>
      <c r="H39" s="20">
        <v>6</v>
      </c>
      <c r="I39" s="19">
        <f t="shared" si="1"/>
        <v>3852956.75</v>
      </c>
      <c r="K39" s="6">
        <f t="shared" si="2"/>
        <v>0</v>
      </c>
      <c r="L39" s="6">
        <f t="shared" si="3"/>
        <v>0</v>
      </c>
      <c r="M39" s="6">
        <f t="shared" si="4"/>
        <v>0</v>
      </c>
      <c r="N39" s="6">
        <f t="shared" si="5"/>
        <v>3852956.75</v>
      </c>
      <c r="O39" s="6">
        <f t="shared" si="6"/>
        <v>0</v>
      </c>
    </row>
    <row r="40" spans="1:15" s="22" customFormat="1" ht="30" x14ac:dyDescent="0.25">
      <c r="A40" s="15" t="s">
        <v>86</v>
      </c>
      <c r="B40" s="16" t="s">
        <v>25</v>
      </c>
      <c r="C40" s="18" t="s">
        <v>26</v>
      </c>
      <c r="D40" s="18" t="s">
        <v>83</v>
      </c>
      <c r="E40" s="19">
        <v>-562640.05000000005</v>
      </c>
      <c r="F40" s="19">
        <v>1542174.6</v>
      </c>
      <c r="G40" s="19">
        <f t="shared" si="8"/>
        <v>979534.55</v>
      </c>
      <c r="H40" s="20">
        <v>6</v>
      </c>
      <c r="I40" s="19">
        <f t="shared" si="1"/>
        <v>979534.55</v>
      </c>
      <c r="K40" s="6">
        <f t="shared" si="2"/>
        <v>0</v>
      </c>
      <c r="L40" s="6">
        <f t="shared" si="3"/>
        <v>0</v>
      </c>
      <c r="M40" s="6">
        <f t="shared" si="4"/>
        <v>0</v>
      </c>
      <c r="N40" s="6">
        <f t="shared" si="5"/>
        <v>979534.55</v>
      </c>
      <c r="O40" s="6">
        <f t="shared" si="6"/>
        <v>0</v>
      </c>
    </row>
    <row r="41" spans="1:15" s="22" customFormat="1" ht="30" x14ac:dyDescent="0.25">
      <c r="A41" s="15" t="s">
        <v>87</v>
      </c>
      <c r="B41" s="16" t="s">
        <v>67</v>
      </c>
      <c r="C41" s="17" t="s">
        <v>88</v>
      </c>
      <c r="D41" s="18" t="s">
        <v>83</v>
      </c>
      <c r="E41" s="19">
        <v>0</v>
      </c>
      <c r="F41" s="19">
        <v>944973.9</v>
      </c>
      <c r="G41" s="19">
        <f t="shared" si="8"/>
        <v>944973.9</v>
      </c>
      <c r="H41" s="20">
        <v>6</v>
      </c>
      <c r="I41" s="19">
        <f t="shared" si="1"/>
        <v>944973.9</v>
      </c>
      <c r="K41" s="6">
        <f t="shared" si="2"/>
        <v>0</v>
      </c>
      <c r="L41" s="6">
        <f t="shared" si="3"/>
        <v>0</v>
      </c>
      <c r="M41" s="6">
        <f t="shared" si="4"/>
        <v>0</v>
      </c>
      <c r="N41" s="6">
        <f t="shared" si="5"/>
        <v>944973.9</v>
      </c>
      <c r="O41" s="6">
        <f t="shared" si="6"/>
        <v>0</v>
      </c>
    </row>
    <row r="42" spans="1:15" s="22" customFormat="1" ht="30" x14ac:dyDescent="0.25">
      <c r="A42" s="15" t="s">
        <v>89</v>
      </c>
      <c r="B42" s="16">
        <v>305</v>
      </c>
      <c r="C42" s="18" t="s">
        <v>90</v>
      </c>
      <c r="D42" s="18" t="s">
        <v>91</v>
      </c>
      <c r="E42" s="19">
        <v>0</v>
      </c>
      <c r="F42" s="19">
        <v>295650</v>
      </c>
      <c r="G42" s="19">
        <f t="shared" si="8"/>
        <v>295650</v>
      </c>
      <c r="H42" s="20">
        <v>6</v>
      </c>
      <c r="I42" s="19">
        <f t="shared" si="1"/>
        <v>295650</v>
      </c>
      <c r="K42" s="6">
        <f t="shared" si="2"/>
        <v>0</v>
      </c>
      <c r="L42" s="6">
        <f t="shared" si="3"/>
        <v>0</v>
      </c>
      <c r="M42" s="6">
        <f t="shared" si="4"/>
        <v>0</v>
      </c>
      <c r="N42" s="6">
        <f t="shared" si="5"/>
        <v>295650</v>
      </c>
      <c r="O42" s="6">
        <f t="shared" si="6"/>
        <v>0</v>
      </c>
    </row>
    <row r="43" spans="1:15" s="22" customFormat="1" ht="30" x14ac:dyDescent="0.25">
      <c r="A43" s="15" t="s">
        <v>92</v>
      </c>
      <c r="B43" s="16" t="s">
        <v>19</v>
      </c>
      <c r="C43" s="18" t="s">
        <v>20</v>
      </c>
      <c r="D43" s="18" t="s">
        <v>93</v>
      </c>
      <c r="E43" s="19">
        <v>-5370270</v>
      </c>
      <c r="F43" s="19">
        <v>4623102</v>
      </c>
      <c r="G43" s="19">
        <f t="shared" si="8"/>
        <v>-747168</v>
      </c>
      <c r="H43" s="20">
        <v>6</v>
      </c>
      <c r="I43" s="19">
        <f t="shared" si="1"/>
        <v>-747168</v>
      </c>
      <c r="K43" s="6">
        <f t="shared" si="2"/>
        <v>0</v>
      </c>
      <c r="L43" s="6">
        <f t="shared" si="3"/>
        <v>0</v>
      </c>
      <c r="M43" s="6">
        <f t="shared" si="4"/>
        <v>0</v>
      </c>
      <c r="N43" s="6">
        <f t="shared" si="5"/>
        <v>-747168</v>
      </c>
      <c r="O43" s="6">
        <f t="shared" si="6"/>
        <v>0</v>
      </c>
    </row>
    <row r="44" spans="1:15" s="22" customFormat="1" ht="30" x14ac:dyDescent="0.25">
      <c r="A44" s="59" t="s">
        <v>94</v>
      </c>
      <c r="B44" s="43" t="s">
        <v>13</v>
      </c>
      <c r="C44" s="44" t="s">
        <v>95</v>
      </c>
      <c r="D44" s="44" t="s">
        <v>96</v>
      </c>
      <c r="E44" s="45">
        <v>-2042754.85</v>
      </c>
      <c r="F44" s="45">
        <v>2042754.85</v>
      </c>
      <c r="G44" s="45">
        <f t="shared" si="8"/>
        <v>0</v>
      </c>
      <c r="H44" s="46">
        <v>7</v>
      </c>
      <c r="I44" s="45">
        <f t="shared" si="1"/>
        <v>0</v>
      </c>
      <c r="K44" s="6">
        <f t="shared" si="2"/>
        <v>0</v>
      </c>
      <c r="L44" s="6">
        <f t="shared" si="3"/>
        <v>0</v>
      </c>
      <c r="M44" s="6">
        <f t="shared" si="4"/>
        <v>0</v>
      </c>
      <c r="N44" s="6">
        <f t="shared" si="5"/>
        <v>0</v>
      </c>
      <c r="O44" s="6">
        <f t="shared" si="6"/>
        <v>0</v>
      </c>
    </row>
    <row r="45" spans="1:15" s="22" customFormat="1" ht="30" x14ac:dyDescent="0.25">
      <c r="A45" s="59" t="s">
        <v>97</v>
      </c>
      <c r="B45" s="43" t="s">
        <v>17</v>
      </c>
      <c r="C45" s="44" t="s">
        <v>82</v>
      </c>
      <c r="D45" s="44" t="s">
        <v>96</v>
      </c>
      <c r="E45" s="45">
        <v>-2656760.7200000002</v>
      </c>
      <c r="F45" s="45">
        <v>2656760.7200000002</v>
      </c>
      <c r="G45" s="45">
        <f t="shared" si="8"/>
        <v>0</v>
      </c>
      <c r="H45" s="46">
        <v>7</v>
      </c>
      <c r="I45" s="45">
        <f t="shared" si="1"/>
        <v>0</v>
      </c>
      <c r="K45" s="6">
        <f t="shared" si="2"/>
        <v>0</v>
      </c>
      <c r="L45" s="6">
        <f t="shared" si="3"/>
        <v>0</v>
      </c>
      <c r="M45" s="6">
        <f t="shared" si="4"/>
        <v>0</v>
      </c>
      <c r="N45" s="6">
        <f t="shared" si="5"/>
        <v>0</v>
      </c>
      <c r="O45" s="6">
        <f t="shared" si="6"/>
        <v>0</v>
      </c>
    </row>
    <row r="46" spans="1:15" s="22" customFormat="1" ht="30" x14ac:dyDescent="0.25">
      <c r="A46" s="59" t="s">
        <v>98</v>
      </c>
      <c r="B46" s="43" t="s">
        <v>19</v>
      </c>
      <c r="C46" s="44" t="s">
        <v>20</v>
      </c>
      <c r="D46" s="44" t="s">
        <v>96</v>
      </c>
      <c r="E46" s="45">
        <v>-2417792.8199999998</v>
      </c>
      <c r="F46" s="45">
        <v>2417792.8199999998</v>
      </c>
      <c r="G46" s="45">
        <f t="shared" si="8"/>
        <v>0</v>
      </c>
      <c r="H46" s="46">
        <v>7</v>
      </c>
      <c r="I46" s="45">
        <f t="shared" si="1"/>
        <v>0</v>
      </c>
      <c r="K46" s="6">
        <f t="shared" si="2"/>
        <v>0</v>
      </c>
      <c r="L46" s="6">
        <f t="shared" si="3"/>
        <v>0</v>
      </c>
      <c r="M46" s="6">
        <f t="shared" si="4"/>
        <v>0</v>
      </c>
      <c r="N46" s="6">
        <f t="shared" si="5"/>
        <v>0</v>
      </c>
      <c r="O46" s="6">
        <f t="shared" si="6"/>
        <v>0</v>
      </c>
    </row>
    <row r="47" spans="1:15" s="22" customFormat="1" ht="30" x14ac:dyDescent="0.25">
      <c r="A47" s="59" t="s">
        <v>99</v>
      </c>
      <c r="B47" s="43" t="s">
        <v>22</v>
      </c>
      <c r="C47" s="44" t="s">
        <v>23</v>
      </c>
      <c r="D47" s="44" t="s">
        <v>96</v>
      </c>
      <c r="E47" s="45">
        <v>-3071440.3</v>
      </c>
      <c r="F47" s="45">
        <v>3071440.3</v>
      </c>
      <c r="G47" s="45">
        <f t="shared" si="8"/>
        <v>0</v>
      </c>
      <c r="H47" s="46">
        <v>7</v>
      </c>
      <c r="I47" s="45">
        <f t="shared" si="1"/>
        <v>0</v>
      </c>
      <c r="K47" s="6">
        <f t="shared" si="2"/>
        <v>0</v>
      </c>
      <c r="L47" s="6">
        <f t="shared" si="3"/>
        <v>0</v>
      </c>
      <c r="M47" s="6">
        <f t="shared" si="4"/>
        <v>0</v>
      </c>
      <c r="N47" s="6">
        <f t="shared" si="5"/>
        <v>0</v>
      </c>
      <c r="O47" s="6">
        <f t="shared" si="6"/>
        <v>0</v>
      </c>
    </row>
    <row r="48" spans="1:15" s="22" customFormat="1" ht="30" x14ac:dyDescent="0.25">
      <c r="A48" s="59" t="s">
        <v>100</v>
      </c>
      <c r="B48" s="43" t="s">
        <v>25</v>
      </c>
      <c r="C48" s="44" t="s">
        <v>26</v>
      </c>
      <c r="D48" s="44" t="s">
        <v>96</v>
      </c>
      <c r="E48" s="45">
        <v>-2466992.09</v>
      </c>
      <c r="F48" s="45">
        <v>2466992.09</v>
      </c>
      <c r="G48" s="45">
        <f t="shared" si="8"/>
        <v>0</v>
      </c>
      <c r="H48" s="46">
        <v>7</v>
      </c>
      <c r="I48" s="45">
        <f t="shared" si="1"/>
        <v>0</v>
      </c>
      <c r="K48" s="6">
        <f t="shared" si="2"/>
        <v>0</v>
      </c>
      <c r="L48" s="6">
        <f t="shared" si="3"/>
        <v>0</v>
      </c>
      <c r="M48" s="6">
        <f t="shared" si="4"/>
        <v>0</v>
      </c>
      <c r="N48" s="6">
        <f t="shared" si="5"/>
        <v>0</v>
      </c>
      <c r="O48" s="6">
        <f t="shared" si="6"/>
        <v>0</v>
      </c>
    </row>
    <row r="49" spans="1:15" s="22" customFormat="1" x14ac:dyDescent="0.25">
      <c r="A49" s="9"/>
      <c r="B49" s="10"/>
      <c r="C49" s="2"/>
      <c r="D49" s="2"/>
      <c r="E49" s="21"/>
      <c r="F49" s="21"/>
      <c r="G49" s="21"/>
      <c r="H49" s="1"/>
      <c r="I49" s="21"/>
    </row>
    <row r="50" spans="1:15" x14ac:dyDescent="0.25">
      <c r="A50" s="11"/>
      <c r="B50" s="4"/>
      <c r="C50" s="4" t="s">
        <v>4</v>
      </c>
      <c r="D50" s="4"/>
      <c r="E50" s="3">
        <f>SUM(E8:E48)</f>
        <v>-27509054.800000001</v>
      </c>
      <c r="F50" s="3">
        <f>SUM(F8:F48)</f>
        <v>75553628.289999992</v>
      </c>
      <c r="G50" s="3">
        <f>SUM(G8:G48)</f>
        <v>48044573.489999995</v>
      </c>
      <c r="H50" s="4"/>
      <c r="I50" s="23">
        <f>SUM(I8:I48)</f>
        <v>48044573.489999995</v>
      </c>
      <c r="K50" s="29">
        <f>SUM(K8:K49)</f>
        <v>0</v>
      </c>
      <c r="L50" s="29">
        <f t="shared" ref="L50:O50" si="9">SUM(L8:L49)</f>
        <v>0</v>
      </c>
      <c r="M50" s="29">
        <f t="shared" si="9"/>
        <v>3493939.6100000003</v>
      </c>
      <c r="N50" s="29">
        <f t="shared" si="9"/>
        <v>44550633.879999995</v>
      </c>
      <c r="O50" s="29">
        <f t="shared" si="9"/>
        <v>0</v>
      </c>
    </row>
    <row r="51" spans="1:15" x14ac:dyDescent="0.25">
      <c r="A51" s="7"/>
    </row>
    <row r="52" spans="1:15" ht="18.75" x14ac:dyDescent="0.3">
      <c r="A52" s="35" t="s">
        <v>101</v>
      </c>
      <c r="B52" s="35"/>
      <c r="C52" s="35"/>
      <c r="D52" s="25">
        <f>D5+G50</f>
        <v>344661189.65000004</v>
      </c>
      <c r="G52" s="5"/>
    </row>
    <row r="53" spans="1:15" x14ac:dyDescent="0.25">
      <c r="G53" s="5"/>
      <c r="N53" s="6"/>
    </row>
    <row r="54" spans="1:15" x14ac:dyDescent="0.25">
      <c r="G54" s="5"/>
    </row>
    <row r="55" spans="1:15" x14ac:dyDescent="0.25">
      <c r="A55" s="26" t="s">
        <v>109</v>
      </c>
      <c r="B55" s="30"/>
      <c r="C55" s="31"/>
      <c r="D55" s="26" t="s">
        <v>108</v>
      </c>
      <c r="E55" s="27" t="s">
        <v>107</v>
      </c>
      <c r="G55" s="5"/>
    </row>
    <row r="56" spans="1:15" x14ac:dyDescent="0.25">
      <c r="A56" s="41" t="s">
        <v>103</v>
      </c>
      <c r="B56" s="54" t="s">
        <v>110</v>
      </c>
      <c r="C56" s="55"/>
      <c r="D56" s="56">
        <f>I9+I10+I11+I12+I13+I14+I15+I16+I17+I18+I19+I20+I21+I22+I23+I24+I25+I26+I27+I28+I29+I30+I31+I32+I33+I34+I35</f>
        <v>3493939.6100000003</v>
      </c>
      <c r="E56" s="57">
        <f>D56/D5*100</f>
        <v>1.177931181075611</v>
      </c>
    </row>
    <row r="57" spans="1:15" x14ac:dyDescent="0.25">
      <c r="A57" s="20" t="s">
        <v>104</v>
      </c>
      <c r="B57" s="50" t="s">
        <v>111</v>
      </c>
      <c r="C57" s="51"/>
      <c r="D57" s="52">
        <f>I8+I36+I37+I38+I39+I40+I41+I42+I43</f>
        <v>44550633.879999995</v>
      </c>
      <c r="E57" s="53">
        <f>D57/D5*100</f>
        <v>15.01960155056473</v>
      </c>
      <c r="G57" s="6"/>
    </row>
    <row r="58" spans="1:15" x14ac:dyDescent="0.25">
      <c r="A58" s="46" t="s">
        <v>105</v>
      </c>
      <c r="B58" s="47" t="s">
        <v>106</v>
      </c>
      <c r="C58" s="48"/>
      <c r="D58" s="49">
        <f>I44+I45+I46+I47+I48</f>
        <v>0</v>
      </c>
      <c r="E58" s="46"/>
    </row>
    <row r="59" spans="1:15" x14ac:dyDescent="0.25">
      <c r="G59" s="5"/>
    </row>
  </sheetData>
  <mergeCells count="10">
    <mergeCell ref="A2:H2"/>
    <mergeCell ref="F1:H1"/>
    <mergeCell ref="A5:C5"/>
    <mergeCell ref="A52:C52"/>
    <mergeCell ref="M6:O6"/>
    <mergeCell ref="B55:C55"/>
    <mergeCell ref="B56:C56"/>
    <mergeCell ref="B57:C57"/>
    <mergeCell ref="B58:C58"/>
    <mergeCell ref="A6:I6"/>
  </mergeCells>
  <pageMargins left="0.7" right="0.7" top="0.78740157499999996" bottom="0.78740157499999996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KUPK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Seifertová Monika</dc:creator>
  <cp:lastModifiedBy>Seifertová Monika</cp:lastModifiedBy>
  <cp:lastPrinted>2024-08-15T12:16:47Z</cp:lastPrinted>
  <dcterms:created xsi:type="dcterms:W3CDTF">2021-04-12T09:32:03Z</dcterms:created>
  <dcterms:modified xsi:type="dcterms:W3CDTF">2024-08-15T12:19:00Z</dcterms:modified>
</cp:coreProperties>
</file>