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Z:\ARCHIV 2017\0812017 - Rekonstrukce objektu - Domov mládeže Rokycany\Rozpočet\vstupní schodiště\"/>
    </mc:Choice>
  </mc:AlternateContent>
  <xr:revisionPtr revIDLastSave="0" documentId="13_ncr:1_{7D9E9ED2-336B-464D-B06D-C9C982F8FA8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00 - Vedlejší a ostatní n..." sheetId="2" r:id="rId2"/>
    <sheet name="0103 - Zateplení budovy" sheetId="3" r:id="rId3"/>
    <sheet name="Pokyny pro vyplnění" sheetId="4" r:id="rId4"/>
  </sheets>
  <definedNames>
    <definedName name="_xlnm._FilterDatabase" localSheetId="1" hidden="1">'00 - Vedlejší a ostatní n...'!$C$80:$K$110</definedName>
    <definedName name="_xlnm._FilterDatabase" localSheetId="2" hidden="1">'0103 - Zateplení budovy'!$C$103:$K$703</definedName>
    <definedName name="_xlnm.Print_Titles" localSheetId="1">'00 - Vedlejší a ostatní n...'!$80:$80</definedName>
    <definedName name="_xlnm.Print_Titles" localSheetId="2">'0103 - Zateplení budovy'!$103:$103</definedName>
    <definedName name="_xlnm.Print_Titles" localSheetId="0">'Rekapitulace stavby'!$52:$52</definedName>
    <definedName name="_xlnm.Print_Area" localSheetId="1">'00 - Vedlejší a ostatní n...'!$C$4:$J$39,'00 - Vedlejší a ostatní n...'!$C$45:$J$62,'00 - Vedlejší a ostatní n...'!$C$68:$K$110</definedName>
    <definedName name="_xlnm.Print_Area" localSheetId="2">'0103 - Zateplení budovy'!$C$4:$J$41,'0103 - Zateplení budovy'!$C$47:$J$83,'0103 - Zateplení budovy'!$C$89:$K$703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3" l="1"/>
  <c r="J38" i="3"/>
  <c r="AY57" i="1"/>
  <c r="J37" i="3"/>
  <c r="AX57" i="1"/>
  <c r="BI703" i="3"/>
  <c r="BH703" i="3"/>
  <c r="BG703" i="3"/>
  <c r="BF703" i="3"/>
  <c r="T703" i="3"/>
  <c r="R703" i="3"/>
  <c r="P703" i="3"/>
  <c r="BI701" i="3"/>
  <c r="BH701" i="3"/>
  <c r="BG701" i="3"/>
  <c r="BF701" i="3"/>
  <c r="T701" i="3"/>
  <c r="R701" i="3"/>
  <c r="P701" i="3"/>
  <c r="BI692" i="3"/>
  <c r="BH692" i="3"/>
  <c r="BG692" i="3"/>
  <c r="BF692" i="3"/>
  <c r="T692" i="3"/>
  <c r="T691" i="3" s="1"/>
  <c r="R692" i="3"/>
  <c r="R691" i="3"/>
  <c r="P692" i="3"/>
  <c r="P691" i="3"/>
  <c r="BI688" i="3"/>
  <c r="BH688" i="3"/>
  <c r="BG688" i="3"/>
  <c r="BF688" i="3"/>
  <c r="T688" i="3"/>
  <c r="R688" i="3"/>
  <c r="P688" i="3"/>
  <c r="BI684" i="3"/>
  <c r="BH684" i="3"/>
  <c r="BG684" i="3"/>
  <c r="BF684" i="3"/>
  <c r="T684" i="3"/>
  <c r="R684" i="3"/>
  <c r="P684" i="3"/>
  <c r="BI680" i="3"/>
  <c r="BH680" i="3"/>
  <c r="BG680" i="3"/>
  <c r="BF680" i="3"/>
  <c r="T680" i="3"/>
  <c r="R680" i="3"/>
  <c r="P680" i="3"/>
  <c r="BI677" i="3"/>
  <c r="BH677" i="3"/>
  <c r="BG677" i="3"/>
  <c r="BF677" i="3"/>
  <c r="T677" i="3"/>
  <c r="R677" i="3"/>
  <c r="P677" i="3"/>
  <c r="BI673" i="3"/>
  <c r="BH673" i="3"/>
  <c r="BG673" i="3"/>
  <c r="BF673" i="3"/>
  <c r="T673" i="3"/>
  <c r="R673" i="3"/>
  <c r="P673" i="3"/>
  <c r="BI668" i="3"/>
  <c r="BH668" i="3"/>
  <c r="BG668" i="3"/>
  <c r="BF668" i="3"/>
  <c r="T668" i="3"/>
  <c r="R668" i="3"/>
  <c r="P668" i="3"/>
  <c r="BI665" i="3"/>
  <c r="BH665" i="3"/>
  <c r="BG665" i="3"/>
  <c r="BF665" i="3"/>
  <c r="T665" i="3"/>
  <c r="R665" i="3"/>
  <c r="P665" i="3"/>
  <c r="BI661" i="3"/>
  <c r="BH661" i="3"/>
  <c r="BG661" i="3"/>
  <c r="BF661" i="3"/>
  <c r="T661" i="3"/>
  <c r="R661" i="3"/>
  <c r="P661" i="3"/>
  <c r="BI656" i="3"/>
  <c r="BH656" i="3"/>
  <c r="BG656" i="3"/>
  <c r="BF656" i="3"/>
  <c r="T656" i="3"/>
  <c r="R656" i="3"/>
  <c r="P656" i="3"/>
  <c r="BI652" i="3"/>
  <c r="BH652" i="3"/>
  <c r="BG652" i="3"/>
  <c r="BF652" i="3"/>
  <c r="T652" i="3"/>
  <c r="R652" i="3"/>
  <c r="P652" i="3"/>
  <c r="BI648" i="3"/>
  <c r="BH648" i="3"/>
  <c r="BG648" i="3"/>
  <c r="BF648" i="3"/>
  <c r="T648" i="3"/>
  <c r="R648" i="3"/>
  <c r="P648" i="3"/>
  <c r="BI645" i="3"/>
  <c r="BH645" i="3"/>
  <c r="BG645" i="3"/>
  <c r="BF645" i="3"/>
  <c r="T645" i="3"/>
  <c r="R645" i="3"/>
  <c r="P645" i="3"/>
  <c r="BI644" i="3"/>
  <c r="BH644" i="3"/>
  <c r="BG644" i="3"/>
  <c r="BF644" i="3"/>
  <c r="T644" i="3"/>
  <c r="R644" i="3"/>
  <c r="P644" i="3"/>
  <c r="BI643" i="3"/>
  <c r="BH643" i="3"/>
  <c r="BG643" i="3"/>
  <c r="BF643" i="3"/>
  <c r="T643" i="3"/>
  <c r="R643" i="3"/>
  <c r="P643" i="3"/>
  <c r="BI637" i="3"/>
  <c r="BH637" i="3"/>
  <c r="BG637" i="3"/>
  <c r="BF637" i="3"/>
  <c r="T637" i="3"/>
  <c r="R637" i="3"/>
  <c r="P637" i="3"/>
  <c r="BI631" i="3"/>
  <c r="BH631" i="3"/>
  <c r="BG631" i="3"/>
  <c r="BF631" i="3"/>
  <c r="T631" i="3"/>
  <c r="R631" i="3"/>
  <c r="P631" i="3"/>
  <c r="BI629" i="3"/>
  <c r="BH629" i="3"/>
  <c r="BG629" i="3"/>
  <c r="BF629" i="3"/>
  <c r="T629" i="3"/>
  <c r="R629" i="3"/>
  <c r="P629" i="3"/>
  <c r="BI626" i="3"/>
  <c r="BH626" i="3"/>
  <c r="BG626" i="3"/>
  <c r="BF626" i="3"/>
  <c r="T626" i="3"/>
  <c r="R626" i="3"/>
  <c r="P626" i="3"/>
  <c r="BI624" i="3"/>
  <c r="BH624" i="3"/>
  <c r="BG624" i="3"/>
  <c r="BF624" i="3"/>
  <c r="T624" i="3"/>
  <c r="R624" i="3"/>
  <c r="P624" i="3"/>
  <c r="BI622" i="3"/>
  <c r="BH622" i="3"/>
  <c r="BG622" i="3"/>
  <c r="BF622" i="3"/>
  <c r="T622" i="3"/>
  <c r="R622" i="3"/>
  <c r="P622" i="3"/>
  <c r="BI620" i="3"/>
  <c r="BH620" i="3"/>
  <c r="BG620" i="3"/>
  <c r="BF620" i="3"/>
  <c r="T620" i="3"/>
  <c r="R620" i="3"/>
  <c r="P620" i="3"/>
  <c r="BI613" i="3"/>
  <c r="BH613" i="3"/>
  <c r="BG613" i="3"/>
  <c r="BF613" i="3"/>
  <c r="T613" i="3"/>
  <c r="R613" i="3"/>
  <c r="P613" i="3"/>
  <c r="BI611" i="3"/>
  <c r="BH611" i="3"/>
  <c r="BG611" i="3"/>
  <c r="BF611" i="3"/>
  <c r="T611" i="3"/>
  <c r="R611" i="3"/>
  <c r="P611" i="3"/>
  <c r="BI608" i="3"/>
  <c r="BH608" i="3"/>
  <c r="BG608" i="3"/>
  <c r="BF608" i="3"/>
  <c r="T608" i="3"/>
  <c r="R608" i="3"/>
  <c r="P608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600" i="3"/>
  <c r="BH600" i="3"/>
  <c r="BG600" i="3"/>
  <c r="BF600" i="3"/>
  <c r="T600" i="3"/>
  <c r="R600" i="3"/>
  <c r="P600" i="3"/>
  <c r="BI596" i="3"/>
  <c r="BH596" i="3"/>
  <c r="BG596" i="3"/>
  <c r="BF596" i="3"/>
  <c r="T596" i="3"/>
  <c r="R596" i="3"/>
  <c r="P596" i="3"/>
  <c r="BI592" i="3"/>
  <c r="BH592" i="3"/>
  <c r="BG592" i="3"/>
  <c r="BF592" i="3"/>
  <c r="T592" i="3"/>
  <c r="R592" i="3"/>
  <c r="P592" i="3"/>
  <c r="BI587" i="3"/>
  <c r="BH587" i="3"/>
  <c r="BG587" i="3"/>
  <c r="BF587" i="3"/>
  <c r="T587" i="3"/>
  <c r="R587" i="3"/>
  <c r="P587" i="3"/>
  <c r="BI581" i="3"/>
  <c r="BH581" i="3"/>
  <c r="BG581" i="3"/>
  <c r="BF581" i="3"/>
  <c r="T581" i="3"/>
  <c r="R581" i="3"/>
  <c r="P581" i="3"/>
  <c r="BI575" i="3"/>
  <c r="BH575" i="3"/>
  <c r="BG575" i="3"/>
  <c r="BF575" i="3"/>
  <c r="T575" i="3"/>
  <c r="R575" i="3"/>
  <c r="P575" i="3"/>
  <c r="BI565" i="3"/>
  <c r="BH565" i="3"/>
  <c r="BG565" i="3"/>
  <c r="BF565" i="3"/>
  <c r="T565" i="3"/>
  <c r="R565" i="3"/>
  <c r="P565" i="3"/>
  <c r="BI562" i="3"/>
  <c r="BH562" i="3"/>
  <c r="BG562" i="3"/>
  <c r="BF562" i="3"/>
  <c r="T562" i="3"/>
  <c r="R562" i="3"/>
  <c r="P562" i="3"/>
  <c r="BI559" i="3"/>
  <c r="BH559" i="3"/>
  <c r="BG559" i="3"/>
  <c r="BF559" i="3"/>
  <c r="T559" i="3"/>
  <c r="R559" i="3"/>
  <c r="P559" i="3"/>
  <c r="BI556" i="3"/>
  <c r="BH556" i="3"/>
  <c r="BG556" i="3"/>
  <c r="BF556" i="3"/>
  <c r="T556" i="3"/>
  <c r="R556" i="3"/>
  <c r="P556" i="3"/>
  <c r="BI553" i="3"/>
  <c r="BH553" i="3"/>
  <c r="BG553" i="3"/>
  <c r="BF553" i="3"/>
  <c r="T553" i="3"/>
  <c r="R553" i="3"/>
  <c r="P553" i="3"/>
  <c r="BI548" i="3"/>
  <c r="BH548" i="3"/>
  <c r="BG548" i="3"/>
  <c r="BF548" i="3"/>
  <c r="T548" i="3"/>
  <c r="R548" i="3"/>
  <c r="P548" i="3"/>
  <c r="BI545" i="3"/>
  <c r="BH545" i="3"/>
  <c r="BG545" i="3"/>
  <c r="BF545" i="3"/>
  <c r="T545" i="3"/>
  <c r="R545" i="3"/>
  <c r="P545" i="3"/>
  <c r="BI542" i="3"/>
  <c r="BH542" i="3"/>
  <c r="BG542" i="3"/>
  <c r="BF542" i="3"/>
  <c r="T542" i="3"/>
  <c r="R542" i="3"/>
  <c r="P542" i="3"/>
  <c r="BI539" i="3"/>
  <c r="BH539" i="3"/>
  <c r="BG539" i="3"/>
  <c r="BF539" i="3"/>
  <c r="T539" i="3"/>
  <c r="R539" i="3"/>
  <c r="P539" i="3"/>
  <c r="BI534" i="3"/>
  <c r="BH534" i="3"/>
  <c r="BG534" i="3"/>
  <c r="BF534" i="3"/>
  <c r="T534" i="3"/>
  <c r="R534" i="3"/>
  <c r="P534" i="3"/>
  <c r="BI531" i="3"/>
  <c r="BH531" i="3"/>
  <c r="BG531" i="3"/>
  <c r="BF531" i="3"/>
  <c r="T531" i="3"/>
  <c r="R531" i="3"/>
  <c r="P531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4" i="3"/>
  <c r="BH514" i="3"/>
  <c r="BG514" i="3"/>
  <c r="BF514" i="3"/>
  <c r="T514" i="3"/>
  <c r="R514" i="3"/>
  <c r="P514" i="3"/>
  <c r="BI510" i="3"/>
  <c r="BH510" i="3"/>
  <c r="BG510" i="3"/>
  <c r="BF510" i="3"/>
  <c r="T510" i="3"/>
  <c r="T509" i="3"/>
  <c r="R510" i="3"/>
  <c r="R509" i="3" s="1"/>
  <c r="P510" i="3"/>
  <c r="P509" i="3"/>
  <c r="BI506" i="3"/>
  <c r="BH506" i="3"/>
  <c r="BG506" i="3"/>
  <c r="BF506" i="3"/>
  <c r="T506" i="3"/>
  <c r="R506" i="3"/>
  <c r="P506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85" i="3"/>
  <c r="BH485" i="3"/>
  <c r="BG485" i="3"/>
  <c r="BF485" i="3"/>
  <c r="T485" i="3"/>
  <c r="R485" i="3"/>
  <c r="P485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59" i="3"/>
  <c r="BH459" i="3"/>
  <c r="BG459" i="3"/>
  <c r="BF459" i="3"/>
  <c r="T459" i="3"/>
  <c r="R459" i="3"/>
  <c r="P459" i="3"/>
  <c r="BI455" i="3"/>
  <c r="BH455" i="3"/>
  <c r="BG455" i="3"/>
  <c r="BF455" i="3"/>
  <c r="T455" i="3"/>
  <c r="R455" i="3"/>
  <c r="P455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3" i="3"/>
  <c r="BH443" i="3"/>
  <c r="BG443" i="3"/>
  <c r="BF443" i="3"/>
  <c r="T443" i="3"/>
  <c r="R443" i="3"/>
  <c r="P443" i="3"/>
  <c r="BI440" i="3"/>
  <c r="BH440" i="3"/>
  <c r="BG440" i="3"/>
  <c r="BF440" i="3"/>
  <c r="T440" i="3"/>
  <c r="R440" i="3"/>
  <c r="P440" i="3"/>
  <c r="BI435" i="3"/>
  <c r="BH435" i="3"/>
  <c r="BG435" i="3"/>
  <c r="BF435" i="3"/>
  <c r="T435" i="3"/>
  <c r="R435" i="3"/>
  <c r="P435" i="3"/>
  <c r="BI430" i="3"/>
  <c r="BH430" i="3"/>
  <c r="BG430" i="3"/>
  <c r="BF430" i="3"/>
  <c r="T430" i="3"/>
  <c r="R430" i="3"/>
  <c r="P430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5" i="3"/>
  <c r="BH415" i="3"/>
  <c r="BG415" i="3"/>
  <c r="BF415" i="3"/>
  <c r="T415" i="3"/>
  <c r="R415" i="3"/>
  <c r="P415" i="3"/>
  <c r="BI410" i="3"/>
  <c r="BH410" i="3"/>
  <c r="BG410" i="3"/>
  <c r="BF410" i="3"/>
  <c r="T410" i="3"/>
  <c r="R410" i="3"/>
  <c r="P410" i="3"/>
  <c r="BI405" i="3"/>
  <c r="BH405" i="3"/>
  <c r="BG405" i="3"/>
  <c r="BF405" i="3"/>
  <c r="T405" i="3"/>
  <c r="R405" i="3"/>
  <c r="P405" i="3"/>
  <c r="BI402" i="3"/>
  <c r="BH402" i="3"/>
  <c r="BG402" i="3"/>
  <c r="BF402" i="3"/>
  <c r="T402" i="3"/>
  <c r="R402" i="3"/>
  <c r="P402" i="3"/>
  <c r="BI398" i="3"/>
  <c r="BH398" i="3"/>
  <c r="BG398" i="3"/>
  <c r="BF398" i="3"/>
  <c r="T398" i="3"/>
  <c r="R398" i="3"/>
  <c r="P398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1" i="3"/>
  <c r="BH381" i="3"/>
  <c r="BG381" i="3"/>
  <c r="BF381" i="3"/>
  <c r="T381" i="3"/>
  <c r="R381" i="3"/>
  <c r="P381" i="3"/>
  <c r="BI377" i="3"/>
  <c r="BH377" i="3"/>
  <c r="BG377" i="3"/>
  <c r="BF377" i="3"/>
  <c r="T377" i="3"/>
  <c r="R377" i="3"/>
  <c r="P377" i="3"/>
  <c r="BI371" i="3"/>
  <c r="BH371" i="3"/>
  <c r="BG371" i="3"/>
  <c r="BF371" i="3"/>
  <c r="T371" i="3"/>
  <c r="R371" i="3"/>
  <c r="P371" i="3"/>
  <c r="BI365" i="3"/>
  <c r="BH365" i="3"/>
  <c r="BG365" i="3"/>
  <c r="BF365" i="3"/>
  <c r="T365" i="3"/>
  <c r="R365" i="3"/>
  <c r="P365" i="3"/>
  <c r="BI359" i="3"/>
  <c r="BH359" i="3"/>
  <c r="BG359" i="3"/>
  <c r="BF359" i="3"/>
  <c r="T359" i="3"/>
  <c r="R359" i="3"/>
  <c r="P359" i="3"/>
  <c r="BI353" i="3"/>
  <c r="BH353" i="3"/>
  <c r="BG353" i="3"/>
  <c r="BF353" i="3"/>
  <c r="T353" i="3"/>
  <c r="R353" i="3"/>
  <c r="P353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85" i="3"/>
  <c r="BH285" i="3"/>
  <c r="BG285" i="3"/>
  <c r="BF285" i="3"/>
  <c r="T285" i="3"/>
  <c r="R285" i="3"/>
  <c r="P285" i="3"/>
  <c r="BI279" i="3"/>
  <c r="BH279" i="3"/>
  <c r="BG279" i="3"/>
  <c r="BF279" i="3"/>
  <c r="T279" i="3"/>
  <c r="R279" i="3"/>
  <c r="P279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61" i="3"/>
  <c r="BH261" i="3"/>
  <c r="BG261" i="3"/>
  <c r="BF261" i="3"/>
  <c r="T261" i="3"/>
  <c r="R261" i="3"/>
  <c r="P261" i="3"/>
  <c r="BI254" i="3"/>
  <c r="BH254" i="3"/>
  <c r="BG254" i="3"/>
  <c r="BF254" i="3"/>
  <c r="T254" i="3"/>
  <c r="R254" i="3"/>
  <c r="P254" i="3"/>
  <c r="BI247" i="3"/>
  <c r="BH247" i="3"/>
  <c r="BG247" i="3"/>
  <c r="BF247" i="3"/>
  <c r="T247" i="3"/>
  <c r="R247" i="3"/>
  <c r="P247" i="3"/>
  <c r="BI241" i="3"/>
  <c r="BH241" i="3"/>
  <c r="BG241" i="3"/>
  <c r="BF241" i="3"/>
  <c r="T241" i="3"/>
  <c r="R241" i="3"/>
  <c r="P241" i="3"/>
  <c r="BI236" i="3"/>
  <c r="BH236" i="3"/>
  <c r="BG236" i="3"/>
  <c r="BF236" i="3"/>
  <c r="T236" i="3"/>
  <c r="R236" i="3"/>
  <c r="P236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5" i="3"/>
  <c r="BH175" i="3"/>
  <c r="BG175" i="3"/>
  <c r="BF175" i="3"/>
  <c r="T175" i="3"/>
  <c r="R175" i="3"/>
  <c r="P175" i="3"/>
  <c r="BI162" i="3"/>
  <c r="BH162" i="3"/>
  <c r="BG162" i="3"/>
  <c r="BF162" i="3"/>
  <c r="T162" i="3"/>
  <c r="R162" i="3"/>
  <c r="P162" i="3"/>
  <c r="BI150" i="3"/>
  <c r="BH150" i="3"/>
  <c r="BG150" i="3"/>
  <c r="BF150" i="3"/>
  <c r="T150" i="3"/>
  <c r="R150" i="3"/>
  <c r="P150" i="3"/>
  <c r="BI138" i="3"/>
  <c r="BH138" i="3"/>
  <c r="BG138" i="3"/>
  <c r="BF138" i="3"/>
  <c r="T138" i="3"/>
  <c r="R138" i="3"/>
  <c r="P138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J100" i="3"/>
  <c r="F100" i="3"/>
  <c r="F98" i="3"/>
  <c r="E96" i="3"/>
  <c r="J58" i="3"/>
  <c r="F58" i="3"/>
  <c r="F56" i="3"/>
  <c r="E54" i="3"/>
  <c r="J26" i="3"/>
  <c r="E26" i="3"/>
  <c r="J59" i="3" s="1"/>
  <c r="J25" i="3"/>
  <c r="J20" i="3"/>
  <c r="E20" i="3"/>
  <c r="F101" i="3" s="1"/>
  <c r="J19" i="3"/>
  <c r="J14" i="3"/>
  <c r="J98" i="3" s="1"/>
  <c r="E7" i="3"/>
  <c r="E50" i="3"/>
  <c r="J37" i="2"/>
  <c r="J36" i="2"/>
  <c r="AY55" i="1" s="1"/>
  <c r="J35" i="2"/>
  <c r="AX55" i="1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BI84" i="2"/>
  <c r="BH84" i="2"/>
  <c r="BG84" i="2"/>
  <c r="BF84" i="2"/>
  <c r="T84" i="2"/>
  <c r="R84" i="2"/>
  <c r="P84" i="2"/>
  <c r="J77" i="2"/>
  <c r="F77" i="2"/>
  <c r="F75" i="2"/>
  <c r="E73" i="2"/>
  <c r="J54" i="2"/>
  <c r="F54" i="2"/>
  <c r="F52" i="2"/>
  <c r="E50" i="2"/>
  <c r="J24" i="2"/>
  <c r="E24" i="2"/>
  <c r="J55" i="2" s="1"/>
  <c r="J23" i="2"/>
  <c r="J18" i="2"/>
  <c r="E18" i="2"/>
  <c r="F78" i="2" s="1"/>
  <c r="J17" i="2"/>
  <c r="J12" i="2"/>
  <c r="J75" i="2" s="1"/>
  <c r="E7" i="2"/>
  <c r="E48" i="2"/>
  <c r="L50" i="1"/>
  <c r="AM50" i="1"/>
  <c r="AM49" i="1"/>
  <c r="L49" i="1"/>
  <c r="AM47" i="1"/>
  <c r="L47" i="1"/>
  <c r="L45" i="1"/>
  <c r="L44" i="1"/>
  <c r="BK84" i="2"/>
  <c r="BK109" i="2"/>
  <c r="J592" i="3"/>
  <c r="J470" i="3"/>
  <c r="J315" i="3"/>
  <c r="J198" i="3"/>
  <c r="J603" i="3"/>
  <c r="BK514" i="3"/>
  <c r="BK448" i="3"/>
  <c r="BK315" i="3"/>
  <c r="J150" i="3"/>
  <c r="BK624" i="3"/>
  <c r="BK470" i="3"/>
  <c r="BK324" i="3"/>
  <c r="J215" i="3"/>
  <c r="J688" i="3"/>
  <c r="BK596" i="3"/>
  <c r="BK510" i="3"/>
  <c r="BK304" i="3"/>
  <c r="BK198" i="3"/>
  <c r="BK90" i="2"/>
  <c r="BK656" i="3"/>
  <c r="J542" i="3"/>
  <c r="BK451" i="3"/>
  <c r="J318" i="3"/>
  <c r="J221" i="3"/>
  <c r="J629" i="3"/>
  <c r="BK531" i="3"/>
  <c r="BK464" i="3"/>
  <c r="BK330" i="3"/>
  <c r="J181" i="3"/>
  <c r="BK631" i="3"/>
  <c r="J491" i="3"/>
  <c r="BK327" i="3"/>
  <c r="J208" i="3"/>
  <c r="J684" i="3"/>
  <c r="BK587" i="3"/>
  <c r="J459" i="3"/>
  <c r="BK268" i="3"/>
  <c r="BK104" i="2"/>
  <c r="AS56" i="1"/>
  <c r="BK600" i="3"/>
  <c r="J485" i="3"/>
  <c r="J381" i="3"/>
  <c r="J301" i="3"/>
  <c r="BK181" i="3"/>
  <c r="J559" i="3"/>
  <c r="J467" i="3"/>
  <c r="J333" i="3"/>
  <c r="BK175" i="3"/>
  <c r="BK645" i="3"/>
  <c r="BK467" i="3"/>
  <c r="J321" i="3"/>
  <c r="J218" i="3"/>
  <c r="J673" i="3"/>
  <c r="J575" i="3"/>
  <c r="BK497" i="3"/>
  <c r="J398" i="3"/>
  <c r="BK227" i="3"/>
  <c r="BK94" i="2"/>
  <c r="J84" i="2"/>
  <c r="J596" i="3"/>
  <c r="BK440" i="3"/>
  <c r="J324" i="3"/>
  <c r="BK224" i="3"/>
  <c r="BK117" i="3"/>
  <c r="BK542" i="3"/>
  <c r="J455" i="3"/>
  <c r="BK318" i="3"/>
  <c r="J111" i="3"/>
  <c r="J637" i="3"/>
  <c r="J493" i="3"/>
  <c r="BK336" i="3"/>
  <c r="J175" i="3"/>
  <c r="J668" i="3"/>
  <c r="BK565" i="3"/>
  <c r="BK459" i="3"/>
  <c r="BK296" i="3"/>
  <c r="J138" i="3"/>
  <c r="BK102" i="2"/>
  <c r="BK629" i="3"/>
  <c r="J506" i="3"/>
  <c r="BK388" i="3"/>
  <c r="J279" i="3"/>
  <c r="J661" i="3"/>
  <c r="BK539" i="3"/>
  <c r="BK381" i="3"/>
  <c r="BK205" i="3"/>
  <c r="BK684" i="3"/>
  <c r="J581" i="3"/>
  <c r="BK390" i="3"/>
  <c r="BK189" i="3"/>
  <c r="BK661" i="3"/>
  <c r="J562" i="3"/>
  <c r="BK474" i="3"/>
  <c r="J390" i="3"/>
  <c r="BK100" i="2"/>
  <c r="J109" i="2"/>
  <c r="J624" i="3"/>
  <c r="J523" i="3"/>
  <c r="J426" i="3"/>
  <c r="J285" i="3"/>
  <c r="BK201" i="3"/>
  <c r="BK606" i="3"/>
  <c r="J520" i="3"/>
  <c r="BK398" i="3"/>
  <c r="BK215" i="3"/>
  <c r="BK652" i="3"/>
  <c r="BK556" i="3"/>
  <c r="BK426" i="3"/>
  <c r="BK273" i="3"/>
  <c r="BK703" i="3"/>
  <c r="BK637" i="3"/>
  <c r="BK517" i="3"/>
  <c r="BK410" i="3"/>
  <c r="BK185" i="3"/>
  <c r="J92" i="2"/>
  <c r="J665" i="3"/>
  <c r="J525" i="3"/>
  <c r="J423" i="3"/>
  <c r="BK321" i="3"/>
  <c r="BK223" i="3"/>
  <c r="J611" i="3"/>
  <c r="BK523" i="3"/>
  <c r="BK443" i="3"/>
  <c r="BK279" i="3"/>
  <c r="J677" i="3"/>
  <c r="BK545" i="3"/>
  <c r="J415" i="3"/>
  <c r="BK193" i="3"/>
  <c r="J692" i="3"/>
  <c r="BK611" i="3"/>
  <c r="J534" i="3"/>
  <c r="BK293" i="3"/>
  <c r="J107" i="2"/>
  <c r="J100" i="2"/>
  <c r="J622" i="3"/>
  <c r="J510" i="3"/>
  <c r="J392" i="3"/>
  <c r="J304" i="3"/>
  <c r="J193" i="3"/>
  <c r="BK581" i="3"/>
  <c r="BK495" i="3"/>
  <c r="BK359" i="3"/>
  <c r="BK218" i="3"/>
  <c r="J656" i="3"/>
  <c r="BK520" i="3"/>
  <c r="J443" i="3"/>
  <c r="BK308" i="3"/>
  <c r="J211" i="3"/>
  <c r="BK688" i="3"/>
  <c r="J606" i="3"/>
  <c r="J482" i="3"/>
  <c r="BK333" i="3"/>
  <c r="J162" i="3"/>
  <c r="J94" i="2"/>
  <c r="J680" i="3"/>
  <c r="BK528" i="3"/>
  <c r="BK430" i="3"/>
  <c r="J330" i="3"/>
  <c r="BK211" i="3"/>
  <c r="J626" i="3"/>
  <c r="BK525" i="3"/>
  <c r="J405" i="3"/>
  <c r="J226" i="3"/>
  <c r="BK668" i="3"/>
  <c r="J497" i="3"/>
  <c r="J420" i="3"/>
  <c r="J247" i="3"/>
  <c r="BK701" i="3"/>
  <c r="J620" i="3"/>
  <c r="J451" i="3"/>
  <c r="J261" i="3"/>
  <c r="BK92" i="2"/>
  <c r="J88" i="2"/>
  <c r="J608" i="3"/>
  <c r="J500" i="3"/>
  <c r="J371" i="3"/>
  <c r="J254" i="3"/>
  <c r="BK677" i="3"/>
  <c r="J553" i="3"/>
  <c r="BK415" i="3"/>
  <c r="BK236" i="3"/>
  <c r="J122" i="3"/>
  <c r="BK500" i="3"/>
  <c r="BK405" i="3"/>
  <c r="BK231" i="3"/>
  <c r="BK692" i="3"/>
  <c r="BK613" i="3"/>
  <c r="BK479" i="3"/>
  <c r="J327" i="3"/>
  <c r="J224" i="3"/>
  <c r="BK88" i="2"/>
  <c r="BK98" i="2"/>
  <c r="BK553" i="3"/>
  <c r="BK455" i="3"/>
  <c r="J359" i="3"/>
  <c r="J268" i="3"/>
  <c r="J644" i="3"/>
  <c r="BK534" i="3"/>
  <c r="J402" i="3"/>
  <c r="J223" i="3"/>
  <c r="J117" i="3"/>
  <c r="BK603" i="3"/>
  <c r="J430" i="3"/>
  <c r="J293" i="3"/>
  <c r="BK138" i="3"/>
  <c r="J631" i="3"/>
  <c r="J556" i="3"/>
  <c r="J440" i="3"/>
  <c r="BK254" i="3"/>
  <c r="BK86" i="2"/>
  <c r="J643" i="3"/>
  <c r="J539" i="3"/>
  <c r="BK493" i="3"/>
  <c r="J377" i="3"/>
  <c r="J273" i="3"/>
  <c r="J648" i="3"/>
  <c r="J528" i="3"/>
  <c r="J410" i="3"/>
  <c r="BK261" i="3"/>
  <c r="J126" i="3"/>
  <c r="BK608" i="3"/>
  <c r="BK485" i="3"/>
  <c r="BK402" i="3"/>
  <c r="J241" i="3"/>
  <c r="J701" i="3"/>
  <c r="BK644" i="3"/>
  <c r="J545" i="3"/>
  <c r="J435" i="3"/>
  <c r="BK226" i="3"/>
  <c r="BK107" i="3"/>
  <c r="BK96" i="2"/>
  <c r="J96" i="2"/>
  <c r="J613" i="3"/>
  <c r="BK491" i="3"/>
  <c r="J365" i="3"/>
  <c r="J227" i="3"/>
  <c r="BK122" i="3"/>
  <c r="BK562" i="3"/>
  <c r="BK482" i="3"/>
  <c r="J353" i="3"/>
  <c r="J189" i="3"/>
  <c r="BK648" i="3"/>
  <c r="J531" i="3"/>
  <c r="BK435" i="3"/>
  <c r="J296" i="3"/>
  <c r="BK111" i="3"/>
  <c r="BK643" i="3"/>
  <c r="J548" i="3"/>
  <c r="BK420" i="3"/>
  <c r="J231" i="3"/>
  <c r="J86" i="2"/>
  <c r="J104" i="2"/>
  <c r="J565" i="3"/>
  <c r="J479" i="3"/>
  <c r="J336" i="3"/>
  <c r="BK162" i="3"/>
  <c r="BK575" i="3"/>
  <c r="J503" i="3"/>
  <c r="BK365" i="3"/>
  <c r="BK680" i="3"/>
  <c r="BK592" i="3"/>
  <c r="J448" i="3"/>
  <c r="BK301" i="3"/>
  <c r="BK150" i="3"/>
  <c r="J652" i="3"/>
  <c r="BK559" i="3"/>
  <c r="BK353" i="3"/>
  <c r="BK241" i="3"/>
  <c r="J98" i="2"/>
  <c r="J102" i="2"/>
  <c r="BK626" i="3"/>
  <c r="BK503" i="3"/>
  <c r="J308" i="3"/>
  <c r="J205" i="3"/>
  <c r="J600" i="3"/>
  <c r="BK506" i="3"/>
  <c r="BK377" i="3"/>
  <c r="J201" i="3"/>
  <c r="BK665" i="3"/>
  <c r="J495" i="3"/>
  <c r="BK371" i="3"/>
  <c r="J236" i="3"/>
  <c r="J703" i="3"/>
  <c r="J645" i="3"/>
  <c r="J464" i="3"/>
  <c r="J338" i="3"/>
  <c r="BK221" i="3"/>
  <c r="BK107" i="2"/>
  <c r="J90" i="2"/>
  <c r="BK548" i="3"/>
  <c r="J474" i="3"/>
  <c r="BK338" i="3"/>
  <c r="BK208" i="3"/>
  <c r="BK620" i="3"/>
  <c r="J517" i="3"/>
  <c r="J388" i="3"/>
  <c r="J185" i="3"/>
  <c r="BK673" i="3"/>
  <c r="J587" i="3"/>
  <c r="BK423" i="3"/>
  <c r="BK285" i="3"/>
  <c r="J107" i="3"/>
  <c r="BK622" i="3"/>
  <c r="J514" i="3"/>
  <c r="BK392" i="3"/>
  <c r="BK247" i="3"/>
  <c r="BK126" i="3"/>
  <c r="BK83" i="2" l="1"/>
  <c r="J83" i="2" s="1"/>
  <c r="J61" i="2" s="1"/>
  <c r="BK106" i="3"/>
  <c r="BK197" i="3"/>
  <c r="J197" i="3" s="1"/>
  <c r="J66" i="3" s="1"/>
  <c r="R197" i="3"/>
  <c r="R204" i="3"/>
  <c r="R230" i="3"/>
  <c r="T246" i="3"/>
  <c r="T414" i="3"/>
  <c r="R83" i="2"/>
  <c r="R82" i="2" s="1"/>
  <c r="R81" i="2" s="1"/>
  <c r="T106" i="3"/>
  <c r="T197" i="3"/>
  <c r="T204" i="3"/>
  <c r="T230" i="3"/>
  <c r="BK246" i="3"/>
  <c r="J246" i="3" s="1"/>
  <c r="J69" i="3" s="1"/>
  <c r="BK414" i="3"/>
  <c r="J414" i="3"/>
  <c r="J70" i="3" s="1"/>
  <c r="BK490" i="3"/>
  <c r="J490" i="3"/>
  <c r="J71" i="3"/>
  <c r="T490" i="3"/>
  <c r="T513" i="3"/>
  <c r="R533" i="3"/>
  <c r="P547" i="3"/>
  <c r="BK602" i="3"/>
  <c r="J602" i="3"/>
  <c r="J77" i="3"/>
  <c r="T602" i="3"/>
  <c r="R647" i="3"/>
  <c r="T679" i="3"/>
  <c r="T83" i="2"/>
  <c r="T82" i="2"/>
  <c r="T81" i="2" s="1"/>
  <c r="R106" i="3"/>
  <c r="BK204" i="3"/>
  <c r="J204" i="3"/>
  <c r="J67" i="3" s="1"/>
  <c r="BK230" i="3"/>
  <c r="J230" i="3"/>
  <c r="J68" i="3"/>
  <c r="R246" i="3"/>
  <c r="R414" i="3"/>
  <c r="R490" i="3"/>
  <c r="BK513" i="3"/>
  <c r="J513" i="3"/>
  <c r="J74" i="3" s="1"/>
  <c r="R513" i="3"/>
  <c r="BK547" i="3"/>
  <c r="J547" i="3" s="1"/>
  <c r="J76" i="3" s="1"/>
  <c r="R547" i="3"/>
  <c r="P602" i="3"/>
  <c r="BK647" i="3"/>
  <c r="J647" i="3" s="1"/>
  <c r="J78" i="3" s="1"/>
  <c r="T647" i="3"/>
  <c r="P679" i="3"/>
  <c r="P83" i="2"/>
  <c r="P82" i="2"/>
  <c r="P81" i="2"/>
  <c r="AU55" i="1" s="1"/>
  <c r="P106" i="3"/>
  <c r="P197" i="3"/>
  <c r="P204" i="3"/>
  <c r="P230" i="3"/>
  <c r="P246" i="3"/>
  <c r="P414" i="3"/>
  <c r="P490" i="3"/>
  <c r="P513" i="3"/>
  <c r="BK533" i="3"/>
  <c r="J533" i="3"/>
  <c r="J75" i="3"/>
  <c r="P533" i="3"/>
  <c r="T533" i="3"/>
  <c r="T547" i="3"/>
  <c r="R602" i="3"/>
  <c r="P647" i="3"/>
  <c r="BK679" i="3"/>
  <c r="J679" i="3"/>
  <c r="J79" i="3" s="1"/>
  <c r="R679" i="3"/>
  <c r="BK700" i="3"/>
  <c r="BK699" i="3" s="1"/>
  <c r="J699" i="3" s="1"/>
  <c r="J81" i="3" s="1"/>
  <c r="P700" i="3"/>
  <c r="P699" i="3"/>
  <c r="R700" i="3"/>
  <c r="R699" i="3" s="1"/>
  <c r="T700" i="3"/>
  <c r="T699" i="3"/>
  <c r="BK691" i="3"/>
  <c r="J691" i="3"/>
  <c r="J80" i="3" s="1"/>
  <c r="BK509" i="3"/>
  <c r="J509" i="3"/>
  <c r="J72" i="3" s="1"/>
  <c r="J56" i="3"/>
  <c r="F59" i="3"/>
  <c r="BE111" i="3"/>
  <c r="BE117" i="3"/>
  <c r="BE175" i="3"/>
  <c r="BE189" i="3"/>
  <c r="BE201" i="3"/>
  <c r="BE205" i="3"/>
  <c r="BE211" i="3"/>
  <c r="BE218" i="3"/>
  <c r="BE231" i="3"/>
  <c r="BE273" i="3"/>
  <c r="BE279" i="3"/>
  <c r="BE296" i="3"/>
  <c r="BE308" i="3"/>
  <c r="BE318" i="3"/>
  <c r="BE321" i="3"/>
  <c r="BE359" i="3"/>
  <c r="BE381" i="3"/>
  <c r="BE423" i="3"/>
  <c r="BE426" i="3"/>
  <c r="BE455" i="3"/>
  <c r="BE467" i="3"/>
  <c r="BE485" i="3"/>
  <c r="BE493" i="3"/>
  <c r="BE500" i="3"/>
  <c r="BE503" i="3"/>
  <c r="BE520" i="3"/>
  <c r="BE523" i="3"/>
  <c r="BE528" i="3"/>
  <c r="BE600" i="3"/>
  <c r="BE603" i="3"/>
  <c r="BE606" i="3"/>
  <c r="BE622" i="3"/>
  <c r="BE624" i="3"/>
  <c r="BE665" i="3"/>
  <c r="BE680" i="3"/>
  <c r="BE684" i="3"/>
  <c r="BE688" i="3"/>
  <c r="BE692" i="3"/>
  <c r="BE701" i="3"/>
  <c r="BE703" i="3"/>
  <c r="BE122" i="3"/>
  <c r="BE181" i="3"/>
  <c r="BE198" i="3"/>
  <c r="BE223" i="3"/>
  <c r="BE227" i="3"/>
  <c r="BE254" i="3"/>
  <c r="BE261" i="3"/>
  <c r="BE315" i="3"/>
  <c r="BE330" i="3"/>
  <c r="BE353" i="3"/>
  <c r="BE365" i="3"/>
  <c r="BE377" i="3"/>
  <c r="BE388" i="3"/>
  <c r="BE392" i="3"/>
  <c r="BE440" i="3"/>
  <c r="BE448" i="3"/>
  <c r="BE459" i="3"/>
  <c r="BE474" i="3"/>
  <c r="BE479" i="3"/>
  <c r="BE506" i="3"/>
  <c r="BE525" i="3"/>
  <c r="BE534" i="3"/>
  <c r="BE539" i="3"/>
  <c r="BE548" i="3"/>
  <c r="BE562" i="3"/>
  <c r="BE596" i="3"/>
  <c r="BE611" i="3"/>
  <c r="BE613" i="3"/>
  <c r="BE620" i="3"/>
  <c r="BE626" i="3"/>
  <c r="BE629" i="3"/>
  <c r="BE643" i="3"/>
  <c r="E92" i="3"/>
  <c r="J101" i="3"/>
  <c r="BE150" i="3"/>
  <c r="BE162" i="3"/>
  <c r="BE193" i="3"/>
  <c r="BE208" i="3"/>
  <c r="BE221" i="3"/>
  <c r="BE224" i="3"/>
  <c r="BE226" i="3"/>
  <c r="BE247" i="3"/>
  <c r="BE268" i="3"/>
  <c r="BE301" i="3"/>
  <c r="BE304" i="3"/>
  <c r="BE324" i="3"/>
  <c r="BE327" i="3"/>
  <c r="BE336" i="3"/>
  <c r="BE338" i="3"/>
  <c r="BE371" i="3"/>
  <c r="BE390" i="3"/>
  <c r="BE402" i="3"/>
  <c r="BE420" i="3"/>
  <c r="BE430" i="3"/>
  <c r="BE435" i="3"/>
  <c r="BE451" i="3"/>
  <c r="BE470" i="3"/>
  <c r="BE491" i="3"/>
  <c r="BE497" i="3"/>
  <c r="BE510" i="3"/>
  <c r="BE545" i="3"/>
  <c r="BE553" i="3"/>
  <c r="BE556" i="3"/>
  <c r="BE587" i="3"/>
  <c r="BE592" i="3"/>
  <c r="BE608" i="3"/>
  <c r="BE637" i="3"/>
  <c r="BE652" i="3"/>
  <c r="BE656" i="3"/>
  <c r="BE661" i="3"/>
  <c r="BE673" i="3"/>
  <c r="BE107" i="3"/>
  <c r="BE126" i="3"/>
  <c r="BE138" i="3"/>
  <c r="BE185" i="3"/>
  <c r="BE215" i="3"/>
  <c r="BE236" i="3"/>
  <c r="BE241" i="3"/>
  <c r="BE285" i="3"/>
  <c r="BE293" i="3"/>
  <c r="BE333" i="3"/>
  <c r="BE398" i="3"/>
  <c r="BE405" i="3"/>
  <c r="BE410" i="3"/>
  <c r="BE415" i="3"/>
  <c r="BE443" i="3"/>
  <c r="BE464" i="3"/>
  <c r="BE482" i="3"/>
  <c r="BE495" i="3"/>
  <c r="BE514" i="3"/>
  <c r="BE517" i="3"/>
  <c r="BE531" i="3"/>
  <c r="BE542" i="3"/>
  <c r="BE559" i="3"/>
  <c r="BE565" i="3"/>
  <c r="BE575" i="3"/>
  <c r="BE581" i="3"/>
  <c r="BE631" i="3"/>
  <c r="BE644" i="3"/>
  <c r="BE645" i="3"/>
  <c r="BE648" i="3"/>
  <c r="BE668" i="3"/>
  <c r="BE677" i="3"/>
  <c r="J78" i="2"/>
  <c r="BE92" i="2"/>
  <c r="BE94" i="2"/>
  <c r="BE100" i="2"/>
  <c r="E71" i="2"/>
  <c r="BE84" i="2"/>
  <c r="BE86" i="2"/>
  <c r="BE88" i="2"/>
  <c r="BE90" i="2"/>
  <c r="BE104" i="2"/>
  <c r="J52" i="2"/>
  <c r="BE96" i="2"/>
  <c r="BE98" i="2"/>
  <c r="BE102" i="2"/>
  <c r="F55" i="2"/>
  <c r="BE107" i="2"/>
  <c r="BE109" i="2"/>
  <c r="F37" i="2"/>
  <c r="BD55" i="1"/>
  <c r="F39" i="3"/>
  <c r="BD57" i="1" s="1"/>
  <c r="BD56" i="1" s="1"/>
  <c r="J36" i="3"/>
  <c r="AW57" i="1" s="1"/>
  <c r="F38" i="3"/>
  <c r="BC57" i="1" s="1"/>
  <c r="BC56" i="1" s="1"/>
  <c r="AY56" i="1" s="1"/>
  <c r="F36" i="2"/>
  <c r="BC55" i="1"/>
  <c r="AS54" i="1"/>
  <c r="J34" i="2"/>
  <c r="AW55" i="1" s="1"/>
  <c r="F37" i="3"/>
  <c r="BB57" i="1"/>
  <c r="BB56" i="1" s="1"/>
  <c r="AX56" i="1" s="1"/>
  <c r="F34" i="2"/>
  <c r="BA55" i="1" s="1"/>
  <c r="F35" i="2"/>
  <c r="BB55" i="1" s="1"/>
  <c r="F36" i="3"/>
  <c r="BA57" i="1" s="1"/>
  <c r="BA56" i="1" s="1"/>
  <c r="AW56" i="1" s="1"/>
  <c r="R512" i="3" l="1"/>
  <c r="T512" i="3"/>
  <c r="BK105" i="3"/>
  <c r="J105" i="3"/>
  <c r="J64" i="3"/>
  <c r="P512" i="3"/>
  <c r="P105" i="3"/>
  <c r="P104" i="3"/>
  <c r="AU57" i="1"/>
  <c r="AU56" i="1" s="1"/>
  <c r="AU54" i="1" s="1"/>
  <c r="R105" i="3"/>
  <c r="R104" i="3"/>
  <c r="T105" i="3"/>
  <c r="T104" i="3"/>
  <c r="J106" i="3"/>
  <c r="J65" i="3"/>
  <c r="BK512" i="3"/>
  <c r="J512" i="3"/>
  <c r="J73" i="3"/>
  <c r="BK82" i="2"/>
  <c r="J82" i="2"/>
  <c r="J60" i="2"/>
  <c r="J700" i="3"/>
  <c r="J82" i="3" s="1"/>
  <c r="BA54" i="1"/>
  <c r="W30" i="1" s="1"/>
  <c r="F33" i="2"/>
  <c r="AZ55" i="1"/>
  <c r="BC54" i="1"/>
  <c r="AY54" i="1" s="1"/>
  <c r="BB54" i="1"/>
  <c r="W31" i="1" s="1"/>
  <c r="J35" i="3"/>
  <c r="AV57" i="1" s="1"/>
  <c r="AT57" i="1" s="1"/>
  <c r="BD54" i="1"/>
  <c r="W33" i="1"/>
  <c r="J33" i="2"/>
  <c r="AV55" i="1"/>
  <c r="AT55" i="1" s="1"/>
  <c r="F35" i="3"/>
  <c r="AZ57" i="1" s="1"/>
  <c r="AZ56" i="1" s="1"/>
  <c r="AV56" i="1" s="1"/>
  <c r="AT56" i="1" s="1"/>
  <c r="BK104" i="3" l="1"/>
  <c r="J104" i="3"/>
  <c r="J63" i="3" s="1"/>
  <c r="BK81" i="2"/>
  <c r="J81" i="2"/>
  <c r="AZ54" i="1"/>
  <c r="W29" i="1"/>
  <c r="W32" i="1"/>
  <c r="AX54" i="1"/>
  <c r="AW54" i="1"/>
  <c r="AK30" i="1" s="1"/>
  <c r="J30" i="2"/>
  <c r="AG55" i="1"/>
  <c r="J39" i="2" l="1"/>
  <c r="J59" i="2"/>
  <c r="AN55" i="1"/>
  <c r="AV54" i="1"/>
  <c r="AK29" i="1"/>
  <c r="J32" i="3"/>
  <c r="AG57" i="1" s="1"/>
  <c r="AG56" i="1" s="1"/>
  <c r="J41" i="3" l="1"/>
  <c r="AN56" i="1"/>
  <c r="AN57" i="1"/>
  <c r="AG54" i="1"/>
  <c r="AK26" i="1"/>
  <c r="AK35" i="1"/>
  <c r="AT54" i="1"/>
  <c r="AN54" i="1"/>
</calcChain>
</file>

<file path=xl/sharedStrings.xml><?xml version="1.0" encoding="utf-8"?>
<sst xmlns="http://schemas.openxmlformats.org/spreadsheetml/2006/main" count="6796" uniqueCount="1223">
  <si>
    <t>Export Komplet</t>
  </si>
  <si>
    <t>VZ</t>
  </si>
  <si>
    <t>2.0</t>
  </si>
  <si>
    <t>ZAMOK</t>
  </si>
  <si>
    <t>False</t>
  </si>
  <si>
    <t>{aa449ed1-a98f-4cbf-97e4-38603f6e9dee}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</si>
  <si>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</si>
  <si>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</si>
  <si>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</si>
  <si>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</si>
  <si>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</si>
  <si>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</si>
  <si>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</si>
  <si>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</si>
  <si>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07/24/05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</si>
  <si>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</si>
  <si>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</si>
  <si>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objektu, Domov mládeže, SŠ Rokycany, 0812017</t>
  </si>
  <si>
    <t>KSO:</t>
  </si>
  <si>
    <t/>
  </si>
  <si>
    <t>CC-CZ:</t>
  </si>
  <si>
    <t>Místo:</t>
  </si>
  <si>
    <t>Domov mládeže, Františka Kotyzy 1026/II, Rokycany</t>
  </si>
  <si>
    <t>Datum:</t>
  </si>
  <si>
    <t>Zadavatel:</t>
  </si>
  <si>
    <t>IČ:</t>
  </si>
  <si>
    <t>18242171</t>
  </si>
  <si>
    <t>Střední škola, Rokycany</t>
  </si>
  <si>
    <t>DIČ:</t>
  </si>
  <si>
    <t>CZ18242171</t>
  </si>
  <si>
    <t>Uchazeč:</t>
  </si>
  <si>
    <t>Vyplň údaj</t>
  </si>
  <si>
    <t>Projektant:</t>
  </si>
  <si>
    <t>07727755</t>
  </si>
  <si>
    <t>SEAP s.r.o.</t>
  </si>
  <si>
    <t>CZ07727755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</si>
  <si>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</si>
  <si>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</si>
  <si>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</si>
  <si>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</si>
  <si>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</si>
  <si>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</si>
  <si>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</si>
  <si>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</si>
  <si>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</si>
  <si>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</si>
  <si>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</si>
  <si>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</si>
  <si>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</si>
  <si>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</si>
  <si>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</si>
  <si>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</si>
  <si>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</si>
  <si>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</si>
  <si>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</si>
  <si>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</si>
  <si>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</si>
  <si>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</si>
  <si>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</si>
  <si>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</si>
  <si>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</si>
  <si>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</si>
  <si>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</si>
  <si>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</si>
  <si>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</si>
  <si>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</si>
  <si>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</si>
  <si>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</si>
  <si>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</si>
  <si>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</si>
  <si>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</si>
  <si>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</si>
  <si>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</si>
  <si>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</si>
  <si>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</si>
  <si>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</si>
  <si>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</si>
  <si>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</si>
  <si>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</si>
  <si>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</si>
  <si>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</si>
  <si>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</si>
  <si>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</si>
  <si>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</si>
  <si>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{53b798a4-4777-4d7e-bd15-76606103c6ee}</t>
  </si>
  <si>
    <t>2</t>
  </si>
  <si>
    <t>01</t>
  </si>
  <si>
    <t>Budova Domova mládeže</t>
  </si>
  <si>
    <t>{b8dfcf82-697e-485f-bac1-ea250c3e13b6}</t>
  </si>
  <si>
    <t>0103</t>
  </si>
  <si>
    <t>Zateplení budovy</t>
  </si>
  <si>
    <t>Soupis</t>
  </si>
  <si>
    <t>{f2ea05c4-08e2-47cb-8db8-952acfbe10b6}</t>
  </si>
  <si>
    <t>801 72 53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</si>
  <si>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</si>
  <si>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</si>
  <si>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</si>
  <si>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</si>
  <si>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</si>
  <si>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</si>
  <si>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</si>
  <si>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</si>
  <si>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</si>
  <si>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</si>
  <si>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</si>
  <si>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</si>
  <si>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</si>
  <si>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</si>
  <si>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</si>
  <si>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</si>
  <si>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</si>
  <si>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</si>
  <si>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</si>
  <si>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</si>
  <si>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</si>
  <si>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</si>
  <si>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</si>
  <si>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</si>
  <si>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</si>
  <si>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</si>
  <si>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VRN9</t>
  </si>
  <si>
    <t>Ostatní náklady</t>
  </si>
  <si>
    <t>K</t>
  </si>
  <si>
    <t>R005121 R</t>
  </si>
  <si>
    <t>Zařízení staveniště</t>
  </si>
  <si>
    <t>ks</t>
  </si>
  <si>
    <t>262144</t>
  </si>
  <si>
    <t>-169818678</t>
  </si>
  <si>
    <t>P</t>
  </si>
  <si>
    <t>Poznámka k položce:_x000D_
Veškeré náklady spojené s vybudováním, provozem a odstraněním zařízení staveniště.		_x000D_
Především v souladu s NV č. 591/2006 Sb., plánem BOZP a v souladu s požadavky zadávací dokumentace</t>
  </si>
  <si>
    <t>R005211010R</t>
  </si>
  <si>
    <t>Předání a převzetí staveniště</t>
  </si>
  <si>
    <t>hod</t>
  </si>
  <si>
    <t>-1955844149</t>
  </si>
  <si>
    <t>Poznámka k položce:_x000D_
Náklady spojené s účastí zhotovitele na předání a převzetí staveniště. Včetně vystavení zápisu.</t>
  </si>
  <si>
    <t>3</t>
  </si>
  <si>
    <t>R005211080R</t>
  </si>
  <si>
    <t>Bezpečnostní, požární a hygienická opatření na staveništi</t>
  </si>
  <si>
    <t>350918169</t>
  </si>
  <si>
    <t>Poznámka k položce:_x000D_
Např. ochrana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atd.</t>
  </si>
  <si>
    <t>4</t>
  </si>
  <si>
    <t>R005211081X</t>
  </si>
  <si>
    <t>Činnosti a opatření dle plánu BOZP, dle zákona č. 309/2006 Sb.</t>
  </si>
  <si>
    <t>-600790629</t>
  </si>
  <si>
    <t>Poznámka k položce:_x000D_
veškerá opatření dle plánu BOZP dle zákona č. 309/2006 Sb. v aktuálním znění v době provádění stavby a oprávněných pokynů (např. podle vyhl. č. 591/2006 Sb., atd.) koordinátora bezpečnosti práce pro bezpečné provádění díla v souladu s legislativními požadavky (např. realizace zabezpečení stavby proti pádům z výšky, vymezování pracovišť nebo pořádání kontrolních dnů KOO BOZP s účastí dotčených osob, atd.), a to i u veškerých subdodavatelů na všech stupních dodavatelské hierarchie (např. včetně dopravců, atd.)</t>
  </si>
  <si>
    <t>R005X9556</t>
  </si>
  <si>
    <t>Vypracování dokumentace skutečného stavu</t>
  </si>
  <si>
    <t>-559131166</t>
  </si>
  <si>
    <t>Poznámka k položce:_x000D_
Dokumentace bude vypracována na úrovni prováděcí dokumentace (textová a výkresová část, specifikace skutečně použitého materiálu, zařízení a výrobků) a bude, pokud nebude smlouvou určeno jinak, předána 4 x v papírové podobě, 2 x elektronicky na CD ve formátu *.pdf, 2 x elektronicky výkresová část na CD ve formátu *.dwg. Dokumentace musí být dodána tak, aby provozovatel mohl provádět komplexní provoz, údržbu, servis i případné budoucí zmněny vlastními odbornými silami s využitím této dokumentace. Dokumentace nesmí být provedena způsobem, kdy jsou v předchozí dokumentaci vyznačeny změny, ale musí to být dokumentace pouze skutečného stavu. Dokumentace musí být vypracována elektronicky ve stejných formátech jako dokumentace provedení stavby, nelze tedy např. pouze ručně vymazávat a překreslovat v původní dokumentaci. Včetně předání a převzetí dokumentace skutečného stavu včetně kontroly dokumentace a jejího souladu se skutečným stavem za účasti investora.</t>
  </si>
  <si>
    <t>6</t>
  </si>
  <si>
    <t>R005241011X</t>
  </si>
  <si>
    <t>Předání a převzetí dokumentace skutečného stavu, včetně kontroly dokumentace a jejího souladu se skutečným stavem za účasti investora</t>
  </si>
  <si>
    <t>1327197607</t>
  </si>
  <si>
    <t>Poznámka k položce:_x000D_
Včetně vystavení zápisu.</t>
  </si>
  <si>
    <t>7</t>
  </si>
  <si>
    <t>R005X9561</t>
  </si>
  <si>
    <t>Ostatní drobný, pomocný, doplňkový materiál a ostatní výrobky a zařízení v potřebném rozsahu pro řádné dokončení díla</t>
  </si>
  <si>
    <t>2083264594</t>
  </si>
  <si>
    <t>Poznámka k položce:_x000D_
Především materiál, výrobky a zařízení vyplývající z návodů výrobců dodavatelem zvolených a na stavbu dodaných materiálů, výrobků a zařízení (např. zohledňuje skutečná doporučení a požadavky výrobců vůči zadávací dokumentaci, kde konkrétní výrobky nemohou být deklarovány). Dále náklady na přizpůsobování instalovaných materiálů, výrobků a zařízení ostatním technickým zařízením stavby i její stavební části, atd. Také se jedná o veškerý a většinou běžný drobný materiál jako jsou např. šroubení, těsnění, spojovací materiál, atd. Dále se jedná o další náklady na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je to veškerý ostatní materiál a výrobky potřebné pro řádné dokončení díla tak, aby dodavatel mohl např. naplnit svoje povinnost dle NOZ. Při tomto se mimo jiné vychází z toho, že dodavatel je odborná firma a má tzv. „odpovědnost profesionála“ např. dle §5, odst. 1 nebo §2912, odst. 2, atd. zákona č. 89/2016 Sb. vše dle zákona č. 89/2012 Sb. (tzv. NOZ),</t>
  </si>
  <si>
    <t>8</t>
  </si>
  <si>
    <t>R005X9562</t>
  </si>
  <si>
    <t>Ostatní stavební, montážní, pomocné a doplňkové práce v potřebném rozsahu pro řádné dokončení díla</t>
  </si>
  <si>
    <t>-1897458930</t>
  </si>
  <si>
    <t>Poznámka k položce:_x000D_
Především stavební, montážní, pomocné a doplňkové práce vyplývající z návodů výrobců dodavatelem zvolených a na stavbu dodaných materiálů výrobků a zařízení (např. zohledňuje skutečná doporučení a požadavky výrobců vůči zadávací dokumentaci, kde konkrétní výrobky nemohou být deklarovány). Dále náklady na stavební, montážní, pomocné a doplňkové práce na přizpůsobování instalovaných materiálů, výrobků a zařízení ostatním technickým zařízením stavby i její stavební části, atd. Také se jedná o náklady na stavební, montážní, pomocné a doplňkové práce pro veškerý a většinou běžný drobný materiál jako jsou např. šroubení, těsnění, spojovací materiál, atd. a dále pro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jsou to stavební, montážní, pomocné a doplňkové práce pro veškerý ostatní materiál a výrobky potřebné pro řádné dokončení díla tak, aby dodavatel mohl např. naplnit svoje povinnost dle NOZ. Při tomto se mimo jiné vychází z toho, že dodavatel je odborná firma a má tzv. „odpovědnost profesionála“ např. dle §5, odst. 1 nebo §2912, odst. 2, atd. zákona č. 89/2016 Sb. vše dle zákona č. 89/2012 Sb. (tzv. NOZ),</t>
  </si>
  <si>
    <t>9</t>
  </si>
  <si>
    <t>R005121025X</t>
  </si>
  <si>
    <t>Náklady na energie</t>
  </si>
  <si>
    <t>383426111</t>
  </si>
  <si>
    <t>Poznámka k položce:_x000D_
vodné, stočné, elektrická energie a jiné spotřebované energie a média nutných k výstavbě</t>
  </si>
  <si>
    <t>10</t>
  </si>
  <si>
    <t>005R1696170</t>
  </si>
  <si>
    <t>Doprava</t>
  </si>
  <si>
    <t>182777092</t>
  </si>
  <si>
    <t>Poznámka k položce:_x000D_
V rozsahu činnosti dle dotčené projektové části.</t>
  </si>
  <si>
    <t>11</t>
  </si>
  <si>
    <t>053002000</t>
  </si>
  <si>
    <t>Poplatky</t>
  </si>
  <si>
    <t>CS ÚRS 2022 01</t>
  </si>
  <si>
    <t>-698599159</t>
  </si>
  <si>
    <t>Online PSC</t>
  </si>
  <si>
    <t>https://podminky.urs.cz/item/CS_URS_2022_01/053002000</t>
  </si>
  <si>
    <t>Poznámka k položce:_x000D_
zábor veřejného prostranství stavbou jako lešení, skládka materiálů, zařízení staveniště atd.</t>
  </si>
  <si>
    <t>R005211091X.1</t>
  </si>
  <si>
    <t>Likvidace odpadů</t>
  </si>
  <si>
    <t>-1130685402</t>
  </si>
  <si>
    <t>Poznámka k položce:_x000D_
Kompletní systém sběru, třídění, odvozu a likvidace odpadu v souladu se zák. 541/2020 Sb. v platném znění a vyhl. č.381/2001 Sb. v platném znění.</t>
  </si>
  <si>
    <t>13</t>
  </si>
  <si>
    <t>R005211092X.1</t>
  </si>
  <si>
    <t>Průběžný a závěrečný úklid</t>
  </si>
  <si>
    <t>147054609</t>
  </si>
  <si>
    <t>Poznámka k položce:_x000D_
Provádění průběžného úklidu během stavby pro řádné, bezpečné a ekologické provádění díla. Provedení komplexního úklidu po dokončení stavby a udržování tohoto stavu do doby předání stavby stavebníkovi. Úklid je včetně shromažďování odpadů pro jejich následný odvoz a likvidaci v souladu s platnou legislativou. Úklid a shromažďování musí být prováděno tak, aby nedocházelo k nadměrnému víření prachu a odpadu, všechna pracoviště byla trvale bezpečná a umožňovala plynulý pohyb a přesun materiálu, aby materiál a zařízení stavby a vznikající odapd byly pouze na místech k tomu předem určených  aby stavba plnila i vizuálně uklizený dojem (např. materiál, zařízení a odpad  srovnaný ve vzájemně oddělených skupinách dle účelu použití nebo jeho druhuprůběžné odklízení a oddělené shromažďování vznikajících odpadů dle jejich druhu na k tomu určených místech, nádobách, atd.)</t>
  </si>
  <si>
    <t>01 - Budova Domova mládeže</t>
  </si>
  <si>
    <t>Soupis:</t>
  </si>
  <si>
    <t>0103 - Zateplení budovy</t>
  </si>
  <si>
    <t>12121</t>
  </si>
  <si>
    <t>CZ-CPV:</t>
  </si>
  <si>
    <t>45000000-7</t>
  </si>
  <si>
    <t>CZ-CPA:</t>
  </si>
  <si>
    <t>41.00.27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</si>
  <si>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</si>
  <si>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</si>
  <si>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</si>
  <si>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</si>
  <si>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</si>
  <si>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</si>
  <si>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</si>
  <si>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</si>
  <si>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</si>
  <si>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</si>
  <si>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</si>
  <si>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</si>
  <si>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</si>
  <si>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</si>
  <si>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</si>
  <si>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</si>
  <si>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</si>
  <si>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HSV</t>
  </si>
  <si>
    <t>Práce a dodávky HSV</t>
  </si>
  <si>
    <t>Zemní práce</t>
  </si>
  <si>
    <t>121112003</t>
  </si>
  <si>
    <t>Sejmutí ornice ručně při souvislé ploše, tl. vrstvy do 200 mm</t>
  </si>
  <si>
    <t>m2</t>
  </si>
  <si>
    <t>CS ÚRS 2023 01</t>
  </si>
  <si>
    <t>1218252188</t>
  </si>
  <si>
    <t>https://podminky.urs.cz/item/CS_URS_2023_01/121112003</t>
  </si>
  <si>
    <t>VV</t>
  </si>
  <si>
    <t>"bour vstup schodiště" ((0+3,8)*1,0)</t>
  </si>
  <si>
    <t>Součet</t>
  </si>
  <si>
    <t>122151102</t>
  </si>
  <si>
    <t>Odkopávky a prokopávky nezapažené strojně v hornině třídy těžitelnosti I skupiny 1 a 2 přes 20 do 50 m3</t>
  </si>
  <si>
    <t>m3</t>
  </si>
  <si>
    <t>-312080748</t>
  </si>
  <si>
    <t>https://podminky.urs.cz/item/CS_URS_2023_01/122151102</t>
  </si>
  <si>
    <t>"opěrná stěna" ((4,4+2*1,5)*1,5*1,5/2)</t>
  </si>
  <si>
    <t>"bour vstup schod" (4,0*4,4*(1,5)/2)</t>
  </si>
  <si>
    <t>"sokl vstup" ((5*1,3 + 2*0,4 + 2*4,4+3,7) + 1,15*0)*(0,8)*(1,0)</t>
  </si>
  <si>
    <t>122251102</t>
  </si>
  <si>
    <t>Odkopávky a prokopávky nezapažené strojně v hornině třídy těžitelnosti I skupiny 3 přes 20 do 50 m3</t>
  </si>
  <si>
    <t>228298466</t>
  </si>
  <si>
    <t>https://podminky.urs.cz/item/CS_URS_2023_01/122251102</t>
  </si>
  <si>
    <t>"stáv bet dl" (9,2*5,0 + 3,3*1,75 + 4,5*1,75)*0,2</t>
  </si>
  <si>
    <t>"bour vstup schodiště" (0 + (4,4+0,4)*3,8)*0,2</t>
  </si>
  <si>
    <t>132251103</t>
  </si>
  <si>
    <t>Hloubení nezapažených rýh šířky do 800 mm strojně s urovnáním dna do předepsaného profilu a spádu v hornině třídy těžitelnosti I skupiny 3 přes 50 do 100 m3</t>
  </si>
  <si>
    <t>791064848</t>
  </si>
  <si>
    <t>https://podminky.urs.cz/item/CS_URS_2023_01/132251103</t>
  </si>
  <si>
    <t>"opěrná stěna" ((4,4+3,65)*0,4*(0,8+0,1))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</si>
  <si>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</si>
  <si>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</si>
  <si>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CS ÚRS 2022 02</t>
  </si>
  <si>
    <t>319272101</t>
  </si>
  <si>
    <t>https://podminky.urs.cz/item/CS_URS_2022_02/162351103</t>
  </si>
  <si>
    <t>"sokl vstup" ((5*1,3 + 2*0,4 + 2*4,4+3,7) + 1,15*0)*(0,8)*(1,0)*(-1)</t>
  </si>
  <si>
    <t>"bour vstup schodiště" ((4,4+3,8)*0,4*1,0)*(-1)</t>
  </si>
  <si>
    <t>"opěrná stěna" ((4,4+2*1,5)*1,5*1,5/2)*(-1)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</si>
  <si>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</si>
  <si>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</si>
  <si>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-771457225</t>
  </si>
  <si>
    <t>https://podminky.urs.cz/item/CS_URS_2023_01/162751117</t>
  </si>
  <si>
    <t>167151101</t>
  </si>
  <si>
    <t>Nakládání, skládání a překládání neulehlého výkopku nebo sypaniny strojně nakládání, množství do 100 m3, z horniny třídy těžitelnosti I, skupiny 1 až 3</t>
  </si>
  <si>
    <t>-1628283291</t>
  </si>
  <si>
    <t>https://podminky.urs.cz/item/CS_URS_2023_01/167151101</t>
  </si>
  <si>
    <t>171201221</t>
  </si>
  <si>
    <t>Poplatek za uložení stavebního odpadu na skládce (skládkovné) zeminy a kamení zatříděného do Katalogu odpadů pod kódem 17 05 04</t>
  </si>
  <si>
    <t>t</t>
  </si>
  <si>
    <t>-2051782888</t>
  </si>
  <si>
    <t>https://podminky.urs.cz/item/CS_URS_2023_01/171201221</t>
  </si>
  <si>
    <t>28,396*1,9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</si>
  <si>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</si>
  <si>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</si>
  <si>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-1306852766</t>
  </si>
  <si>
    <t>https://podminky.urs.cz/item/CS_URS_2023_01/174151101</t>
  </si>
  <si>
    <t>"bour vstup schodiště" ((4,4+3,8)*0,4*1,0)</t>
  </si>
  <si>
    <t>181311103</t>
  </si>
  <si>
    <t>Rozprostření a urovnání ornice v rovině nebo ve svahu sklonu do 1:5 ručně při souvislé ploše, tl. vrstvy do 200 mm</t>
  </si>
  <si>
    <t>282746545</t>
  </si>
  <si>
    <t>https://podminky.urs.cz/item/CS_URS_2023_01/181311103</t>
  </si>
  <si>
    <t>"bour vstup schodiště" ((0+3,8)*1,0 + 0)</t>
  </si>
  <si>
    <t>183405211</t>
  </si>
  <si>
    <t>Výsev trávníku hydroosevem na ornici</t>
  </si>
  <si>
    <t>981861608</t>
  </si>
  <si>
    <t>https://podminky.urs.cz/item/CS_URS_2023_01/183405211</t>
  </si>
  <si>
    <t>M</t>
  </si>
  <si>
    <t>00572410</t>
  </si>
  <si>
    <t>osivo směs travní parková</t>
  </si>
  <si>
    <t>kg</t>
  </si>
  <si>
    <t>711500294</t>
  </si>
  <si>
    <t>3,8*0,25 'Přepočtené koeficientem množství</t>
  </si>
  <si>
    <t>185803111</t>
  </si>
  <si>
    <t>Ošetření trávníku jednorázové v rovině nebo na svahu do 1:5</t>
  </si>
  <si>
    <t>-324062550</t>
  </si>
  <si>
    <t>https://podminky.urs.cz/item/CS_URS_2023_01/185803111</t>
  </si>
  <si>
    <t>Zakládání</t>
  </si>
  <si>
    <t>14</t>
  </si>
  <si>
    <t>271572211</t>
  </si>
  <si>
    <t>Podsyp pod základové konstrukce se zhutněním a urovnáním povrchu ze štěrkopísku netříděného</t>
  </si>
  <si>
    <t>905062188</t>
  </si>
  <si>
    <t>https://podminky.urs.cz/item/CS_URS_2023_01/271572211</t>
  </si>
  <si>
    <t>"opěrná stěna" ((4,4+3,65)*0,4*(0,1))</t>
  </si>
  <si>
    <t>15</t>
  </si>
  <si>
    <t>274313711</t>
  </si>
  <si>
    <t>Základy z betonu prostého pasy betonu kamenem neprokládaného tř. C 20/25</t>
  </si>
  <si>
    <t>-2039068898</t>
  </si>
  <si>
    <t>https://podminky.urs.cz/item/CS_URS_2023_01/274313711</t>
  </si>
  <si>
    <t>"opěrná stěna" ((4,4+3,65)*0,4*(0,8))</t>
  </si>
  <si>
    <t>Svislé a kompletní konstrukce</t>
  </si>
  <si>
    <t>16</t>
  </si>
  <si>
    <t>311113142</t>
  </si>
  <si>
    <t>Nadzákladové zdi z tvárnic ztraceného bednění betonových hladkých, včetně výplně z betonu třídy C 20/25, tloušťky zdiva přes 150 do 200 mm</t>
  </si>
  <si>
    <t>-784024259</t>
  </si>
  <si>
    <t>https://podminky.urs.cz/item/CS_URS_2023_01/311113142</t>
  </si>
  <si>
    <t>"opěrná stěna" ((3,65)*2,2)</t>
  </si>
  <si>
    <t>17</t>
  </si>
  <si>
    <t>311113145</t>
  </si>
  <si>
    <t>Nadzákladové zdi z tvárnic ztraceného bednění betonových hladkých, včetně výplně z betonu třídy C 20/25, tloušťky zdiva přes 300 do 400 mm</t>
  </si>
  <si>
    <t>990592088</t>
  </si>
  <si>
    <t>https://podminky.urs.cz/item/CS_URS_2023_01/311113145</t>
  </si>
  <si>
    <t>"opěrná stěna" ((4,4+0,4)*2,2)</t>
  </si>
  <si>
    <t>18</t>
  </si>
  <si>
    <t>311272031</t>
  </si>
  <si>
    <t>Zdivo z pórobetonových tvárnic na tenké maltové lože, tl. zdiva 200 mm pevnost tvárnic přes P2 do P4, objemová hmotnost přes 450 do 600 kg/m3 hladkých</t>
  </si>
  <si>
    <t>1495977416</t>
  </si>
  <si>
    <t>https://podminky.urs.cz/item/CS_URS_2023_01/311272031</t>
  </si>
  <si>
    <t>"vstup" ((4,4*2,8 - 2,1*(1,5+0,25)-0,98*(1,5+0,25)) + ((4,4-2*1,7)*2,8))</t>
  </si>
  <si>
    <t>19</t>
  </si>
  <si>
    <t>311272031X02</t>
  </si>
  <si>
    <t>příplatek za řezání tvárnic</t>
  </si>
  <si>
    <t>-1842247856</t>
  </si>
  <si>
    <t>Poznámka k položce:_x000D_
barva bílá, izolační dvojsklo 4-16-4, celoobvodové kování včetně kličky, U = 1,2 W/(m2.K)</t>
  </si>
  <si>
    <t>20</t>
  </si>
  <si>
    <t>311361821</t>
  </si>
  <si>
    <t>Výztuž nadzákladových zdí nosných svislých nebo odkloněných od svislice, rovných nebo oblých z betonářské oceli 10 505 (R) nebo BSt 500</t>
  </si>
  <si>
    <t>-1882793823</t>
  </si>
  <si>
    <t>https://podminky.urs.cz/item/CS_URS_2023_01/311361821</t>
  </si>
  <si>
    <t>"opěrná stěna" ((4,4+0,4 + 3,65)*2,2)*8,8*0,395/1000</t>
  </si>
  <si>
    <t>317121101</t>
  </si>
  <si>
    <t>Montáž prefabrikovaných překladů délky do 1500 mm</t>
  </si>
  <si>
    <t>kus</t>
  </si>
  <si>
    <t>-605808756</t>
  </si>
  <si>
    <t>https://podminky.urs.cz/item/CS_URS_2023_01/317121101</t>
  </si>
  <si>
    <t>22</t>
  </si>
  <si>
    <t>59321002</t>
  </si>
  <si>
    <t>překlad pórobetonový nenosný š 100mm dl 1000-1250mm</t>
  </si>
  <si>
    <t>867873969</t>
  </si>
  <si>
    <t>23</t>
  </si>
  <si>
    <t>317121103</t>
  </si>
  <si>
    <t>Montáž prefabrikovaných překladů délky přes 2200 do 4200 mm</t>
  </si>
  <si>
    <t>-1596556053</t>
  </si>
  <si>
    <t>https://podminky.urs.cz/item/CS_URS_2023_01/317121103</t>
  </si>
  <si>
    <t>24</t>
  </si>
  <si>
    <t>59321954</t>
  </si>
  <si>
    <t>překlad pórobetonový nenosný š 100mm dl 2000-2500mm</t>
  </si>
  <si>
    <t>-1844219235</t>
  </si>
  <si>
    <t>25</t>
  </si>
  <si>
    <t>342291131</t>
  </si>
  <si>
    <t>Ukotvení příček plochými kotvami, do konstrukce betonové</t>
  </si>
  <si>
    <t>m</t>
  </si>
  <si>
    <t>-1395782729</t>
  </si>
  <si>
    <t>https://podminky.urs.cz/item/CS_URS_2023_01/342291131</t>
  </si>
  <si>
    <t>"vstup" (2*2*2,8)</t>
  </si>
  <si>
    <t>Komunikace pozemní</t>
  </si>
  <si>
    <t>26</t>
  </si>
  <si>
    <t>564861011</t>
  </si>
  <si>
    <t>Podklad ze štěrkodrti ŠD s rozprostřením a zhutněním plochy jednotlivě do 100 m2, po zhutnění tl. 200 mm</t>
  </si>
  <si>
    <t>771254179</t>
  </si>
  <si>
    <t>https://podminky.urs.cz/item/CS_URS_2023_01/564861011</t>
  </si>
  <si>
    <t>"stáv bet dl" (9,2*5,0 + 3,3*1,75 + 4,5*1,75)</t>
  </si>
  <si>
    <t>"bour vstup schodiště" (0 + (4,4+0,4)*3,8)</t>
  </si>
  <si>
    <t>27</t>
  </si>
  <si>
    <t>596841221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</si>
  <si>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přes 50 do 100 m2</t>
  </si>
  <si>
    <t>1623808954</t>
  </si>
  <si>
    <t>https://podminky.urs.cz/item/CS_URS_2023_01/596841221</t>
  </si>
  <si>
    <t>28</t>
  </si>
  <si>
    <t>59245601</t>
  </si>
  <si>
    <t>dlažba desková betonová tl 50mm přírodní</t>
  </si>
  <si>
    <t>-1815130596</t>
  </si>
  <si>
    <t>77,89*1,1 'Přepočtené koeficientem množství</t>
  </si>
  <si>
    <t>Úpravy povrchů, podlahy a osazování výplní</t>
  </si>
  <si>
    <t>29</t>
  </si>
  <si>
    <t>612142001</t>
  </si>
  <si>
    <t>Potažení vnitřních ploch pletivem v ploše nebo pruzích, na plném podkladu sklovláknitým vtlačením do tmelu stěn</t>
  </si>
  <si>
    <t>-1400253901</t>
  </si>
  <si>
    <t>https://podminky.urs.cz/item/CS_URS_2023_01/612142001</t>
  </si>
  <si>
    <t>"vstup" ((4,4*2,6 - 2,1*(1,5+0)-0,98*(1,5)) + ((4,4-2*1,7)*2,8))</t>
  </si>
  <si>
    <t>"O5" (2,1+2*1,5)*0,06</t>
  </si>
  <si>
    <t>"O7" (0,98+2*1,5)*0,06</t>
  </si>
  <si>
    <t>"O8" 2*(1,7+2*2,55)*0,06</t>
  </si>
  <si>
    <t>30</t>
  </si>
  <si>
    <t>612311131</t>
  </si>
  <si>
    <t>Potažení vnitřních ploch vápenným štukem tloušťky do 3 mm svislých konstrukcí stěn</t>
  </si>
  <si>
    <t>638219741</t>
  </si>
  <si>
    <t>https://podminky.urs.cz/item/CS_URS_2023_01/612311131</t>
  </si>
  <si>
    <t>31</t>
  </si>
  <si>
    <t>612341121</t>
  </si>
  <si>
    <t>Omítka sádrová nebo vápenosádrová vnitřních ploch nanášená ručně jednovrstvá, tloušťky do 10 mm hladká svislých konstrukcí stěn</t>
  </si>
  <si>
    <t>-1272177001</t>
  </si>
  <si>
    <t>https://podminky.urs.cz/item/CS_URS_2023_01/612341121</t>
  </si>
  <si>
    <t>32</t>
  </si>
  <si>
    <t>619991001</t>
  </si>
  <si>
    <t>Zakrytí vnitřních ploch před znečištěním včetně pozdějšího odkrytí podlah fólií přilepenou lepící páskou</t>
  </si>
  <si>
    <t>-1638058293</t>
  </si>
  <si>
    <t>https://podminky.urs.cz/item/CS_URS_2023_01/619991001</t>
  </si>
  <si>
    <t>zakrytí vnitřního prostoru a jeho vybavení</t>
  </si>
  <si>
    <t>"vstup" (2*4,4*2,0)</t>
  </si>
  <si>
    <t>33</t>
  </si>
  <si>
    <t>619991011</t>
  </si>
  <si>
    <t>Zakrytí vnitřních ploch před znečištěním včetně pozdějšího odkrytí konstrukcí a prvků obalením fólií a přelepením páskou</t>
  </si>
  <si>
    <t>-786690859</t>
  </si>
  <si>
    <t>https://podminky.urs.cz/item/CS_URS_2023_01/619991011</t>
  </si>
  <si>
    <t>"O5" (2,1*1,5)</t>
  </si>
  <si>
    <t>"O7" (0,98*1,5)</t>
  </si>
  <si>
    <t>"O8" 2*(1,7*2,55)</t>
  </si>
  <si>
    <t>34</t>
  </si>
  <si>
    <t>619991021</t>
  </si>
  <si>
    <t>Zakrytí vnitřních ploch před znečištěním včetně pozdějšího odkrytí rámů oken a dveří, keramických soklů oblepením malířskou páskou</t>
  </si>
  <si>
    <t>-1102994327</t>
  </si>
  <si>
    <t>https://podminky.urs.cz/item/CS_URS_2023_01/619991021</t>
  </si>
  <si>
    <t>"O5" 2*(2*2,1+2*1,5)</t>
  </si>
  <si>
    <t>"O7" 2*(2*0,98+2*1,5)</t>
  </si>
  <si>
    <t>"O8" 2*2*(2*1,7+2*2,55)</t>
  </si>
  <si>
    <t>35</t>
  </si>
  <si>
    <t>619995001</t>
  </si>
  <si>
    <t>Začištění omítek (s dodáním hmot) kolem oken, dveří, podlah, obkladů apod.</t>
  </si>
  <si>
    <t>-1647698308</t>
  </si>
  <si>
    <t>https://podminky.urs.cz/item/CS_URS_2023_01/619995001</t>
  </si>
  <si>
    <t>začištění vnitřních omítek navazujících na pův. konstrukci</t>
  </si>
  <si>
    <t>"vstup" 2*(4,4+2*2,6)</t>
  </si>
  <si>
    <t>"O5" (2,1+2*1,5)</t>
  </si>
  <si>
    <t>"O7" (0,98+2*1,5)</t>
  </si>
  <si>
    <t>"O8" 2*(1,7+2*2,55)</t>
  </si>
  <si>
    <t>36</t>
  </si>
  <si>
    <t>622131121</t>
  </si>
  <si>
    <t>Podkladní a spojovací vrstva vnějších omítaných ploch penetrace nanášená ručně stěn</t>
  </si>
  <si>
    <t>906987882</t>
  </si>
  <si>
    <t>https://podminky.urs.cz/item/CS_URS_2023_01/622131121</t>
  </si>
  <si>
    <t>37</t>
  </si>
  <si>
    <t>622135011</t>
  </si>
  <si>
    <t>Vyrovnání nerovností podkladu vnějších omítaných ploch tmelem, tloušťky do 2 mm stěn</t>
  </si>
  <si>
    <t>1891187292</t>
  </si>
  <si>
    <t>https://podminky.urs.cz/item/CS_URS_2023_01/622135011</t>
  </si>
  <si>
    <t>"sokl vstup" ((5*1,3 + 2*0,4 + 2*4,4+3,7) + 1,0)*(0,8+0,3)</t>
  </si>
  <si>
    <t>"opěr stěna" (1,3*1,5 + (2,7)*1,7 + 2*(1,7+0,2)/2*3,9  + 2*4,2*0,3 + 0 + (4,8+11,0+0,4)*2,2 + (0,5+2,2)/2*11,0)</t>
  </si>
  <si>
    <t>38</t>
  </si>
  <si>
    <t>622142001</t>
  </si>
  <si>
    <t>Potažení vnějších ploch pletivem v ploše nebo pruzích, na plném podkladu sklovláknitým vtlačením do tmelu stěn</t>
  </si>
  <si>
    <t>-546839161</t>
  </si>
  <si>
    <t>https://podminky.urs.cz/item/CS_URS_2023_01/622142001</t>
  </si>
  <si>
    <t>"opěr stěna" (1,3*1,5 + (2,7)*1,7 + 2*(1,7+0,2)/2*3,9  + 2*4,2*0,3 + 0 + (4,5+4,8+11,0+0,4)*2,2 + 2*3,6*2,2 + (0,5+2,2)/2*11,0 + (4,8+4,8)*0,5 + 0,3)</t>
  </si>
  <si>
    <t>39</t>
  </si>
  <si>
    <t>622151001</t>
  </si>
  <si>
    <t>Penetrační nátěr vnějších pastovitých tenkovrstvých omítek akrylátový stěn</t>
  </si>
  <si>
    <t>-314031970</t>
  </si>
  <si>
    <t>https://podminky.urs.cz/item/CS_URS_2023_01/622151001</t>
  </si>
  <si>
    <t>40</t>
  </si>
  <si>
    <t>622151011</t>
  </si>
  <si>
    <t>Penetrační nátěr vnějších pastovitých tenkovrstvých omítek silikátový stěn</t>
  </si>
  <si>
    <t>1848792594</t>
  </si>
  <si>
    <t>https://podminky.urs.cz/item/CS_URS_2023_01/622151011</t>
  </si>
  <si>
    <t>"O5" (2,1+2*1,5)*0,15</t>
  </si>
  <si>
    <t>"O7" (0,98+2*1,5)*0,15</t>
  </si>
  <si>
    <t>"O8" 2*(1,7+2*2,55)*0,15</t>
  </si>
  <si>
    <t>41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</si>
  <si>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</si>
  <si>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</si>
  <si>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1887848105</t>
  </si>
  <si>
    <t>https://podminky.urs.cz/item/CS_URS_2023_01/622211011</t>
  </si>
  <si>
    <t>"sokl vstup" ((5*1,3 + 2*0,4 + 2*4,4*0+3,7*0) + 1,0*0)*(0,8+0)</t>
  </si>
  <si>
    <t>42</t>
  </si>
  <si>
    <t>28376417</t>
  </si>
  <si>
    <t>deska XPS hrana polodrážková a hladký povrch 300kPA tl 50mm</t>
  </si>
  <si>
    <t>-460986045</t>
  </si>
  <si>
    <t>5,84*1,05 'Přepočtené koeficientem množství</t>
  </si>
  <si>
    <t>43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</si>
  <si>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</si>
  <si>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</si>
  <si>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-1503165158</t>
  </si>
  <si>
    <t>https://podminky.urs.cz/item/CS_URS_2023_01/622211021</t>
  </si>
  <si>
    <t>"sokl vstup" ((5*1,3*0 + 2*0,4*0 + 2*4,4+3,7) + 1,0)*(0,8)</t>
  </si>
  <si>
    <t>44</t>
  </si>
  <si>
    <t>28376422</t>
  </si>
  <si>
    <t>deska XPS hrana polodrážková a hladký povrch 300kPA tl 100mm</t>
  </si>
  <si>
    <t>1233626507</t>
  </si>
  <si>
    <t>10,8*1,05 'Přepočtené koeficientem množství</t>
  </si>
  <si>
    <t>45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</si>
  <si>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</si>
  <si>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</si>
  <si>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1255832269</t>
  </si>
  <si>
    <t>https://podminky.urs.cz/item/CS_URS_2023_01/622221031</t>
  </si>
  <si>
    <t>46</t>
  </si>
  <si>
    <t>63151521</t>
  </si>
  <si>
    <t>deska tepelně izolační minerální kontaktních fasád podélné vlákno λ=0,036 tl 150mm</t>
  </si>
  <si>
    <t>597607414</t>
  </si>
  <si>
    <t>9,62*1,05 'Přepočtené koeficientem množství</t>
  </si>
  <si>
    <t>47</t>
  </si>
  <si>
    <t>622252001</t>
  </si>
  <si>
    <t>Montáž profilů kontaktního zateplení zakládacích soklových připevněných hmoždinkami</t>
  </si>
  <si>
    <t>-1986717340</t>
  </si>
  <si>
    <t>https://podminky.urs.cz/item/CS_URS_2023_01/622252001</t>
  </si>
  <si>
    <t>"vstup" ((4,4) + ((4,4-2*1,7)))</t>
  </si>
  <si>
    <t>48</t>
  </si>
  <si>
    <t>59051668</t>
  </si>
  <si>
    <t>profil zakládací Al tl 0,7mm pro ETICS pro izolant tl 150mm</t>
  </si>
  <si>
    <t>1859524211</t>
  </si>
  <si>
    <t>49</t>
  </si>
  <si>
    <t>622252002</t>
  </si>
  <si>
    <t>Montáž profilů kontaktního zateplení ostatních stěnových, dilatačních apod. lepených do tmelu</t>
  </si>
  <si>
    <t>-1789376755</t>
  </si>
  <si>
    <t>https://podminky.urs.cz/item/CS_URS_2023_01/622252002</t>
  </si>
  <si>
    <t>"O5" (0+2*1,5)</t>
  </si>
  <si>
    <t>"O7" (0+2*1,5)</t>
  </si>
  <si>
    <t>"O8" 2*(0+2*2,55)</t>
  </si>
  <si>
    <t>"O5" 2,1</t>
  </si>
  <si>
    <t>"O7" 0,98</t>
  </si>
  <si>
    <t>"O8" 2*1,7*0</t>
  </si>
  <si>
    <t>50</t>
  </si>
  <si>
    <t>63127466</t>
  </si>
  <si>
    <t>profil rohový Al 23x23mm s výztužnou tkaninou š 100mm pro ETICS</t>
  </si>
  <si>
    <t>921259032</t>
  </si>
  <si>
    <t>16,2*1,1 'Přepočtené koeficientem množství</t>
  </si>
  <si>
    <t>51</t>
  </si>
  <si>
    <t>59051476</t>
  </si>
  <si>
    <t>profil začišťovací PVC 9mm s výztužnou tkaninou pro ostění ETICS</t>
  </si>
  <si>
    <t>1634310682</t>
  </si>
  <si>
    <t>22,68*1,1 'Přepočtené koeficientem množství</t>
  </si>
  <si>
    <t>52</t>
  </si>
  <si>
    <t>59051510</t>
  </si>
  <si>
    <t>profil začišťovací s okapnicí PVC s výztužnou tkaninou pro nadpraží ETICS</t>
  </si>
  <si>
    <t>-856384518</t>
  </si>
  <si>
    <t>3,08*1,1 'Přepočtené koeficientem množství</t>
  </si>
  <si>
    <t>53</t>
  </si>
  <si>
    <t>59051512</t>
  </si>
  <si>
    <t>profil začišťovací s okapnicí PVC s výztužnou tkaninou pro parapet ETICS</t>
  </si>
  <si>
    <t>1890690974</t>
  </si>
  <si>
    <t>54</t>
  </si>
  <si>
    <t>622511112</t>
  </si>
  <si>
    <t>Omítka tenkovrstvá akrylátová vnějších ploch probarvená bez penetrace mozaiková střednězrnná stěn</t>
  </si>
  <si>
    <t>1964672210</t>
  </si>
  <si>
    <t>https://podminky.urs.cz/item/CS_URS_2023_01/622511112</t>
  </si>
  <si>
    <t>55</t>
  </si>
  <si>
    <t>622531032</t>
  </si>
  <si>
    <t>Omítka tenkovrstvá silikonová vnějších ploch probarvená bez penetrace zatíraná (škrábaná), zrnitost 3,0 mm stěn</t>
  </si>
  <si>
    <t>2020844352</t>
  </si>
  <si>
    <t>https://podminky.urs.cz/item/CS_URS_2023_01/622531032</t>
  </si>
  <si>
    <t>56</t>
  </si>
  <si>
    <t>622259X01</t>
  </si>
  <si>
    <t>Montáž nízkoúnosného montážního prvku do KZS (informační tabule, osvětlení, ...)</t>
  </si>
  <si>
    <t>-1275520973</t>
  </si>
  <si>
    <t>"zvonek" 1</t>
  </si>
  <si>
    <t>57</t>
  </si>
  <si>
    <t>622259X02</t>
  </si>
  <si>
    <t>Montážní podložka nízkoúnosná z PE pro vlepení do KZS</t>
  </si>
  <si>
    <t>-928494779</t>
  </si>
  <si>
    <t>58</t>
  </si>
  <si>
    <t>629991012</t>
  </si>
  <si>
    <t>Zakrytí vnějších ploch před znečištěním včetně pozdějšího odkrytí výplní otvorů a svislých ploch fólií přilepenou na začišťovací lištu</t>
  </si>
  <si>
    <t>-1955697107</t>
  </si>
  <si>
    <t>https://podminky.urs.cz/item/CS_URS_2023_01/629991012</t>
  </si>
  <si>
    <t>59</t>
  </si>
  <si>
    <t>629995101</t>
  </si>
  <si>
    <t>Očištění vnějších ploch tlakovou vodou omytím</t>
  </si>
  <si>
    <t>-584439918</t>
  </si>
  <si>
    <t>https://podminky.urs.cz/item/CS_URS_2023_01/629995101</t>
  </si>
  <si>
    <t>Poznámka k položce:_x000D_
odmaštění povrchu se provádí 3 % roztokem čpavkové vody</t>
  </si>
  <si>
    <t>60</t>
  </si>
  <si>
    <t>629R9902</t>
  </si>
  <si>
    <t>Překrytí izolace spodní stavby jádrovou omítkou z cementové malty</t>
  </si>
  <si>
    <t>487566222</t>
  </si>
  <si>
    <t>Poznámka k položce:_x000D_
výška izolace cca 30 cm plus tloušťka tepelné izolace cca 5 cm</t>
  </si>
  <si>
    <t>"sokl vstup" (1,3+3,7)</t>
  </si>
  <si>
    <t>61</t>
  </si>
  <si>
    <t>631311135</t>
  </si>
  <si>
    <t>Mazanina z betonu prostého bez zvýšených nároků na prostředí tl. přes 120 do 240 mm tř. C 20/25</t>
  </si>
  <si>
    <t>-1929826096</t>
  </si>
  <si>
    <t>https://podminky.urs.cz/item/CS_URS_2023_01/631311135</t>
  </si>
  <si>
    <t>Doplnění vybouraných mazanin u vstupů a terasy</t>
  </si>
  <si>
    <t>"sokl vstup" ((5*1,3 + 2*0,4 + 2*4,4+4,4)*0,9 + 1,05*3,0)*2*0,15</t>
  </si>
  <si>
    <t>62</t>
  </si>
  <si>
    <t>632451411</t>
  </si>
  <si>
    <t>Doplnění cementového potěru na mazaninách a betonových podkladech (s dodáním hmot), hlazeného dřevěným nebo ocelovým hladítkem, plochy jednotlivě do 1 m2 a tl. do 10 mm</t>
  </si>
  <si>
    <t>-328411367</t>
  </si>
  <si>
    <t>https://podminky.urs.cz/item/CS_URS_2023_01/632451411</t>
  </si>
  <si>
    <t>"vstup" (2*4,4*0,02 + 2*1,7*0,04)</t>
  </si>
  <si>
    <t>Ostatní konstrukce a práce, bourání</t>
  </si>
  <si>
    <t>63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</si>
  <si>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</si>
  <si>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</si>
  <si>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1582247871</t>
  </si>
  <si>
    <t>https://podminky.urs.cz/item/CS_URS_2023_01/113106121</t>
  </si>
  <si>
    <t>"stáv. okap chod" (6,6+0,5+0,4 + 0,4+0,5+3,85)*0,5</t>
  </si>
  <si>
    <t>64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</si>
  <si>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</si>
  <si>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</si>
  <si>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1191700203</t>
  </si>
  <si>
    <t>https://podminky.urs.cz/item/CS_URS_2023_01/916231213</t>
  </si>
  <si>
    <t>"bour vstup schodiště" ((3,8 + 0,5))</t>
  </si>
  <si>
    <t>65</t>
  </si>
  <si>
    <t>59217019</t>
  </si>
  <si>
    <t>obrubník betonový chodníkový 1000x100x200mm</t>
  </si>
  <si>
    <t>2060249562</t>
  </si>
  <si>
    <t>"bour vstup schodiště" ((3,5 + 0,5))</t>
  </si>
  <si>
    <t>4*1,05 'Přepočtené koeficientem množství</t>
  </si>
  <si>
    <t>66</t>
  </si>
  <si>
    <t>949101111</t>
  </si>
  <si>
    <t>Lešení pomocné pracovní pro objekty pozemních staveb pro zatížení do 150 kg/m2, o výšce lešeňové podlahy do 1,9 m</t>
  </si>
  <si>
    <t>-1913900083</t>
  </si>
  <si>
    <t>https://podminky.urs.cz/item/CS_URS_2023_01/949101111</t>
  </si>
  <si>
    <t>"vstup" (2*4,4)*0,6*(1+4+2)</t>
  </si>
  <si>
    <t>67</t>
  </si>
  <si>
    <t>952901111</t>
  </si>
  <si>
    <t>Vyčištění budov nebo objektů před předáním do užívání budov bytové nebo občanské výstavby, světlé výšky podlaží do 4 m</t>
  </si>
  <si>
    <t>-1720925314</t>
  </si>
  <si>
    <t>https://podminky.urs.cz/item/CS_URS_2023_01/952901111</t>
  </si>
  <si>
    <t>dotčený vnitřní prostor</t>
  </si>
  <si>
    <t>2*4,4*2,0 + 0</t>
  </si>
  <si>
    <t>68</t>
  </si>
  <si>
    <t>952902121</t>
  </si>
  <si>
    <t>Čištění budov při provádění oprav a udržovacích prací podlah drsných nebo chodníků zametením</t>
  </si>
  <si>
    <t>-1900306695</t>
  </si>
  <si>
    <t>https://podminky.urs.cz/item/CS_URS_2023_01/952902121</t>
  </si>
  <si>
    <t>"okolí budovy" (7,9+24,6+6,6)*3,0</t>
  </si>
  <si>
    <t>"terasa a schodiště" (7,5*24,5-15,0*3,6)</t>
  </si>
  <si>
    <t>69</t>
  </si>
  <si>
    <t>961044111</t>
  </si>
  <si>
    <t>Bourání základů z betonu prostého</t>
  </si>
  <si>
    <t>-1313407953</t>
  </si>
  <si>
    <t>https://podminky.urs.cz/item/CS_URS_2023_01/961044111</t>
  </si>
  <si>
    <t>70</t>
  </si>
  <si>
    <t>962031132</t>
  </si>
  <si>
    <t>Bourání příček z cihel, tvárnic nebo příčkovek z cihel pálených, plných nebo dutých na maltu vápennou nebo vápenocementovou, tl. do 100 mm</t>
  </si>
  <si>
    <t>656029311</t>
  </si>
  <si>
    <t>https://podminky.urs.cz/item/CS_URS_2023_01/962031132</t>
  </si>
  <si>
    <t>bourání stávající ochranné přizdívky hydroizolace</t>
  </si>
  <si>
    <t>"sokl vstup" ((5*1,3 + 2*0,4 + 2*4,4+3,7)*0,8 + 1,0*0,8)</t>
  </si>
  <si>
    <t>71</t>
  </si>
  <si>
    <t>962042321</t>
  </si>
  <si>
    <t>Bourání zdiva z betonu prostého nadzákladového objemu přes 1 m3</t>
  </si>
  <si>
    <t>-160123064</t>
  </si>
  <si>
    <t>https://podminky.urs.cz/item/CS_URS_2023_01/962042321</t>
  </si>
  <si>
    <t>"bour vstup schodiště" (3,8*0,4*2,15 + 2*(0,5*0,75 + 1,4*2,75/2)*0,4+(6,6+4,2)*0,4*0,7)</t>
  </si>
  <si>
    <t>72</t>
  </si>
  <si>
    <t>963042819</t>
  </si>
  <si>
    <t>Bourání schodišťových stupňů betonových zhotovených na místě</t>
  </si>
  <si>
    <t>1452177314</t>
  </si>
  <si>
    <t>https://podminky.urs.cz/item/CS_URS_2023_01/963042819</t>
  </si>
  <si>
    <t>"bour vstup schodiště" (10*4,4)</t>
  </si>
  <si>
    <t>73</t>
  </si>
  <si>
    <t>965042121</t>
  </si>
  <si>
    <t>Bourání mazanin betonových nebo z litého asfaltu tl. do 100 mm, plochy do 1 m2</t>
  </si>
  <si>
    <t>2032009463</t>
  </si>
  <si>
    <t>https://podminky.urs.cz/item/CS_URS_2023_01/965042121</t>
  </si>
  <si>
    <t>"vstup" 2*4,4*0,2*0,05</t>
  </si>
  <si>
    <t>74</t>
  </si>
  <si>
    <t>965042241</t>
  </si>
  <si>
    <t>Bourání mazanin betonových nebo z litého asfaltu tl. přes 100 mm, plochy přes 4 m2</t>
  </si>
  <si>
    <t>1031917330</t>
  </si>
  <si>
    <t>https://podminky.urs.cz/item/CS_URS_2023_01/965042241</t>
  </si>
  <si>
    <t>"bour vstup schodiště" ((1,2+1,2+1,2 + 1,5)*4,4*2*0,15)</t>
  </si>
  <si>
    <t>"sokl vstup" ((5*1,3 + 2*0,4 + 2*4,4+3,7)*1,0 + 1,15*3,2)*2*0,15</t>
  </si>
  <si>
    <t>75</t>
  </si>
  <si>
    <t>965081343</t>
  </si>
  <si>
    <t>Bourání podlah z dlaždic bez podkladního lože nebo mazaniny, s jakoukoliv výplní spár betonových, teracových nebo čedičových tl. do 40 mm, plochy přes 1 m2</t>
  </si>
  <si>
    <t>1324853892</t>
  </si>
  <si>
    <t>https://podminky.urs.cz/item/CS_URS_2023_01/965081343</t>
  </si>
  <si>
    <t>"bour vstup schod" (2*3,6*4,4 + 2*0,4*2,35 + 3,65*4,4)</t>
  </si>
  <si>
    <t>76</t>
  </si>
  <si>
    <t>968072747</t>
  </si>
  <si>
    <t>Vybourání kovových rámů oken s křídly, dveřních zárubní, vrat, stěn, ostění nebo obkladů stěn výkladních pevných nebo otevíratelných, plochy přes 4 m2</t>
  </si>
  <si>
    <t>-2088953790</t>
  </si>
  <si>
    <t>https://podminky.urs.cz/item/CS_URS_2023_01/968072747</t>
  </si>
  <si>
    <t>"vstup" 2*4,4*2,6</t>
  </si>
  <si>
    <t>77</t>
  </si>
  <si>
    <t>977311111</t>
  </si>
  <si>
    <t>Řezání stávajících betonových mazanin bez vyztužení hloubky do 50 mm</t>
  </si>
  <si>
    <t>-1722849732</t>
  </si>
  <si>
    <t>https://podminky.urs.cz/item/CS_URS_2023_01/977311111</t>
  </si>
  <si>
    <t>"vstup" 2*2*4,4</t>
  </si>
  <si>
    <t>78</t>
  </si>
  <si>
    <t>977311113</t>
  </si>
  <si>
    <t>Řezání stávajících betonových mazanin bez vyztužení hloubky přes 100 do 150 mm</t>
  </si>
  <si>
    <t>364962685</t>
  </si>
  <si>
    <t>https://podminky.urs.cz/item/CS_URS_2023_01/977311113</t>
  </si>
  <si>
    <t>"bour vstup schodiště" (2*1,5+4,4+2*1,5)</t>
  </si>
  <si>
    <t>"sokl vstup" ((5*1,3 + 2*0,4 + 2*4,4+3,7) + 0)</t>
  </si>
  <si>
    <t>79</t>
  </si>
  <si>
    <t>978057351</t>
  </si>
  <si>
    <t>Odsekání obkladů schodišťových konstrukcí z dlaždic keramických stupnic</t>
  </si>
  <si>
    <t>-1882250498</t>
  </si>
  <si>
    <t>https://podminky.urs.cz/item/CS_URS_2023_01/978057351</t>
  </si>
  <si>
    <t>"vstup schodiště" (10*4,4)</t>
  </si>
  <si>
    <t>80</t>
  </si>
  <si>
    <t>978057361</t>
  </si>
  <si>
    <t>Odsekání obkladů schodišťových konstrukcí z dlaždic keramických podstupnic</t>
  </si>
  <si>
    <t>1554384526</t>
  </si>
  <si>
    <t>https://podminky.urs.cz/item/CS_URS_2023_01/978057361</t>
  </si>
  <si>
    <t>81</t>
  </si>
  <si>
    <t>978059641</t>
  </si>
  <si>
    <t>Odsekání obkladů stěn včetně otlučení podkladní omítky až na zdivo z obkládaček vnějších, z jakýchkoliv materiálů, plochy přes 1 m2</t>
  </si>
  <si>
    <t>594808904</t>
  </si>
  <si>
    <t>https://podminky.urs.cz/item/CS_URS_2023_01/978059641</t>
  </si>
  <si>
    <t>"obklad vstup" ((2*0,4+2*2*1,3)*0,3)</t>
  </si>
  <si>
    <t>"obklad opěr stěna" (1,3*1,5 + (2,7)*1,7 + (1,7+0,2)/2*3,9  + 3*4,2*0,3 + (4,8+11,0+0,4)*2,2 + (0,5+2,2)/2*11,0)</t>
  </si>
  <si>
    <t>997</t>
  </si>
  <si>
    <t>Přesun sutě</t>
  </si>
  <si>
    <t>82</t>
  </si>
  <si>
    <t>997013111</t>
  </si>
  <si>
    <t>Vnitrostaveništní doprava suti a vybouraných hmot vodorovně do 50 m svisle s použitím mechanizace pro budovy a haly výšky do 6 m</t>
  </si>
  <si>
    <t>-124136232</t>
  </si>
  <si>
    <t>https://podminky.urs.cz/item/CS_URS_2023_01/997013111</t>
  </si>
  <si>
    <t>83</t>
  </si>
  <si>
    <t>997013501</t>
  </si>
  <si>
    <t>Odvoz suti a vybouraných hmot na skládku nebo meziskládku se složením, na vzdálenost do 1 km</t>
  </si>
  <si>
    <t>1211579734</t>
  </si>
  <si>
    <t>https://podminky.urs.cz/item/CS_URS_2023_01/997013501</t>
  </si>
  <si>
    <t>84</t>
  </si>
  <si>
    <t>997013509</t>
  </si>
  <si>
    <t>Odvoz suti a vybouraných hmot na skládku nebo meziskládku se složením, na vzdálenost Příplatek k ceně za každý další i započatý 1 km přes 1 km</t>
  </si>
  <si>
    <t>-866600302</t>
  </si>
  <si>
    <t>https://podminky.urs.cz/item/CS_URS_2023_01/997013509</t>
  </si>
  <si>
    <t>85</t>
  </si>
  <si>
    <t>997013601</t>
  </si>
  <si>
    <t>Poplatek za uložení stavebního odpadu na skládce (skládkovné) z prostého betonu zatříděného do Katalogu odpadů pod kódem 17 01 01</t>
  </si>
  <si>
    <t>303691159</t>
  </si>
  <si>
    <t>https://podminky.urs.cz/item/CS_URS_2023_01/997013601</t>
  </si>
  <si>
    <t>90,17*0,885 'Přepočtené koeficientem množství</t>
  </si>
  <si>
    <t>86</t>
  </si>
  <si>
    <t>997013631</t>
  </si>
  <si>
    <t>Poplatek za uložení stavebního odpadu na skládce (skládkovné) směsného stavebního a demoličního zatříděného do Katalogu odpadů pod kódem 17 09 04</t>
  </si>
  <si>
    <t>851575095</t>
  </si>
  <si>
    <t>https://podminky.urs.cz/item/CS_URS_2023_01/997013631</t>
  </si>
  <si>
    <t>90,17*0,1 'Přepočtené koeficientem množství</t>
  </si>
  <si>
    <t>87</t>
  </si>
  <si>
    <t>997013811</t>
  </si>
  <si>
    <t>Poplatek za uložení stavebního odpadu na skládce (skládkovné) dřevěného zatříděného do Katalogu odpadů pod kódem 17 02 01</t>
  </si>
  <si>
    <t>-681869313</t>
  </si>
  <si>
    <t>https://podminky.urs.cz/item/CS_URS_2023_01/997013811</t>
  </si>
  <si>
    <t>90,17*0,011 'Přepočtené koeficientem množství</t>
  </si>
  <si>
    <t>88</t>
  </si>
  <si>
    <t>997013814</t>
  </si>
  <si>
    <t>Poplatek za uložení stavebního odpadu na skládce (skládkovné) z izolačních materiálů zatříděného do Katalogu odpadů pod kódem 17 06 04</t>
  </si>
  <si>
    <t>-744715668</t>
  </si>
  <si>
    <t>https://podminky.urs.cz/item/CS_URS_2023_01/997013814</t>
  </si>
  <si>
    <t>90,17*0,003 'Přepočtené koeficientem množství</t>
  </si>
  <si>
    <t>998</t>
  </si>
  <si>
    <t>Přesun hmot</t>
  </si>
  <si>
    <t>89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</si>
  <si>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</si>
  <si>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</si>
  <si>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1004403957</t>
  </si>
  <si>
    <t>https://podminky.urs.cz/item/CS_URS_2023_01/998014011</t>
  </si>
  <si>
    <t>PSV</t>
  </si>
  <si>
    <t>Práce a dodávky PSV</t>
  </si>
  <si>
    <t>711</t>
  </si>
  <si>
    <t>Izolace proti vodě, vlhkosti a plynům</t>
  </si>
  <si>
    <t>90</t>
  </si>
  <si>
    <t>711131821</t>
  </si>
  <si>
    <t>Odstranění izolace proti zemní vlhkosti na ploše svislé S</t>
  </si>
  <si>
    <t>-208102740</t>
  </si>
  <si>
    <t>https://podminky.urs.cz/item/CS_URS_2023_01/711131821</t>
  </si>
  <si>
    <t>91</t>
  </si>
  <si>
    <t>711191011</t>
  </si>
  <si>
    <t>Provedení nátěru adhezního můstku na ploše svislé S</t>
  </si>
  <si>
    <t>-265703537</t>
  </si>
  <si>
    <t>https://podminky.urs.cz/item/CS_URS_2023_01/711191011</t>
  </si>
  <si>
    <t>92</t>
  </si>
  <si>
    <t>711192102</t>
  </si>
  <si>
    <t>Provedení izolace proti zemní vlhkosti hydroizolační stěrkou na ploše svislé S jednovrstvá na zdivu</t>
  </si>
  <si>
    <t>1958159311</t>
  </si>
  <si>
    <t>https://podminky.urs.cz/item/CS_URS_2023_01/711192102</t>
  </si>
  <si>
    <t>93</t>
  </si>
  <si>
    <t>11163004</t>
  </si>
  <si>
    <t>stěrka hydroizolační asfaltová jednosložková s přídavkem plastů do spodní stavby</t>
  </si>
  <si>
    <t>-862444725</t>
  </si>
  <si>
    <t>"sokl vstup" ((5*1,3 + 2*0,4 + 2*4,4+3,7) + 1,0)*(0,8+0,3)*(0,5+3,5)</t>
  </si>
  <si>
    <t>94</t>
  </si>
  <si>
    <t>711491272</t>
  </si>
  <si>
    <t>Provedení doplňků izolace proti vodě textilií na ploše svislé S vrstva ochranná</t>
  </si>
  <si>
    <t>1176998142</t>
  </si>
  <si>
    <t>https://podminky.urs.cz/item/CS_URS_2023_01/711491272</t>
  </si>
  <si>
    <t>"sokl vstup" ((5*1,3 + 2*0,4 + 2*4,4+3,7) + 1,0)*(0,8+0)</t>
  </si>
  <si>
    <t>95</t>
  </si>
  <si>
    <t>69311080</t>
  </si>
  <si>
    <t>geotextilie netkaná separační, ochranná, filtrační, drenážní PES 200g/m2</t>
  </si>
  <si>
    <t>-329262770</t>
  </si>
  <si>
    <t>16,64*1,2 'Přepočtené koeficientem množství</t>
  </si>
  <si>
    <t>96</t>
  </si>
  <si>
    <t>998711101</t>
  </si>
  <si>
    <t>Přesun hmot pro izolace proti vodě, vlhkosti a plynům stanovený z hmotnosti přesunovaného materiálu vodorovná dopravní vzdálenost do 50 m v objektech výšky do 6 m</t>
  </si>
  <si>
    <t>-1209598172</t>
  </si>
  <si>
    <t>https://podminky.urs.cz/item/CS_URS_2023_01/998711101</t>
  </si>
  <si>
    <t>764</t>
  </si>
  <si>
    <t>Konstrukce klempířské</t>
  </si>
  <si>
    <t>97</t>
  </si>
  <si>
    <t>764226445</t>
  </si>
  <si>
    <t>Oplechování parapetů z hliníkového plechu rovných celoplošně lepené, bez rohů rš 400 mm</t>
  </si>
  <si>
    <t>-546697708</t>
  </si>
  <si>
    <t>https://podminky.urs.cz/item/CS_URS_2023_01/764226445</t>
  </si>
  <si>
    <t>98</t>
  </si>
  <si>
    <t>764245304</t>
  </si>
  <si>
    <t>Oplechování horních ploch zdí a nadezdívek (atik) z titanzinkového lesklého válcovaného plechu celoplošně lepené rš 330 mm</t>
  </si>
  <si>
    <t>1982388091</t>
  </si>
  <si>
    <t>https://podminky.urs.cz/item/CS_URS_2023_01/764245304</t>
  </si>
  <si>
    <t>"opěrná stěna" (0+3,7)</t>
  </si>
  <si>
    <t>99</t>
  </si>
  <si>
    <t>764245306</t>
  </si>
  <si>
    <t>Oplechování horních ploch zdí a nadezdívek (atik) z titanzinkového lesklého válcovaného plechu celoplošně lepené rš 500 mm</t>
  </si>
  <si>
    <t>-1755521249</t>
  </si>
  <si>
    <t>https://podminky.urs.cz/item/CS_URS_2023_01/764245306</t>
  </si>
  <si>
    <t>"opěrná stěna" (2,6+2*1,7+2*0,5+2*1,2 + 4,8+14,8+0)</t>
  </si>
  <si>
    <t>100</t>
  </si>
  <si>
    <t>998764101</t>
  </si>
  <si>
    <t>Přesun hmot pro konstrukce klempířské stanovený z hmotnosti přesunovaného materiálu vodorovná dopravní vzdálenost do 50 m v objektech výšky do 6 m</t>
  </si>
  <si>
    <t>-1673424542</t>
  </si>
  <si>
    <t>https://podminky.urs.cz/item/CS_URS_2023_01/998764101</t>
  </si>
  <si>
    <t>766</t>
  </si>
  <si>
    <t>Konstrukce truhlářské</t>
  </si>
  <si>
    <t>101</t>
  </si>
  <si>
    <t>766622131</t>
  </si>
  <si>
    <t>Montáž oken plastových včetně montáže rámu plochy přes 1 m2 otevíravých do zdiva, výšky do 1,5 m</t>
  </si>
  <si>
    <t>1956987950</t>
  </si>
  <si>
    <t>https://podminky.urs.cz/item/CS_URS_2023_01/766622131</t>
  </si>
  <si>
    <t>102</t>
  </si>
  <si>
    <t>61143737X07</t>
  </si>
  <si>
    <t>okno plastové jednokřídlé otevíravé a sklápěcí 980 x 1500 mm</t>
  </si>
  <si>
    <t>-79721772</t>
  </si>
  <si>
    <t>"O7" (1)</t>
  </si>
  <si>
    <t>103</t>
  </si>
  <si>
    <t>61143793X05</t>
  </si>
  <si>
    <t>okno plastové dvoukřídlé otevíravé a sklápěcí 2100 x 1500 mm</t>
  </si>
  <si>
    <t>-75445190</t>
  </si>
  <si>
    <t>"O5" (1)</t>
  </si>
  <si>
    <t>104</t>
  </si>
  <si>
    <t>766660461</t>
  </si>
  <si>
    <t>Montáž dveřních křídel dřevěných nebo plastových vchodových dveří včetně rámu do zdiva dvoukřídlových s nadsvětlíkem</t>
  </si>
  <si>
    <t>1481572886</t>
  </si>
  <si>
    <t>https://podminky.urs.cz/item/CS_URS_2023_01/766660461</t>
  </si>
  <si>
    <t>"O8" 2</t>
  </si>
  <si>
    <t>105</t>
  </si>
  <si>
    <t>767X406</t>
  </si>
  <si>
    <t>dveře hliníkové 1700 x 2550 mm 2-křídlé s nadsvětlíkem, rozměry křídla 800 x 2010 mm, otevírání: o</t>
  </si>
  <si>
    <t>1089635817</t>
  </si>
  <si>
    <t xml:space="preserve">Poznámka k položce:_x000D_
rozměry: 1700 x 2550 mm,  křídlo: 800 x 2010 mm, způsob otevírání: o, konstrukce: hliníková slitina, výplň: izolační trojsklo 4-16-4-16-4, Ud = 1,2 W/(m2*K), barva: dle výběru investora, celoobvodové kování včetně kliky, řešení prahu bez tepelného mostu a bezbariérové, ve výšce 1,1 m klika a ve výšce 1,0 m zámek, ve výšce 1,4 m bude proveden výrazný pruh značek o rozměrech 50/50 mm vzdálených od sebe max. 150 mm, jasně viditelnými proti pozadí (úprava pro šeroslepé)_x000D_
</t>
  </si>
  <si>
    <t>106</t>
  </si>
  <si>
    <t>766691510X01</t>
  </si>
  <si>
    <t>Montáž ostatních truhlářských konstrukcí těsnění oken a balkónových dveří ve styku ostění s okenním rámem PT/PP páskou</t>
  </si>
  <si>
    <t>266333660</t>
  </si>
  <si>
    <t>PT páska</t>
  </si>
  <si>
    <t>"O5" (2*2,1+2*1,5)</t>
  </si>
  <si>
    <t>"O7" (2*0,98+2*1,5)</t>
  </si>
  <si>
    <t>PP páska</t>
  </si>
  <si>
    <t>107</t>
  </si>
  <si>
    <t>59071080</t>
  </si>
  <si>
    <t>fólie parotěsná exteriér těsnící připojovací spáry prosklené fasády 0,7x100mm</t>
  </si>
  <si>
    <t>1568904245</t>
  </si>
  <si>
    <t>108</t>
  </si>
  <si>
    <t>59071054</t>
  </si>
  <si>
    <t>fólie okenní exteriér vodotěsná paropropustná PP s butylem 70mm</t>
  </si>
  <si>
    <t>1646822229</t>
  </si>
  <si>
    <t>109</t>
  </si>
  <si>
    <t>766694116</t>
  </si>
  <si>
    <t>Montáž ostatních truhlářských konstrukcí parapetních desek dřevěných nebo plastových šířky do 300 mm</t>
  </si>
  <si>
    <t>-1258503128</t>
  </si>
  <si>
    <t>https://podminky.urs.cz/item/CS_URS_2023_01/766694116</t>
  </si>
  <si>
    <t>"O5" (2,1)</t>
  </si>
  <si>
    <t>"O7" (0,98)</t>
  </si>
  <si>
    <t>110</t>
  </si>
  <si>
    <t>61144400</t>
  </si>
  <si>
    <t>parapet plastový vnitřní komůrkový tl 20mm š 180mm</t>
  </si>
  <si>
    <t>53463026</t>
  </si>
  <si>
    <t>111</t>
  </si>
  <si>
    <t>61144019</t>
  </si>
  <si>
    <t>koncovka k parapetu plastovému vnitřnímu 1 pár</t>
  </si>
  <si>
    <t>sada</t>
  </si>
  <si>
    <t>786652216</t>
  </si>
  <si>
    <t>"O5" 1</t>
  </si>
  <si>
    <t>"O7" 1</t>
  </si>
  <si>
    <t>112</t>
  </si>
  <si>
    <t>998766101</t>
  </si>
  <si>
    <t>Přesun hmot pro konstrukce truhlářské stanovený z hmotnosti přesunovaného materiálu vodorovná dopravní vzdálenost do 50 m v objektech výšky do 6 m</t>
  </si>
  <si>
    <t>952220057</t>
  </si>
  <si>
    <t>https://podminky.urs.cz/item/CS_URS_2023_01/998766101</t>
  </si>
  <si>
    <t>767</t>
  </si>
  <si>
    <t>Konstrukce zámečnické</t>
  </si>
  <si>
    <t>113</t>
  </si>
  <si>
    <t>767531111</t>
  </si>
  <si>
    <t>Montáž vstupních čistících zón z rohoží kovových nebo plastových</t>
  </si>
  <si>
    <t>-15388912</t>
  </si>
  <si>
    <t>https://podminky.urs.cz/item/CS_URS_2023_01/767531111</t>
  </si>
  <si>
    <t>"vstup" 2*0,6*1,6</t>
  </si>
  <si>
    <t>114</t>
  </si>
  <si>
    <t>69752001</t>
  </si>
  <si>
    <t>rohož vstupní provedení hliník standard 27 mm</t>
  </si>
  <si>
    <t>3263062</t>
  </si>
  <si>
    <t>115</t>
  </si>
  <si>
    <t>767531121</t>
  </si>
  <si>
    <t>Montáž vstupních čistících zón z rohoží osazení rámu mosazného nebo hliníkového zapuštěného z L profilů</t>
  </si>
  <si>
    <t>-1480287139</t>
  </si>
  <si>
    <t>https://podminky.urs.cz/item/CS_URS_2023_01/767531121</t>
  </si>
  <si>
    <t>"vstup" 2*(2*0,6+2*1,6)</t>
  </si>
  <si>
    <t>116</t>
  </si>
  <si>
    <t>69752161</t>
  </si>
  <si>
    <t>rám pro zapuštění profil L-30/30 20/30 -mosaz</t>
  </si>
  <si>
    <t>591238856</t>
  </si>
  <si>
    <t>117</t>
  </si>
  <si>
    <t>767995112</t>
  </si>
  <si>
    <t>Montáž ostatních atypických zámečnických konstrukcí hmotnosti přes 5 do 10 kg</t>
  </si>
  <si>
    <t>1506799407</t>
  </si>
  <si>
    <t>https://podminky.urs.cz/item/CS_URS_2023_01/767995112</t>
  </si>
  <si>
    <t>zábradlí opěrné zdi Z4, povrch žárově zinkován</t>
  </si>
  <si>
    <t>"zabr opěr zdi TR 30" ((2,55+1,65+0,55+1,25))*2,2</t>
  </si>
  <si>
    <t>"zabr opěr zdi TR 42" ((2,55+1,65+0,55+1,25) + 6*1,1)*2,82</t>
  </si>
  <si>
    <t>"zabr opěr zdi P10" (6*0,15*0,15)*8,0*10</t>
  </si>
  <si>
    <t>118</t>
  </si>
  <si>
    <t>13611228</t>
  </si>
  <si>
    <t>plech ocelový hladký jakost S235JR tl 10mm tabule</t>
  </si>
  <si>
    <t>-2135422176</t>
  </si>
  <si>
    <t>"zabr opěr zdi P10" (6*0,15*0,15)*8,0*10/1000</t>
  </si>
  <si>
    <t>119</t>
  </si>
  <si>
    <t>14031019</t>
  </si>
  <si>
    <t>trubka ocelová podélně svařovaná hladká jakost 11 343 33,7x3mm</t>
  </si>
  <si>
    <t>781639988</t>
  </si>
  <si>
    <t>"zabr opěr zdi TR 30" ((2,55+1,65+0,55+1,25))</t>
  </si>
  <si>
    <t>120</t>
  </si>
  <si>
    <t>14031023</t>
  </si>
  <si>
    <t>trubka ocelová podélně svařovaná hladká jakost 11 343 42,4x3mm</t>
  </si>
  <si>
    <t>1751793101</t>
  </si>
  <si>
    <t>"zabr opěr zdi TR 42" ((2,55+1,65+0,55+1,25) + 6*1,1)</t>
  </si>
  <si>
    <t>121</t>
  </si>
  <si>
    <t>54879003</t>
  </si>
  <si>
    <t>patrona chemická M12x110mm</t>
  </si>
  <si>
    <t>-284828587</t>
  </si>
  <si>
    <t>"zabr opěr zdi P10" (6*4)</t>
  </si>
  <si>
    <t>122</t>
  </si>
  <si>
    <t>31197004</t>
  </si>
  <si>
    <t>tyč závitová Pz 4.6 M12</t>
  </si>
  <si>
    <t>588831413</t>
  </si>
  <si>
    <t>"zabr opěr zdi P10" (6*4*0,25)</t>
  </si>
  <si>
    <t>123</t>
  </si>
  <si>
    <t>767R905</t>
  </si>
  <si>
    <t>Příplatek za povrchovou úpravu atypických zámečnických výrobků žárovým zinkováním (máčením)</t>
  </si>
  <si>
    <t>497355289</t>
  </si>
  <si>
    <t>124</t>
  </si>
  <si>
    <t>767R907</t>
  </si>
  <si>
    <t>Drobný a spojovací materiál atypických zámečnických výrobků</t>
  </si>
  <si>
    <t>-520044418</t>
  </si>
  <si>
    <t>125</t>
  </si>
  <si>
    <t>76799R008</t>
  </si>
  <si>
    <t>Demontáž a zpětná montáž poštovní schránky</t>
  </si>
  <si>
    <t>1281500747</t>
  </si>
  <si>
    <t>126</t>
  </si>
  <si>
    <t>76799R011</t>
  </si>
  <si>
    <t>Demontáž trubkových vrat</t>
  </si>
  <si>
    <t>-1704357132</t>
  </si>
  <si>
    <t>127</t>
  </si>
  <si>
    <t>998767101</t>
  </si>
  <si>
    <t>Přesun hmot pro zámečnické konstrukce stanovený z hmotnosti přesunovaného materiálu vodorovná dopravní vzdálenost do 50 m v objektech výšky do 6 m</t>
  </si>
  <si>
    <t>678206977</t>
  </si>
  <si>
    <t>https://podminky.urs.cz/item/CS_URS_2023_01/998767101</t>
  </si>
  <si>
    <t>771</t>
  </si>
  <si>
    <t>Podlahy z dlaždic</t>
  </si>
  <si>
    <t>128</t>
  </si>
  <si>
    <t>771274113</t>
  </si>
  <si>
    <t>Montáž obkladů schodišť z dlaždic keramických lepených flexibilním lepidlem stupnic hladkých, šířky přes 250 do 300 mm</t>
  </si>
  <si>
    <t>531284389</t>
  </si>
  <si>
    <t>https://podminky.urs.cz/item/CS_URS_2023_01/771274113</t>
  </si>
  <si>
    <t>Dlažba lepena flexibilním mrazuvzdorným lepidlem</t>
  </si>
  <si>
    <t>129</t>
  </si>
  <si>
    <t>771274231</t>
  </si>
  <si>
    <t>Montáž obkladů schodišť z dlaždic keramických lepených flexibilním lepidlem podstupnic hladkých, výšky do 150 mm</t>
  </si>
  <si>
    <t>1208274697</t>
  </si>
  <si>
    <t>https://podminky.urs.cz/item/CS_URS_2023_01/771274231</t>
  </si>
  <si>
    <t>130</t>
  </si>
  <si>
    <t>59247374</t>
  </si>
  <si>
    <t>dlaždice teracová 300x300x35mm</t>
  </si>
  <si>
    <t>1465295267</t>
  </si>
  <si>
    <t>"vstup schodiště" (10*4,4)*0,3</t>
  </si>
  <si>
    <t>"vstup schodiště" (10*4,4)*0,15</t>
  </si>
  <si>
    <t>19,8*1,35 'Přepočtené koeficientem množství</t>
  </si>
  <si>
    <t>131</t>
  </si>
  <si>
    <t>771554113</t>
  </si>
  <si>
    <t>Montáž podlah z dlaždic teracových lepených flexibilním lepidlem přes 9 do 12 ks/ m2</t>
  </si>
  <si>
    <t>1471445463</t>
  </si>
  <si>
    <t>https://podminky.urs.cz/item/CS_URS_2023_01/771554113</t>
  </si>
  <si>
    <t>"vstup schod" (2*3,45*4,4 + 2*0,4*2,2 + 3,5*4,4)</t>
  </si>
  <si>
    <t>132</t>
  </si>
  <si>
    <t>-886072852</t>
  </si>
  <si>
    <t>47,52*1,15 'Přepočtené koeficientem množství</t>
  </si>
  <si>
    <t>133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</si>
  <si>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</si>
  <si>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</si>
  <si>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-775189336</t>
  </si>
  <si>
    <t>https://podminky.urs.cz/item/CS_URS_2023_01/771574266</t>
  </si>
  <si>
    <t>"vstup" 2*4,4*0,15</t>
  </si>
  <si>
    <t>134</t>
  </si>
  <si>
    <t>59761406R01</t>
  </si>
  <si>
    <t>dlažba keramická odpovídající stávající dlažbě vstupu do budovy</t>
  </si>
  <si>
    <t>1567849641</t>
  </si>
  <si>
    <t>1,32*1,5 'Přepočtené koeficientem množství</t>
  </si>
  <si>
    <t>135</t>
  </si>
  <si>
    <t>998771101</t>
  </si>
  <si>
    <t>Přesun hmot pro podlahy z dlaždic stanovený z hmotnosti přesunovaného materiálu vodorovná dopravní vzdálenost do 50 m v objektech výšky do 6 m</t>
  </si>
  <si>
    <t>-1667475243</t>
  </si>
  <si>
    <t>https://podminky.urs.cz/item/CS_URS_2023_01/998771101</t>
  </si>
  <si>
    <t>781</t>
  </si>
  <si>
    <t>Dokončovací práce - obklady</t>
  </si>
  <si>
    <t>136</t>
  </si>
  <si>
    <t>781734111</t>
  </si>
  <si>
    <t>Montáž obkladů vnějších stěn z obkladaček nebo obkladových pásků cihelných lepených flexibilním lepidlem do 50 ks/m2</t>
  </si>
  <si>
    <t>1761634584</t>
  </si>
  <si>
    <t>https://podminky.urs.cz/item/CS_URS_2023_01/781734111</t>
  </si>
  <si>
    <t>oprava ker. obkladu stěn po montáži izolace na vstupu do budovy, materiál z původního obkladu opěrných stěn</t>
  </si>
  <si>
    <t>"sokl vstup" ((4*1,3 + 2*0,4 + 2*4,4*0+3,7*0) + 1,0*0)*(0+0,3)</t>
  </si>
  <si>
    <t>137</t>
  </si>
  <si>
    <t>781739191</t>
  </si>
  <si>
    <t>Montáž obkladů vnějších stěn z obkladaček nebo obkladových pásků cihelných Příplatek k cenám za plochu do 10 m2 jednotlivě</t>
  </si>
  <si>
    <t>932544989</t>
  </si>
  <si>
    <t>https://podminky.urs.cz/item/CS_URS_2023_01/781739191</t>
  </si>
  <si>
    <t>138</t>
  </si>
  <si>
    <t>781R9901</t>
  </si>
  <si>
    <t>Příplatek k očištění bouraného obkladu k dalšímu použití</t>
  </si>
  <si>
    <t>1642547438</t>
  </si>
  <si>
    <t>784</t>
  </si>
  <si>
    <t>Dokončovací práce - malby a tapety</t>
  </si>
  <si>
    <t>139</t>
  </si>
  <si>
    <t>784221111</t>
  </si>
  <si>
    <t>Malby z malířských směsí otěruvzdorných za sucha dvojnásobné, bílé za sucha otěruvzdorné středně v místnostech výšky do 3,80 m</t>
  </si>
  <si>
    <t>-1373957673</t>
  </si>
  <si>
    <t>https://podminky.urs.cz/item/CS_URS_2023_01/784221111</t>
  </si>
  <si>
    <t>140</t>
  </si>
  <si>
    <t>00523X505</t>
  </si>
  <si>
    <t>Hutnící zkouška</t>
  </si>
  <si>
    <t>-976252814</t>
  </si>
  <si>
    <t>Poznámka k položce:_x000D_
Zkouška zhutnění násypů a zásypů během provádění zemních prací.</t>
  </si>
  <si>
    <t>141</t>
  </si>
  <si>
    <t>00523X515</t>
  </si>
  <si>
    <t>Zkouška přídržnosti podkladu</t>
  </si>
  <si>
    <t>351845029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</si>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</sst>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0" xfId="0" applyFont="1" applyAlignment="1">
      <alignment horizontal="left" vertical="top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odminky.urs.cz/item/CS_URS_2022_01/05300200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12341121" TargetMode="External"/><Relationship Id="rId21" Type="http://schemas.openxmlformats.org/officeDocument/2006/relationships/hyperlink" Target="https://podminky.urs.cz/item/CS_URS_2023_01/342291131" TargetMode="External"/><Relationship Id="rId42" Type="http://schemas.openxmlformats.org/officeDocument/2006/relationships/hyperlink" Target="https://podminky.urs.cz/item/CS_URS_2023_01/622531032" TargetMode="External"/><Relationship Id="rId47" Type="http://schemas.openxmlformats.org/officeDocument/2006/relationships/hyperlink" Target="https://podminky.urs.cz/item/CS_URS_2023_01/113106121" TargetMode="External"/><Relationship Id="rId63" Type="http://schemas.openxmlformats.org/officeDocument/2006/relationships/hyperlink" Target="https://podminky.urs.cz/item/CS_URS_2023_01/978057361" TargetMode="External"/><Relationship Id="rId68" Type="http://schemas.openxmlformats.org/officeDocument/2006/relationships/hyperlink" Target="https://podminky.urs.cz/item/CS_URS_2023_01/997013601" TargetMode="External"/><Relationship Id="rId84" Type="http://schemas.openxmlformats.org/officeDocument/2006/relationships/hyperlink" Target="https://podminky.urs.cz/item/CS_URS_2023_01/766694116" TargetMode="External"/><Relationship Id="rId89" Type="http://schemas.openxmlformats.org/officeDocument/2006/relationships/hyperlink" Target="https://podminky.urs.cz/item/CS_URS_2023_01/998767101" TargetMode="External"/><Relationship Id="rId16" Type="http://schemas.openxmlformats.org/officeDocument/2006/relationships/hyperlink" Target="https://podminky.urs.cz/item/CS_URS_2023_01/311113145" TargetMode="External"/><Relationship Id="rId11" Type="http://schemas.openxmlformats.org/officeDocument/2006/relationships/hyperlink" Target="https://podminky.urs.cz/item/CS_URS_2023_01/183405211" TargetMode="External"/><Relationship Id="rId32" Type="http://schemas.openxmlformats.org/officeDocument/2006/relationships/hyperlink" Target="https://podminky.urs.cz/item/CS_URS_2023_01/622135011" TargetMode="External"/><Relationship Id="rId37" Type="http://schemas.openxmlformats.org/officeDocument/2006/relationships/hyperlink" Target="https://podminky.urs.cz/item/CS_URS_2023_01/622211021" TargetMode="External"/><Relationship Id="rId53" Type="http://schemas.openxmlformats.org/officeDocument/2006/relationships/hyperlink" Target="https://podminky.urs.cz/item/CS_URS_2023_01/962031132" TargetMode="External"/><Relationship Id="rId58" Type="http://schemas.openxmlformats.org/officeDocument/2006/relationships/hyperlink" Target="https://podminky.urs.cz/item/CS_URS_2023_01/965081343" TargetMode="External"/><Relationship Id="rId74" Type="http://schemas.openxmlformats.org/officeDocument/2006/relationships/hyperlink" Target="https://podminky.urs.cz/item/CS_URS_2023_01/711191011" TargetMode="External"/><Relationship Id="rId79" Type="http://schemas.openxmlformats.org/officeDocument/2006/relationships/hyperlink" Target="https://podminky.urs.cz/item/CS_URS_2023_01/764245304" TargetMode="External"/><Relationship Id="rId5" Type="http://schemas.openxmlformats.org/officeDocument/2006/relationships/hyperlink" Target="https://podminky.urs.cz/item/CS_URS_2022_02/162351103" TargetMode="External"/><Relationship Id="rId90" Type="http://schemas.openxmlformats.org/officeDocument/2006/relationships/hyperlink" Target="https://podminky.urs.cz/item/CS_URS_2023_01/771274113" TargetMode="External"/><Relationship Id="rId95" Type="http://schemas.openxmlformats.org/officeDocument/2006/relationships/hyperlink" Target="https://podminky.urs.cz/item/CS_URS_2023_01/781734111" TargetMode="External"/><Relationship Id="rId22" Type="http://schemas.openxmlformats.org/officeDocument/2006/relationships/hyperlink" Target="https://podminky.urs.cz/item/CS_URS_2023_01/564861011" TargetMode="External"/><Relationship Id="rId27" Type="http://schemas.openxmlformats.org/officeDocument/2006/relationships/hyperlink" Target="https://podminky.urs.cz/item/CS_URS_2023_01/619991001" TargetMode="External"/><Relationship Id="rId43" Type="http://schemas.openxmlformats.org/officeDocument/2006/relationships/hyperlink" Target="https://podminky.urs.cz/item/CS_URS_2023_01/629991012" TargetMode="External"/><Relationship Id="rId48" Type="http://schemas.openxmlformats.org/officeDocument/2006/relationships/hyperlink" Target="https://podminky.urs.cz/item/CS_URS_2023_01/916231213" TargetMode="External"/><Relationship Id="rId64" Type="http://schemas.openxmlformats.org/officeDocument/2006/relationships/hyperlink" Target="https://podminky.urs.cz/item/CS_URS_2023_01/978059641" TargetMode="External"/><Relationship Id="rId69" Type="http://schemas.openxmlformats.org/officeDocument/2006/relationships/hyperlink" Target="https://podminky.urs.cz/item/CS_URS_2023_01/997013631" TargetMode="External"/><Relationship Id="rId80" Type="http://schemas.openxmlformats.org/officeDocument/2006/relationships/hyperlink" Target="https://podminky.urs.cz/item/CS_URS_2023_01/764245306" TargetMode="External"/><Relationship Id="rId85" Type="http://schemas.openxmlformats.org/officeDocument/2006/relationships/hyperlink" Target="https://podminky.urs.cz/item/CS_URS_2023_01/998766101" TargetMode="External"/><Relationship Id="rId3" Type="http://schemas.openxmlformats.org/officeDocument/2006/relationships/hyperlink" Target="https://podminky.urs.cz/item/CS_URS_2023_01/122251102" TargetMode="External"/><Relationship Id="rId12" Type="http://schemas.openxmlformats.org/officeDocument/2006/relationships/hyperlink" Target="https://podminky.urs.cz/item/CS_URS_2023_01/185803111" TargetMode="External"/><Relationship Id="rId17" Type="http://schemas.openxmlformats.org/officeDocument/2006/relationships/hyperlink" Target="https://podminky.urs.cz/item/CS_URS_2023_01/311272031" TargetMode="External"/><Relationship Id="rId25" Type="http://schemas.openxmlformats.org/officeDocument/2006/relationships/hyperlink" Target="https://podminky.urs.cz/item/CS_URS_2023_01/612311131" TargetMode="External"/><Relationship Id="rId33" Type="http://schemas.openxmlformats.org/officeDocument/2006/relationships/hyperlink" Target="https://podminky.urs.cz/item/CS_URS_2023_01/622142001" TargetMode="External"/><Relationship Id="rId38" Type="http://schemas.openxmlformats.org/officeDocument/2006/relationships/hyperlink" Target="https://podminky.urs.cz/item/CS_URS_2023_01/622221031" TargetMode="External"/><Relationship Id="rId46" Type="http://schemas.openxmlformats.org/officeDocument/2006/relationships/hyperlink" Target="https://podminky.urs.cz/item/CS_URS_2023_01/632451411" TargetMode="External"/><Relationship Id="rId59" Type="http://schemas.openxmlformats.org/officeDocument/2006/relationships/hyperlink" Target="https://podminky.urs.cz/item/CS_URS_2023_01/968072747" TargetMode="External"/><Relationship Id="rId67" Type="http://schemas.openxmlformats.org/officeDocument/2006/relationships/hyperlink" Target="https://podminky.urs.cz/item/CS_URS_2023_01/997013509" TargetMode="External"/><Relationship Id="rId20" Type="http://schemas.openxmlformats.org/officeDocument/2006/relationships/hyperlink" Target="https://podminky.urs.cz/item/CS_URS_2023_01/317121103" TargetMode="External"/><Relationship Id="rId41" Type="http://schemas.openxmlformats.org/officeDocument/2006/relationships/hyperlink" Target="https://podminky.urs.cz/item/CS_URS_2023_01/622511112" TargetMode="External"/><Relationship Id="rId54" Type="http://schemas.openxmlformats.org/officeDocument/2006/relationships/hyperlink" Target="https://podminky.urs.cz/item/CS_URS_2023_01/962042321" TargetMode="External"/><Relationship Id="rId62" Type="http://schemas.openxmlformats.org/officeDocument/2006/relationships/hyperlink" Target="https://podminky.urs.cz/item/CS_URS_2023_01/978057351" TargetMode="External"/><Relationship Id="rId70" Type="http://schemas.openxmlformats.org/officeDocument/2006/relationships/hyperlink" Target="https://podminky.urs.cz/item/CS_URS_2023_01/997013811" TargetMode="External"/><Relationship Id="rId75" Type="http://schemas.openxmlformats.org/officeDocument/2006/relationships/hyperlink" Target="https://podminky.urs.cz/item/CS_URS_2023_01/711192102" TargetMode="External"/><Relationship Id="rId83" Type="http://schemas.openxmlformats.org/officeDocument/2006/relationships/hyperlink" Target="https://podminky.urs.cz/item/CS_URS_2023_01/766660461" TargetMode="External"/><Relationship Id="rId88" Type="http://schemas.openxmlformats.org/officeDocument/2006/relationships/hyperlink" Target="https://podminky.urs.cz/item/CS_URS_2023_01/767995112" TargetMode="External"/><Relationship Id="rId91" Type="http://schemas.openxmlformats.org/officeDocument/2006/relationships/hyperlink" Target="https://podminky.urs.cz/item/CS_URS_2023_01/771274231" TargetMode="External"/><Relationship Id="rId96" Type="http://schemas.openxmlformats.org/officeDocument/2006/relationships/hyperlink" Target="https://podminky.urs.cz/item/CS_URS_2023_01/781739191" TargetMode="External"/><Relationship Id="rId1" Type="http://schemas.openxmlformats.org/officeDocument/2006/relationships/hyperlink" Target="https://podminky.urs.cz/item/CS_URS_2023_01/121112003" TargetMode="External"/><Relationship Id="rId6" Type="http://schemas.openxmlformats.org/officeDocument/2006/relationships/hyperlink" Target="https://podminky.urs.cz/item/CS_URS_2023_01/162751117" TargetMode="External"/><Relationship Id="rId15" Type="http://schemas.openxmlformats.org/officeDocument/2006/relationships/hyperlink" Target="https://podminky.urs.cz/item/CS_URS_2023_01/311113142" TargetMode="External"/><Relationship Id="rId23" Type="http://schemas.openxmlformats.org/officeDocument/2006/relationships/hyperlink" Target="https://podminky.urs.cz/item/CS_URS_2023_01/596841221" TargetMode="External"/><Relationship Id="rId28" Type="http://schemas.openxmlformats.org/officeDocument/2006/relationships/hyperlink" Target="https://podminky.urs.cz/item/CS_URS_2023_01/619991011" TargetMode="External"/><Relationship Id="rId36" Type="http://schemas.openxmlformats.org/officeDocument/2006/relationships/hyperlink" Target="https://podminky.urs.cz/item/CS_URS_2023_01/622211011" TargetMode="External"/><Relationship Id="rId49" Type="http://schemas.openxmlformats.org/officeDocument/2006/relationships/hyperlink" Target="https://podminky.urs.cz/item/CS_URS_2023_01/949101111" TargetMode="External"/><Relationship Id="rId57" Type="http://schemas.openxmlformats.org/officeDocument/2006/relationships/hyperlink" Target="https://podminky.urs.cz/item/CS_URS_2023_01/965042241" TargetMode="External"/><Relationship Id="rId10" Type="http://schemas.openxmlformats.org/officeDocument/2006/relationships/hyperlink" Target="https://podminky.urs.cz/item/CS_URS_2023_01/181311103" TargetMode="External"/><Relationship Id="rId31" Type="http://schemas.openxmlformats.org/officeDocument/2006/relationships/hyperlink" Target="https://podminky.urs.cz/item/CS_URS_2023_01/622131121" TargetMode="External"/><Relationship Id="rId44" Type="http://schemas.openxmlformats.org/officeDocument/2006/relationships/hyperlink" Target="https://podminky.urs.cz/item/CS_URS_2023_01/629995101" TargetMode="External"/><Relationship Id="rId52" Type="http://schemas.openxmlformats.org/officeDocument/2006/relationships/hyperlink" Target="https://podminky.urs.cz/item/CS_URS_2023_01/961044111" TargetMode="External"/><Relationship Id="rId60" Type="http://schemas.openxmlformats.org/officeDocument/2006/relationships/hyperlink" Target="https://podminky.urs.cz/item/CS_URS_2023_01/977311111" TargetMode="External"/><Relationship Id="rId65" Type="http://schemas.openxmlformats.org/officeDocument/2006/relationships/hyperlink" Target="https://podminky.urs.cz/item/CS_URS_2023_01/997013111" TargetMode="External"/><Relationship Id="rId73" Type="http://schemas.openxmlformats.org/officeDocument/2006/relationships/hyperlink" Target="https://podminky.urs.cz/item/CS_URS_2023_01/711131821" TargetMode="External"/><Relationship Id="rId78" Type="http://schemas.openxmlformats.org/officeDocument/2006/relationships/hyperlink" Target="https://podminky.urs.cz/item/CS_URS_2023_01/764226445" TargetMode="External"/><Relationship Id="rId81" Type="http://schemas.openxmlformats.org/officeDocument/2006/relationships/hyperlink" Target="https://podminky.urs.cz/item/CS_URS_2023_01/998764101" TargetMode="External"/><Relationship Id="rId86" Type="http://schemas.openxmlformats.org/officeDocument/2006/relationships/hyperlink" Target="https://podminky.urs.cz/item/CS_URS_2023_01/767531111" TargetMode="External"/><Relationship Id="rId94" Type="http://schemas.openxmlformats.org/officeDocument/2006/relationships/hyperlink" Target="https://podminky.urs.cz/item/CS_URS_2023_01/998771101" TargetMode="External"/><Relationship Id="rId4" Type="http://schemas.openxmlformats.org/officeDocument/2006/relationships/hyperlink" Target="https://podminky.urs.cz/item/CS_URS_2023_01/132251103" TargetMode="External"/><Relationship Id="rId9" Type="http://schemas.openxmlformats.org/officeDocument/2006/relationships/hyperlink" Target="https://podminky.urs.cz/item/CS_URS_2023_01/174151101" TargetMode="External"/><Relationship Id="rId13" Type="http://schemas.openxmlformats.org/officeDocument/2006/relationships/hyperlink" Target="https://podminky.urs.cz/item/CS_URS_2023_01/271572211" TargetMode="External"/><Relationship Id="rId18" Type="http://schemas.openxmlformats.org/officeDocument/2006/relationships/hyperlink" Target="https://podminky.urs.cz/item/CS_URS_2023_01/311361821" TargetMode="External"/><Relationship Id="rId39" Type="http://schemas.openxmlformats.org/officeDocument/2006/relationships/hyperlink" Target="https://podminky.urs.cz/item/CS_URS_2023_01/622252001" TargetMode="External"/><Relationship Id="rId34" Type="http://schemas.openxmlformats.org/officeDocument/2006/relationships/hyperlink" Target="https://podminky.urs.cz/item/CS_URS_2023_01/622151001" TargetMode="External"/><Relationship Id="rId50" Type="http://schemas.openxmlformats.org/officeDocument/2006/relationships/hyperlink" Target="https://podminky.urs.cz/item/CS_URS_2023_01/952901111" TargetMode="External"/><Relationship Id="rId55" Type="http://schemas.openxmlformats.org/officeDocument/2006/relationships/hyperlink" Target="https://podminky.urs.cz/item/CS_URS_2023_01/963042819" TargetMode="External"/><Relationship Id="rId76" Type="http://schemas.openxmlformats.org/officeDocument/2006/relationships/hyperlink" Target="https://podminky.urs.cz/item/CS_URS_2023_01/711491272" TargetMode="External"/><Relationship Id="rId97" Type="http://schemas.openxmlformats.org/officeDocument/2006/relationships/hyperlink" Target="https://podminky.urs.cz/item/CS_URS_2023_01/784221111" TargetMode="External"/><Relationship Id="rId7" Type="http://schemas.openxmlformats.org/officeDocument/2006/relationships/hyperlink" Target="https://podminky.urs.cz/item/CS_URS_2023_01/167151101" TargetMode="External"/><Relationship Id="rId71" Type="http://schemas.openxmlformats.org/officeDocument/2006/relationships/hyperlink" Target="https://podminky.urs.cz/item/CS_URS_2023_01/997013814" TargetMode="External"/><Relationship Id="rId92" Type="http://schemas.openxmlformats.org/officeDocument/2006/relationships/hyperlink" Target="https://podminky.urs.cz/item/CS_URS_2023_01/771554113" TargetMode="External"/><Relationship Id="rId2" Type="http://schemas.openxmlformats.org/officeDocument/2006/relationships/hyperlink" Target="https://podminky.urs.cz/item/CS_URS_2023_01/122151102" TargetMode="External"/><Relationship Id="rId29" Type="http://schemas.openxmlformats.org/officeDocument/2006/relationships/hyperlink" Target="https://podminky.urs.cz/item/CS_URS_2023_01/619991021" TargetMode="External"/><Relationship Id="rId24" Type="http://schemas.openxmlformats.org/officeDocument/2006/relationships/hyperlink" Target="https://podminky.urs.cz/item/CS_URS_2023_01/612142001" TargetMode="External"/><Relationship Id="rId40" Type="http://schemas.openxmlformats.org/officeDocument/2006/relationships/hyperlink" Target="https://podminky.urs.cz/item/CS_URS_2023_01/622252002" TargetMode="External"/><Relationship Id="rId45" Type="http://schemas.openxmlformats.org/officeDocument/2006/relationships/hyperlink" Target="https://podminky.urs.cz/item/CS_URS_2023_01/631311135" TargetMode="External"/><Relationship Id="rId66" Type="http://schemas.openxmlformats.org/officeDocument/2006/relationships/hyperlink" Target="https://podminky.urs.cz/item/CS_URS_2023_01/997013501" TargetMode="External"/><Relationship Id="rId87" Type="http://schemas.openxmlformats.org/officeDocument/2006/relationships/hyperlink" Target="https://podminky.urs.cz/item/CS_URS_2023_01/767531121" TargetMode="External"/><Relationship Id="rId61" Type="http://schemas.openxmlformats.org/officeDocument/2006/relationships/hyperlink" Target="https://podminky.urs.cz/item/CS_URS_2023_01/977311113" TargetMode="External"/><Relationship Id="rId82" Type="http://schemas.openxmlformats.org/officeDocument/2006/relationships/hyperlink" Target="https://podminky.urs.cz/item/CS_URS_2023_01/766622131" TargetMode="External"/><Relationship Id="rId19" Type="http://schemas.openxmlformats.org/officeDocument/2006/relationships/hyperlink" Target="https://podminky.urs.cz/item/CS_URS_2023_01/317121101" TargetMode="External"/><Relationship Id="rId14" Type="http://schemas.openxmlformats.org/officeDocument/2006/relationships/hyperlink" Target="https://podminky.urs.cz/item/CS_URS_2023_01/274313711" TargetMode="External"/><Relationship Id="rId30" Type="http://schemas.openxmlformats.org/officeDocument/2006/relationships/hyperlink" Target="https://podminky.urs.cz/item/CS_URS_2023_01/619995001" TargetMode="External"/><Relationship Id="rId35" Type="http://schemas.openxmlformats.org/officeDocument/2006/relationships/hyperlink" Target="https://podminky.urs.cz/item/CS_URS_2023_01/622151011" TargetMode="External"/><Relationship Id="rId56" Type="http://schemas.openxmlformats.org/officeDocument/2006/relationships/hyperlink" Target="https://podminky.urs.cz/item/CS_URS_2023_01/965042121" TargetMode="External"/><Relationship Id="rId77" Type="http://schemas.openxmlformats.org/officeDocument/2006/relationships/hyperlink" Target="https://podminky.urs.cz/item/CS_URS_2023_01/998711101" TargetMode="External"/><Relationship Id="rId8" Type="http://schemas.openxmlformats.org/officeDocument/2006/relationships/hyperlink" Target="https://podminky.urs.cz/item/CS_URS_2023_01/171201221" TargetMode="External"/><Relationship Id="rId51" Type="http://schemas.openxmlformats.org/officeDocument/2006/relationships/hyperlink" Target="https://podminky.urs.cz/item/CS_URS_2023_01/952902121" TargetMode="External"/><Relationship Id="rId72" Type="http://schemas.openxmlformats.org/officeDocument/2006/relationships/hyperlink" Target="https://podminky.urs.cz/item/CS_URS_2023_01/998014011" TargetMode="External"/><Relationship Id="rId93" Type="http://schemas.openxmlformats.org/officeDocument/2006/relationships/hyperlink" Target="https://podminky.urs.cz/item/CS_URS_2023_01/771574266" TargetMode="External"/><Relationship Id="rId98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59" workbookViewId="0">
      <selection activeCell="AN9" sqref="AN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20"/>
      <c r="BE5" s="270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20"/>
      <c r="BE6" s="271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71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323">
        <v>45406</v>
      </c>
      <c r="AR8" s="20"/>
      <c r="BE8" s="271"/>
      <c r="BS8" s="17" t="s">
        <v>6</v>
      </c>
    </row>
    <row r="9" spans="1:74" ht="14.45" customHeight="1">
      <c r="B9" s="20"/>
      <c r="AR9" s="20"/>
      <c r="BE9" s="271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71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29</v>
      </c>
      <c r="AR11" s="20"/>
      <c r="BE11" s="271"/>
      <c r="BS11" s="17" t="s">
        <v>6</v>
      </c>
    </row>
    <row r="12" spans="1:74" ht="6.95" customHeight="1">
      <c r="B12" s="20"/>
      <c r="AR12" s="20"/>
      <c r="BE12" s="271"/>
      <c r="BS12" s="17" t="s">
        <v>6</v>
      </c>
    </row>
    <row r="13" spans="1:74" ht="12" customHeight="1">
      <c r="B13" s="20"/>
      <c r="D13" s="27" t="s">
        <v>30</v>
      </c>
      <c r="AK13" s="27" t="s">
        <v>25</v>
      </c>
      <c r="AN13" s="29" t="s">
        <v>31</v>
      </c>
      <c r="AR13" s="20"/>
      <c r="BE13" s="271"/>
      <c r="BS13" s="17" t="s">
        <v>6</v>
      </c>
    </row>
    <row r="14" spans="1:74" ht="12.75">
      <c r="B14" s="20"/>
      <c r="E14" s="276" t="s">
        <v>31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" t="s">
        <v>28</v>
      </c>
      <c r="AN14" s="29" t="s">
        <v>31</v>
      </c>
      <c r="AR14" s="20"/>
      <c r="BE14" s="271"/>
      <c r="BS14" s="17" t="s">
        <v>6</v>
      </c>
    </row>
    <row r="15" spans="1:74" ht="6.95" customHeight="1">
      <c r="B15" s="20"/>
      <c r="AR15" s="20"/>
      <c r="BE15" s="271"/>
      <c r="BS15" s="17" t="s">
        <v>4</v>
      </c>
    </row>
    <row r="16" spans="1:74" ht="12" customHeight="1">
      <c r="B16" s="20"/>
      <c r="D16" s="27" t="s">
        <v>32</v>
      </c>
      <c r="AK16" s="27" t="s">
        <v>25</v>
      </c>
      <c r="AN16" s="25" t="s">
        <v>33</v>
      </c>
      <c r="AR16" s="20"/>
      <c r="BE16" s="271"/>
      <c r="BS16" s="17" t="s">
        <v>4</v>
      </c>
    </row>
    <row r="17" spans="2:71" ht="18.399999999999999" customHeight="1">
      <c r="B17" s="20"/>
      <c r="E17" s="25" t="s">
        <v>34</v>
      </c>
      <c r="AK17" s="27" t="s">
        <v>28</v>
      </c>
      <c r="AN17" s="25" t="s">
        <v>35</v>
      </c>
      <c r="AR17" s="20"/>
      <c r="BE17" s="271"/>
      <c r="BS17" s="17" t="s">
        <v>36</v>
      </c>
    </row>
    <row r="18" spans="2:71" ht="6.95" customHeight="1">
      <c r="B18" s="20"/>
      <c r="AR18" s="20"/>
      <c r="BE18" s="271"/>
      <c r="BS18" s="17" t="s">
        <v>6</v>
      </c>
    </row>
    <row r="19" spans="2:71" ht="12" customHeight="1">
      <c r="B19" s="20"/>
      <c r="D19" s="27" t="s">
        <v>37</v>
      </c>
      <c r="AK19" s="27" t="s">
        <v>25</v>
      </c>
      <c r="AN19" s="25" t="s">
        <v>19</v>
      </c>
      <c r="AR19" s="20"/>
      <c r="BE19" s="271"/>
      <c r="BS19" s="17" t="s">
        <v>6</v>
      </c>
    </row>
    <row r="20" spans="2:71" ht="18.399999999999999" customHeight="1">
      <c r="B20" s="20"/>
      <c r="E20" s="25" t="s">
        <v>38</v>
      </c>
      <c r="AK20" s="27" t="s">
        <v>28</v>
      </c>
      <c r="AN20" s="25" t="s">
        <v>19</v>
      </c>
      <c r="AR20" s="20"/>
      <c r="BE20" s="271"/>
      <c r="BS20" s="17" t="s">
        <v>4</v>
      </c>
    </row>
    <row r="21" spans="2:71" ht="6.95" customHeight="1">
      <c r="B21" s="20"/>
      <c r="AR21" s="20"/>
      <c r="BE21" s="271"/>
    </row>
    <row r="22" spans="2:71" ht="12" customHeight="1">
      <c r="B22" s="20"/>
      <c r="D22" s="27" t="s">
        <v>39</v>
      </c>
      <c r="AR22" s="20"/>
      <c r="BE22" s="271"/>
    </row>
    <row r="23" spans="2:71" ht="47.25" customHeight="1">
      <c r="B23" s="20"/>
      <c r="E23" s="278" t="s">
        <v>40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20"/>
      <c r="BE23" s="271"/>
    </row>
    <row r="24" spans="2:71" ht="6.95" customHeight="1">
      <c r="B24" s="20"/>
      <c r="AR24" s="20"/>
      <c r="BE24" s="27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1"/>
    </row>
    <row r="26" spans="2:71" s="1" customFormat="1" ht="25.9" customHeight="1">
      <c r="B26" s="32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9">
        <f>ROUND(AG54,2)</f>
        <v>0</v>
      </c>
      <c r="AL26" s="280"/>
      <c r="AM26" s="280"/>
      <c r="AN26" s="280"/>
      <c r="AO26" s="280"/>
      <c r="AR26" s="32"/>
      <c r="BE26" s="271"/>
    </row>
    <row r="27" spans="2:71" s="1" customFormat="1" ht="6.95" customHeight="1">
      <c r="B27" s="32"/>
      <c r="AR27" s="32"/>
      <c r="BE27" s="271"/>
    </row>
    <row r="28" spans="2:71" s="1" customFormat="1" ht="12.75">
      <c r="B28" s="32"/>
      <c r="L28" s="281" t="s">
        <v>42</v>
      </c>
      <c r="M28" s="281"/>
      <c r="N28" s="281"/>
      <c r="O28" s="281"/>
      <c r="P28" s="281"/>
      <c r="W28" s="281" t="s">
        <v>43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44</v>
      </c>
      <c r="AL28" s="281"/>
      <c r="AM28" s="281"/>
      <c r="AN28" s="281"/>
      <c r="AO28" s="281"/>
      <c r="AR28" s="32"/>
      <c r="BE28" s="271"/>
    </row>
    <row r="29" spans="2:71" s="2" customFormat="1" ht="14.45" customHeight="1">
      <c r="B29" s="36"/>
      <c r="D29" s="27" t="s">
        <v>45</v>
      </c>
      <c r="F29" s="27" t="s">
        <v>46</v>
      </c>
      <c r="L29" s="284">
        <v>0.21</v>
      </c>
      <c r="M29" s="283"/>
      <c r="N29" s="283"/>
      <c r="O29" s="283"/>
      <c r="P29" s="283"/>
      <c r="W29" s="282">
        <f>ROUND(AZ54, 2)</f>
        <v>0</v>
      </c>
      <c r="X29" s="283"/>
      <c r="Y29" s="283"/>
      <c r="Z29" s="283"/>
      <c r="AA29" s="283"/>
      <c r="AB29" s="283"/>
      <c r="AC29" s="283"/>
      <c r="AD29" s="283"/>
      <c r="AE29" s="283"/>
      <c r="AK29" s="282">
        <f>ROUND(AV54, 2)</f>
        <v>0</v>
      </c>
      <c r="AL29" s="283"/>
      <c r="AM29" s="283"/>
      <c r="AN29" s="283"/>
      <c r="AO29" s="283"/>
      <c r="AR29" s="36"/>
      <c r="BE29" s="272"/>
    </row>
    <row r="30" spans="2:71" s="2" customFormat="1" ht="14.45" customHeight="1">
      <c r="B30" s="36"/>
      <c r="F30" s="27" t="s">
        <v>47</v>
      </c>
      <c r="L30" s="284">
        <v>0.12</v>
      </c>
      <c r="M30" s="283"/>
      <c r="N30" s="283"/>
      <c r="O30" s="283"/>
      <c r="P30" s="283"/>
      <c r="W30" s="282">
        <f>ROUND(BA54, 2)</f>
        <v>0</v>
      </c>
      <c r="X30" s="283"/>
      <c r="Y30" s="283"/>
      <c r="Z30" s="283"/>
      <c r="AA30" s="283"/>
      <c r="AB30" s="283"/>
      <c r="AC30" s="283"/>
      <c r="AD30" s="283"/>
      <c r="AE30" s="283"/>
      <c r="AK30" s="282">
        <f>ROUND(AW54, 2)</f>
        <v>0</v>
      </c>
      <c r="AL30" s="283"/>
      <c r="AM30" s="283"/>
      <c r="AN30" s="283"/>
      <c r="AO30" s="283"/>
      <c r="AR30" s="36"/>
      <c r="BE30" s="272"/>
    </row>
    <row r="31" spans="2:71" s="2" customFormat="1" ht="14.45" hidden="1" customHeight="1">
      <c r="B31" s="36"/>
      <c r="F31" s="27" t="s">
        <v>48</v>
      </c>
      <c r="L31" s="284">
        <v>0.21</v>
      </c>
      <c r="M31" s="283"/>
      <c r="N31" s="283"/>
      <c r="O31" s="283"/>
      <c r="P31" s="283"/>
      <c r="W31" s="282">
        <f>ROUND(BB54, 2)</f>
        <v>0</v>
      </c>
      <c r="X31" s="283"/>
      <c r="Y31" s="283"/>
      <c r="Z31" s="283"/>
      <c r="AA31" s="283"/>
      <c r="AB31" s="283"/>
      <c r="AC31" s="283"/>
      <c r="AD31" s="283"/>
      <c r="AE31" s="283"/>
      <c r="AK31" s="282">
        <v>0</v>
      </c>
      <c r="AL31" s="283"/>
      <c r="AM31" s="283"/>
      <c r="AN31" s="283"/>
      <c r="AO31" s="283"/>
      <c r="AR31" s="36"/>
      <c r="BE31" s="272"/>
    </row>
    <row r="32" spans="2:71" s="2" customFormat="1" ht="14.45" hidden="1" customHeight="1">
      <c r="B32" s="36"/>
      <c r="F32" s="27" t="s">
        <v>49</v>
      </c>
      <c r="L32" s="284">
        <v>0.12</v>
      </c>
      <c r="M32" s="283"/>
      <c r="N32" s="283"/>
      <c r="O32" s="283"/>
      <c r="P32" s="283"/>
      <c r="W32" s="282">
        <f>ROUND(BC54, 2)</f>
        <v>0</v>
      </c>
      <c r="X32" s="283"/>
      <c r="Y32" s="283"/>
      <c r="Z32" s="283"/>
      <c r="AA32" s="283"/>
      <c r="AB32" s="283"/>
      <c r="AC32" s="283"/>
      <c r="AD32" s="283"/>
      <c r="AE32" s="283"/>
      <c r="AK32" s="282">
        <v>0</v>
      </c>
      <c r="AL32" s="283"/>
      <c r="AM32" s="283"/>
      <c r="AN32" s="283"/>
      <c r="AO32" s="283"/>
      <c r="AR32" s="36"/>
      <c r="BE32" s="272"/>
    </row>
    <row r="33" spans="2:44" s="2" customFormat="1" ht="14.45" hidden="1" customHeight="1">
      <c r="B33" s="36"/>
      <c r="F33" s="27" t="s">
        <v>50</v>
      </c>
      <c r="L33" s="284">
        <v>0</v>
      </c>
      <c r="M33" s="283"/>
      <c r="N33" s="283"/>
      <c r="O33" s="283"/>
      <c r="P33" s="283"/>
      <c r="W33" s="282">
        <f>ROUND(BD54, 2)</f>
        <v>0</v>
      </c>
      <c r="X33" s="283"/>
      <c r="Y33" s="283"/>
      <c r="Z33" s="283"/>
      <c r="AA33" s="283"/>
      <c r="AB33" s="283"/>
      <c r="AC33" s="283"/>
      <c r="AD33" s="283"/>
      <c r="AE33" s="283"/>
      <c r="AK33" s="282">
        <v>0</v>
      </c>
      <c r="AL33" s="283"/>
      <c r="AM33" s="283"/>
      <c r="AN33" s="283"/>
      <c r="AO33" s="283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285" t="s">
        <v>53</v>
      </c>
      <c r="Y35" s="286"/>
      <c r="Z35" s="286"/>
      <c r="AA35" s="286"/>
      <c r="AB35" s="286"/>
      <c r="AC35" s="39"/>
      <c r="AD35" s="39"/>
      <c r="AE35" s="39"/>
      <c r="AF35" s="39"/>
      <c r="AG35" s="39"/>
      <c r="AH35" s="39"/>
      <c r="AI35" s="39"/>
      <c r="AJ35" s="39"/>
      <c r="AK35" s="287">
        <f>SUM(AK26:AK33)</f>
        <v>0</v>
      </c>
      <c r="AL35" s="286"/>
      <c r="AM35" s="286"/>
      <c r="AN35" s="286"/>
      <c r="AO35" s="288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54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07/24/05</v>
      </c>
      <c r="AR44" s="45"/>
    </row>
    <row r="45" spans="2:44" s="4" customFormat="1" ht="36.950000000000003" customHeight="1">
      <c r="B45" s="46"/>
      <c r="C45" s="47" t="s">
        <v>16</v>
      </c>
      <c r="L45" s="289" t="str">
        <f>K6</f>
        <v>Rekonstrukce objektu, Domov mládeže, SŠ Rokycany, 0812017</v>
      </c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Domov mládeže, Františka Kotyzy 1026/II, Rokycany</v>
      </c>
      <c r="AI47" s="27" t="s">
        <v>23</v>
      </c>
      <c r="AM47" s="291">
        <f>IF(AN8= "","",AN8)</f>
        <v>45406</v>
      </c>
      <c r="AN47" s="291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24</v>
      </c>
      <c r="L49" s="3" t="str">
        <f>IF(E11= "","",E11)</f>
        <v>Střední škola, Rokycany</v>
      </c>
      <c r="AI49" s="27" t="s">
        <v>32</v>
      </c>
      <c r="AM49" s="292" t="str">
        <f>IF(E17="","",E17)</f>
        <v>SEAP s.r.o.</v>
      </c>
      <c r="AN49" s="293"/>
      <c r="AO49" s="293"/>
      <c r="AP49" s="293"/>
      <c r="AR49" s="32"/>
      <c r="AS49" s="294" t="s">
        <v>55</v>
      </c>
      <c r="AT49" s="295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30</v>
      </c>
      <c r="L50" s="3" t="str">
        <f>IF(E14= "Vyplň údaj","",E14)</f>
        <v/>
      </c>
      <c r="AI50" s="27" t="s">
        <v>37</v>
      </c>
      <c r="AM50" s="292" t="str">
        <f>IF(E20="","",E20)</f>
        <v xml:space="preserve"> </v>
      </c>
      <c r="AN50" s="293"/>
      <c r="AO50" s="293"/>
      <c r="AP50" s="293"/>
      <c r="AR50" s="32"/>
      <c r="AS50" s="296"/>
      <c r="AT50" s="297"/>
      <c r="BD50" s="53"/>
    </row>
    <row r="51" spans="1:91" s="1" customFormat="1" ht="10.9" customHeight="1">
      <c r="B51" s="32"/>
      <c r="AR51" s="32"/>
      <c r="AS51" s="296"/>
      <c r="AT51" s="297"/>
      <c r="BD51" s="53"/>
    </row>
    <row r="52" spans="1:91" s="1" customFormat="1" ht="29.25" customHeight="1">
      <c r="B52" s="32"/>
      <c r="C52" s="298" t="s">
        <v>56</v>
      </c>
      <c r="D52" s="299"/>
      <c r="E52" s="299"/>
      <c r="F52" s="299"/>
      <c r="G52" s="299"/>
      <c r="H52" s="54"/>
      <c r="I52" s="300" t="s">
        <v>57</v>
      </c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01" t="s">
        <v>58</v>
      </c>
      <c r="AH52" s="299"/>
      <c r="AI52" s="299"/>
      <c r="AJ52" s="299"/>
      <c r="AK52" s="299"/>
      <c r="AL52" s="299"/>
      <c r="AM52" s="299"/>
      <c r="AN52" s="300" t="s">
        <v>59</v>
      </c>
      <c r="AO52" s="299"/>
      <c r="AP52" s="299"/>
      <c r="AQ52" s="55" t="s">
        <v>60</v>
      </c>
      <c r="AR52" s="32"/>
      <c r="AS52" s="56" t="s">
        <v>61</v>
      </c>
      <c r="AT52" s="57" t="s">
        <v>62</v>
      </c>
      <c r="AU52" s="57" t="s">
        <v>63</v>
      </c>
      <c r="AV52" s="57" t="s">
        <v>64</v>
      </c>
      <c r="AW52" s="57" t="s">
        <v>65</v>
      </c>
      <c r="AX52" s="57" t="s">
        <v>66</v>
      </c>
      <c r="AY52" s="57" t="s">
        <v>67</v>
      </c>
      <c r="AZ52" s="57" t="s">
        <v>68</v>
      </c>
      <c r="BA52" s="57" t="s">
        <v>69</v>
      </c>
      <c r="BB52" s="57" t="s">
        <v>70</v>
      </c>
      <c r="BC52" s="57" t="s">
        <v>71</v>
      </c>
      <c r="BD52" s="58" t="s">
        <v>72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73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309">
        <f>ROUND(AG55+AG56,2)</f>
        <v>0</v>
      </c>
      <c r="AH54" s="309"/>
      <c r="AI54" s="309"/>
      <c r="AJ54" s="309"/>
      <c r="AK54" s="309"/>
      <c r="AL54" s="309"/>
      <c r="AM54" s="309"/>
      <c r="AN54" s="310">
        <f>SUM(AG54,AT54)</f>
        <v>0</v>
      </c>
      <c r="AO54" s="310"/>
      <c r="AP54" s="310"/>
      <c r="AQ54" s="64" t="s">
        <v>19</v>
      </c>
      <c r="AR54" s="60"/>
      <c r="AS54" s="65">
        <f>ROUND(AS55+AS56,2)</f>
        <v>0</v>
      </c>
      <c r="AT54" s="66">
        <f>ROUND(SUM(AV54:AW54),2)</f>
        <v>0</v>
      </c>
      <c r="AU54" s="67">
        <f>ROUND(AU55+AU56,5)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ROUND(AZ55+AZ56,2)</f>
        <v>0</v>
      </c>
      <c r="BA54" s="66">
        <f>ROUND(BA55+BA56,2)</f>
        <v>0</v>
      </c>
      <c r="BB54" s="66">
        <f>ROUND(BB55+BB56,2)</f>
        <v>0</v>
      </c>
      <c r="BC54" s="66">
        <f>ROUND(BC55+BC56,2)</f>
        <v>0</v>
      </c>
      <c r="BD54" s="68">
        <f>ROUND(BD55+BD56,2)</f>
        <v>0</v>
      </c>
      <c r="BS54" s="69" t="s">
        <v>74</v>
      </c>
      <c r="BT54" s="69" t="s">
        <v>75</v>
      </c>
      <c r="BU54" s="70" t="s">
        <v>76</v>
      </c>
      <c r="BV54" s="69" t="s">
        <v>77</v>
      </c>
      <c r="BW54" s="69" t="s">
        <v>5</v>
      </c>
      <c r="BX54" s="69" t="s">
        <v>78</v>
      </c>
      <c r="CL54" s="69" t="s">
        <v>19</v>
      </c>
    </row>
    <row r="55" spans="1:91" s="6" customFormat="1" ht="16.5" customHeight="1">
      <c r="A55" s="71" t="s">
        <v>79</v>
      </c>
      <c r="B55" s="72"/>
      <c r="C55" s="73"/>
      <c r="D55" s="304" t="s">
        <v>80</v>
      </c>
      <c r="E55" s="304"/>
      <c r="F55" s="304"/>
      <c r="G55" s="304"/>
      <c r="H55" s="304"/>
      <c r="I55" s="74"/>
      <c r="J55" s="304" t="s">
        <v>81</v>
      </c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2">
        <f>'00 - Vedlejší a ostatní n...'!J30</f>
        <v>0</v>
      </c>
      <c r="AH55" s="303"/>
      <c r="AI55" s="303"/>
      <c r="AJ55" s="303"/>
      <c r="AK55" s="303"/>
      <c r="AL55" s="303"/>
      <c r="AM55" s="303"/>
      <c r="AN55" s="302">
        <f>SUM(AG55,AT55)</f>
        <v>0</v>
      </c>
      <c r="AO55" s="303"/>
      <c r="AP55" s="303"/>
      <c r="AQ55" s="75" t="s">
        <v>82</v>
      </c>
      <c r="AR55" s="72"/>
      <c r="AS55" s="76">
        <v>0</v>
      </c>
      <c r="AT55" s="77">
        <f>ROUND(SUM(AV55:AW55),2)</f>
        <v>0</v>
      </c>
      <c r="AU55" s="78">
        <f>'00 - Vedlejší a ostatní n...'!P81</f>
        <v>0</v>
      </c>
      <c r="AV55" s="77">
        <f>'00 - Vedlejší a ostatní n...'!J33</f>
        <v>0</v>
      </c>
      <c r="AW55" s="77">
        <f>'00 - Vedlejší a ostatní n...'!J34</f>
        <v>0</v>
      </c>
      <c r="AX55" s="77">
        <f>'00 - Vedlejší a ostatní n...'!J35</f>
        <v>0</v>
      </c>
      <c r="AY55" s="77">
        <f>'00 - Vedlejší a ostatní n...'!J36</f>
        <v>0</v>
      </c>
      <c r="AZ55" s="77">
        <f>'00 - Vedlejší a ostatní n...'!F33</f>
        <v>0</v>
      </c>
      <c r="BA55" s="77">
        <f>'00 - Vedlejší a ostatní n...'!F34</f>
        <v>0</v>
      </c>
      <c r="BB55" s="77">
        <f>'00 - Vedlejší a ostatní n...'!F35</f>
        <v>0</v>
      </c>
      <c r="BC55" s="77">
        <f>'00 - Vedlejší a ostatní n...'!F36</f>
        <v>0</v>
      </c>
      <c r="BD55" s="79">
        <f>'00 - Vedlejší a ostatní n...'!F37</f>
        <v>0</v>
      </c>
      <c r="BT55" s="80" t="s">
        <v>83</v>
      </c>
      <c r="BV55" s="80" t="s">
        <v>77</v>
      </c>
      <c r="BW55" s="80" t="s">
        <v>84</v>
      </c>
      <c r="BX55" s="80" t="s">
        <v>5</v>
      </c>
      <c r="CL55" s="80" t="s">
        <v>19</v>
      </c>
      <c r="CM55" s="80" t="s">
        <v>85</v>
      </c>
    </row>
    <row r="56" spans="1:91" s="6" customFormat="1" ht="16.5" customHeight="1">
      <c r="B56" s="72"/>
      <c r="C56" s="73"/>
      <c r="D56" s="304" t="s">
        <v>86</v>
      </c>
      <c r="E56" s="304"/>
      <c r="F56" s="304"/>
      <c r="G56" s="304"/>
      <c r="H56" s="304"/>
      <c r="I56" s="74"/>
      <c r="J56" s="304" t="s">
        <v>87</v>
      </c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5">
        <f>ROUND(AG57,2)</f>
        <v>0</v>
      </c>
      <c r="AH56" s="303"/>
      <c r="AI56" s="303"/>
      <c r="AJ56" s="303"/>
      <c r="AK56" s="303"/>
      <c r="AL56" s="303"/>
      <c r="AM56" s="303"/>
      <c r="AN56" s="302">
        <f>SUM(AG56,AT56)</f>
        <v>0</v>
      </c>
      <c r="AO56" s="303"/>
      <c r="AP56" s="303"/>
      <c r="AQ56" s="75" t="s">
        <v>82</v>
      </c>
      <c r="AR56" s="72"/>
      <c r="AS56" s="76">
        <f>ROUND(AS57,2)</f>
        <v>0</v>
      </c>
      <c r="AT56" s="77">
        <f>ROUND(SUM(AV56:AW56),2)</f>
        <v>0</v>
      </c>
      <c r="AU56" s="78">
        <f>ROUND(AU57,5)</f>
        <v>0</v>
      </c>
      <c r="AV56" s="77">
        <f>ROUND(AZ56*L29,2)</f>
        <v>0</v>
      </c>
      <c r="AW56" s="77">
        <f>ROUND(BA56*L30,2)</f>
        <v>0</v>
      </c>
      <c r="AX56" s="77">
        <f>ROUND(BB56*L29,2)</f>
        <v>0</v>
      </c>
      <c r="AY56" s="77">
        <f>ROUND(BC56*L30,2)</f>
        <v>0</v>
      </c>
      <c r="AZ56" s="77">
        <f>ROUND(AZ57,2)</f>
        <v>0</v>
      </c>
      <c r="BA56" s="77">
        <f>ROUND(BA57,2)</f>
        <v>0</v>
      </c>
      <c r="BB56" s="77">
        <f>ROUND(BB57,2)</f>
        <v>0</v>
      </c>
      <c r="BC56" s="77">
        <f>ROUND(BC57,2)</f>
        <v>0</v>
      </c>
      <c r="BD56" s="79">
        <f>ROUND(BD57,2)</f>
        <v>0</v>
      </c>
      <c r="BS56" s="80" t="s">
        <v>74</v>
      </c>
      <c r="BT56" s="80" t="s">
        <v>83</v>
      </c>
      <c r="BU56" s="80" t="s">
        <v>76</v>
      </c>
      <c r="BV56" s="80" t="s">
        <v>77</v>
      </c>
      <c r="BW56" s="80" t="s">
        <v>88</v>
      </c>
      <c r="BX56" s="80" t="s">
        <v>5</v>
      </c>
      <c r="CL56" s="80" t="s">
        <v>19</v>
      </c>
      <c r="CM56" s="80" t="s">
        <v>85</v>
      </c>
    </row>
    <row r="57" spans="1:91" s="3" customFormat="1" ht="16.5" customHeight="1">
      <c r="A57" s="71" t="s">
        <v>79</v>
      </c>
      <c r="B57" s="45"/>
      <c r="C57" s="9"/>
      <c r="D57" s="9"/>
      <c r="E57" s="308" t="s">
        <v>89</v>
      </c>
      <c r="F57" s="308"/>
      <c r="G57" s="308"/>
      <c r="H57" s="308"/>
      <c r="I57" s="308"/>
      <c r="J57" s="9"/>
      <c r="K57" s="308" t="s">
        <v>90</v>
      </c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6">
        <f>'0103 - Zateplení budovy'!J32</f>
        <v>0</v>
      </c>
      <c r="AH57" s="307"/>
      <c r="AI57" s="307"/>
      <c r="AJ57" s="307"/>
      <c r="AK57" s="307"/>
      <c r="AL57" s="307"/>
      <c r="AM57" s="307"/>
      <c r="AN57" s="306">
        <f>SUM(AG57,AT57)</f>
        <v>0</v>
      </c>
      <c r="AO57" s="307"/>
      <c r="AP57" s="307"/>
      <c r="AQ57" s="81" t="s">
        <v>91</v>
      </c>
      <c r="AR57" s="45"/>
      <c r="AS57" s="82">
        <v>0</v>
      </c>
      <c r="AT57" s="83">
        <f>ROUND(SUM(AV57:AW57),2)</f>
        <v>0</v>
      </c>
      <c r="AU57" s="84">
        <f>'0103 - Zateplení budovy'!P104</f>
        <v>0</v>
      </c>
      <c r="AV57" s="83">
        <f>'0103 - Zateplení budovy'!J35</f>
        <v>0</v>
      </c>
      <c r="AW57" s="83">
        <f>'0103 - Zateplení budovy'!J36</f>
        <v>0</v>
      </c>
      <c r="AX57" s="83">
        <f>'0103 - Zateplení budovy'!J37</f>
        <v>0</v>
      </c>
      <c r="AY57" s="83">
        <f>'0103 - Zateplení budovy'!J38</f>
        <v>0</v>
      </c>
      <c r="AZ57" s="83">
        <f>'0103 - Zateplení budovy'!F35</f>
        <v>0</v>
      </c>
      <c r="BA57" s="83">
        <f>'0103 - Zateplení budovy'!F36</f>
        <v>0</v>
      </c>
      <c r="BB57" s="83">
        <f>'0103 - Zateplení budovy'!F37</f>
        <v>0</v>
      </c>
      <c r="BC57" s="83">
        <f>'0103 - Zateplení budovy'!F38</f>
        <v>0</v>
      </c>
      <c r="BD57" s="85">
        <f>'0103 - Zateplení budovy'!F39</f>
        <v>0</v>
      </c>
      <c r="BT57" s="25" t="s">
        <v>85</v>
      </c>
      <c r="BV57" s="25" t="s">
        <v>77</v>
      </c>
      <c r="BW57" s="25" t="s">
        <v>92</v>
      </c>
      <c r="BX57" s="25" t="s">
        <v>88</v>
      </c>
      <c r="CL57" s="25" t="s">
        <v>93</v>
      </c>
    </row>
    <row r="58" spans="1:91" s="1" customFormat="1" ht="30" customHeight="1">
      <c r="B58" s="32"/>
      <c r="AR58" s="32"/>
    </row>
    <row r="59" spans="1:91" s="1" customFormat="1" ht="6.95" customHeight="1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32"/>
    </row>
  </sheetData>
  <sheetProtection algorithmName="SHA-512" hashValue="9xEhSEljmEGv/fqDWi380jLPKuvG5eYemLuuCURpVIHVNnas0EWkSy6ORrvUSeS+5qrRxmF8thokolPe9nwsGw==" saltValue="HUCE5rYlLqij7mHm/YXifuZFDMQy/3ZTILrpaKu0Utv/4JdKX5wITHQcBStWQ05GnUUjZP1Xn/mP9vXrkKq8j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 - Vedlejší a ostatní n...'!C2" display="/" xr:uid="{00000000-0004-0000-0000-000000000000}"/>
    <hyperlink ref="A57" location="'0103 - Zateplení budov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1"/>
  <sheetViews>
    <sheetView showGridLines="0" tabSelected="1" topLeftCell="A3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94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1" t="str">
        <f>'Rekapitulace stavby'!K6</f>
        <v>Rekonstrukce objektu, Domov mládeže, SŠ Rokycany, 0812017</v>
      </c>
      <c r="F7" s="312"/>
      <c r="G7" s="312"/>
      <c r="H7" s="312"/>
      <c r="L7" s="20"/>
    </row>
    <row r="8" spans="2:46" s="1" customFormat="1" ht="12" customHeight="1">
      <c r="B8" s="32"/>
      <c r="D8" s="27" t="s">
        <v>95</v>
      </c>
      <c r="L8" s="32"/>
    </row>
    <row r="9" spans="2:46" s="1" customFormat="1" ht="16.5" customHeight="1">
      <c r="B9" s="32"/>
      <c r="E9" s="289" t="s">
        <v>96</v>
      </c>
      <c r="F9" s="313"/>
      <c r="G9" s="313"/>
      <c r="H9" s="31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45406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4" t="str">
        <f>'Rekapitulace stavby'!E14</f>
        <v>Vyplň údaj</v>
      </c>
      <c r="F18" s="273"/>
      <c r="G18" s="273"/>
      <c r="H18" s="273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7"/>
      <c r="E27" s="278" t="s">
        <v>19</v>
      </c>
      <c r="F27" s="278"/>
      <c r="G27" s="278"/>
      <c r="H27" s="278"/>
      <c r="L27" s="87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8" t="s">
        <v>41</v>
      </c>
      <c r="J30" s="63">
        <f>ROUND(J81,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2" t="s">
        <v>45</v>
      </c>
      <c r="E33" s="27" t="s">
        <v>46</v>
      </c>
      <c r="F33" s="89">
        <f>ROUND((SUM(BE81:BE110)),  2)</f>
        <v>0</v>
      </c>
      <c r="I33" s="90">
        <v>0.21</v>
      </c>
      <c r="J33" s="89">
        <f>ROUND(((SUM(BE81:BE110))*I33),  2)</f>
        <v>0</v>
      </c>
      <c r="L33" s="32"/>
    </row>
    <row r="34" spans="2:12" s="1" customFormat="1" ht="14.45" customHeight="1">
      <c r="B34" s="32"/>
      <c r="E34" s="27" t="s">
        <v>47</v>
      </c>
      <c r="F34" s="89">
        <f>ROUND((SUM(BF81:BF110)),  2)</f>
        <v>0</v>
      </c>
      <c r="I34" s="90">
        <v>0.12</v>
      </c>
      <c r="J34" s="89">
        <f>ROUND(((SUM(BF81:BF110))*I34),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9">
        <f>ROUND((SUM(BG81:BG110)),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9">
        <f>ROUND((SUM(BH81:BH110)),  2)</f>
        <v>0</v>
      </c>
      <c r="I36" s="90">
        <v>0.12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9">
        <f>ROUND((SUM(BI81:BI110)),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51</v>
      </c>
      <c r="E39" s="54"/>
      <c r="F39" s="54"/>
      <c r="G39" s="93" t="s">
        <v>52</v>
      </c>
      <c r="H39" s="94" t="s">
        <v>53</v>
      </c>
      <c r="I39" s="54"/>
      <c r="J39" s="95">
        <f>SUM(J30:J37)</f>
        <v>0</v>
      </c>
      <c r="K39" s="96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1" t="str">
        <f>E7</f>
        <v>Rekonstrukce objektu, Domov mládeže, SŠ Rokycany, 0812017</v>
      </c>
      <c r="F48" s="312"/>
      <c r="G48" s="312"/>
      <c r="H48" s="312"/>
      <c r="L48" s="32"/>
    </row>
    <row r="49" spans="2:47" s="1" customFormat="1" ht="12" customHeight="1">
      <c r="B49" s="32"/>
      <c r="C49" s="27" t="s">
        <v>95</v>
      </c>
      <c r="L49" s="32"/>
    </row>
    <row r="50" spans="2:47" s="1" customFormat="1" ht="16.5" customHeight="1">
      <c r="B50" s="32"/>
      <c r="E50" s="289" t="str">
        <f>E9</f>
        <v>00 - Vedlejší a ostatní náklady</v>
      </c>
      <c r="F50" s="313"/>
      <c r="G50" s="313"/>
      <c r="H50" s="31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Domov mládeže, Františka Kotyzy 1026/II, Rokycany</v>
      </c>
      <c r="I52" s="27" t="s">
        <v>23</v>
      </c>
      <c r="J52" s="49">
        <f>IF(J12="","",J12)</f>
        <v>45406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Střední škola, Rokycany</v>
      </c>
      <c r="I54" s="27" t="s">
        <v>32</v>
      </c>
      <c r="J54" s="30" t="str">
        <f>E21</f>
        <v>SEAP s.r.o.</v>
      </c>
      <c r="L54" s="32"/>
    </row>
    <row r="55" spans="2:47" s="1" customFormat="1" ht="15.2" customHeight="1">
      <c r="B55" s="32"/>
      <c r="C55" s="27" t="s">
        <v>30</v>
      </c>
      <c r="F55" s="25" t="str">
        <f>IF(E18="","",E18)</f>
        <v>Vyplň údaj</v>
      </c>
      <c r="I55" s="27" t="s">
        <v>37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98</v>
      </c>
      <c r="D57" s="91"/>
      <c r="E57" s="91"/>
      <c r="F57" s="91"/>
      <c r="G57" s="91"/>
      <c r="H57" s="91"/>
      <c r="I57" s="91"/>
      <c r="J57" s="98" t="s">
        <v>99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73</v>
      </c>
      <c r="J59" s="63">
        <f>J81</f>
        <v>0</v>
      </c>
      <c r="L59" s="32"/>
      <c r="AU59" s="17" t="s">
        <v>100</v>
      </c>
    </row>
    <row r="60" spans="2:47" s="8" customFormat="1" ht="24.95" customHeight="1">
      <c r="B60" s="100"/>
      <c r="D60" s="101" t="s">
        <v>101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899999999999999" customHeight="1">
      <c r="B61" s="104"/>
      <c r="D61" s="105" t="s">
        <v>102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2"/>
      <c r="L62" s="32"/>
    </row>
    <row r="63" spans="2:47" s="1" customFormat="1" ht="6.9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2"/>
    </row>
    <row r="67" spans="2:20" s="1" customFormat="1" ht="6.95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2"/>
    </row>
    <row r="68" spans="2:20" s="1" customFormat="1" ht="24.95" customHeight="1">
      <c r="B68" s="32"/>
      <c r="C68" s="21" t="s">
        <v>103</v>
      </c>
      <c r="L68" s="32"/>
    </row>
    <row r="69" spans="2:20" s="1" customFormat="1" ht="6.95" customHeight="1">
      <c r="B69" s="32"/>
      <c r="L69" s="32"/>
    </row>
    <row r="70" spans="2:20" s="1" customFormat="1" ht="12" customHeight="1">
      <c r="B70" s="32"/>
      <c r="C70" s="27" t="s">
        <v>16</v>
      </c>
      <c r="L70" s="32"/>
    </row>
    <row r="71" spans="2:20" s="1" customFormat="1" ht="16.5" customHeight="1">
      <c r="B71" s="32"/>
      <c r="E71" s="311" t="str">
        <f>E7</f>
        <v>Rekonstrukce objektu, Domov mládeže, SŠ Rokycany, 0812017</v>
      </c>
      <c r="F71" s="312"/>
      <c r="G71" s="312"/>
      <c r="H71" s="312"/>
      <c r="L71" s="32"/>
    </row>
    <row r="72" spans="2:20" s="1" customFormat="1" ht="12" customHeight="1">
      <c r="B72" s="32"/>
      <c r="C72" s="27" t="s">
        <v>95</v>
      </c>
      <c r="L72" s="32"/>
    </row>
    <row r="73" spans="2:20" s="1" customFormat="1" ht="16.5" customHeight="1">
      <c r="B73" s="32"/>
      <c r="E73" s="289" t="str">
        <f>E9</f>
        <v>00 - Vedlejší a ostatní náklady</v>
      </c>
      <c r="F73" s="313"/>
      <c r="G73" s="313"/>
      <c r="H73" s="313"/>
      <c r="L73" s="32"/>
    </row>
    <row r="74" spans="2:20" s="1" customFormat="1" ht="6.95" customHeight="1">
      <c r="B74" s="32"/>
      <c r="L74" s="32"/>
    </row>
    <row r="75" spans="2:20" s="1" customFormat="1" ht="12" customHeight="1">
      <c r="B75" s="32"/>
      <c r="C75" s="27" t="s">
        <v>21</v>
      </c>
      <c r="F75" s="25" t="str">
        <f>F12</f>
        <v>Domov mládeže, Františka Kotyzy 1026/II, Rokycany</v>
      </c>
      <c r="I75" s="27" t="s">
        <v>23</v>
      </c>
      <c r="J75" s="49">
        <f>IF(J12="","",J12)</f>
        <v>45406</v>
      </c>
      <c r="L75" s="32"/>
    </row>
    <row r="76" spans="2:20" s="1" customFormat="1" ht="6.95" customHeight="1">
      <c r="B76" s="32"/>
      <c r="L76" s="32"/>
    </row>
    <row r="77" spans="2:20" s="1" customFormat="1" ht="15.2" customHeight="1">
      <c r="B77" s="32"/>
      <c r="C77" s="27" t="s">
        <v>24</v>
      </c>
      <c r="F77" s="25" t="str">
        <f>E15</f>
        <v>Střední škola, Rokycany</v>
      </c>
      <c r="I77" s="27" t="s">
        <v>32</v>
      </c>
      <c r="J77" s="30" t="str">
        <f>E21</f>
        <v>SEAP s.r.o.</v>
      </c>
      <c r="L77" s="32"/>
    </row>
    <row r="78" spans="2:20" s="1" customFormat="1" ht="15.2" customHeight="1">
      <c r="B78" s="32"/>
      <c r="C78" s="27" t="s">
        <v>30</v>
      </c>
      <c r="F78" s="25" t="str">
        <f>IF(E18="","",E18)</f>
        <v>Vyplň údaj</v>
      </c>
      <c r="I78" s="27" t="s">
        <v>37</v>
      </c>
      <c r="J78" s="30" t="str">
        <f>E24</f>
        <v xml:space="preserve"> </v>
      </c>
      <c r="L78" s="32"/>
    </row>
    <row r="79" spans="2:20" s="1" customFormat="1" ht="10.35" customHeight="1">
      <c r="B79" s="32"/>
      <c r="L79" s="32"/>
    </row>
    <row r="80" spans="2:20" s="10" customFormat="1" ht="29.25" customHeight="1">
      <c r="B80" s="108"/>
      <c r="C80" s="109" t="s">
        <v>104</v>
      </c>
      <c r="D80" s="110" t="s">
        <v>60</v>
      </c>
      <c r="E80" s="110" t="s">
        <v>56</v>
      </c>
      <c r="F80" s="110" t="s">
        <v>57</v>
      </c>
      <c r="G80" s="110" t="s">
        <v>105</v>
      </c>
      <c r="H80" s="110" t="s">
        <v>106</v>
      </c>
      <c r="I80" s="110" t="s">
        <v>107</v>
      </c>
      <c r="J80" s="110" t="s">
        <v>99</v>
      </c>
      <c r="K80" s="111" t="s">
        <v>108</v>
      </c>
      <c r="L80" s="108"/>
      <c r="M80" s="56" t="s">
        <v>19</v>
      </c>
      <c r="N80" s="57" t="s">
        <v>45</v>
      </c>
      <c r="O80" s="57" t="s">
        <v>109</v>
      </c>
      <c r="P80" s="57" t="s">
        <v>110</v>
      </c>
      <c r="Q80" s="57" t="s">
        <v>111</v>
      </c>
      <c r="R80" s="57" t="s">
        <v>112</v>
      </c>
      <c r="S80" s="57" t="s">
        <v>113</v>
      </c>
      <c r="T80" s="58" t="s">
        <v>114</v>
      </c>
    </row>
    <row r="81" spans="2:65" s="1" customFormat="1" ht="22.9" customHeight="1">
      <c r="B81" s="32"/>
      <c r="C81" s="61" t="s">
        <v>115</v>
      </c>
      <c r="J81" s="112">
        <f>BK81</f>
        <v>0</v>
      </c>
      <c r="L81" s="32"/>
      <c r="M81" s="59"/>
      <c r="N81" s="50"/>
      <c r="O81" s="50"/>
      <c r="P81" s="113">
        <f>P82</f>
        <v>0</v>
      </c>
      <c r="Q81" s="50"/>
      <c r="R81" s="113">
        <f>R82</f>
        <v>0</v>
      </c>
      <c r="S81" s="50"/>
      <c r="T81" s="114">
        <f>T82</f>
        <v>0</v>
      </c>
      <c r="AT81" s="17" t="s">
        <v>74</v>
      </c>
      <c r="AU81" s="17" t="s">
        <v>100</v>
      </c>
      <c r="BK81" s="115">
        <f>BK82</f>
        <v>0</v>
      </c>
    </row>
    <row r="82" spans="2:65" s="11" customFormat="1" ht="25.9" customHeight="1">
      <c r="B82" s="116"/>
      <c r="D82" s="117" t="s">
        <v>74</v>
      </c>
      <c r="E82" s="118" t="s">
        <v>116</v>
      </c>
      <c r="F82" s="118" t="s">
        <v>117</v>
      </c>
      <c r="I82" s="119"/>
      <c r="J82" s="120">
        <f>BK82</f>
        <v>0</v>
      </c>
      <c r="L82" s="116"/>
      <c r="M82" s="121"/>
      <c r="P82" s="122">
        <f>P83</f>
        <v>0</v>
      </c>
      <c r="R82" s="122">
        <f>R83</f>
        <v>0</v>
      </c>
      <c r="T82" s="123">
        <f>T83</f>
        <v>0</v>
      </c>
      <c r="AR82" s="117" t="s">
        <v>118</v>
      </c>
      <c r="AT82" s="124" t="s">
        <v>74</v>
      </c>
      <c r="AU82" s="124" t="s">
        <v>75</v>
      </c>
      <c r="AY82" s="117" t="s">
        <v>119</v>
      </c>
      <c r="BK82" s="125">
        <f>BK83</f>
        <v>0</v>
      </c>
    </row>
    <row r="83" spans="2:65" s="11" customFormat="1" ht="22.9" customHeight="1">
      <c r="B83" s="116"/>
      <c r="D83" s="117" t="s">
        <v>74</v>
      </c>
      <c r="E83" s="126" t="s">
        <v>120</v>
      </c>
      <c r="F83" s="126" t="s">
        <v>121</v>
      </c>
      <c r="I83" s="119"/>
      <c r="J83" s="127">
        <f>BK83</f>
        <v>0</v>
      </c>
      <c r="L83" s="116"/>
      <c r="M83" s="121"/>
      <c r="P83" s="122">
        <f>SUM(P84:P110)</f>
        <v>0</v>
      </c>
      <c r="R83" s="122">
        <f>SUM(R84:R110)</f>
        <v>0</v>
      </c>
      <c r="T83" s="123">
        <f>SUM(T84:T110)</f>
        <v>0</v>
      </c>
      <c r="AR83" s="117" t="s">
        <v>118</v>
      </c>
      <c r="AT83" s="124" t="s">
        <v>74</v>
      </c>
      <c r="AU83" s="124" t="s">
        <v>83</v>
      </c>
      <c r="AY83" s="117" t="s">
        <v>119</v>
      </c>
      <c r="BK83" s="125">
        <f>SUM(BK84:BK110)</f>
        <v>0</v>
      </c>
    </row>
    <row r="84" spans="2:65" s="1" customFormat="1" ht="16.5" customHeight="1">
      <c r="B84" s="32"/>
      <c r="C84" s="128" t="s">
        <v>83</v>
      </c>
      <c r="D84" s="128" t="s">
        <v>122</v>
      </c>
      <c r="E84" s="129" t="s">
        <v>123</v>
      </c>
      <c r="F84" s="130" t="s">
        <v>124</v>
      </c>
      <c r="G84" s="131" t="s">
        <v>125</v>
      </c>
      <c r="H84" s="132">
        <v>1</v>
      </c>
      <c r="I84" s="133"/>
      <c r="J84" s="134">
        <f>ROUND(I84*H84,2)</f>
        <v>0</v>
      </c>
      <c r="K84" s="130" t="s">
        <v>19</v>
      </c>
      <c r="L84" s="32"/>
      <c r="M84" s="135" t="s">
        <v>19</v>
      </c>
      <c r="N84" s="136" t="s">
        <v>46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126</v>
      </c>
      <c r="AT84" s="139" t="s">
        <v>122</v>
      </c>
      <c r="AU84" s="139" t="s">
        <v>85</v>
      </c>
      <c r="AY84" s="17" t="s">
        <v>119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7" t="s">
        <v>83</v>
      </c>
      <c r="BK84" s="140">
        <f>ROUND(I84*H84,2)</f>
        <v>0</v>
      </c>
      <c r="BL84" s="17" t="s">
        <v>126</v>
      </c>
      <c r="BM84" s="139" t="s">
        <v>127</v>
      </c>
    </row>
    <row r="85" spans="2:65" s="1" customFormat="1" ht="48.75">
      <c r="B85" s="32"/>
      <c r="D85" s="141" t="s">
        <v>128</v>
      </c>
      <c r="F85" s="142" t="s">
        <v>129</v>
      </c>
      <c r="I85" s="143"/>
      <c r="L85" s="32"/>
      <c r="M85" s="144"/>
      <c r="T85" s="53"/>
      <c r="AT85" s="17" t="s">
        <v>128</v>
      </c>
      <c r="AU85" s="17" t="s">
        <v>85</v>
      </c>
    </row>
    <row r="86" spans="2:65" s="1" customFormat="1" ht="16.5" customHeight="1">
      <c r="B86" s="32"/>
      <c r="C86" s="128" t="s">
        <v>85</v>
      </c>
      <c r="D86" s="128" t="s">
        <v>122</v>
      </c>
      <c r="E86" s="129" t="s">
        <v>130</v>
      </c>
      <c r="F86" s="130" t="s">
        <v>131</v>
      </c>
      <c r="G86" s="131" t="s">
        <v>132</v>
      </c>
      <c r="H86" s="132">
        <v>2</v>
      </c>
      <c r="I86" s="133"/>
      <c r="J86" s="134">
        <f>ROUND(I86*H86,2)</f>
        <v>0</v>
      </c>
      <c r="K86" s="130" t="s">
        <v>19</v>
      </c>
      <c r="L86" s="32"/>
      <c r="M86" s="135" t="s">
        <v>19</v>
      </c>
      <c r="N86" s="136" t="s">
        <v>46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126</v>
      </c>
      <c r="AT86" s="139" t="s">
        <v>122</v>
      </c>
      <c r="AU86" s="139" t="s">
        <v>85</v>
      </c>
      <c r="AY86" s="17" t="s">
        <v>119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7" t="s">
        <v>83</v>
      </c>
      <c r="BK86" s="140">
        <f>ROUND(I86*H86,2)</f>
        <v>0</v>
      </c>
      <c r="BL86" s="17" t="s">
        <v>126</v>
      </c>
      <c r="BM86" s="139" t="s">
        <v>133</v>
      </c>
    </row>
    <row r="87" spans="2:65" s="1" customFormat="1" ht="29.25">
      <c r="B87" s="32"/>
      <c r="D87" s="141" t="s">
        <v>128</v>
      </c>
      <c r="F87" s="142" t="s">
        <v>134</v>
      </c>
      <c r="I87" s="143"/>
      <c r="L87" s="32"/>
      <c r="M87" s="144"/>
      <c r="T87" s="53"/>
      <c r="AT87" s="17" t="s">
        <v>128</v>
      </c>
      <c r="AU87" s="17" t="s">
        <v>85</v>
      </c>
    </row>
    <row r="88" spans="2:65" s="1" customFormat="1" ht="24.2" customHeight="1">
      <c r="B88" s="32"/>
      <c r="C88" s="128" t="s">
        <v>135</v>
      </c>
      <c r="D88" s="128" t="s">
        <v>122</v>
      </c>
      <c r="E88" s="129" t="s">
        <v>136</v>
      </c>
      <c r="F88" s="130" t="s">
        <v>137</v>
      </c>
      <c r="G88" s="131" t="s">
        <v>125</v>
      </c>
      <c r="H88" s="132">
        <v>1</v>
      </c>
      <c r="I88" s="133"/>
      <c r="J88" s="134">
        <f>ROUND(I88*H88,2)</f>
        <v>0</v>
      </c>
      <c r="K88" s="130" t="s">
        <v>19</v>
      </c>
      <c r="L88" s="32"/>
      <c r="M88" s="135" t="s">
        <v>19</v>
      </c>
      <c r="N88" s="136" t="s">
        <v>46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126</v>
      </c>
      <c r="AT88" s="139" t="s">
        <v>122</v>
      </c>
      <c r="AU88" s="139" t="s">
        <v>85</v>
      </c>
      <c r="AY88" s="17" t="s">
        <v>119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83</v>
      </c>
      <c r="BK88" s="140">
        <f>ROUND(I88*H88,2)</f>
        <v>0</v>
      </c>
      <c r="BL88" s="17" t="s">
        <v>126</v>
      </c>
      <c r="BM88" s="139" t="s">
        <v>138</v>
      </c>
    </row>
    <row r="89" spans="2:65" s="1" customFormat="1" ht="68.25">
      <c r="B89" s="32"/>
      <c r="D89" s="141" t="s">
        <v>128</v>
      </c>
      <c r="F89" s="142" t="s">
        <v>139</v>
      </c>
      <c r="I89" s="143"/>
      <c r="L89" s="32"/>
      <c r="M89" s="144"/>
      <c r="T89" s="53"/>
      <c r="AT89" s="17" t="s">
        <v>128</v>
      </c>
      <c r="AU89" s="17" t="s">
        <v>85</v>
      </c>
    </row>
    <row r="90" spans="2:65" s="1" customFormat="1" ht="24.2" customHeight="1">
      <c r="B90" s="32"/>
      <c r="C90" s="128" t="s">
        <v>140</v>
      </c>
      <c r="D90" s="128" t="s">
        <v>122</v>
      </c>
      <c r="E90" s="129" t="s">
        <v>141</v>
      </c>
      <c r="F90" s="130" t="s">
        <v>142</v>
      </c>
      <c r="G90" s="131" t="s">
        <v>125</v>
      </c>
      <c r="H90" s="132">
        <v>1</v>
      </c>
      <c r="I90" s="133"/>
      <c r="J90" s="134">
        <f>ROUND(I90*H90,2)</f>
        <v>0</v>
      </c>
      <c r="K90" s="130" t="s">
        <v>19</v>
      </c>
      <c r="L90" s="32"/>
      <c r="M90" s="135" t="s">
        <v>19</v>
      </c>
      <c r="N90" s="136" t="s">
        <v>46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126</v>
      </c>
      <c r="AT90" s="139" t="s">
        <v>122</v>
      </c>
      <c r="AU90" s="139" t="s">
        <v>85</v>
      </c>
      <c r="AY90" s="17" t="s">
        <v>119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7" t="s">
        <v>83</v>
      </c>
      <c r="BK90" s="140">
        <f>ROUND(I90*H90,2)</f>
        <v>0</v>
      </c>
      <c r="BL90" s="17" t="s">
        <v>126</v>
      </c>
      <c r="BM90" s="139" t="s">
        <v>143</v>
      </c>
    </row>
    <row r="91" spans="2:65" s="1" customFormat="1" ht="97.5">
      <c r="B91" s="32"/>
      <c r="D91" s="141" t="s">
        <v>128</v>
      </c>
      <c r="F91" s="142" t="s">
        <v>144</v>
      </c>
      <c r="I91" s="143"/>
      <c r="L91" s="32"/>
      <c r="M91" s="144"/>
      <c r="T91" s="53"/>
      <c r="AT91" s="17" t="s">
        <v>128</v>
      </c>
      <c r="AU91" s="17" t="s">
        <v>85</v>
      </c>
    </row>
    <row r="92" spans="2:65" s="1" customFormat="1" ht="16.5" customHeight="1">
      <c r="B92" s="32"/>
      <c r="C92" s="128" t="s">
        <v>118</v>
      </c>
      <c r="D92" s="128" t="s">
        <v>122</v>
      </c>
      <c r="E92" s="129" t="s">
        <v>145</v>
      </c>
      <c r="F92" s="130" t="s">
        <v>146</v>
      </c>
      <c r="G92" s="131" t="s">
        <v>125</v>
      </c>
      <c r="H92" s="132">
        <v>1</v>
      </c>
      <c r="I92" s="133"/>
      <c r="J92" s="134">
        <f>ROUND(I92*H92,2)</f>
        <v>0</v>
      </c>
      <c r="K92" s="130" t="s">
        <v>19</v>
      </c>
      <c r="L92" s="32"/>
      <c r="M92" s="135" t="s">
        <v>19</v>
      </c>
      <c r="N92" s="136" t="s">
        <v>46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126</v>
      </c>
      <c r="AT92" s="139" t="s">
        <v>122</v>
      </c>
      <c r="AU92" s="139" t="s">
        <v>85</v>
      </c>
      <c r="AY92" s="17" t="s">
        <v>119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83</v>
      </c>
      <c r="BK92" s="140">
        <f>ROUND(I92*H92,2)</f>
        <v>0</v>
      </c>
      <c r="BL92" s="17" t="s">
        <v>126</v>
      </c>
      <c r="BM92" s="139" t="s">
        <v>147</v>
      </c>
    </row>
    <row r="93" spans="2:65" s="1" customFormat="1" ht="165.75">
      <c r="B93" s="32"/>
      <c r="D93" s="141" t="s">
        <v>128</v>
      </c>
      <c r="F93" s="142" t="s">
        <v>148</v>
      </c>
      <c r="I93" s="143"/>
      <c r="L93" s="32"/>
      <c r="M93" s="144"/>
      <c r="T93" s="53"/>
      <c r="AT93" s="17" t="s">
        <v>128</v>
      </c>
      <c r="AU93" s="17" t="s">
        <v>85</v>
      </c>
    </row>
    <row r="94" spans="2:65" s="1" customFormat="1" ht="44.25" customHeight="1">
      <c r="B94" s="32"/>
      <c r="C94" s="128" t="s">
        <v>149</v>
      </c>
      <c r="D94" s="128" t="s">
        <v>122</v>
      </c>
      <c r="E94" s="129" t="s">
        <v>150</v>
      </c>
      <c r="F94" s="130" t="s">
        <v>151</v>
      </c>
      <c r="G94" s="131" t="s">
        <v>132</v>
      </c>
      <c r="H94" s="132">
        <v>2</v>
      </c>
      <c r="I94" s="133"/>
      <c r="J94" s="134">
        <f>ROUND(I94*H94,2)</f>
        <v>0</v>
      </c>
      <c r="K94" s="130" t="s">
        <v>19</v>
      </c>
      <c r="L94" s="32"/>
      <c r="M94" s="135" t="s">
        <v>19</v>
      </c>
      <c r="N94" s="136" t="s">
        <v>46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126</v>
      </c>
      <c r="AT94" s="139" t="s">
        <v>122</v>
      </c>
      <c r="AU94" s="139" t="s">
        <v>85</v>
      </c>
      <c r="AY94" s="17" t="s">
        <v>119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7" t="s">
        <v>83</v>
      </c>
      <c r="BK94" s="140">
        <f>ROUND(I94*H94,2)</f>
        <v>0</v>
      </c>
      <c r="BL94" s="17" t="s">
        <v>126</v>
      </c>
      <c r="BM94" s="139" t="s">
        <v>152</v>
      </c>
    </row>
    <row r="95" spans="2:65" s="1" customFormat="1" ht="19.5">
      <c r="B95" s="32"/>
      <c r="D95" s="141" t="s">
        <v>128</v>
      </c>
      <c r="F95" s="142" t="s">
        <v>153</v>
      </c>
      <c r="I95" s="143"/>
      <c r="L95" s="32"/>
      <c r="M95" s="144"/>
      <c r="T95" s="53"/>
      <c r="AT95" s="17" t="s">
        <v>128</v>
      </c>
      <c r="AU95" s="17" t="s">
        <v>85</v>
      </c>
    </row>
    <row r="96" spans="2:65" s="1" customFormat="1" ht="37.9" customHeight="1">
      <c r="B96" s="32"/>
      <c r="C96" s="128" t="s">
        <v>154</v>
      </c>
      <c r="D96" s="128" t="s">
        <v>122</v>
      </c>
      <c r="E96" s="129" t="s">
        <v>155</v>
      </c>
      <c r="F96" s="130" t="s">
        <v>156</v>
      </c>
      <c r="G96" s="131" t="s">
        <v>125</v>
      </c>
      <c r="H96" s="132">
        <v>1</v>
      </c>
      <c r="I96" s="133"/>
      <c r="J96" s="134">
        <f>ROUND(I96*H96,2)</f>
        <v>0</v>
      </c>
      <c r="K96" s="130" t="s">
        <v>19</v>
      </c>
      <c r="L96" s="32"/>
      <c r="M96" s="135" t="s">
        <v>19</v>
      </c>
      <c r="N96" s="136" t="s">
        <v>46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126</v>
      </c>
      <c r="AT96" s="139" t="s">
        <v>122</v>
      </c>
      <c r="AU96" s="139" t="s">
        <v>85</v>
      </c>
      <c r="AY96" s="17" t="s">
        <v>119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83</v>
      </c>
      <c r="BK96" s="140">
        <f>ROUND(I96*H96,2)</f>
        <v>0</v>
      </c>
      <c r="BL96" s="17" t="s">
        <v>126</v>
      </c>
      <c r="BM96" s="139" t="s">
        <v>157</v>
      </c>
    </row>
    <row r="97" spans="2:65" s="1" customFormat="1" ht="195">
      <c r="B97" s="32"/>
      <c r="D97" s="141" t="s">
        <v>128</v>
      </c>
      <c r="F97" s="142" t="s">
        <v>158</v>
      </c>
      <c r="I97" s="143"/>
      <c r="L97" s="32"/>
      <c r="M97" s="144"/>
      <c r="T97" s="53"/>
      <c r="AT97" s="17" t="s">
        <v>128</v>
      </c>
      <c r="AU97" s="17" t="s">
        <v>85</v>
      </c>
    </row>
    <row r="98" spans="2:65" s="1" customFormat="1" ht="33" customHeight="1">
      <c r="B98" s="32"/>
      <c r="C98" s="128" t="s">
        <v>159</v>
      </c>
      <c r="D98" s="128" t="s">
        <v>122</v>
      </c>
      <c r="E98" s="129" t="s">
        <v>160</v>
      </c>
      <c r="F98" s="130" t="s">
        <v>161</v>
      </c>
      <c r="G98" s="131" t="s">
        <v>125</v>
      </c>
      <c r="H98" s="132">
        <v>1</v>
      </c>
      <c r="I98" s="133"/>
      <c r="J98" s="134">
        <f>ROUND(I98*H98,2)</f>
        <v>0</v>
      </c>
      <c r="K98" s="130" t="s">
        <v>19</v>
      </c>
      <c r="L98" s="32"/>
      <c r="M98" s="135" t="s">
        <v>19</v>
      </c>
      <c r="N98" s="136" t="s">
        <v>46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126</v>
      </c>
      <c r="AT98" s="139" t="s">
        <v>122</v>
      </c>
      <c r="AU98" s="139" t="s">
        <v>85</v>
      </c>
      <c r="AY98" s="17" t="s">
        <v>119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83</v>
      </c>
      <c r="BK98" s="140">
        <f>ROUND(I98*H98,2)</f>
        <v>0</v>
      </c>
      <c r="BL98" s="17" t="s">
        <v>126</v>
      </c>
      <c r="BM98" s="139" t="s">
        <v>162</v>
      </c>
    </row>
    <row r="99" spans="2:65" s="1" customFormat="1" ht="224.25">
      <c r="B99" s="32"/>
      <c r="D99" s="141" t="s">
        <v>128</v>
      </c>
      <c r="F99" s="142" t="s">
        <v>163</v>
      </c>
      <c r="I99" s="143"/>
      <c r="L99" s="32"/>
      <c r="M99" s="144"/>
      <c r="T99" s="53"/>
      <c r="AT99" s="17" t="s">
        <v>128</v>
      </c>
      <c r="AU99" s="17" t="s">
        <v>85</v>
      </c>
    </row>
    <row r="100" spans="2:65" s="1" customFormat="1" ht="16.5" customHeight="1">
      <c r="B100" s="32"/>
      <c r="C100" s="128" t="s">
        <v>164</v>
      </c>
      <c r="D100" s="128" t="s">
        <v>122</v>
      </c>
      <c r="E100" s="129" t="s">
        <v>165</v>
      </c>
      <c r="F100" s="130" t="s">
        <v>166</v>
      </c>
      <c r="G100" s="131" t="s">
        <v>125</v>
      </c>
      <c r="H100" s="132">
        <v>1</v>
      </c>
      <c r="I100" s="133"/>
      <c r="J100" s="134">
        <f>ROUND(I100*H100,2)</f>
        <v>0</v>
      </c>
      <c r="K100" s="130" t="s">
        <v>19</v>
      </c>
      <c r="L100" s="32"/>
      <c r="M100" s="135" t="s">
        <v>19</v>
      </c>
      <c r="N100" s="136" t="s">
        <v>46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126</v>
      </c>
      <c r="AT100" s="139" t="s">
        <v>122</v>
      </c>
      <c r="AU100" s="139" t="s">
        <v>85</v>
      </c>
      <c r="AY100" s="17" t="s">
        <v>119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7" t="s">
        <v>83</v>
      </c>
      <c r="BK100" s="140">
        <f>ROUND(I100*H100,2)</f>
        <v>0</v>
      </c>
      <c r="BL100" s="17" t="s">
        <v>126</v>
      </c>
      <c r="BM100" s="139" t="s">
        <v>167</v>
      </c>
    </row>
    <row r="101" spans="2:65" s="1" customFormat="1" ht="29.25">
      <c r="B101" s="32"/>
      <c r="D101" s="141" t="s">
        <v>128</v>
      </c>
      <c r="F101" s="142" t="s">
        <v>168</v>
      </c>
      <c r="I101" s="143"/>
      <c r="L101" s="32"/>
      <c r="M101" s="144"/>
      <c r="T101" s="53"/>
      <c r="AT101" s="17" t="s">
        <v>128</v>
      </c>
      <c r="AU101" s="17" t="s">
        <v>85</v>
      </c>
    </row>
    <row r="102" spans="2:65" s="1" customFormat="1" ht="16.5" customHeight="1">
      <c r="B102" s="32"/>
      <c r="C102" s="128" t="s">
        <v>169</v>
      </c>
      <c r="D102" s="128" t="s">
        <v>122</v>
      </c>
      <c r="E102" s="129" t="s">
        <v>170</v>
      </c>
      <c r="F102" s="130" t="s">
        <v>171</v>
      </c>
      <c r="G102" s="131" t="s">
        <v>125</v>
      </c>
      <c r="H102" s="132">
        <v>1</v>
      </c>
      <c r="I102" s="133"/>
      <c r="J102" s="134">
        <f>ROUND(I102*H102,2)</f>
        <v>0</v>
      </c>
      <c r="K102" s="130" t="s">
        <v>19</v>
      </c>
      <c r="L102" s="32"/>
      <c r="M102" s="135" t="s">
        <v>19</v>
      </c>
      <c r="N102" s="136" t="s">
        <v>46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126</v>
      </c>
      <c r="AT102" s="139" t="s">
        <v>122</v>
      </c>
      <c r="AU102" s="139" t="s">
        <v>85</v>
      </c>
      <c r="AY102" s="17" t="s">
        <v>119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7" t="s">
        <v>83</v>
      </c>
      <c r="BK102" s="140">
        <f>ROUND(I102*H102,2)</f>
        <v>0</v>
      </c>
      <c r="BL102" s="17" t="s">
        <v>126</v>
      </c>
      <c r="BM102" s="139" t="s">
        <v>172</v>
      </c>
    </row>
    <row r="103" spans="2:65" s="1" customFormat="1" ht="19.5">
      <c r="B103" s="32"/>
      <c r="D103" s="141" t="s">
        <v>128</v>
      </c>
      <c r="F103" s="142" t="s">
        <v>173</v>
      </c>
      <c r="I103" s="143"/>
      <c r="L103" s="32"/>
      <c r="M103" s="144"/>
      <c r="T103" s="53"/>
      <c r="AT103" s="17" t="s">
        <v>128</v>
      </c>
      <c r="AU103" s="17" t="s">
        <v>85</v>
      </c>
    </row>
    <row r="104" spans="2:65" s="1" customFormat="1" ht="16.5" customHeight="1">
      <c r="B104" s="32"/>
      <c r="C104" s="128" t="s">
        <v>174</v>
      </c>
      <c r="D104" s="128" t="s">
        <v>122</v>
      </c>
      <c r="E104" s="129" t="s">
        <v>175</v>
      </c>
      <c r="F104" s="130" t="s">
        <v>176</v>
      </c>
      <c r="G104" s="131" t="s">
        <v>125</v>
      </c>
      <c r="H104" s="132">
        <v>1</v>
      </c>
      <c r="I104" s="133"/>
      <c r="J104" s="134">
        <f>ROUND(I104*H104,2)</f>
        <v>0</v>
      </c>
      <c r="K104" s="130" t="s">
        <v>177</v>
      </c>
      <c r="L104" s="32"/>
      <c r="M104" s="135" t="s">
        <v>19</v>
      </c>
      <c r="N104" s="136" t="s">
        <v>46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126</v>
      </c>
      <c r="AT104" s="139" t="s">
        <v>122</v>
      </c>
      <c r="AU104" s="139" t="s">
        <v>85</v>
      </c>
      <c r="AY104" s="17" t="s">
        <v>119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7" t="s">
        <v>83</v>
      </c>
      <c r="BK104" s="140">
        <f>ROUND(I104*H104,2)</f>
        <v>0</v>
      </c>
      <c r="BL104" s="17" t="s">
        <v>126</v>
      </c>
      <c r="BM104" s="139" t="s">
        <v>178</v>
      </c>
    </row>
    <row r="105" spans="2:65" s="1" customFormat="1" ht="11.25">
      <c r="B105" s="32"/>
      <c r="D105" s="145" t="s">
        <v>179</v>
      </c>
      <c r="F105" s="146" t="s">
        <v>180</v>
      </c>
      <c r="I105" s="143"/>
      <c r="L105" s="32"/>
      <c r="M105" s="144"/>
      <c r="T105" s="53"/>
      <c r="AT105" s="17" t="s">
        <v>179</v>
      </c>
      <c r="AU105" s="17" t="s">
        <v>85</v>
      </c>
    </row>
    <row r="106" spans="2:65" s="1" customFormat="1" ht="29.25">
      <c r="B106" s="32"/>
      <c r="D106" s="141" t="s">
        <v>128</v>
      </c>
      <c r="F106" s="142" t="s">
        <v>181</v>
      </c>
      <c r="I106" s="143"/>
      <c r="L106" s="32"/>
      <c r="M106" s="144"/>
      <c r="T106" s="53"/>
      <c r="AT106" s="17" t="s">
        <v>128</v>
      </c>
      <c r="AU106" s="17" t="s">
        <v>85</v>
      </c>
    </row>
    <row r="107" spans="2:65" s="1" customFormat="1" ht="16.5" customHeight="1">
      <c r="B107" s="32"/>
      <c r="C107" s="128" t="s">
        <v>8</v>
      </c>
      <c r="D107" s="128" t="s">
        <v>122</v>
      </c>
      <c r="E107" s="129" t="s">
        <v>182</v>
      </c>
      <c r="F107" s="130" t="s">
        <v>183</v>
      </c>
      <c r="G107" s="131" t="s">
        <v>125</v>
      </c>
      <c r="H107" s="132">
        <v>1</v>
      </c>
      <c r="I107" s="133"/>
      <c r="J107" s="134">
        <f>ROUND(I107*H107,2)</f>
        <v>0</v>
      </c>
      <c r="K107" s="130" t="s">
        <v>19</v>
      </c>
      <c r="L107" s="32"/>
      <c r="M107" s="135" t="s">
        <v>19</v>
      </c>
      <c r="N107" s="136" t="s">
        <v>46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126</v>
      </c>
      <c r="AT107" s="139" t="s">
        <v>122</v>
      </c>
      <c r="AU107" s="139" t="s">
        <v>85</v>
      </c>
      <c r="AY107" s="17" t="s">
        <v>119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7" t="s">
        <v>83</v>
      </c>
      <c r="BK107" s="140">
        <f>ROUND(I107*H107,2)</f>
        <v>0</v>
      </c>
      <c r="BL107" s="17" t="s">
        <v>126</v>
      </c>
      <c r="BM107" s="139" t="s">
        <v>184</v>
      </c>
    </row>
    <row r="108" spans="2:65" s="1" customFormat="1" ht="39">
      <c r="B108" s="32"/>
      <c r="D108" s="141" t="s">
        <v>128</v>
      </c>
      <c r="F108" s="142" t="s">
        <v>185</v>
      </c>
      <c r="I108" s="143"/>
      <c r="L108" s="32"/>
      <c r="M108" s="144"/>
      <c r="T108" s="53"/>
      <c r="AT108" s="17" t="s">
        <v>128</v>
      </c>
      <c r="AU108" s="17" t="s">
        <v>85</v>
      </c>
    </row>
    <row r="109" spans="2:65" s="1" customFormat="1" ht="16.5" customHeight="1">
      <c r="B109" s="32"/>
      <c r="C109" s="128" t="s">
        <v>186</v>
      </c>
      <c r="D109" s="128" t="s">
        <v>122</v>
      </c>
      <c r="E109" s="129" t="s">
        <v>187</v>
      </c>
      <c r="F109" s="130" t="s">
        <v>188</v>
      </c>
      <c r="G109" s="131" t="s">
        <v>125</v>
      </c>
      <c r="H109" s="132">
        <v>1</v>
      </c>
      <c r="I109" s="133"/>
      <c r="J109" s="134">
        <f>ROUND(I109*H109,2)</f>
        <v>0</v>
      </c>
      <c r="K109" s="130" t="s">
        <v>19</v>
      </c>
      <c r="L109" s="32"/>
      <c r="M109" s="135" t="s">
        <v>19</v>
      </c>
      <c r="N109" s="136" t="s">
        <v>46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126</v>
      </c>
      <c r="AT109" s="139" t="s">
        <v>122</v>
      </c>
      <c r="AU109" s="139" t="s">
        <v>85</v>
      </c>
      <c r="AY109" s="17" t="s">
        <v>119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7" t="s">
        <v>83</v>
      </c>
      <c r="BK109" s="140">
        <f>ROUND(I109*H109,2)</f>
        <v>0</v>
      </c>
      <c r="BL109" s="17" t="s">
        <v>126</v>
      </c>
      <c r="BM109" s="139" t="s">
        <v>189</v>
      </c>
    </row>
    <row r="110" spans="2:65" s="1" customFormat="1" ht="146.25">
      <c r="B110" s="32"/>
      <c r="D110" s="141" t="s">
        <v>128</v>
      </c>
      <c r="F110" s="142" t="s">
        <v>190</v>
      </c>
      <c r="I110" s="143"/>
      <c r="L110" s="32"/>
      <c r="M110" s="147"/>
      <c r="N110" s="148"/>
      <c r="O110" s="148"/>
      <c r="P110" s="148"/>
      <c r="Q110" s="148"/>
      <c r="R110" s="148"/>
      <c r="S110" s="148"/>
      <c r="T110" s="149"/>
      <c r="AT110" s="17" t="s">
        <v>128</v>
      </c>
      <c r="AU110" s="17" t="s">
        <v>85</v>
      </c>
    </row>
    <row r="111" spans="2:65" s="1" customFormat="1" ht="6.95" customHeight="1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2"/>
    </row>
  </sheetData>
  <sheetProtection algorithmName="SHA-512" hashValue="HIY+fsjjh+epgJgqH2dwEL6tvUKY2bdhYIB2mKOmiMEKVqZe/Z/5aq1DXTnBhziEMohlrnP9mfhFUp5W56UE2Q==" saltValue="wVcurOEX22bfAcLgHwmPaJcYrGJrdE0DjE3zDfsVmbN6D0/KqRlrE8X1dhs11mPwblU6aGbYwVbh3R6DmC0iSw==" spinCount="100000" sheet="1" objects="1" scenarios="1" formatColumns="0" formatRows="0" autoFilter="0"/>
  <autoFilter ref="C80:K110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105" r:id="rId1" xr:uid="{00000000-0004-0000-01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70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94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1" t="str">
        <f>'Rekapitulace stavby'!K6</f>
        <v>Rekonstrukce objektu, Domov mládeže, SŠ Rokycany, 0812017</v>
      </c>
      <c r="F7" s="312"/>
      <c r="G7" s="312"/>
      <c r="H7" s="312"/>
      <c r="L7" s="20"/>
    </row>
    <row r="8" spans="2:46" ht="12" customHeight="1">
      <c r="B8" s="20"/>
      <c r="D8" s="27" t="s">
        <v>95</v>
      </c>
      <c r="L8" s="20"/>
    </row>
    <row r="9" spans="2:46" s="1" customFormat="1" ht="16.5" customHeight="1">
      <c r="B9" s="32"/>
      <c r="E9" s="311" t="s">
        <v>191</v>
      </c>
      <c r="F9" s="313"/>
      <c r="G9" s="313"/>
      <c r="H9" s="313"/>
      <c r="L9" s="32"/>
    </row>
    <row r="10" spans="2:46" s="1" customFormat="1" ht="12" customHeight="1">
      <c r="B10" s="32"/>
      <c r="D10" s="27" t="s">
        <v>192</v>
      </c>
      <c r="L10" s="32"/>
    </row>
    <row r="11" spans="2:46" s="1" customFormat="1" ht="16.5" customHeight="1">
      <c r="B11" s="32"/>
      <c r="E11" s="289" t="s">
        <v>193</v>
      </c>
      <c r="F11" s="313"/>
      <c r="G11" s="313"/>
      <c r="H11" s="31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93</v>
      </c>
      <c r="I13" s="27" t="s">
        <v>20</v>
      </c>
      <c r="J13" s="25" t="s">
        <v>194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>
        <f>'Rekapitulace stavby'!AN8</f>
        <v>45406</v>
      </c>
      <c r="L14" s="32"/>
    </row>
    <row r="15" spans="2:46" s="1" customFormat="1" ht="21.75" customHeight="1">
      <c r="B15" s="32"/>
      <c r="D15" s="24" t="s">
        <v>195</v>
      </c>
      <c r="F15" s="150" t="s">
        <v>196</v>
      </c>
      <c r="I15" s="24" t="s">
        <v>197</v>
      </c>
      <c r="J15" s="150" t="s">
        <v>198</v>
      </c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4" t="str">
        <f>'Rekapitulace stavby'!E14</f>
        <v>Vyplň údaj</v>
      </c>
      <c r="F20" s="273"/>
      <c r="G20" s="273"/>
      <c r="H20" s="273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16.5" customHeight="1">
      <c r="B29" s="87"/>
      <c r="E29" s="278" t="s">
        <v>19</v>
      </c>
      <c r="F29" s="278"/>
      <c r="G29" s="278"/>
      <c r="H29" s="278"/>
      <c r="L29" s="87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88" t="s">
        <v>41</v>
      </c>
      <c r="J32" s="63">
        <f>ROUND(J104,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43</v>
      </c>
      <c r="I34" s="35" t="s">
        <v>42</v>
      </c>
      <c r="J34" s="35" t="s">
        <v>44</v>
      </c>
      <c r="L34" s="32"/>
    </row>
    <row r="35" spans="2:12" s="1" customFormat="1" ht="14.45" customHeight="1">
      <c r="B35" s="32"/>
      <c r="D35" s="52" t="s">
        <v>45</v>
      </c>
      <c r="E35" s="27" t="s">
        <v>46</v>
      </c>
      <c r="F35" s="89">
        <f>ROUND((SUM(BE104:BE703)),  2)</f>
        <v>0</v>
      </c>
      <c r="I35" s="90">
        <v>0.21</v>
      </c>
      <c r="J35" s="89">
        <f>ROUND(((SUM(BE104:BE703))*I35),  2)</f>
        <v>0</v>
      </c>
      <c r="L35" s="32"/>
    </row>
    <row r="36" spans="2:12" s="1" customFormat="1" ht="14.45" customHeight="1">
      <c r="B36" s="32"/>
      <c r="E36" s="27" t="s">
        <v>47</v>
      </c>
      <c r="F36" s="89">
        <f>ROUND((SUM(BF104:BF703)),  2)</f>
        <v>0</v>
      </c>
      <c r="I36" s="90">
        <v>0.12</v>
      </c>
      <c r="J36" s="89">
        <f>ROUND(((SUM(BF104:BF703))*I36),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9">
        <f>ROUND((SUM(BG104:BG703)),  2)</f>
        <v>0</v>
      </c>
      <c r="I37" s="90">
        <v>0.21</v>
      </c>
      <c r="J37" s="89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9">
        <f>ROUND((SUM(BH104:BH703)),  2)</f>
        <v>0</v>
      </c>
      <c r="I38" s="90">
        <v>0.12</v>
      </c>
      <c r="J38" s="89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9">
        <f>ROUND((SUM(BI104:BI703)),  2)</f>
        <v>0</v>
      </c>
      <c r="I39" s="90">
        <v>0</v>
      </c>
      <c r="J39" s="89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1"/>
      <c r="D41" s="92" t="s">
        <v>51</v>
      </c>
      <c r="E41" s="54"/>
      <c r="F41" s="54"/>
      <c r="G41" s="93" t="s">
        <v>52</v>
      </c>
      <c r="H41" s="94" t="s">
        <v>53</v>
      </c>
      <c r="I41" s="54"/>
      <c r="J41" s="95">
        <f>SUM(J32:J39)</f>
        <v>0</v>
      </c>
      <c r="K41" s="96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97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1" t="str">
        <f>E7</f>
        <v>Rekonstrukce objektu, Domov mládeže, SŠ Rokycany, 0812017</v>
      </c>
      <c r="F50" s="312"/>
      <c r="G50" s="312"/>
      <c r="H50" s="312"/>
      <c r="L50" s="32"/>
    </row>
    <row r="51" spans="2:47" ht="12" customHeight="1">
      <c r="B51" s="20"/>
      <c r="C51" s="27" t="s">
        <v>95</v>
      </c>
      <c r="L51" s="20"/>
    </row>
    <row r="52" spans="2:47" s="1" customFormat="1" ht="16.5" customHeight="1">
      <c r="B52" s="32"/>
      <c r="E52" s="311" t="s">
        <v>191</v>
      </c>
      <c r="F52" s="313"/>
      <c r="G52" s="313"/>
      <c r="H52" s="313"/>
      <c r="L52" s="32"/>
    </row>
    <row r="53" spans="2:47" s="1" customFormat="1" ht="12" customHeight="1">
      <c r="B53" s="32"/>
      <c r="C53" s="27" t="s">
        <v>192</v>
      </c>
      <c r="L53" s="32"/>
    </row>
    <row r="54" spans="2:47" s="1" customFormat="1" ht="16.5" customHeight="1">
      <c r="B54" s="32"/>
      <c r="E54" s="289" t="str">
        <f>E11</f>
        <v>0103 - Zateplení budovy</v>
      </c>
      <c r="F54" s="313"/>
      <c r="G54" s="313"/>
      <c r="H54" s="313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Domov mládeže, Františka Kotyzy 1026/II, Rokycany</v>
      </c>
      <c r="I56" s="27" t="s">
        <v>23</v>
      </c>
      <c r="J56" s="49">
        <f>IF(J14="","",J14)</f>
        <v>45406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24</v>
      </c>
      <c r="F58" s="25" t="str">
        <f>E17</f>
        <v>Střední škola, Rokycany</v>
      </c>
      <c r="I58" s="27" t="s">
        <v>32</v>
      </c>
      <c r="J58" s="30" t="str">
        <f>E23</f>
        <v>SEAP s.r.o.</v>
      </c>
      <c r="L58" s="32"/>
    </row>
    <row r="59" spans="2:47" s="1" customFormat="1" ht="15.2" customHeight="1">
      <c r="B59" s="32"/>
      <c r="C59" s="27" t="s">
        <v>30</v>
      </c>
      <c r="F59" s="25" t="str">
        <f>IF(E20="","",E20)</f>
        <v>Vyplň údaj</v>
      </c>
      <c r="I59" s="27" t="s">
        <v>37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97" t="s">
        <v>98</v>
      </c>
      <c r="D61" s="91"/>
      <c r="E61" s="91"/>
      <c r="F61" s="91"/>
      <c r="G61" s="91"/>
      <c r="H61" s="91"/>
      <c r="I61" s="91"/>
      <c r="J61" s="98" t="s">
        <v>99</v>
      </c>
      <c r="K61" s="91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99" t="s">
        <v>73</v>
      </c>
      <c r="J63" s="63">
        <f>J104</f>
        <v>0</v>
      </c>
      <c r="L63" s="32"/>
      <c r="AU63" s="17" t="s">
        <v>100</v>
      </c>
    </row>
    <row r="64" spans="2:47" s="8" customFormat="1" ht="24.95" customHeight="1">
      <c r="B64" s="100"/>
      <c r="D64" s="101" t="s">
        <v>199</v>
      </c>
      <c r="E64" s="102"/>
      <c r="F64" s="102"/>
      <c r="G64" s="102"/>
      <c r="H64" s="102"/>
      <c r="I64" s="102"/>
      <c r="J64" s="103">
        <f>J105</f>
        <v>0</v>
      </c>
      <c r="L64" s="100"/>
    </row>
    <row r="65" spans="2:12" s="9" customFormat="1" ht="19.899999999999999" customHeight="1">
      <c r="B65" s="104"/>
      <c r="D65" s="105" t="s">
        <v>200</v>
      </c>
      <c r="E65" s="106"/>
      <c r="F65" s="106"/>
      <c r="G65" s="106"/>
      <c r="H65" s="106"/>
      <c r="I65" s="106"/>
      <c r="J65" s="107">
        <f>J106</f>
        <v>0</v>
      </c>
      <c r="L65" s="104"/>
    </row>
    <row r="66" spans="2:12" s="9" customFormat="1" ht="19.899999999999999" customHeight="1">
      <c r="B66" s="104"/>
      <c r="D66" s="105" t="s">
        <v>201</v>
      </c>
      <c r="E66" s="106"/>
      <c r="F66" s="106"/>
      <c r="G66" s="106"/>
      <c r="H66" s="106"/>
      <c r="I66" s="106"/>
      <c r="J66" s="107">
        <f>J197</f>
        <v>0</v>
      </c>
      <c r="L66" s="104"/>
    </row>
    <row r="67" spans="2:12" s="9" customFormat="1" ht="19.899999999999999" customHeight="1">
      <c r="B67" s="104"/>
      <c r="D67" s="105" t="s">
        <v>202</v>
      </c>
      <c r="E67" s="106"/>
      <c r="F67" s="106"/>
      <c r="G67" s="106"/>
      <c r="H67" s="106"/>
      <c r="I67" s="106"/>
      <c r="J67" s="107">
        <f>J204</f>
        <v>0</v>
      </c>
      <c r="L67" s="104"/>
    </row>
    <row r="68" spans="2:12" s="9" customFormat="1" ht="19.899999999999999" customHeight="1">
      <c r="B68" s="104"/>
      <c r="D68" s="105" t="s">
        <v>203</v>
      </c>
      <c r="E68" s="106"/>
      <c r="F68" s="106"/>
      <c r="G68" s="106"/>
      <c r="H68" s="106"/>
      <c r="I68" s="106"/>
      <c r="J68" s="107">
        <f>J230</f>
        <v>0</v>
      </c>
      <c r="L68" s="104"/>
    </row>
    <row r="69" spans="2:12" s="9" customFormat="1" ht="19.899999999999999" customHeight="1">
      <c r="B69" s="104"/>
      <c r="D69" s="105" t="s">
        <v>204</v>
      </c>
      <c r="E69" s="106"/>
      <c r="F69" s="106"/>
      <c r="G69" s="106"/>
      <c r="H69" s="106"/>
      <c r="I69" s="106"/>
      <c r="J69" s="107">
        <f>J246</f>
        <v>0</v>
      </c>
      <c r="L69" s="104"/>
    </row>
    <row r="70" spans="2:12" s="9" customFormat="1" ht="19.899999999999999" customHeight="1">
      <c r="B70" s="104"/>
      <c r="D70" s="105" t="s">
        <v>205</v>
      </c>
      <c r="E70" s="106"/>
      <c r="F70" s="106"/>
      <c r="G70" s="106"/>
      <c r="H70" s="106"/>
      <c r="I70" s="106"/>
      <c r="J70" s="107">
        <f>J414</f>
        <v>0</v>
      </c>
      <c r="L70" s="104"/>
    </row>
    <row r="71" spans="2:12" s="9" customFormat="1" ht="19.899999999999999" customHeight="1">
      <c r="B71" s="104"/>
      <c r="D71" s="105" t="s">
        <v>206</v>
      </c>
      <c r="E71" s="106"/>
      <c r="F71" s="106"/>
      <c r="G71" s="106"/>
      <c r="H71" s="106"/>
      <c r="I71" s="106"/>
      <c r="J71" s="107">
        <f>J490</f>
        <v>0</v>
      </c>
      <c r="L71" s="104"/>
    </row>
    <row r="72" spans="2:12" s="9" customFormat="1" ht="19.899999999999999" customHeight="1">
      <c r="B72" s="104"/>
      <c r="D72" s="105" t="s">
        <v>207</v>
      </c>
      <c r="E72" s="106"/>
      <c r="F72" s="106"/>
      <c r="G72" s="106"/>
      <c r="H72" s="106"/>
      <c r="I72" s="106"/>
      <c r="J72" s="107">
        <f>J509</f>
        <v>0</v>
      </c>
      <c r="L72" s="104"/>
    </row>
    <row r="73" spans="2:12" s="8" customFormat="1" ht="24.95" customHeight="1">
      <c r="B73" s="100"/>
      <c r="D73" s="101" t="s">
        <v>208</v>
      </c>
      <c r="E73" s="102"/>
      <c r="F73" s="102"/>
      <c r="G73" s="102"/>
      <c r="H73" s="102"/>
      <c r="I73" s="102"/>
      <c r="J73" s="103">
        <f>J512</f>
        <v>0</v>
      </c>
      <c r="L73" s="100"/>
    </row>
    <row r="74" spans="2:12" s="9" customFormat="1" ht="19.899999999999999" customHeight="1">
      <c r="B74" s="104"/>
      <c r="D74" s="105" t="s">
        <v>209</v>
      </c>
      <c r="E74" s="106"/>
      <c r="F74" s="106"/>
      <c r="G74" s="106"/>
      <c r="H74" s="106"/>
      <c r="I74" s="106"/>
      <c r="J74" s="107">
        <f>J513</f>
        <v>0</v>
      </c>
      <c r="L74" s="104"/>
    </row>
    <row r="75" spans="2:12" s="9" customFormat="1" ht="19.899999999999999" customHeight="1">
      <c r="B75" s="104"/>
      <c r="D75" s="105" t="s">
        <v>210</v>
      </c>
      <c r="E75" s="106"/>
      <c r="F75" s="106"/>
      <c r="G75" s="106"/>
      <c r="H75" s="106"/>
      <c r="I75" s="106"/>
      <c r="J75" s="107">
        <f>J533</f>
        <v>0</v>
      </c>
      <c r="L75" s="104"/>
    </row>
    <row r="76" spans="2:12" s="9" customFormat="1" ht="19.899999999999999" customHeight="1">
      <c r="B76" s="104"/>
      <c r="D76" s="105" t="s">
        <v>211</v>
      </c>
      <c r="E76" s="106"/>
      <c r="F76" s="106"/>
      <c r="G76" s="106"/>
      <c r="H76" s="106"/>
      <c r="I76" s="106"/>
      <c r="J76" s="107">
        <f>J547</f>
        <v>0</v>
      </c>
      <c r="L76" s="104"/>
    </row>
    <row r="77" spans="2:12" s="9" customFormat="1" ht="19.899999999999999" customHeight="1">
      <c r="B77" s="104"/>
      <c r="D77" s="105" t="s">
        <v>212</v>
      </c>
      <c r="E77" s="106"/>
      <c r="F77" s="106"/>
      <c r="G77" s="106"/>
      <c r="H77" s="106"/>
      <c r="I77" s="106"/>
      <c r="J77" s="107">
        <f>J602</f>
        <v>0</v>
      </c>
      <c r="L77" s="104"/>
    </row>
    <row r="78" spans="2:12" s="9" customFormat="1" ht="19.899999999999999" customHeight="1">
      <c r="B78" s="104"/>
      <c r="D78" s="105" t="s">
        <v>213</v>
      </c>
      <c r="E78" s="106"/>
      <c r="F78" s="106"/>
      <c r="G78" s="106"/>
      <c r="H78" s="106"/>
      <c r="I78" s="106"/>
      <c r="J78" s="107">
        <f>J647</f>
        <v>0</v>
      </c>
      <c r="L78" s="104"/>
    </row>
    <row r="79" spans="2:12" s="9" customFormat="1" ht="19.899999999999999" customHeight="1">
      <c r="B79" s="104"/>
      <c r="D79" s="105" t="s">
        <v>214</v>
      </c>
      <c r="E79" s="106"/>
      <c r="F79" s="106"/>
      <c r="G79" s="106"/>
      <c r="H79" s="106"/>
      <c r="I79" s="106"/>
      <c r="J79" s="107">
        <f>J679</f>
        <v>0</v>
      </c>
      <c r="L79" s="104"/>
    </row>
    <row r="80" spans="2:12" s="9" customFormat="1" ht="19.899999999999999" customHeight="1">
      <c r="B80" s="104"/>
      <c r="D80" s="105" t="s">
        <v>215</v>
      </c>
      <c r="E80" s="106"/>
      <c r="F80" s="106"/>
      <c r="G80" s="106"/>
      <c r="H80" s="106"/>
      <c r="I80" s="106"/>
      <c r="J80" s="107">
        <f>J691</f>
        <v>0</v>
      </c>
      <c r="L80" s="104"/>
    </row>
    <row r="81" spans="2:12" s="8" customFormat="1" ht="24.95" customHeight="1">
      <c r="B81" s="100"/>
      <c r="D81" s="101" t="s">
        <v>101</v>
      </c>
      <c r="E81" s="102"/>
      <c r="F81" s="102"/>
      <c r="G81" s="102"/>
      <c r="H81" s="102"/>
      <c r="I81" s="102"/>
      <c r="J81" s="103">
        <f>J699</f>
        <v>0</v>
      </c>
      <c r="L81" s="100"/>
    </row>
    <row r="82" spans="2:12" s="9" customFormat="1" ht="19.899999999999999" customHeight="1">
      <c r="B82" s="104"/>
      <c r="D82" s="105" t="s">
        <v>102</v>
      </c>
      <c r="E82" s="106"/>
      <c r="F82" s="106"/>
      <c r="G82" s="106"/>
      <c r="H82" s="106"/>
      <c r="I82" s="106"/>
      <c r="J82" s="107">
        <f>J700</f>
        <v>0</v>
      </c>
      <c r="L82" s="104"/>
    </row>
    <row r="83" spans="2:12" s="1" customFormat="1" ht="21.75" customHeight="1">
      <c r="B83" s="32"/>
      <c r="L83" s="32"/>
    </row>
    <row r="84" spans="2:12" s="1" customFormat="1" ht="6.95" customHeight="1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32"/>
    </row>
    <row r="88" spans="2:12" s="1" customFormat="1" ht="6.95" customHeight="1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32"/>
    </row>
    <row r="89" spans="2:12" s="1" customFormat="1" ht="24.95" customHeight="1">
      <c r="B89" s="32"/>
      <c r="C89" s="21" t="s">
        <v>103</v>
      </c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16</v>
      </c>
      <c r="L91" s="32"/>
    </row>
    <row r="92" spans="2:12" s="1" customFormat="1" ht="16.5" customHeight="1">
      <c r="B92" s="32"/>
      <c r="E92" s="311" t="str">
        <f>E7</f>
        <v>Rekonstrukce objektu, Domov mládeže, SŠ Rokycany, 0812017</v>
      </c>
      <c r="F92" s="312"/>
      <c r="G92" s="312"/>
      <c r="H92" s="312"/>
      <c r="L92" s="32"/>
    </row>
    <row r="93" spans="2:12" ht="12" customHeight="1">
      <c r="B93" s="20"/>
      <c r="C93" s="27" t="s">
        <v>95</v>
      </c>
      <c r="L93" s="20"/>
    </row>
    <row r="94" spans="2:12" s="1" customFormat="1" ht="16.5" customHeight="1">
      <c r="B94" s="32"/>
      <c r="E94" s="311" t="s">
        <v>191</v>
      </c>
      <c r="F94" s="313"/>
      <c r="G94" s="313"/>
      <c r="H94" s="313"/>
      <c r="L94" s="32"/>
    </row>
    <row r="95" spans="2:12" s="1" customFormat="1" ht="12" customHeight="1">
      <c r="B95" s="32"/>
      <c r="C95" s="27" t="s">
        <v>192</v>
      </c>
      <c r="L95" s="32"/>
    </row>
    <row r="96" spans="2:12" s="1" customFormat="1" ht="16.5" customHeight="1">
      <c r="B96" s="32"/>
      <c r="E96" s="289" t="str">
        <f>E11</f>
        <v>0103 - Zateplení budovy</v>
      </c>
      <c r="F96" s="313"/>
      <c r="G96" s="313"/>
      <c r="H96" s="313"/>
      <c r="L96" s="32"/>
    </row>
    <row r="97" spans="2:65" s="1" customFormat="1" ht="6.95" customHeight="1">
      <c r="B97" s="32"/>
      <c r="L97" s="32"/>
    </row>
    <row r="98" spans="2:65" s="1" customFormat="1" ht="12" customHeight="1">
      <c r="B98" s="32"/>
      <c r="C98" s="27" t="s">
        <v>21</v>
      </c>
      <c r="F98" s="25" t="str">
        <f>F14</f>
        <v>Domov mládeže, Františka Kotyzy 1026/II, Rokycany</v>
      </c>
      <c r="I98" s="27" t="s">
        <v>23</v>
      </c>
      <c r="J98" s="49">
        <f>IF(J14="","",J14)</f>
        <v>45406</v>
      </c>
      <c r="L98" s="32"/>
    </row>
    <row r="99" spans="2:65" s="1" customFormat="1" ht="6.95" customHeight="1">
      <c r="B99" s="32"/>
      <c r="L99" s="32"/>
    </row>
    <row r="100" spans="2:65" s="1" customFormat="1" ht="15.2" customHeight="1">
      <c r="B100" s="32"/>
      <c r="C100" s="27" t="s">
        <v>24</v>
      </c>
      <c r="F100" s="25" t="str">
        <f>E17</f>
        <v>Střední škola, Rokycany</v>
      </c>
      <c r="I100" s="27" t="s">
        <v>32</v>
      </c>
      <c r="J100" s="30" t="str">
        <f>E23</f>
        <v>SEAP s.r.o.</v>
      </c>
      <c r="L100" s="32"/>
    </row>
    <row r="101" spans="2:65" s="1" customFormat="1" ht="15.2" customHeight="1">
      <c r="B101" s="32"/>
      <c r="C101" s="27" t="s">
        <v>30</v>
      </c>
      <c r="F101" s="25" t="str">
        <f>IF(E20="","",E20)</f>
        <v>Vyplň údaj</v>
      </c>
      <c r="I101" s="27" t="s">
        <v>37</v>
      </c>
      <c r="J101" s="30" t="str">
        <f>E26</f>
        <v xml:space="preserve"> </v>
      </c>
      <c r="L101" s="32"/>
    </row>
    <row r="102" spans="2:65" s="1" customFormat="1" ht="10.35" customHeight="1">
      <c r="B102" s="32"/>
      <c r="L102" s="32"/>
    </row>
    <row r="103" spans="2:65" s="10" customFormat="1" ht="29.25" customHeight="1">
      <c r="B103" s="108"/>
      <c r="C103" s="109" t="s">
        <v>104</v>
      </c>
      <c r="D103" s="110" t="s">
        <v>60</v>
      </c>
      <c r="E103" s="110" t="s">
        <v>56</v>
      </c>
      <c r="F103" s="110" t="s">
        <v>57</v>
      </c>
      <c r="G103" s="110" t="s">
        <v>105</v>
      </c>
      <c r="H103" s="110" t="s">
        <v>106</v>
      </c>
      <c r="I103" s="110" t="s">
        <v>107</v>
      </c>
      <c r="J103" s="110" t="s">
        <v>99</v>
      </c>
      <c r="K103" s="111" t="s">
        <v>108</v>
      </c>
      <c r="L103" s="108"/>
      <c r="M103" s="56" t="s">
        <v>19</v>
      </c>
      <c r="N103" s="57" t="s">
        <v>45</v>
      </c>
      <c r="O103" s="57" t="s">
        <v>109</v>
      </c>
      <c r="P103" s="57" t="s">
        <v>110</v>
      </c>
      <c r="Q103" s="57" t="s">
        <v>111</v>
      </c>
      <c r="R103" s="57" t="s">
        <v>112</v>
      </c>
      <c r="S103" s="57" t="s">
        <v>113</v>
      </c>
      <c r="T103" s="58" t="s">
        <v>114</v>
      </c>
    </row>
    <row r="104" spans="2:65" s="1" customFormat="1" ht="22.9" customHeight="1">
      <c r="B104" s="32"/>
      <c r="C104" s="61" t="s">
        <v>115</v>
      </c>
      <c r="J104" s="112">
        <f>BK104</f>
        <v>0</v>
      </c>
      <c r="L104" s="32"/>
      <c r="M104" s="59"/>
      <c r="N104" s="50"/>
      <c r="O104" s="50"/>
      <c r="P104" s="113">
        <f>P105+P512+P699</f>
        <v>0</v>
      </c>
      <c r="Q104" s="50"/>
      <c r="R104" s="113">
        <f>R105+R512+R699</f>
        <v>70.229267309999997</v>
      </c>
      <c r="S104" s="50"/>
      <c r="T104" s="114">
        <f>T105+T512+T699</f>
        <v>90.169779999999989</v>
      </c>
      <c r="AT104" s="17" t="s">
        <v>74</v>
      </c>
      <c r="AU104" s="17" t="s">
        <v>100</v>
      </c>
      <c r="BK104" s="115">
        <f>BK105+BK512+BK699</f>
        <v>0</v>
      </c>
    </row>
    <row r="105" spans="2:65" s="11" customFormat="1" ht="25.9" customHeight="1">
      <c r="B105" s="116"/>
      <c r="D105" s="117" t="s">
        <v>74</v>
      </c>
      <c r="E105" s="118" t="s">
        <v>216</v>
      </c>
      <c r="F105" s="118" t="s">
        <v>217</v>
      </c>
      <c r="I105" s="119"/>
      <c r="J105" s="120">
        <f>BK105</f>
        <v>0</v>
      </c>
      <c r="L105" s="116"/>
      <c r="M105" s="121"/>
      <c r="P105" s="122">
        <f>P106+P197+P204+P230+P246+P414+P490+P509</f>
        <v>0</v>
      </c>
      <c r="R105" s="122">
        <f>R106+R197+R204+R230+R246+R414+R490+R509</f>
        <v>63.436855989999998</v>
      </c>
      <c r="T105" s="123">
        <f>T106+T197+T204+T230+T246+T414+T490+T509</f>
        <v>90.066819999999993</v>
      </c>
      <c r="AR105" s="117" t="s">
        <v>83</v>
      </c>
      <c r="AT105" s="124" t="s">
        <v>74</v>
      </c>
      <c r="AU105" s="124" t="s">
        <v>75</v>
      </c>
      <c r="AY105" s="117" t="s">
        <v>119</v>
      </c>
      <c r="BK105" s="125">
        <f>BK106+BK197+BK204+BK230+BK246+BK414+BK490+BK509</f>
        <v>0</v>
      </c>
    </row>
    <row r="106" spans="2:65" s="11" customFormat="1" ht="22.9" customHeight="1">
      <c r="B106" s="116"/>
      <c r="D106" s="117" t="s">
        <v>74</v>
      </c>
      <c r="E106" s="126" t="s">
        <v>83</v>
      </c>
      <c r="F106" s="126" t="s">
        <v>218</v>
      </c>
      <c r="I106" s="119"/>
      <c r="J106" s="127">
        <f>BK106</f>
        <v>0</v>
      </c>
      <c r="L106" s="116"/>
      <c r="M106" s="121"/>
      <c r="P106" s="122">
        <f>SUM(P107:P196)</f>
        <v>0</v>
      </c>
      <c r="R106" s="122">
        <f>SUM(R107:R196)</f>
        <v>5.7760000000000008E-3</v>
      </c>
      <c r="T106" s="123">
        <f>SUM(T107:T196)</f>
        <v>0</v>
      </c>
      <c r="AR106" s="117" t="s">
        <v>83</v>
      </c>
      <c r="AT106" s="124" t="s">
        <v>74</v>
      </c>
      <c r="AU106" s="124" t="s">
        <v>83</v>
      </c>
      <c r="AY106" s="117" t="s">
        <v>119</v>
      </c>
      <c r="BK106" s="125">
        <f>SUM(BK107:BK196)</f>
        <v>0</v>
      </c>
    </row>
    <row r="107" spans="2:65" s="1" customFormat="1" ht="24.2" customHeight="1">
      <c r="B107" s="32"/>
      <c r="C107" s="128" t="s">
        <v>83</v>
      </c>
      <c r="D107" s="128" t="s">
        <v>122</v>
      </c>
      <c r="E107" s="129" t="s">
        <v>219</v>
      </c>
      <c r="F107" s="130" t="s">
        <v>220</v>
      </c>
      <c r="G107" s="131" t="s">
        <v>221</v>
      </c>
      <c r="H107" s="132">
        <v>3.8</v>
      </c>
      <c r="I107" s="133"/>
      <c r="J107" s="134">
        <f>ROUND(I107*H107,2)</f>
        <v>0</v>
      </c>
      <c r="K107" s="130" t="s">
        <v>222</v>
      </c>
      <c r="L107" s="32"/>
      <c r="M107" s="135" t="s">
        <v>19</v>
      </c>
      <c r="N107" s="136" t="s">
        <v>46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140</v>
      </c>
      <c r="AT107" s="139" t="s">
        <v>122</v>
      </c>
      <c r="AU107" s="139" t="s">
        <v>85</v>
      </c>
      <c r="AY107" s="17" t="s">
        <v>119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7" t="s">
        <v>83</v>
      </c>
      <c r="BK107" s="140">
        <f>ROUND(I107*H107,2)</f>
        <v>0</v>
      </c>
      <c r="BL107" s="17" t="s">
        <v>140</v>
      </c>
      <c r="BM107" s="139" t="s">
        <v>223</v>
      </c>
    </row>
    <row r="108" spans="2:65" s="1" customFormat="1" ht="11.25">
      <c r="B108" s="32"/>
      <c r="D108" s="145" t="s">
        <v>179</v>
      </c>
      <c r="F108" s="146" t="s">
        <v>224</v>
      </c>
      <c r="I108" s="143"/>
      <c r="L108" s="32"/>
      <c r="M108" s="144"/>
      <c r="T108" s="53"/>
      <c r="AT108" s="17" t="s">
        <v>179</v>
      </c>
      <c r="AU108" s="17" t="s">
        <v>85</v>
      </c>
    </row>
    <row r="109" spans="2:65" s="12" customFormat="1" ht="11.25">
      <c r="B109" s="151"/>
      <c r="D109" s="141" t="s">
        <v>225</v>
      </c>
      <c r="E109" s="152" t="s">
        <v>19</v>
      </c>
      <c r="F109" s="153" t="s">
        <v>226</v>
      </c>
      <c r="H109" s="154">
        <v>3.8</v>
      </c>
      <c r="I109" s="155"/>
      <c r="L109" s="151"/>
      <c r="M109" s="156"/>
      <c r="T109" s="157"/>
      <c r="AT109" s="152" t="s">
        <v>225</v>
      </c>
      <c r="AU109" s="152" t="s">
        <v>85</v>
      </c>
      <c r="AV109" s="12" t="s">
        <v>85</v>
      </c>
      <c r="AW109" s="12" t="s">
        <v>36</v>
      </c>
      <c r="AX109" s="12" t="s">
        <v>75</v>
      </c>
      <c r="AY109" s="152" t="s">
        <v>119</v>
      </c>
    </row>
    <row r="110" spans="2:65" s="13" customFormat="1" ht="11.25">
      <c r="B110" s="158"/>
      <c r="D110" s="141" t="s">
        <v>225</v>
      </c>
      <c r="E110" s="159" t="s">
        <v>19</v>
      </c>
      <c r="F110" s="160" t="s">
        <v>227</v>
      </c>
      <c r="H110" s="161">
        <v>3.8</v>
      </c>
      <c r="I110" s="162"/>
      <c r="L110" s="158"/>
      <c r="M110" s="163"/>
      <c r="T110" s="164"/>
      <c r="AT110" s="159" t="s">
        <v>225</v>
      </c>
      <c r="AU110" s="159" t="s">
        <v>85</v>
      </c>
      <c r="AV110" s="13" t="s">
        <v>140</v>
      </c>
      <c r="AW110" s="13" t="s">
        <v>36</v>
      </c>
      <c r="AX110" s="13" t="s">
        <v>83</v>
      </c>
      <c r="AY110" s="159" t="s">
        <v>119</v>
      </c>
    </row>
    <row r="111" spans="2:65" s="1" customFormat="1" ht="33" customHeight="1">
      <c r="B111" s="32"/>
      <c r="C111" s="128" t="s">
        <v>85</v>
      </c>
      <c r="D111" s="128" t="s">
        <v>122</v>
      </c>
      <c r="E111" s="129" t="s">
        <v>228</v>
      </c>
      <c r="F111" s="130" t="s">
        <v>229</v>
      </c>
      <c r="G111" s="131" t="s">
        <v>230</v>
      </c>
      <c r="H111" s="132">
        <v>37.365000000000002</v>
      </c>
      <c r="I111" s="133"/>
      <c r="J111" s="134">
        <f>ROUND(I111*H111,2)</f>
        <v>0</v>
      </c>
      <c r="K111" s="130" t="s">
        <v>222</v>
      </c>
      <c r="L111" s="32"/>
      <c r="M111" s="135" t="s">
        <v>19</v>
      </c>
      <c r="N111" s="136" t="s">
        <v>46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140</v>
      </c>
      <c r="AT111" s="139" t="s">
        <v>122</v>
      </c>
      <c r="AU111" s="139" t="s">
        <v>85</v>
      </c>
      <c r="AY111" s="17" t="s">
        <v>119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7" t="s">
        <v>83</v>
      </c>
      <c r="BK111" s="140">
        <f>ROUND(I111*H111,2)</f>
        <v>0</v>
      </c>
      <c r="BL111" s="17" t="s">
        <v>140</v>
      </c>
      <c r="BM111" s="139" t="s">
        <v>231</v>
      </c>
    </row>
    <row r="112" spans="2:65" s="1" customFormat="1" ht="11.25">
      <c r="B112" s="32"/>
      <c r="D112" s="145" t="s">
        <v>179</v>
      </c>
      <c r="F112" s="146" t="s">
        <v>232</v>
      </c>
      <c r="I112" s="143"/>
      <c r="L112" s="32"/>
      <c r="M112" s="144"/>
      <c r="T112" s="53"/>
      <c r="AT112" s="17" t="s">
        <v>179</v>
      </c>
      <c r="AU112" s="17" t="s">
        <v>85</v>
      </c>
    </row>
    <row r="113" spans="2:65" s="12" customFormat="1" ht="11.25">
      <c r="B113" s="151"/>
      <c r="D113" s="141" t="s">
        <v>225</v>
      </c>
      <c r="E113" s="152" t="s">
        <v>19</v>
      </c>
      <c r="F113" s="153" t="s">
        <v>233</v>
      </c>
      <c r="H113" s="154">
        <v>8.3249999999999993</v>
      </c>
      <c r="I113" s="155"/>
      <c r="L113" s="151"/>
      <c r="M113" s="156"/>
      <c r="T113" s="157"/>
      <c r="AT113" s="152" t="s">
        <v>225</v>
      </c>
      <c r="AU113" s="152" t="s">
        <v>85</v>
      </c>
      <c r="AV113" s="12" t="s">
        <v>85</v>
      </c>
      <c r="AW113" s="12" t="s">
        <v>36</v>
      </c>
      <c r="AX113" s="12" t="s">
        <v>75</v>
      </c>
      <c r="AY113" s="152" t="s">
        <v>119</v>
      </c>
    </row>
    <row r="114" spans="2:65" s="12" customFormat="1" ht="11.25">
      <c r="B114" s="151"/>
      <c r="D114" s="141" t="s">
        <v>225</v>
      </c>
      <c r="E114" s="152" t="s">
        <v>19</v>
      </c>
      <c r="F114" s="153" t="s">
        <v>234</v>
      </c>
      <c r="H114" s="154">
        <v>13.2</v>
      </c>
      <c r="I114" s="155"/>
      <c r="L114" s="151"/>
      <c r="M114" s="156"/>
      <c r="T114" s="157"/>
      <c r="AT114" s="152" t="s">
        <v>225</v>
      </c>
      <c r="AU114" s="152" t="s">
        <v>85</v>
      </c>
      <c r="AV114" s="12" t="s">
        <v>85</v>
      </c>
      <c r="AW114" s="12" t="s">
        <v>36</v>
      </c>
      <c r="AX114" s="12" t="s">
        <v>75</v>
      </c>
      <c r="AY114" s="152" t="s">
        <v>119</v>
      </c>
    </row>
    <row r="115" spans="2:65" s="12" customFormat="1" ht="22.5">
      <c r="B115" s="151"/>
      <c r="D115" s="141" t="s">
        <v>225</v>
      </c>
      <c r="E115" s="152" t="s">
        <v>19</v>
      </c>
      <c r="F115" s="153" t="s">
        <v>235</v>
      </c>
      <c r="H115" s="154">
        <v>15.84</v>
      </c>
      <c r="I115" s="155"/>
      <c r="L115" s="151"/>
      <c r="M115" s="156"/>
      <c r="T115" s="157"/>
      <c r="AT115" s="152" t="s">
        <v>225</v>
      </c>
      <c r="AU115" s="152" t="s">
        <v>85</v>
      </c>
      <c r="AV115" s="12" t="s">
        <v>85</v>
      </c>
      <c r="AW115" s="12" t="s">
        <v>36</v>
      </c>
      <c r="AX115" s="12" t="s">
        <v>75</v>
      </c>
      <c r="AY115" s="152" t="s">
        <v>119</v>
      </c>
    </row>
    <row r="116" spans="2:65" s="13" customFormat="1" ht="11.25">
      <c r="B116" s="158"/>
      <c r="D116" s="141" t="s">
        <v>225</v>
      </c>
      <c r="E116" s="159" t="s">
        <v>19</v>
      </c>
      <c r="F116" s="160" t="s">
        <v>227</v>
      </c>
      <c r="H116" s="161">
        <v>37.365000000000002</v>
      </c>
      <c r="I116" s="162"/>
      <c r="L116" s="158"/>
      <c r="M116" s="163"/>
      <c r="T116" s="164"/>
      <c r="AT116" s="159" t="s">
        <v>225</v>
      </c>
      <c r="AU116" s="159" t="s">
        <v>85</v>
      </c>
      <c r="AV116" s="13" t="s">
        <v>140</v>
      </c>
      <c r="AW116" s="13" t="s">
        <v>36</v>
      </c>
      <c r="AX116" s="13" t="s">
        <v>83</v>
      </c>
      <c r="AY116" s="159" t="s">
        <v>119</v>
      </c>
    </row>
    <row r="117" spans="2:65" s="1" customFormat="1" ht="33" customHeight="1">
      <c r="B117" s="32"/>
      <c r="C117" s="128" t="s">
        <v>135</v>
      </c>
      <c r="D117" s="128" t="s">
        <v>122</v>
      </c>
      <c r="E117" s="129" t="s">
        <v>236</v>
      </c>
      <c r="F117" s="130" t="s">
        <v>237</v>
      </c>
      <c r="G117" s="131" t="s">
        <v>230</v>
      </c>
      <c r="H117" s="132">
        <v>15.577999999999999</v>
      </c>
      <c r="I117" s="133"/>
      <c r="J117" s="134">
        <f>ROUND(I117*H117,2)</f>
        <v>0</v>
      </c>
      <c r="K117" s="130" t="s">
        <v>222</v>
      </c>
      <c r="L117" s="32"/>
      <c r="M117" s="135" t="s">
        <v>19</v>
      </c>
      <c r="N117" s="136" t="s">
        <v>46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140</v>
      </c>
      <c r="AT117" s="139" t="s">
        <v>122</v>
      </c>
      <c r="AU117" s="139" t="s">
        <v>85</v>
      </c>
      <c r="AY117" s="17" t="s">
        <v>119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7" t="s">
        <v>83</v>
      </c>
      <c r="BK117" s="140">
        <f>ROUND(I117*H117,2)</f>
        <v>0</v>
      </c>
      <c r="BL117" s="17" t="s">
        <v>140</v>
      </c>
      <c r="BM117" s="139" t="s">
        <v>238</v>
      </c>
    </row>
    <row r="118" spans="2:65" s="1" customFormat="1" ht="11.25">
      <c r="B118" s="32"/>
      <c r="D118" s="145" t="s">
        <v>179</v>
      </c>
      <c r="F118" s="146" t="s">
        <v>239</v>
      </c>
      <c r="I118" s="143"/>
      <c r="L118" s="32"/>
      <c r="M118" s="144"/>
      <c r="T118" s="53"/>
      <c r="AT118" s="17" t="s">
        <v>179</v>
      </c>
      <c r="AU118" s="17" t="s">
        <v>85</v>
      </c>
    </row>
    <row r="119" spans="2:65" s="12" customFormat="1" ht="11.25">
      <c r="B119" s="151"/>
      <c r="D119" s="141" t="s">
        <v>225</v>
      </c>
      <c r="E119" s="152" t="s">
        <v>19</v>
      </c>
      <c r="F119" s="153" t="s">
        <v>240</v>
      </c>
      <c r="H119" s="154">
        <v>11.93</v>
      </c>
      <c r="I119" s="155"/>
      <c r="L119" s="151"/>
      <c r="M119" s="156"/>
      <c r="T119" s="157"/>
      <c r="AT119" s="152" t="s">
        <v>225</v>
      </c>
      <c r="AU119" s="152" t="s">
        <v>85</v>
      </c>
      <c r="AV119" s="12" t="s">
        <v>85</v>
      </c>
      <c r="AW119" s="12" t="s">
        <v>36</v>
      </c>
      <c r="AX119" s="12" t="s">
        <v>75</v>
      </c>
      <c r="AY119" s="152" t="s">
        <v>119</v>
      </c>
    </row>
    <row r="120" spans="2:65" s="12" customFormat="1" ht="11.25">
      <c r="B120" s="151"/>
      <c r="D120" s="141" t="s">
        <v>225</v>
      </c>
      <c r="E120" s="152" t="s">
        <v>19</v>
      </c>
      <c r="F120" s="153" t="s">
        <v>241</v>
      </c>
      <c r="H120" s="154">
        <v>3.6480000000000001</v>
      </c>
      <c r="I120" s="155"/>
      <c r="L120" s="151"/>
      <c r="M120" s="156"/>
      <c r="T120" s="157"/>
      <c r="AT120" s="152" t="s">
        <v>225</v>
      </c>
      <c r="AU120" s="152" t="s">
        <v>85</v>
      </c>
      <c r="AV120" s="12" t="s">
        <v>85</v>
      </c>
      <c r="AW120" s="12" t="s">
        <v>36</v>
      </c>
      <c r="AX120" s="12" t="s">
        <v>75</v>
      </c>
      <c r="AY120" s="152" t="s">
        <v>119</v>
      </c>
    </row>
    <row r="121" spans="2:65" s="13" customFormat="1" ht="11.25">
      <c r="B121" s="158"/>
      <c r="D121" s="141" t="s">
        <v>225</v>
      </c>
      <c r="E121" s="159" t="s">
        <v>19</v>
      </c>
      <c r="F121" s="160" t="s">
        <v>227</v>
      </c>
      <c r="H121" s="161">
        <v>15.577999999999999</v>
      </c>
      <c r="I121" s="162"/>
      <c r="L121" s="158"/>
      <c r="M121" s="163"/>
      <c r="T121" s="164"/>
      <c r="AT121" s="159" t="s">
        <v>225</v>
      </c>
      <c r="AU121" s="159" t="s">
        <v>85</v>
      </c>
      <c r="AV121" s="13" t="s">
        <v>140</v>
      </c>
      <c r="AW121" s="13" t="s">
        <v>36</v>
      </c>
      <c r="AX121" s="13" t="s">
        <v>83</v>
      </c>
      <c r="AY121" s="159" t="s">
        <v>119</v>
      </c>
    </row>
    <row r="122" spans="2:65" s="1" customFormat="1" ht="44.25" customHeight="1">
      <c r="B122" s="32"/>
      <c r="C122" s="128" t="s">
        <v>140</v>
      </c>
      <c r="D122" s="128" t="s">
        <v>122</v>
      </c>
      <c r="E122" s="129" t="s">
        <v>242</v>
      </c>
      <c r="F122" s="130" t="s">
        <v>243</v>
      </c>
      <c r="G122" s="131" t="s">
        <v>230</v>
      </c>
      <c r="H122" s="132">
        <v>2.8980000000000001</v>
      </c>
      <c r="I122" s="133"/>
      <c r="J122" s="134">
        <f>ROUND(I122*H122,2)</f>
        <v>0</v>
      </c>
      <c r="K122" s="130" t="s">
        <v>222</v>
      </c>
      <c r="L122" s="32"/>
      <c r="M122" s="135" t="s">
        <v>19</v>
      </c>
      <c r="N122" s="136" t="s">
        <v>46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140</v>
      </c>
      <c r="AT122" s="139" t="s">
        <v>122</v>
      </c>
      <c r="AU122" s="139" t="s">
        <v>85</v>
      </c>
      <c r="AY122" s="17" t="s">
        <v>119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7" t="s">
        <v>83</v>
      </c>
      <c r="BK122" s="140">
        <f>ROUND(I122*H122,2)</f>
        <v>0</v>
      </c>
      <c r="BL122" s="17" t="s">
        <v>140</v>
      </c>
      <c r="BM122" s="139" t="s">
        <v>244</v>
      </c>
    </row>
    <row r="123" spans="2:65" s="1" customFormat="1" ht="11.25">
      <c r="B123" s="32"/>
      <c r="D123" s="145" t="s">
        <v>179</v>
      </c>
      <c r="F123" s="146" t="s">
        <v>245</v>
      </c>
      <c r="I123" s="143"/>
      <c r="L123" s="32"/>
      <c r="M123" s="144"/>
      <c r="T123" s="53"/>
      <c r="AT123" s="17" t="s">
        <v>179</v>
      </c>
      <c r="AU123" s="17" t="s">
        <v>85</v>
      </c>
    </row>
    <row r="124" spans="2:65" s="12" customFormat="1" ht="11.25">
      <c r="B124" s="151"/>
      <c r="D124" s="141" t="s">
        <v>225</v>
      </c>
      <c r="E124" s="152" t="s">
        <v>19</v>
      </c>
      <c r="F124" s="153" t="s">
        <v>246</v>
      </c>
      <c r="H124" s="154">
        <v>2.8980000000000001</v>
      </c>
      <c r="I124" s="155"/>
      <c r="L124" s="151"/>
      <c r="M124" s="156"/>
      <c r="T124" s="157"/>
      <c r="AT124" s="152" t="s">
        <v>225</v>
      </c>
      <c r="AU124" s="152" t="s">
        <v>85</v>
      </c>
      <c r="AV124" s="12" t="s">
        <v>85</v>
      </c>
      <c r="AW124" s="12" t="s">
        <v>36</v>
      </c>
      <c r="AX124" s="12" t="s">
        <v>75</v>
      </c>
      <c r="AY124" s="152" t="s">
        <v>119</v>
      </c>
    </row>
    <row r="125" spans="2:65" s="13" customFormat="1" ht="11.25">
      <c r="B125" s="158"/>
      <c r="D125" s="141" t="s">
        <v>225</v>
      </c>
      <c r="E125" s="159" t="s">
        <v>19</v>
      </c>
      <c r="F125" s="160" t="s">
        <v>227</v>
      </c>
      <c r="H125" s="161">
        <v>2.8980000000000001</v>
      </c>
      <c r="I125" s="162"/>
      <c r="L125" s="158"/>
      <c r="M125" s="163"/>
      <c r="T125" s="164"/>
      <c r="AT125" s="159" t="s">
        <v>225</v>
      </c>
      <c r="AU125" s="159" t="s">
        <v>85</v>
      </c>
      <c r="AV125" s="13" t="s">
        <v>140</v>
      </c>
      <c r="AW125" s="13" t="s">
        <v>36</v>
      </c>
      <c r="AX125" s="13" t="s">
        <v>83</v>
      </c>
      <c r="AY125" s="159" t="s">
        <v>119</v>
      </c>
    </row>
    <row r="126" spans="2:65" s="1" customFormat="1" ht="62.65" customHeight="1">
      <c r="B126" s="32"/>
      <c r="C126" s="128" t="s">
        <v>118</v>
      </c>
      <c r="D126" s="128" t="s">
        <v>122</v>
      </c>
      <c r="E126" s="129" t="s">
        <v>247</v>
      </c>
      <c r="F126" s="130" t="s">
        <v>248</v>
      </c>
      <c r="G126" s="131" t="s">
        <v>230</v>
      </c>
      <c r="H126" s="132">
        <v>28.396000000000001</v>
      </c>
      <c r="I126" s="133"/>
      <c r="J126" s="134">
        <f>ROUND(I126*H126,2)</f>
        <v>0</v>
      </c>
      <c r="K126" s="130" t="s">
        <v>249</v>
      </c>
      <c r="L126" s="32"/>
      <c r="M126" s="135" t="s">
        <v>19</v>
      </c>
      <c r="N126" s="136" t="s">
        <v>46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140</v>
      </c>
      <c r="AT126" s="139" t="s">
        <v>122</v>
      </c>
      <c r="AU126" s="139" t="s">
        <v>85</v>
      </c>
      <c r="AY126" s="17" t="s">
        <v>119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7" t="s">
        <v>83</v>
      </c>
      <c r="BK126" s="140">
        <f>ROUND(I126*H126,2)</f>
        <v>0</v>
      </c>
      <c r="BL126" s="17" t="s">
        <v>140</v>
      </c>
      <c r="BM126" s="139" t="s">
        <v>250</v>
      </c>
    </row>
    <row r="127" spans="2:65" s="1" customFormat="1" ht="11.25">
      <c r="B127" s="32"/>
      <c r="D127" s="145" t="s">
        <v>179</v>
      </c>
      <c r="F127" s="146" t="s">
        <v>251</v>
      </c>
      <c r="I127" s="143"/>
      <c r="L127" s="32"/>
      <c r="M127" s="144"/>
      <c r="T127" s="53"/>
      <c r="AT127" s="17" t="s">
        <v>179</v>
      </c>
      <c r="AU127" s="17" t="s">
        <v>85</v>
      </c>
    </row>
    <row r="128" spans="2:65" s="12" customFormat="1" ht="11.25">
      <c r="B128" s="151"/>
      <c r="D128" s="141" t="s">
        <v>225</v>
      </c>
      <c r="E128" s="152" t="s">
        <v>19</v>
      </c>
      <c r="F128" s="153" t="s">
        <v>233</v>
      </c>
      <c r="H128" s="154">
        <v>8.3249999999999993</v>
      </c>
      <c r="I128" s="155"/>
      <c r="L128" s="151"/>
      <c r="M128" s="156"/>
      <c r="T128" s="157"/>
      <c r="AT128" s="152" t="s">
        <v>225</v>
      </c>
      <c r="AU128" s="152" t="s">
        <v>85</v>
      </c>
      <c r="AV128" s="12" t="s">
        <v>85</v>
      </c>
      <c r="AW128" s="12" t="s">
        <v>36</v>
      </c>
      <c r="AX128" s="12" t="s">
        <v>75</v>
      </c>
      <c r="AY128" s="152" t="s">
        <v>119</v>
      </c>
    </row>
    <row r="129" spans="2:65" s="12" customFormat="1" ht="11.25">
      <c r="B129" s="151"/>
      <c r="D129" s="141" t="s">
        <v>225</v>
      </c>
      <c r="E129" s="152" t="s">
        <v>19</v>
      </c>
      <c r="F129" s="153" t="s">
        <v>234</v>
      </c>
      <c r="H129" s="154">
        <v>13.2</v>
      </c>
      <c r="I129" s="155"/>
      <c r="L129" s="151"/>
      <c r="M129" s="156"/>
      <c r="T129" s="157"/>
      <c r="AT129" s="152" t="s">
        <v>225</v>
      </c>
      <c r="AU129" s="152" t="s">
        <v>85</v>
      </c>
      <c r="AV129" s="12" t="s">
        <v>85</v>
      </c>
      <c r="AW129" s="12" t="s">
        <v>36</v>
      </c>
      <c r="AX129" s="12" t="s">
        <v>75</v>
      </c>
      <c r="AY129" s="152" t="s">
        <v>119</v>
      </c>
    </row>
    <row r="130" spans="2:65" s="12" customFormat="1" ht="22.5">
      <c r="B130" s="151"/>
      <c r="D130" s="141" t="s">
        <v>225</v>
      </c>
      <c r="E130" s="152" t="s">
        <v>19</v>
      </c>
      <c r="F130" s="153" t="s">
        <v>235</v>
      </c>
      <c r="H130" s="154">
        <v>15.84</v>
      </c>
      <c r="I130" s="155"/>
      <c r="L130" s="151"/>
      <c r="M130" s="156"/>
      <c r="T130" s="157"/>
      <c r="AT130" s="152" t="s">
        <v>225</v>
      </c>
      <c r="AU130" s="152" t="s">
        <v>85</v>
      </c>
      <c r="AV130" s="12" t="s">
        <v>85</v>
      </c>
      <c r="AW130" s="12" t="s">
        <v>36</v>
      </c>
      <c r="AX130" s="12" t="s">
        <v>75</v>
      </c>
      <c r="AY130" s="152" t="s">
        <v>119</v>
      </c>
    </row>
    <row r="131" spans="2:65" s="12" customFormat="1" ht="11.25">
      <c r="B131" s="151"/>
      <c r="D131" s="141" t="s">
        <v>225</v>
      </c>
      <c r="E131" s="152" t="s">
        <v>19</v>
      </c>
      <c r="F131" s="153" t="s">
        <v>240</v>
      </c>
      <c r="H131" s="154">
        <v>11.93</v>
      </c>
      <c r="I131" s="155"/>
      <c r="L131" s="151"/>
      <c r="M131" s="156"/>
      <c r="T131" s="157"/>
      <c r="AT131" s="152" t="s">
        <v>225</v>
      </c>
      <c r="AU131" s="152" t="s">
        <v>85</v>
      </c>
      <c r="AV131" s="12" t="s">
        <v>85</v>
      </c>
      <c r="AW131" s="12" t="s">
        <v>36</v>
      </c>
      <c r="AX131" s="12" t="s">
        <v>75</v>
      </c>
      <c r="AY131" s="152" t="s">
        <v>119</v>
      </c>
    </row>
    <row r="132" spans="2:65" s="12" customFormat="1" ht="11.25">
      <c r="B132" s="151"/>
      <c r="D132" s="141" t="s">
        <v>225</v>
      </c>
      <c r="E132" s="152" t="s">
        <v>19</v>
      </c>
      <c r="F132" s="153" t="s">
        <v>241</v>
      </c>
      <c r="H132" s="154">
        <v>3.6480000000000001</v>
      </c>
      <c r="I132" s="155"/>
      <c r="L132" s="151"/>
      <c r="M132" s="156"/>
      <c r="T132" s="157"/>
      <c r="AT132" s="152" t="s">
        <v>225</v>
      </c>
      <c r="AU132" s="152" t="s">
        <v>85</v>
      </c>
      <c r="AV132" s="12" t="s">
        <v>85</v>
      </c>
      <c r="AW132" s="12" t="s">
        <v>36</v>
      </c>
      <c r="AX132" s="12" t="s">
        <v>75</v>
      </c>
      <c r="AY132" s="152" t="s">
        <v>119</v>
      </c>
    </row>
    <row r="133" spans="2:65" s="12" customFormat="1" ht="11.25">
      <c r="B133" s="151"/>
      <c r="D133" s="141" t="s">
        <v>225</v>
      </c>
      <c r="E133" s="152" t="s">
        <v>19</v>
      </c>
      <c r="F133" s="153" t="s">
        <v>246</v>
      </c>
      <c r="H133" s="154">
        <v>2.8980000000000001</v>
      </c>
      <c r="I133" s="155"/>
      <c r="L133" s="151"/>
      <c r="M133" s="156"/>
      <c r="T133" s="157"/>
      <c r="AT133" s="152" t="s">
        <v>225</v>
      </c>
      <c r="AU133" s="152" t="s">
        <v>85</v>
      </c>
      <c r="AV133" s="12" t="s">
        <v>85</v>
      </c>
      <c r="AW133" s="12" t="s">
        <v>36</v>
      </c>
      <c r="AX133" s="12" t="s">
        <v>75</v>
      </c>
      <c r="AY133" s="152" t="s">
        <v>119</v>
      </c>
    </row>
    <row r="134" spans="2:65" s="12" customFormat="1" ht="22.5">
      <c r="B134" s="151"/>
      <c r="D134" s="141" t="s">
        <v>225</v>
      </c>
      <c r="E134" s="152" t="s">
        <v>19</v>
      </c>
      <c r="F134" s="153" t="s">
        <v>252</v>
      </c>
      <c r="H134" s="154">
        <v>-15.84</v>
      </c>
      <c r="I134" s="155"/>
      <c r="L134" s="151"/>
      <c r="M134" s="156"/>
      <c r="T134" s="157"/>
      <c r="AT134" s="152" t="s">
        <v>225</v>
      </c>
      <c r="AU134" s="152" t="s">
        <v>85</v>
      </c>
      <c r="AV134" s="12" t="s">
        <v>85</v>
      </c>
      <c r="AW134" s="12" t="s">
        <v>36</v>
      </c>
      <c r="AX134" s="12" t="s">
        <v>75</v>
      </c>
      <c r="AY134" s="152" t="s">
        <v>119</v>
      </c>
    </row>
    <row r="135" spans="2:65" s="12" customFormat="1" ht="11.25">
      <c r="B135" s="151"/>
      <c r="D135" s="141" t="s">
        <v>225</v>
      </c>
      <c r="E135" s="152" t="s">
        <v>19</v>
      </c>
      <c r="F135" s="153" t="s">
        <v>253</v>
      </c>
      <c r="H135" s="154">
        <v>-3.28</v>
      </c>
      <c r="I135" s="155"/>
      <c r="L135" s="151"/>
      <c r="M135" s="156"/>
      <c r="T135" s="157"/>
      <c r="AT135" s="152" t="s">
        <v>225</v>
      </c>
      <c r="AU135" s="152" t="s">
        <v>85</v>
      </c>
      <c r="AV135" s="12" t="s">
        <v>85</v>
      </c>
      <c r="AW135" s="12" t="s">
        <v>36</v>
      </c>
      <c r="AX135" s="12" t="s">
        <v>75</v>
      </c>
      <c r="AY135" s="152" t="s">
        <v>119</v>
      </c>
    </row>
    <row r="136" spans="2:65" s="12" customFormat="1" ht="11.25">
      <c r="B136" s="151"/>
      <c r="D136" s="141" t="s">
        <v>225</v>
      </c>
      <c r="E136" s="152" t="s">
        <v>19</v>
      </c>
      <c r="F136" s="153" t="s">
        <v>254</v>
      </c>
      <c r="H136" s="154">
        <v>-8.3249999999999993</v>
      </c>
      <c r="I136" s="155"/>
      <c r="L136" s="151"/>
      <c r="M136" s="156"/>
      <c r="T136" s="157"/>
      <c r="AT136" s="152" t="s">
        <v>225</v>
      </c>
      <c r="AU136" s="152" t="s">
        <v>85</v>
      </c>
      <c r="AV136" s="12" t="s">
        <v>85</v>
      </c>
      <c r="AW136" s="12" t="s">
        <v>36</v>
      </c>
      <c r="AX136" s="12" t="s">
        <v>75</v>
      </c>
      <c r="AY136" s="152" t="s">
        <v>119</v>
      </c>
    </row>
    <row r="137" spans="2:65" s="13" customFormat="1" ht="11.25">
      <c r="B137" s="158"/>
      <c r="D137" s="141" t="s">
        <v>225</v>
      </c>
      <c r="E137" s="159" t="s">
        <v>19</v>
      </c>
      <c r="F137" s="160" t="s">
        <v>227</v>
      </c>
      <c r="H137" s="161">
        <v>28.396000000000001</v>
      </c>
      <c r="I137" s="162"/>
      <c r="L137" s="158"/>
      <c r="M137" s="163"/>
      <c r="T137" s="164"/>
      <c r="AT137" s="159" t="s">
        <v>225</v>
      </c>
      <c r="AU137" s="159" t="s">
        <v>85</v>
      </c>
      <c r="AV137" s="13" t="s">
        <v>140</v>
      </c>
      <c r="AW137" s="13" t="s">
        <v>36</v>
      </c>
      <c r="AX137" s="13" t="s">
        <v>83</v>
      </c>
      <c r="AY137" s="159" t="s">
        <v>119</v>
      </c>
    </row>
    <row r="138" spans="2:65" s="1" customFormat="1" ht="62.65" customHeight="1">
      <c r="B138" s="32"/>
      <c r="C138" s="128" t="s">
        <v>149</v>
      </c>
      <c r="D138" s="128" t="s">
        <v>122</v>
      </c>
      <c r="E138" s="129" t="s">
        <v>255</v>
      </c>
      <c r="F138" s="130" t="s">
        <v>256</v>
      </c>
      <c r="G138" s="131" t="s">
        <v>230</v>
      </c>
      <c r="H138" s="132">
        <v>28.396000000000001</v>
      </c>
      <c r="I138" s="133"/>
      <c r="J138" s="134">
        <f>ROUND(I138*H138,2)</f>
        <v>0</v>
      </c>
      <c r="K138" s="130" t="s">
        <v>222</v>
      </c>
      <c r="L138" s="32"/>
      <c r="M138" s="135" t="s">
        <v>19</v>
      </c>
      <c r="N138" s="136" t="s">
        <v>46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140</v>
      </c>
      <c r="AT138" s="139" t="s">
        <v>122</v>
      </c>
      <c r="AU138" s="139" t="s">
        <v>85</v>
      </c>
      <c r="AY138" s="17" t="s">
        <v>119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7" t="s">
        <v>83</v>
      </c>
      <c r="BK138" s="140">
        <f>ROUND(I138*H138,2)</f>
        <v>0</v>
      </c>
      <c r="BL138" s="17" t="s">
        <v>140</v>
      </c>
      <c r="BM138" s="139" t="s">
        <v>257</v>
      </c>
    </row>
    <row r="139" spans="2:65" s="1" customFormat="1" ht="11.25">
      <c r="B139" s="32"/>
      <c r="D139" s="145" t="s">
        <v>179</v>
      </c>
      <c r="F139" s="146" t="s">
        <v>258</v>
      </c>
      <c r="I139" s="143"/>
      <c r="L139" s="32"/>
      <c r="M139" s="144"/>
      <c r="T139" s="53"/>
      <c r="AT139" s="17" t="s">
        <v>179</v>
      </c>
      <c r="AU139" s="17" t="s">
        <v>85</v>
      </c>
    </row>
    <row r="140" spans="2:65" s="12" customFormat="1" ht="11.25">
      <c r="B140" s="151"/>
      <c r="D140" s="141" t="s">
        <v>225</v>
      </c>
      <c r="E140" s="152" t="s">
        <v>19</v>
      </c>
      <c r="F140" s="153" t="s">
        <v>233</v>
      </c>
      <c r="H140" s="154">
        <v>8.3249999999999993</v>
      </c>
      <c r="I140" s="155"/>
      <c r="L140" s="151"/>
      <c r="M140" s="156"/>
      <c r="T140" s="157"/>
      <c r="AT140" s="152" t="s">
        <v>225</v>
      </c>
      <c r="AU140" s="152" t="s">
        <v>85</v>
      </c>
      <c r="AV140" s="12" t="s">
        <v>85</v>
      </c>
      <c r="AW140" s="12" t="s">
        <v>36</v>
      </c>
      <c r="AX140" s="12" t="s">
        <v>75</v>
      </c>
      <c r="AY140" s="152" t="s">
        <v>119</v>
      </c>
    </row>
    <row r="141" spans="2:65" s="12" customFormat="1" ht="11.25">
      <c r="B141" s="151"/>
      <c r="D141" s="141" t="s">
        <v>225</v>
      </c>
      <c r="E141" s="152" t="s">
        <v>19</v>
      </c>
      <c r="F141" s="153" t="s">
        <v>234</v>
      </c>
      <c r="H141" s="154">
        <v>13.2</v>
      </c>
      <c r="I141" s="155"/>
      <c r="L141" s="151"/>
      <c r="M141" s="156"/>
      <c r="T141" s="157"/>
      <c r="AT141" s="152" t="s">
        <v>225</v>
      </c>
      <c r="AU141" s="152" t="s">
        <v>85</v>
      </c>
      <c r="AV141" s="12" t="s">
        <v>85</v>
      </c>
      <c r="AW141" s="12" t="s">
        <v>36</v>
      </c>
      <c r="AX141" s="12" t="s">
        <v>75</v>
      </c>
      <c r="AY141" s="152" t="s">
        <v>119</v>
      </c>
    </row>
    <row r="142" spans="2:65" s="12" customFormat="1" ht="22.5">
      <c r="B142" s="151"/>
      <c r="D142" s="141" t="s">
        <v>225</v>
      </c>
      <c r="E142" s="152" t="s">
        <v>19</v>
      </c>
      <c r="F142" s="153" t="s">
        <v>235</v>
      </c>
      <c r="H142" s="154">
        <v>15.84</v>
      </c>
      <c r="I142" s="155"/>
      <c r="L142" s="151"/>
      <c r="M142" s="156"/>
      <c r="T142" s="157"/>
      <c r="AT142" s="152" t="s">
        <v>225</v>
      </c>
      <c r="AU142" s="152" t="s">
        <v>85</v>
      </c>
      <c r="AV142" s="12" t="s">
        <v>85</v>
      </c>
      <c r="AW142" s="12" t="s">
        <v>36</v>
      </c>
      <c r="AX142" s="12" t="s">
        <v>75</v>
      </c>
      <c r="AY142" s="152" t="s">
        <v>119</v>
      </c>
    </row>
    <row r="143" spans="2:65" s="12" customFormat="1" ht="11.25">
      <c r="B143" s="151"/>
      <c r="D143" s="141" t="s">
        <v>225</v>
      </c>
      <c r="E143" s="152" t="s">
        <v>19</v>
      </c>
      <c r="F143" s="153" t="s">
        <v>240</v>
      </c>
      <c r="H143" s="154">
        <v>11.93</v>
      </c>
      <c r="I143" s="155"/>
      <c r="L143" s="151"/>
      <c r="M143" s="156"/>
      <c r="T143" s="157"/>
      <c r="AT143" s="152" t="s">
        <v>225</v>
      </c>
      <c r="AU143" s="152" t="s">
        <v>85</v>
      </c>
      <c r="AV143" s="12" t="s">
        <v>85</v>
      </c>
      <c r="AW143" s="12" t="s">
        <v>36</v>
      </c>
      <c r="AX143" s="12" t="s">
        <v>75</v>
      </c>
      <c r="AY143" s="152" t="s">
        <v>119</v>
      </c>
    </row>
    <row r="144" spans="2:65" s="12" customFormat="1" ht="11.25">
      <c r="B144" s="151"/>
      <c r="D144" s="141" t="s">
        <v>225</v>
      </c>
      <c r="E144" s="152" t="s">
        <v>19</v>
      </c>
      <c r="F144" s="153" t="s">
        <v>241</v>
      </c>
      <c r="H144" s="154">
        <v>3.6480000000000001</v>
      </c>
      <c r="I144" s="155"/>
      <c r="L144" s="151"/>
      <c r="M144" s="156"/>
      <c r="T144" s="157"/>
      <c r="AT144" s="152" t="s">
        <v>225</v>
      </c>
      <c r="AU144" s="152" t="s">
        <v>85</v>
      </c>
      <c r="AV144" s="12" t="s">
        <v>85</v>
      </c>
      <c r="AW144" s="12" t="s">
        <v>36</v>
      </c>
      <c r="AX144" s="12" t="s">
        <v>75</v>
      </c>
      <c r="AY144" s="152" t="s">
        <v>119</v>
      </c>
    </row>
    <row r="145" spans="2:65" s="12" customFormat="1" ht="11.25">
      <c r="B145" s="151"/>
      <c r="D145" s="141" t="s">
        <v>225</v>
      </c>
      <c r="E145" s="152" t="s">
        <v>19</v>
      </c>
      <c r="F145" s="153" t="s">
        <v>246</v>
      </c>
      <c r="H145" s="154">
        <v>2.8980000000000001</v>
      </c>
      <c r="I145" s="155"/>
      <c r="L145" s="151"/>
      <c r="M145" s="156"/>
      <c r="T145" s="157"/>
      <c r="AT145" s="152" t="s">
        <v>225</v>
      </c>
      <c r="AU145" s="152" t="s">
        <v>85</v>
      </c>
      <c r="AV145" s="12" t="s">
        <v>85</v>
      </c>
      <c r="AW145" s="12" t="s">
        <v>36</v>
      </c>
      <c r="AX145" s="12" t="s">
        <v>75</v>
      </c>
      <c r="AY145" s="152" t="s">
        <v>119</v>
      </c>
    </row>
    <row r="146" spans="2:65" s="12" customFormat="1" ht="22.5">
      <c r="B146" s="151"/>
      <c r="D146" s="141" t="s">
        <v>225</v>
      </c>
      <c r="E146" s="152" t="s">
        <v>19</v>
      </c>
      <c r="F146" s="153" t="s">
        <v>252</v>
      </c>
      <c r="H146" s="154">
        <v>-15.84</v>
      </c>
      <c r="I146" s="155"/>
      <c r="L146" s="151"/>
      <c r="M146" s="156"/>
      <c r="T146" s="157"/>
      <c r="AT146" s="152" t="s">
        <v>225</v>
      </c>
      <c r="AU146" s="152" t="s">
        <v>85</v>
      </c>
      <c r="AV146" s="12" t="s">
        <v>85</v>
      </c>
      <c r="AW146" s="12" t="s">
        <v>36</v>
      </c>
      <c r="AX146" s="12" t="s">
        <v>75</v>
      </c>
      <c r="AY146" s="152" t="s">
        <v>119</v>
      </c>
    </row>
    <row r="147" spans="2:65" s="12" customFormat="1" ht="11.25">
      <c r="B147" s="151"/>
      <c r="D147" s="141" t="s">
        <v>225</v>
      </c>
      <c r="E147" s="152" t="s">
        <v>19</v>
      </c>
      <c r="F147" s="153" t="s">
        <v>253</v>
      </c>
      <c r="H147" s="154">
        <v>-3.28</v>
      </c>
      <c r="I147" s="155"/>
      <c r="L147" s="151"/>
      <c r="M147" s="156"/>
      <c r="T147" s="157"/>
      <c r="AT147" s="152" t="s">
        <v>225</v>
      </c>
      <c r="AU147" s="152" t="s">
        <v>85</v>
      </c>
      <c r="AV147" s="12" t="s">
        <v>85</v>
      </c>
      <c r="AW147" s="12" t="s">
        <v>36</v>
      </c>
      <c r="AX147" s="12" t="s">
        <v>75</v>
      </c>
      <c r="AY147" s="152" t="s">
        <v>119</v>
      </c>
    </row>
    <row r="148" spans="2:65" s="12" customFormat="1" ht="11.25">
      <c r="B148" s="151"/>
      <c r="D148" s="141" t="s">
        <v>225</v>
      </c>
      <c r="E148" s="152" t="s">
        <v>19</v>
      </c>
      <c r="F148" s="153" t="s">
        <v>254</v>
      </c>
      <c r="H148" s="154">
        <v>-8.3249999999999993</v>
      </c>
      <c r="I148" s="155"/>
      <c r="L148" s="151"/>
      <c r="M148" s="156"/>
      <c r="T148" s="157"/>
      <c r="AT148" s="152" t="s">
        <v>225</v>
      </c>
      <c r="AU148" s="152" t="s">
        <v>85</v>
      </c>
      <c r="AV148" s="12" t="s">
        <v>85</v>
      </c>
      <c r="AW148" s="12" t="s">
        <v>36</v>
      </c>
      <c r="AX148" s="12" t="s">
        <v>75</v>
      </c>
      <c r="AY148" s="152" t="s">
        <v>119</v>
      </c>
    </row>
    <row r="149" spans="2:65" s="13" customFormat="1" ht="11.25">
      <c r="B149" s="158"/>
      <c r="D149" s="141" t="s">
        <v>225</v>
      </c>
      <c r="E149" s="159" t="s">
        <v>19</v>
      </c>
      <c r="F149" s="160" t="s">
        <v>227</v>
      </c>
      <c r="H149" s="161">
        <v>28.396000000000001</v>
      </c>
      <c r="I149" s="162"/>
      <c r="L149" s="158"/>
      <c r="M149" s="163"/>
      <c r="T149" s="164"/>
      <c r="AT149" s="159" t="s">
        <v>225</v>
      </c>
      <c r="AU149" s="159" t="s">
        <v>85</v>
      </c>
      <c r="AV149" s="13" t="s">
        <v>140</v>
      </c>
      <c r="AW149" s="13" t="s">
        <v>36</v>
      </c>
      <c r="AX149" s="13" t="s">
        <v>83</v>
      </c>
      <c r="AY149" s="159" t="s">
        <v>119</v>
      </c>
    </row>
    <row r="150" spans="2:65" s="1" customFormat="1" ht="44.25" customHeight="1">
      <c r="B150" s="32"/>
      <c r="C150" s="128" t="s">
        <v>154</v>
      </c>
      <c r="D150" s="128" t="s">
        <v>122</v>
      </c>
      <c r="E150" s="129" t="s">
        <v>259</v>
      </c>
      <c r="F150" s="130" t="s">
        <v>260</v>
      </c>
      <c r="G150" s="131" t="s">
        <v>230</v>
      </c>
      <c r="H150" s="132">
        <v>28.396000000000001</v>
      </c>
      <c r="I150" s="133"/>
      <c r="J150" s="134">
        <f>ROUND(I150*H150,2)</f>
        <v>0</v>
      </c>
      <c r="K150" s="130" t="s">
        <v>222</v>
      </c>
      <c r="L150" s="32"/>
      <c r="M150" s="135" t="s">
        <v>19</v>
      </c>
      <c r="N150" s="136" t="s">
        <v>46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140</v>
      </c>
      <c r="AT150" s="139" t="s">
        <v>122</v>
      </c>
      <c r="AU150" s="139" t="s">
        <v>85</v>
      </c>
      <c r="AY150" s="17" t="s">
        <v>119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7" t="s">
        <v>83</v>
      </c>
      <c r="BK150" s="140">
        <f>ROUND(I150*H150,2)</f>
        <v>0</v>
      </c>
      <c r="BL150" s="17" t="s">
        <v>140</v>
      </c>
      <c r="BM150" s="139" t="s">
        <v>261</v>
      </c>
    </row>
    <row r="151" spans="2:65" s="1" customFormat="1" ht="11.25">
      <c r="B151" s="32"/>
      <c r="D151" s="145" t="s">
        <v>179</v>
      </c>
      <c r="F151" s="146" t="s">
        <v>262</v>
      </c>
      <c r="I151" s="143"/>
      <c r="L151" s="32"/>
      <c r="M151" s="144"/>
      <c r="T151" s="53"/>
      <c r="AT151" s="17" t="s">
        <v>179</v>
      </c>
      <c r="AU151" s="17" t="s">
        <v>85</v>
      </c>
    </row>
    <row r="152" spans="2:65" s="12" customFormat="1" ht="11.25">
      <c r="B152" s="151"/>
      <c r="D152" s="141" t="s">
        <v>225</v>
      </c>
      <c r="E152" s="152" t="s">
        <v>19</v>
      </c>
      <c r="F152" s="153" t="s">
        <v>233</v>
      </c>
      <c r="H152" s="154">
        <v>8.3249999999999993</v>
      </c>
      <c r="I152" s="155"/>
      <c r="L152" s="151"/>
      <c r="M152" s="156"/>
      <c r="T152" s="157"/>
      <c r="AT152" s="152" t="s">
        <v>225</v>
      </c>
      <c r="AU152" s="152" t="s">
        <v>85</v>
      </c>
      <c r="AV152" s="12" t="s">
        <v>85</v>
      </c>
      <c r="AW152" s="12" t="s">
        <v>36</v>
      </c>
      <c r="AX152" s="12" t="s">
        <v>75</v>
      </c>
      <c r="AY152" s="152" t="s">
        <v>119</v>
      </c>
    </row>
    <row r="153" spans="2:65" s="12" customFormat="1" ht="11.25">
      <c r="B153" s="151"/>
      <c r="D153" s="141" t="s">
        <v>225</v>
      </c>
      <c r="E153" s="152" t="s">
        <v>19</v>
      </c>
      <c r="F153" s="153" t="s">
        <v>234</v>
      </c>
      <c r="H153" s="154">
        <v>13.2</v>
      </c>
      <c r="I153" s="155"/>
      <c r="L153" s="151"/>
      <c r="M153" s="156"/>
      <c r="T153" s="157"/>
      <c r="AT153" s="152" t="s">
        <v>225</v>
      </c>
      <c r="AU153" s="152" t="s">
        <v>85</v>
      </c>
      <c r="AV153" s="12" t="s">
        <v>85</v>
      </c>
      <c r="AW153" s="12" t="s">
        <v>36</v>
      </c>
      <c r="AX153" s="12" t="s">
        <v>75</v>
      </c>
      <c r="AY153" s="152" t="s">
        <v>119</v>
      </c>
    </row>
    <row r="154" spans="2:65" s="12" customFormat="1" ht="22.5">
      <c r="B154" s="151"/>
      <c r="D154" s="141" t="s">
        <v>225</v>
      </c>
      <c r="E154" s="152" t="s">
        <v>19</v>
      </c>
      <c r="F154" s="153" t="s">
        <v>235</v>
      </c>
      <c r="H154" s="154">
        <v>15.84</v>
      </c>
      <c r="I154" s="155"/>
      <c r="L154" s="151"/>
      <c r="M154" s="156"/>
      <c r="T154" s="157"/>
      <c r="AT154" s="152" t="s">
        <v>225</v>
      </c>
      <c r="AU154" s="152" t="s">
        <v>85</v>
      </c>
      <c r="AV154" s="12" t="s">
        <v>85</v>
      </c>
      <c r="AW154" s="12" t="s">
        <v>36</v>
      </c>
      <c r="AX154" s="12" t="s">
        <v>75</v>
      </c>
      <c r="AY154" s="152" t="s">
        <v>119</v>
      </c>
    </row>
    <row r="155" spans="2:65" s="12" customFormat="1" ht="11.25">
      <c r="B155" s="151"/>
      <c r="D155" s="141" t="s">
        <v>225</v>
      </c>
      <c r="E155" s="152" t="s">
        <v>19</v>
      </c>
      <c r="F155" s="153" t="s">
        <v>240</v>
      </c>
      <c r="H155" s="154">
        <v>11.93</v>
      </c>
      <c r="I155" s="155"/>
      <c r="L155" s="151"/>
      <c r="M155" s="156"/>
      <c r="T155" s="157"/>
      <c r="AT155" s="152" t="s">
        <v>225</v>
      </c>
      <c r="AU155" s="152" t="s">
        <v>85</v>
      </c>
      <c r="AV155" s="12" t="s">
        <v>85</v>
      </c>
      <c r="AW155" s="12" t="s">
        <v>36</v>
      </c>
      <c r="AX155" s="12" t="s">
        <v>75</v>
      </c>
      <c r="AY155" s="152" t="s">
        <v>119</v>
      </c>
    </row>
    <row r="156" spans="2:65" s="12" customFormat="1" ht="11.25">
      <c r="B156" s="151"/>
      <c r="D156" s="141" t="s">
        <v>225</v>
      </c>
      <c r="E156" s="152" t="s">
        <v>19</v>
      </c>
      <c r="F156" s="153" t="s">
        <v>241</v>
      </c>
      <c r="H156" s="154">
        <v>3.6480000000000001</v>
      </c>
      <c r="I156" s="155"/>
      <c r="L156" s="151"/>
      <c r="M156" s="156"/>
      <c r="T156" s="157"/>
      <c r="AT156" s="152" t="s">
        <v>225</v>
      </c>
      <c r="AU156" s="152" t="s">
        <v>85</v>
      </c>
      <c r="AV156" s="12" t="s">
        <v>85</v>
      </c>
      <c r="AW156" s="12" t="s">
        <v>36</v>
      </c>
      <c r="AX156" s="12" t="s">
        <v>75</v>
      </c>
      <c r="AY156" s="152" t="s">
        <v>119</v>
      </c>
    </row>
    <row r="157" spans="2:65" s="12" customFormat="1" ht="11.25">
      <c r="B157" s="151"/>
      <c r="D157" s="141" t="s">
        <v>225</v>
      </c>
      <c r="E157" s="152" t="s">
        <v>19</v>
      </c>
      <c r="F157" s="153" t="s">
        <v>246</v>
      </c>
      <c r="H157" s="154">
        <v>2.8980000000000001</v>
      </c>
      <c r="I157" s="155"/>
      <c r="L157" s="151"/>
      <c r="M157" s="156"/>
      <c r="T157" s="157"/>
      <c r="AT157" s="152" t="s">
        <v>225</v>
      </c>
      <c r="AU157" s="152" t="s">
        <v>85</v>
      </c>
      <c r="AV157" s="12" t="s">
        <v>85</v>
      </c>
      <c r="AW157" s="12" t="s">
        <v>36</v>
      </c>
      <c r="AX157" s="12" t="s">
        <v>75</v>
      </c>
      <c r="AY157" s="152" t="s">
        <v>119</v>
      </c>
    </row>
    <row r="158" spans="2:65" s="12" customFormat="1" ht="22.5">
      <c r="B158" s="151"/>
      <c r="D158" s="141" t="s">
        <v>225</v>
      </c>
      <c r="E158" s="152" t="s">
        <v>19</v>
      </c>
      <c r="F158" s="153" t="s">
        <v>252</v>
      </c>
      <c r="H158" s="154">
        <v>-15.84</v>
      </c>
      <c r="I158" s="155"/>
      <c r="L158" s="151"/>
      <c r="M158" s="156"/>
      <c r="T158" s="157"/>
      <c r="AT158" s="152" t="s">
        <v>225</v>
      </c>
      <c r="AU158" s="152" t="s">
        <v>85</v>
      </c>
      <c r="AV158" s="12" t="s">
        <v>85</v>
      </c>
      <c r="AW158" s="12" t="s">
        <v>36</v>
      </c>
      <c r="AX158" s="12" t="s">
        <v>75</v>
      </c>
      <c r="AY158" s="152" t="s">
        <v>119</v>
      </c>
    </row>
    <row r="159" spans="2:65" s="12" customFormat="1" ht="11.25">
      <c r="B159" s="151"/>
      <c r="D159" s="141" t="s">
        <v>225</v>
      </c>
      <c r="E159" s="152" t="s">
        <v>19</v>
      </c>
      <c r="F159" s="153" t="s">
        <v>253</v>
      </c>
      <c r="H159" s="154">
        <v>-3.28</v>
      </c>
      <c r="I159" s="155"/>
      <c r="L159" s="151"/>
      <c r="M159" s="156"/>
      <c r="T159" s="157"/>
      <c r="AT159" s="152" t="s">
        <v>225</v>
      </c>
      <c r="AU159" s="152" t="s">
        <v>85</v>
      </c>
      <c r="AV159" s="12" t="s">
        <v>85</v>
      </c>
      <c r="AW159" s="12" t="s">
        <v>36</v>
      </c>
      <c r="AX159" s="12" t="s">
        <v>75</v>
      </c>
      <c r="AY159" s="152" t="s">
        <v>119</v>
      </c>
    </row>
    <row r="160" spans="2:65" s="12" customFormat="1" ht="11.25">
      <c r="B160" s="151"/>
      <c r="D160" s="141" t="s">
        <v>225</v>
      </c>
      <c r="E160" s="152" t="s">
        <v>19</v>
      </c>
      <c r="F160" s="153" t="s">
        <v>254</v>
      </c>
      <c r="H160" s="154">
        <v>-8.3249999999999993</v>
      </c>
      <c r="I160" s="155"/>
      <c r="L160" s="151"/>
      <c r="M160" s="156"/>
      <c r="T160" s="157"/>
      <c r="AT160" s="152" t="s">
        <v>225</v>
      </c>
      <c r="AU160" s="152" t="s">
        <v>85</v>
      </c>
      <c r="AV160" s="12" t="s">
        <v>85</v>
      </c>
      <c r="AW160" s="12" t="s">
        <v>36</v>
      </c>
      <c r="AX160" s="12" t="s">
        <v>75</v>
      </c>
      <c r="AY160" s="152" t="s">
        <v>119</v>
      </c>
    </row>
    <row r="161" spans="2:65" s="13" customFormat="1" ht="11.25">
      <c r="B161" s="158"/>
      <c r="D161" s="141" t="s">
        <v>225</v>
      </c>
      <c r="E161" s="159" t="s">
        <v>19</v>
      </c>
      <c r="F161" s="160" t="s">
        <v>227</v>
      </c>
      <c r="H161" s="161">
        <v>28.396000000000001</v>
      </c>
      <c r="I161" s="162"/>
      <c r="L161" s="158"/>
      <c r="M161" s="163"/>
      <c r="T161" s="164"/>
      <c r="AT161" s="159" t="s">
        <v>225</v>
      </c>
      <c r="AU161" s="159" t="s">
        <v>85</v>
      </c>
      <c r="AV161" s="13" t="s">
        <v>140</v>
      </c>
      <c r="AW161" s="13" t="s">
        <v>36</v>
      </c>
      <c r="AX161" s="13" t="s">
        <v>83</v>
      </c>
      <c r="AY161" s="159" t="s">
        <v>119</v>
      </c>
    </row>
    <row r="162" spans="2:65" s="1" customFormat="1" ht="44.25" customHeight="1">
      <c r="B162" s="32"/>
      <c r="C162" s="128" t="s">
        <v>159</v>
      </c>
      <c r="D162" s="128" t="s">
        <v>122</v>
      </c>
      <c r="E162" s="129" t="s">
        <v>263</v>
      </c>
      <c r="F162" s="130" t="s">
        <v>264</v>
      </c>
      <c r="G162" s="131" t="s">
        <v>265</v>
      </c>
      <c r="H162" s="132">
        <v>53.951999999999998</v>
      </c>
      <c r="I162" s="133"/>
      <c r="J162" s="134">
        <f>ROUND(I162*H162,2)</f>
        <v>0</v>
      </c>
      <c r="K162" s="130" t="s">
        <v>222</v>
      </c>
      <c r="L162" s="32"/>
      <c r="M162" s="135" t="s">
        <v>19</v>
      </c>
      <c r="N162" s="136" t="s">
        <v>46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140</v>
      </c>
      <c r="AT162" s="139" t="s">
        <v>122</v>
      </c>
      <c r="AU162" s="139" t="s">
        <v>85</v>
      </c>
      <c r="AY162" s="17" t="s">
        <v>119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7" t="s">
        <v>83</v>
      </c>
      <c r="BK162" s="140">
        <f>ROUND(I162*H162,2)</f>
        <v>0</v>
      </c>
      <c r="BL162" s="17" t="s">
        <v>140</v>
      </c>
      <c r="BM162" s="139" t="s">
        <v>266</v>
      </c>
    </row>
    <row r="163" spans="2:65" s="1" customFormat="1" ht="11.25">
      <c r="B163" s="32"/>
      <c r="D163" s="145" t="s">
        <v>179</v>
      </c>
      <c r="F163" s="146" t="s">
        <v>267</v>
      </c>
      <c r="I163" s="143"/>
      <c r="L163" s="32"/>
      <c r="M163" s="144"/>
      <c r="T163" s="53"/>
      <c r="AT163" s="17" t="s">
        <v>179</v>
      </c>
      <c r="AU163" s="17" t="s">
        <v>85</v>
      </c>
    </row>
    <row r="164" spans="2:65" s="12" customFormat="1" ht="11.25">
      <c r="B164" s="151"/>
      <c r="D164" s="141" t="s">
        <v>225</v>
      </c>
      <c r="E164" s="152" t="s">
        <v>19</v>
      </c>
      <c r="F164" s="153" t="s">
        <v>233</v>
      </c>
      <c r="H164" s="154">
        <v>8.3249999999999993</v>
      </c>
      <c r="I164" s="155"/>
      <c r="L164" s="151"/>
      <c r="M164" s="156"/>
      <c r="T164" s="157"/>
      <c r="AT164" s="152" t="s">
        <v>225</v>
      </c>
      <c r="AU164" s="152" t="s">
        <v>85</v>
      </c>
      <c r="AV164" s="12" t="s">
        <v>85</v>
      </c>
      <c r="AW164" s="12" t="s">
        <v>36</v>
      </c>
      <c r="AX164" s="12" t="s">
        <v>75</v>
      </c>
      <c r="AY164" s="152" t="s">
        <v>119</v>
      </c>
    </row>
    <row r="165" spans="2:65" s="12" customFormat="1" ht="11.25">
      <c r="B165" s="151"/>
      <c r="D165" s="141" t="s">
        <v>225</v>
      </c>
      <c r="E165" s="152" t="s">
        <v>19</v>
      </c>
      <c r="F165" s="153" t="s">
        <v>234</v>
      </c>
      <c r="H165" s="154">
        <v>13.2</v>
      </c>
      <c r="I165" s="155"/>
      <c r="L165" s="151"/>
      <c r="M165" s="156"/>
      <c r="T165" s="157"/>
      <c r="AT165" s="152" t="s">
        <v>225</v>
      </c>
      <c r="AU165" s="152" t="s">
        <v>85</v>
      </c>
      <c r="AV165" s="12" t="s">
        <v>85</v>
      </c>
      <c r="AW165" s="12" t="s">
        <v>36</v>
      </c>
      <c r="AX165" s="12" t="s">
        <v>75</v>
      </c>
      <c r="AY165" s="152" t="s">
        <v>119</v>
      </c>
    </row>
    <row r="166" spans="2:65" s="12" customFormat="1" ht="22.5">
      <c r="B166" s="151"/>
      <c r="D166" s="141" t="s">
        <v>225</v>
      </c>
      <c r="E166" s="152" t="s">
        <v>19</v>
      </c>
      <c r="F166" s="153" t="s">
        <v>235</v>
      </c>
      <c r="H166" s="154">
        <v>15.84</v>
      </c>
      <c r="I166" s="155"/>
      <c r="L166" s="151"/>
      <c r="M166" s="156"/>
      <c r="T166" s="157"/>
      <c r="AT166" s="152" t="s">
        <v>225</v>
      </c>
      <c r="AU166" s="152" t="s">
        <v>85</v>
      </c>
      <c r="AV166" s="12" t="s">
        <v>85</v>
      </c>
      <c r="AW166" s="12" t="s">
        <v>36</v>
      </c>
      <c r="AX166" s="12" t="s">
        <v>75</v>
      </c>
      <c r="AY166" s="152" t="s">
        <v>119</v>
      </c>
    </row>
    <row r="167" spans="2:65" s="12" customFormat="1" ht="11.25">
      <c r="B167" s="151"/>
      <c r="D167" s="141" t="s">
        <v>225</v>
      </c>
      <c r="E167" s="152" t="s">
        <v>19</v>
      </c>
      <c r="F167" s="153" t="s">
        <v>240</v>
      </c>
      <c r="H167" s="154">
        <v>11.93</v>
      </c>
      <c r="I167" s="155"/>
      <c r="L167" s="151"/>
      <c r="M167" s="156"/>
      <c r="T167" s="157"/>
      <c r="AT167" s="152" t="s">
        <v>225</v>
      </c>
      <c r="AU167" s="152" t="s">
        <v>85</v>
      </c>
      <c r="AV167" s="12" t="s">
        <v>85</v>
      </c>
      <c r="AW167" s="12" t="s">
        <v>36</v>
      </c>
      <c r="AX167" s="12" t="s">
        <v>75</v>
      </c>
      <c r="AY167" s="152" t="s">
        <v>119</v>
      </c>
    </row>
    <row r="168" spans="2:65" s="12" customFormat="1" ht="11.25">
      <c r="B168" s="151"/>
      <c r="D168" s="141" t="s">
        <v>225</v>
      </c>
      <c r="E168" s="152" t="s">
        <v>19</v>
      </c>
      <c r="F168" s="153" t="s">
        <v>241</v>
      </c>
      <c r="H168" s="154">
        <v>3.6480000000000001</v>
      </c>
      <c r="I168" s="155"/>
      <c r="L168" s="151"/>
      <c r="M168" s="156"/>
      <c r="T168" s="157"/>
      <c r="AT168" s="152" t="s">
        <v>225</v>
      </c>
      <c r="AU168" s="152" t="s">
        <v>85</v>
      </c>
      <c r="AV168" s="12" t="s">
        <v>85</v>
      </c>
      <c r="AW168" s="12" t="s">
        <v>36</v>
      </c>
      <c r="AX168" s="12" t="s">
        <v>75</v>
      </c>
      <c r="AY168" s="152" t="s">
        <v>119</v>
      </c>
    </row>
    <row r="169" spans="2:65" s="12" customFormat="1" ht="11.25">
      <c r="B169" s="151"/>
      <c r="D169" s="141" t="s">
        <v>225</v>
      </c>
      <c r="E169" s="152" t="s">
        <v>19</v>
      </c>
      <c r="F169" s="153" t="s">
        <v>246</v>
      </c>
      <c r="H169" s="154">
        <v>2.8980000000000001</v>
      </c>
      <c r="I169" s="155"/>
      <c r="L169" s="151"/>
      <c r="M169" s="156"/>
      <c r="T169" s="157"/>
      <c r="AT169" s="152" t="s">
        <v>225</v>
      </c>
      <c r="AU169" s="152" t="s">
        <v>85</v>
      </c>
      <c r="AV169" s="12" t="s">
        <v>85</v>
      </c>
      <c r="AW169" s="12" t="s">
        <v>36</v>
      </c>
      <c r="AX169" s="12" t="s">
        <v>75</v>
      </c>
      <c r="AY169" s="152" t="s">
        <v>119</v>
      </c>
    </row>
    <row r="170" spans="2:65" s="12" customFormat="1" ht="22.5">
      <c r="B170" s="151"/>
      <c r="D170" s="141" t="s">
        <v>225</v>
      </c>
      <c r="E170" s="152" t="s">
        <v>19</v>
      </c>
      <c r="F170" s="153" t="s">
        <v>252</v>
      </c>
      <c r="H170" s="154">
        <v>-15.84</v>
      </c>
      <c r="I170" s="155"/>
      <c r="L170" s="151"/>
      <c r="M170" s="156"/>
      <c r="T170" s="157"/>
      <c r="AT170" s="152" t="s">
        <v>225</v>
      </c>
      <c r="AU170" s="152" t="s">
        <v>85</v>
      </c>
      <c r="AV170" s="12" t="s">
        <v>85</v>
      </c>
      <c r="AW170" s="12" t="s">
        <v>36</v>
      </c>
      <c r="AX170" s="12" t="s">
        <v>75</v>
      </c>
      <c r="AY170" s="152" t="s">
        <v>119</v>
      </c>
    </row>
    <row r="171" spans="2:65" s="12" customFormat="1" ht="11.25">
      <c r="B171" s="151"/>
      <c r="D171" s="141" t="s">
        <v>225</v>
      </c>
      <c r="E171" s="152" t="s">
        <v>19</v>
      </c>
      <c r="F171" s="153" t="s">
        <v>253</v>
      </c>
      <c r="H171" s="154">
        <v>-3.28</v>
      </c>
      <c r="I171" s="155"/>
      <c r="L171" s="151"/>
      <c r="M171" s="156"/>
      <c r="T171" s="157"/>
      <c r="AT171" s="152" t="s">
        <v>225</v>
      </c>
      <c r="AU171" s="152" t="s">
        <v>85</v>
      </c>
      <c r="AV171" s="12" t="s">
        <v>85</v>
      </c>
      <c r="AW171" s="12" t="s">
        <v>36</v>
      </c>
      <c r="AX171" s="12" t="s">
        <v>75</v>
      </c>
      <c r="AY171" s="152" t="s">
        <v>119</v>
      </c>
    </row>
    <row r="172" spans="2:65" s="12" customFormat="1" ht="11.25">
      <c r="B172" s="151"/>
      <c r="D172" s="141" t="s">
        <v>225</v>
      </c>
      <c r="E172" s="152" t="s">
        <v>19</v>
      </c>
      <c r="F172" s="153" t="s">
        <v>254</v>
      </c>
      <c r="H172" s="154">
        <v>-8.3249999999999993</v>
      </c>
      <c r="I172" s="155"/>
      <c r="L172" s="151"/>
      <c r="M172" s="156"/>
      <c r="T172" s="157"/>
      <c r="AT172" s="152" t="s">
        <v>225</v>
      </c>
      <c r="AU172" s="152" t="s">
        <v>85</v>
      </c>
      <c r="AV172" s="12" t="s">
        <v>85</v>
      </c>
      <c r="AW172" s="12" t="s">
        <v>36</v>
      </c>
      <c r="AX172" s="12" t="s">
        <v>75</v>
      </c>
      <c r="AY172" s="152" t="s">
        <v>119</v>
      </c>
    </row>
    <row r="173" spans="2:65" s="13" customFormat="1" ht="11.25">
      <c r="B173" s="158"/>
      <c r="D173" s="141" t="s">
        <v>225</v>
      </c>
      <c r="E173" s="159" t="s">
        <v>19</v>
      </c>
      <c r="F173" s="160" t="s">
        <v>227</v>
      </c>
      <c r="H173" s="161">
        <v>28.396000000000001</v>
      </c>
      <c r="I173" s="162"/>
      <c r="L173" s="158"/>
      <c r="M173" s="163"/>
      <c r="T173" s="164"/>
      <c r="AT173" s="159" t="s">
        <v>225</v>
      </c>
      <c r="AU173" s="159" t="s">
        <v>85</v>
      </c>
      <c r="AV173" s="13" t="s">
        <v>140</v>
      </c>
      <c r="AW173" s="13" t="s">
        <v>36</v>
      </c>
      <c r="AX173" s="13" t="s">
        <v>83</v>
      </c>
      <c r="AY173" s="159" t="s">
        <v>119</v>
      </c>
    </row>
    <row r="174" spans="2:65" s="12" customFormat="1" ht="11.25">
      <c r="B174" s="151"/>
      <c r="D174" s="141" t="s">
        <v>225</v>
      </c>
      <c r="F174" s="153" t="s">
        <v>268</v>
      </c>
      <c r="H174" s="154">
        <v>53.951999999999998</v>
      </c>
      <c r="I174" s="155"/>
      <c r="L174" s="151"/>
      <c r="M174" s="156"/>
      <c r="T174" s="157"/>
      <c r="AT174" s="152" t="s">
        <v>225</v>
      </c>
      <c r="AU174" s="152" t="s">
        <v>85</v>
      </c>
      <c r="AV174" s="12" t="s">
        <v>85</v>
      </c>
      <c r="AW174" s="12" t="s">
        <v>4</v>
      </c>
      <c r="AX174" s="12" t="s">
        <v>83</v>
      </c>
      <c r="AY174" s="152" t="s">
        <v>119</v>
      </c>
    </row>
    <row r="175" spans="2:65" s="1" customFormat="1" ht="44.25" customHeight="1">
      <c r="B175" s="32"/>
      <c r="C175" s="128" t="s">
        <v>164</v>
      </c>
      <c r="D175" s="128" t="s">
        <v>122</v>
      </c>
      <c r="E175" s="129" t="s">
        <v>269</v>
      </c>
      <c r="F175" s="130" t="s">
        <v>270</v>
      </c>
      <c r="G175" s="131" t="s">
        <v>230</v>
      </c>
      <c r="H175" s="132">
        <v>27.445</v>
      </c>
      <c r="I175" s="133"/>
      <c r="J175" s="134">
        <f>ROUND(I175*H175,2)</f>
        <v>0</v>
      </c>
      <c r="K175" s="130" t="s">
        <v>222</v>
      </c>
      <c r="L175" s="32"/>
      <c r="M175" s="135" t="s">
        <v>19</v>
      </c>
      <c r="N175" s="136" t="s">
        <v>46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140</v>
      </c>
      <c r="AT175" s="139" t="s">
        <v>122</v>
      </c>
      <c r="AU175" s="139" t="s">
        <v>85</v>
      </c>
      <c r="AY175" s="17" t="s">
        <v>119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7" t="s">
        <v>83</v>
      </c>
      <c r="BK175" s="140">
        <f>ROUND(I175*H175,2)</f>
        <v>0</v>
      </c>
      <c r="BL175" s="17" t="s">
        <v>140</v>
      </c>
      <c r="BM175" s="139" t="s">
        <v>271</v>
      </c>
    </row>
    <row r="176" spans="2:65" s="1" customFormat="1" ht="11.25">
      <c r="B176" s="32"/>
      <c r="D176" s="145" t="s">
        <v>179</v>
      </c>
      <c r="F176" s="146" t="s">
        <v>272</v>
      </c>
      <c r="I176" s="143"/>
      <c r="L176" s="32"/>
      <c r="M176" s="144"/>
      <c r="T176" s="53"/>
      <c r="AT176" s="17" t="s">
        <v>179</v>
      </c>
      <c r="AU176" s="17" t="s">
        <v>85</v>
      </c>
    </row>
    <row r="177" spans="2:65" s="12" customFormat="1" ht="22.5">
      <c r="B177" s="151"/>
      <c r="D177" s="141" t="s">
        <v>225</v>
      </c>
      <c r="E177" s="152" t="s">
        <v>19</v>
      </c>
      <c r="F177" s="153" t="s">
        <v>235</v>
      </c>
      <c r="H177" s="154">
        <v>15.84</v>
      </c>
      <c r="I177" s="155"/>
      <c r="L177" s="151"/>
      <c r="M177" s="156"/>
      <c r="T177" s="157"/>
      <c r="AT177" s="152" t="s">
        <v>225</v>
      </c>
      <c r="AU177" s="152" t="s">
        <v>85</v>
      </c>
      <c r="AV177" s="12" t="s">
        <v>85</v>
      </c>
      <c r="AW177" s="12" t="s">
        <v>36</v>
      </c>
      <c r="AX177" s="12" t="s">
        <v>75</v>
      </c>
      <c r="AY177" s="152" t="s">
        <v>119</v>
      </c>
    </row>
    <row r="178" spans="2:65" s="12" customFormat="1" ht="11.25">
      <c r="B178" s="151"/>
      <c r="D178" s="141" t="s">
        <v>225</v>
      </c>
      <c r="E178" s="152" t="s">
        <v>19</v>
      </c>
      <c r="F178" s="153" t="s">
        <v>273</v>
      </c>
      <c r="H178" s="154">
        <v>3.28</v>
      </c>
      <c r="I178" s="155"/>
      <c r="L178" s="151"/>
      <c r="M178" s="156"/>
      <c r="T178" s="157"/>
      <c r="AT178" s="152" t="s">
        <v>225</v>
      </c>
      <c r="AU178" s="152" t="s">
        <v>85</v>
      </c>
      <c r="AV178" s="12" t="s">
        <v>85</v>
      </c>
      <c r="AW178" s="12" t="s">
        <v>36</v>
      </c>
      <c r="AX178" s="12" t="s">
        <v>75</v>
      </c>
      <c r="AY178" s="152" t="s">
        <v>119</v>
      </c>
    </row>
    <row r="179" spans="2:65" s="12" customFormat="1" ht="11.25">
      <c r="B179" s="151"/>
      <c r="D179" s="141" t="s">
        <v>225</v>
      </c>
      <c r="E179" s="152" t="s">
        <v>19</v>
      </c>
      <c r="F179" s="153" t="s">
        <v>233</v>
      </c>
      <c r="H179" s="154">
        <v>8.3249999999999993</v>
      </c>
      <c r="I179" s="155"/>
      <c r="L179" s="151"/>
      <c r="M179" s="156"/>
      <c r="T179" s="157"/>
      <c r="AT179" s="152" t="s">
        <v>225</v>
      </c>
      <c r="AU179" s="152" t="s">
        <v>85</v>
      </c>
      <c r="AV179" s="12" t="s">
        <v>85</v>
      </c>
      <c r="AW179" s="12" t="s">
        <v>36</v>
      </c>
      <c r="AX179" s="12" t="s">
        <v>75</v>
      </c>
      <c r="AY179" s="152" t="s">
        <v>119</v>
      </c>
    </row>
    <row r="180" spans="2:65" s="13" customFormat="1" ht="11.25">
      <c r="B180" s="158"/>
      <c r="D180" s="141" t="s">
        <v>225</v>
      </c>
      <c r="E180" s="159" t="s">
        <v>19</v>
      </c>
      <c r="F180" s="160" t="s">
        <v>227</v>
      </c>
      <c r="H180" s="161">
        <v>27.445</v>
      </c>
      <c r="I180" s="162"/>
      <c r="L180" s="158"/>
      <c r="M180" s="163"/>
      <c r="T180" s="164"/>
      <c r="AT180" s="159" t="s">
        <v>225</v>
      </c>
      <c r="AU180" s="159" t="s">
        <v>85</v>
      </c>
      <c r="AV180" s="13" t="s">
        <v>140</v>
      </c>
      <c r="AW180" s="13" t="s">
        <v>36</v>
      </c>
      <c r="AX180" s="13" t="s">
        <v>83</v>
      </c>
      <c r="AY180" s="159" t="s">
        <v>119</v>
      </c>
    </row>
    <row r="181" spans="2:65" s="1" customFormat="1" ht="37.9" customHeight="1">
      <c r="B181" s="32"/>
      <c r="C181" s="128" t="s">
        <v>169</v>
      </c>
      <c r="D181" s="128" t="s">
        <v>122</v>
      </c>
      <c r="E181" s="129" t="s">
        <v>274</v>
      </c>
      <c r="F181" s="130" t="s">
        <v>275</v>
      </c>
      <c r="G181" s="131" t="s">
        <v>221</v>
      </c>
      <c r="H181" s="132">
        <v>3.8</v>
      </c>
      <c r="I181" s="133"/>
      <c r="J181" s="134">
        <f>ROUND(I181*H181,2)</f>
        <v>0</v>
      </c>
      <c r="K181" s="130" t="s">
        <v>222</v>
      </c>
      <c r="L181" s="32"/>
      <c r="M181" s="135" t="s">
        <v>19</v>
      </c>
      <c r="N181" s="136" t="s">
        <v>46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140</v>
      </c>
      <c r="AT181" s="139" t="s">
        <v>122</v>
      </c>
      <c r="AU181" s="139" t="s">
        <v>85</v>
      </c>
      <c r="AY181" s="17" t="s">
        <v>119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7" t="s">
        <v>83</v>
      </c>
      <c r="BK181" s="140">
        <f>ROUND(I181*H181,2)</f>
        <v>0</v>
      </c>
      <c r="BL181" s="17" t="s">
        <v>140</v>
      </c>
      <c r="BM181" s="139" t="s">
        <v>276</v>
      </c>
    </row>
    <row r="182" spans="2:65" s="1" customFormat="1" ht="11.25">
      <c r="B182" s="32"/>
      <c r="D182" s="145" t="s">
        <v>179</v>
      </c>
      <c r="F182" s="146" t="s">
        <v>277</v>
      </c>
      <c r="I182" s="143"/>
      <c r="L182" s="32"/>
      <c r="M182" s="144"/>
      <c r="T182" s="53"/>
      <c r="AT182" s="17" t="s">
        <v>179</v>
      </c>
      <c r="AU182" s="17" t="s">
        <v>85</v>
      </c>
    </row>
    <row r="183" spans="2:65" s="12" customFormat="1" ht="11.25">
      <c r="B183" s="151"/>
      <c r="D183" s="141" t="s">
        <v>225</v>
      </c>
      <c r="E183" s="152" t="s">
        <v>19</v>
      </c>
      <c r="F183" s="153" t="s">
        <v>278</v>
      </c>
      <c r="H183" s="154">
        <v>3.8</v>
      </c>
      <c r="I183" s="155"/>
      <c r="L183" s="151"/>
      <c r="M183" s="156"/>
      <c r="T183" s="157"/>
      <c r="AT183" s="152" t="s">
        <v>225</v>
      </c>
      <c r="AU183" s="152" t="s">
        <v>85</v>
      </c>
      <c r="AV183" s="12" t="s">
        <v>85</v>
      </c>
      <c r="AW183" s="12" t="s">
        <v>36</v>
      </c>
      <c r="AX183" s="12" t="s">
        <v>75</v>
      </c>
      <c r="AY183" s="152" t="s">
        <v>119</v>
      </c>
    </row>
    <row r="184" spans="2:65" s="13" customFormat="1" ht="11.25">
      <c r="B184" s="158"/>
      <c r="D184" s="141" t="s">
        <v>225</v>
      </c>
      <c r="E184" s="159" t="s">
        <v>19</v>
      </c>
      <c r="F184" s="160" t="s">
        <v>227</v>
      </c>
      <c r="H184" s="161">
        <v>3.8</v>
      </c>
      <c r="I184" s="162"/>
      <c r="L184" s="158"/>
      <c r="M184" s="163"/>
      <c r="T184" s="164"/>
      <c r="AT184" s="159" t="s">
        <v>225</v>
      </c>
      <c r="AU184" s="159" t="s">
        <v>85</v>
      </c>
      <c r="AV184" s="13" t="s">
        <v>140</v>
      </c>
      <c r="AW184" s="13" t="s">
        <v>36</v>
      </c>
      <c r="AX184" s="13" t="s">
        <v>83</v>
      </c>
      <c r="AY184" s="159" t="s">
        <v>119</v>
      </c>
    </row>
    <row r="185" spans="2:65" s="1" customFormat="1" ht="16.5" customHeight="1">
      <c r="B185" s="32"/>
      <c r="C185" s="128" t="s">
        <v>174</v>
      </c>
      <c r="D185" s="128" t="s">
        <v>122</v>
      </c>
      <c r="E185" s="129" t="s">
        <v>279</v>
      </c>
      <c r="F185" s="130" t="s">
        <v>280</v>
      </c>
      <c r="G185" s="131" t="s">
        <v>221</v>
      </c>
      <c r="H185" s="132">
        <v>3.8</v>
      </c>
      <c r="I185" s="133"/>
      <c r="J185" s="134">
        <f>ROUND(I185*H185,2)</f>
        <v>0</v>
      </c>
      <c r="K185" s="130" t="s">
        <v>222</v>
      </c>
      <c r="L185" s="32"/>
      <c r="M185" s="135" t="s">
        <v>19</v>
      </c>
      <c r="N185" s="136" t="s">
        <v>46</v>
      </c>
      <c r="P185" s="137">
        <f>O185*H185</f>
        <v>0</v>
      </c>
      <c r="Q185" s="137">
        <v>1.2700000000000001E-3</v>
      </c>
      <c r="R185" s="137">
        <f>Q185*H185</f>
        <v>4.8260000000000004E-3</v>
      </c>
      <c r="S185" s="137">
        <v>0</v>
      </c>
      <c r="T185" s="138">
        <f>S185*H185</f>
        <v>0</v>
      </c>
      <c r="AR185" s="139" t="s">
        <v>140</v>
      </c>
      <c r="AT185" s="139" t="s">
        <v>122</v>
      </c>
      <c r="AU185" s="139" t="s">
        <v>85</v>
      </c>
      <c r="AY185" s="17" t="s">
        <v>119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7" t="s">
        <v>83</v>
      </c>
      <c r="BK185" s="140">
        <f>ROUND(I185*H185,2)</f>
        <v>0</v>
      </c>
      <c r="BL185" s="17" t="s">
        <v>140</v>
      </c>
      <c r="BM185" s="139" t="s">
        <v>281</v>
      </c>
    </row>
    <row r="186" spans="2:65" s="1" customFormat="1" ht="11.25">
      <c r="B186" s="32"/>
      <c r="D186" s="145" t="s">
        <v>179</v>
      </c>
      <c r="F186" s="146" t="s">
        <v>282</v>
      </c>
      <c r="I186" s="143"/>
      <c r="L186" s="32"/>
      <c r="M186" s="144"/>
      <c r="T186" s="53"/>
      <c r="AT186" s="17" t="s">
        <v>179</v>
      </c>
      <c r="AU186" s="17" t="s">
        <v>85</v>
      </c>
    </row>
    <row r="187" spans="2:65" s="12" customFormat="1" ht="11.25">
      <c r="B187" s="151"/>
      <c r="D187" s="141" t="s">
        <v>225</v>
      </c>
      <c r="E187" s="152" t="s">
        <v>19</v>
      </c>
      <c r="F187" s="153" t="s">
        <v>278</v>
      </c>
      <c r="H187" s="154">
        <v>3.8</v>
      </c>
      <c r="I187" s="155"/>
      <c r="L187" s="151"/>
      <c r="M187" s="156"/>
      <c r="T187" s="157"/>
      <c r="AT187" s="152" t="s">
        <v>225</v>
      </c>
      <c r="AU187" s="152" t="s">
        <v>85</v>
      </c>
      <c r="AV187" s="12" t="s">
        <v>85</v>
      </c>
      <c r="AW187" s="12" t="s">
        <v>36</v>
      </c>
      <c r="AX187" s="12" t="s">
        <v>75</v>
      </c>
      <c r="AY187" s="152" t="s">
        <v>119</v>
      </c>
    </row>
    <row r="188" spans="2:65" s="13" customFormat="1" ht="11.25">
      <c r="B188" s="158"/>
      <c r="D188" s="141" t="s">
        <v>225</v>
      </c>
      <c r="E188" s="159" t="s">
        <v>19</v>
      </c>
      <c r="F188" s="160" t="s">
        <v>227</v>
      </c>
      <c r="H188" s="161">
        <v>3.8</v>
      </c>
      <c r="I188" s="162"/>
      <c r="L188" s="158"/>
      <c r="M188" s="163"/>
      <c r="T188" s="164"/>
      <c r="AT188" s="159" t="s">
        <v>225</v>
      </c>
      <c r="AU188" s="159" t="s">
        <v>85</v>
      </c>
      <c r="AV188" s="13" t="s">
        <v>140</v>
      </c>
      <c r="AW188" s="13" t="s">
        <v>36</v>
      </c>
      <c r="AX188" s="13" t="s">
        <v>83</v>
      </c>
      <c r="AY188" s="159" t="s">
        <v>119</v>
      </c>
    </row>
    <row r="189" spans="2:65" s="1" customFormat="1" ht="16.5" customHeight="1">
      <c r="B189" s="32"/>
      <c r="C189" s="165" t="s">
        <v>8</v>
      </c>
      <c r="D189" s="165" t="s">
        <v>283</v>
      </c>
      <c r="E189" s="166" t="s">
        <v>284</v>
      </c>
      <c r="F189" s="167" t="s">
        <v>285</v>
      </c>
      <c r="G189" s="168" t="s">
        <v>286</v>
      </c>
      <c r="H189" s="169">
        <v>0.95</v>
      </c>
      <c r="I189" s="170"/>
      <c r="J189" s="171">
        <f>ROUND(I189*H189,2)</f>
        <v>0</v>
      </c>
      <c r="K189" s="167" t="s">
        <v>222</v>
      </c>
      <c r="L189" s="172"/>
      <c r="M189" s="173" t="s">
        <v>19</v>
      </c>
      <c r="N189" s="174" t="s">
        <v>46</v>
      </c>
      <c r="P189" s="137">
        <f>O189*H189</f>
        <v>0</v>
      </c>
      <c r="Q189" s="137">
        <v>1E-3</v>
      </c>
      <c r="R189" s="137">
        <f>Q189*H189</f>
        <v>9.5E-4</v>
      </c>
      <c r="S189" s="137">
        <v>0</v>
      </c>
      <c r="T189" s="138">
        <f>S189*H189</f>
        <v>0</v>
      </c>
      <c r="AR189" s="139" t="s">
        <v>159</v>
      </c>
      <c r="AT189" s="139" t="s">
        <v>283</v>
      </c>
      <c r="AU189" s="139" t="s">
        <v>85</v>
      </c>
      <c r="AY189" s="17" t="s">
        <v>119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7" t="s">
        <v>83</v>
      </c>
      <c r="BK189" s="140">
        <f>ROUND(I189*H189,2)</f>
        <v>0</v>
      </c>
      <c r="BL189" s="17" t="s">
        <v>140</v>
      </c>
      <c r="BM189" s="139" t="s">
        <v>287</v>
      </c>
    </row>
    <row r="190" spans="2:65" s="12" customFormat="1" ht="11.25">
      <c r="B190" s="151"/>
      <c r="D190" s="141" t="s">
        <v>225</v>
      </c>
      <c r="E190" s="152" t="s">
        <v>19</v>
      </c>
      <c r="F190" s="153" t="s">
        <v>278</v>
      </c>
      <c r="H190" s="154">
        <v>3.8</v>
      </c>
      <c r="I190" s="155"/>
      <c r="L190" s="151"/>
      <c r="M190" s="156"/>
      <c r="T190" s="157"/>
      <c r="AT190" s="152" t="s">
        <v>225</v>
      </c>
      <c r="AU190" s="152" t="s">
        <v>85</v>
      </c>
      <c r="AV190" s="12" t="s">
        <v>85</v>
      </c>
      <c r="AW190" s="12" t="s">
        <v>36</v>
      </c>
      <c r="AX190" s="12" t="s">
        <v>75</v>
      </c>
      <c r="AY190" s="152" t="s">
        <v>119</v>
      </c>
    </row>
    <row r="191" spans="2:65" s="13" customFormat="1" ht="11.25">
      <c r="B191" s="158"/>
      <c r="D191" s="141" t="s">
        <v>225</v>
      </c>
      <c r="E191" s="159" t="s">
        <v>19</v>
      </c>
      <c r="F191" s="160" t="s">
        <v>227</v>
      </c>
      <c r="H191" s="161">
        <v>3.8</v>
      </c>
      <c r="I191" s="162"/>
      <c r="L191" s="158"/>
      <c r="M191" s="163"/>
      <c r="T191" s="164"/>
      <c r="AT191" s="159" t="s">
        <v>225</v>
      </c>
      <c r="AU191" s="159" t="s">
        <v>85</v>
      </c>
      <c r="AV191" s="13" t="s">
        <v>140</v>
      </c>
      <c r="AW191" s="13" t="s">
        <v>36</v>
      </c>
      <c r="AX191" s="13" t="s">
        <v>83</v>
      </c>
      <c r="AY191" s="159" t="s">
        <v>119</v>
      </c>
    </row>
    <row r="192" spans="2:65" s="12" customFormat="1" ht="11.25">
      <c r="B192" s="151"/>
      <c r="D192" s="141" t="s">
        <v>225</v>
      </c>
      <c r="F192" s="153" t="s">
        <v>288</v>
      </c>
      <c r="H192" s="154">
        <v>0.95</v>
      </c>
      <c r="I192" s="155"/>
      <c r="L192" s="151"/>
      <c r="M192" s="156"/>
      <c r="T192" s="157"/>
      <c r="AT192" s="152" t="s">
        <v>225</v>
      </c>
      <c r="AU192" s="152" t="s">
        <v>85</v>
      </c>
      <c r="AV192" s="12" t="s">
        <v>85</v>
      </c>
      <c r="AW192" s="12" t="s">
        <v>4</v>
      </c>
      <c r="AX192" s="12" t="s">
        <v>83</v>
      </c>
      <c r="AY192" s="152" t="s">
        <v>119</v>
      </c>
    </row>
    <row r="193" spans="2:65" s="1" customFormat="1" ht="24.2" customHeight="1">
      <c r="B193" s="32"/>
      <c r="C193" s="128" t="s">
        <v>186</v>
      </c>
      <c r="D193" s="128" t="s">
        <v>122</v>
      </c>
      <c r="E193" s="129" t="s">
        <v>289</v>
      </c>
      <c r="F193" s="130" t="s">
        <v>290</v>
      </c>
      <c r="G193" s="131" t="s">
        <v>221</v>
      </c>
      <c r="H193" s="132">
        <v>3.8</v>
      </c>
      <c r="I193" s="133"/>
      <c r="J193" s="134">
        <f>ROUND(I193*H193,2)</f>
        <v>0</v>
      </c>
      <c r="K193" s="130" t="s">
        <v>222</v>
      </c>
      <c r="L193" s="32"/>
      <c r="M193" s="135" t="s">
        <v>19</v>
      </c>
      <c r="N193" s="136" t="s">
        <v>46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140</v>
      </c>
      <c r="AT193" s="139" t="s">
        <v>122</v>
      </c>
      <c r="AU193" s="139" t="s">
        <v>85</v>
      </c>
      <c r="AY193" s="17" t="s">
        <v>119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7" t="s">
        <v>83</v>
      </c>
      <c r="BK193" s="140">
        <f>ROUND(I193*H193,2)</f>
        <v>0</v>
      </c>
      <c r="BL193" s="17" t="s">
        <v>140</v>
      </c>
      <c r="BM193" s="139" t="s">
        <v>291</v>
      </c>
    </row>
    <row r="194" spans="2:65" s="1" customFormat="1" ht="11.25">
      <c r="B194" s="32"/>
      <c r="D194" s="145" t="s">
        <v>179</v>
      </c>
      <c r="F194" s="146" t="s">
        <v>292</v>
      </c>
      <c r="I194" s="143"/>
      <c r="L194" s="32"/>
      <c r="M194" s="144"/>
      <c r="T194" s="53"/>
      <c r="AT194" s="17" t="s">
        <v>179</v>
      </c>
      <c r="AU194" s="17" t="s">
        <v>85</v>
      </c>
    </row>
    <row r="195" spans="2:65" s="12" customFormat="1" ht="11.25">
      <c r="B195" s="151"/>
      <c r="D195" s="141" t="s">
        <v>225</v>
      </c>
      <c r="E195" s="152" t="s">
        <v>19</v>
      </c>
      <c r="F195" s="153" t="s">
        <v>278</v>
      </c>
      <c r="H195" s="154">
        <v>3.8</v>
      </c>
      <c r="I195" s="155"/>
      <c r="L195" s="151"/>
      <c r="M195" s="156"/>
      <c r="T195" s="157"/>
      <c r="AT195" s="152" t="s">
        <v>225</v>
      </c>
      <c r="AU195" s="152" t="s">
        <v>85</v>
      </c>
      <c r="AV195" s="12" t="s">
        <v>85</v>
      </c>
      <c r="AW195" s="12" t="s">
        <v>36</v>
      </c>
      <c r="AX195" s="12" t="s">
        <v>75</v>
      </c>
      <c r="AY195" s="152" t="s">
        <v>119</v>
      </c>
    </row>
    <row r="196" spans="2:65" s="13" customFormat="1" ht="11.25">
      <c r="B196" s="158"/>
      <c r="D196" s="141" t="s">
        <v>225</v>
      </c>
      <c r="E196" s="159" t="s">
        <v>19</v>
      </c>
      <c r="F196" s="160" t="s">
        <v>227</v>
      </c>
      <c r="H196" s="161">
        <v>3.8</v>
      </c>
      <c r="I196" s="162"/>
      <c r="L196" s="158"/>
      <c r="M196" s="163"/>
      <c r="T196" s="164"/>
      <c r="AT196" s="159" t="s">
        <v>225</v>
      </c>
      <c r="AU196" s="159" t="s">
        <v>85</v>
      </c>
      <c r="AV196" s="13" t="s">
        <v>140</v>
      </c>
      <c r="AW196" s="13" t="s">
        <v>36</v>
      </c>
      <c r="AX196" s="13" t="s">
        <v>83</v>
      </c>
      <c r="AY196" s="159" t="s">
        <v>119</v>
      </c>
    </row>
    <row r="197" spans="2:65" s="11" customFormat="1" ht="22.9" customHeight="1">
      <c r="B197" s="116"/>
      <c r="D197" s="117" t="s">
        <v>74</v>
      </c>
      <c r="E197" s="126" t="s">
        <v>85</v>
      </c>
      <c r="F197" s="126" t="s">
        <v>293</v>
      </c>
      <c r="I197" s="119"/>
      <c r="J197" s="127">
        <f>BK197</f>
        <v>0</v>
      </c>
      <c r="L197" s="116"/>
      <c r="M197" s="121"/>
      <c r="P197" s="122">
        <f>SUM(P198:P203)</f>
        <v>0</v>
      </c>
      <c r="R197" s="122">
        <f>SUM(R198:R203)</f>
        <v>7.0823771199999994</v>
      </c>
      <c r="T197" s="123">
        <f>SUM(T198:T203)</f>
        <v>0</v>
      </c>
      <c r="AR197" s="117" t="s">
        <v>83</v>
      </c>
      <c r="AT197" s="124" t="s">
        <v>74</v>
      </c>
      <c r="AU197" s="124" t="s">
        <v>83</v>
      </c>
      <c r="AY197" s="117" t="s">
        <v>119</v>
      </c>
      <c r="BK197" s="125">
        <f>SUM(BK198:BK203)</f>
        <v>0</v>
      </c>
    </row>
    <row r="198" spans="2:65" s="1" customFormat="1" ht="24.2" customHeight="1">
      <c r="B198" s="32"/>
      <c r="C198" s="128" t="s">
        <v>294</v>
      </c>
      <c r="D198" s="128" t="s">
        <v>122</v>
      </c>
      <c r="E198" s="129" t="s">
        <v>295</v>
      </c>
      <c r="F198" s="130" t="s">
        <v>296</v>
      </c>
      <c r="G198" s="131" t="s">
        <v>230</v>
      </c>
      <c r="H198" s="132">
        <v>0.32200000000000001</v>
      </c>
      <c r="I198" s="133"/>
      <c r="J198" s="134">
        <f>ROUND(I198*H198,2)</f>
        <v>0</v>
      </c>
      <c r="K198" s="130" t="s">
        <v>222</v>
      </c>
      <c r="L198" s="32"/>
      <c r="M198" s="135" t="s">
        <v>19</v>
      </c>
      <c r="N198" s="136" t="s">
        <v>46</v>
      </c>
      <c r="P198" s="137">
        <f>O198*H198</f>
        <v>0</v>
      </c>
      <c r="Q198" s="137">
        <v>1.98</v>
      </c>
      <c r="R198" s="137">
        <f>Q198*H198</f>
        <v>0.63756000000000002</v>
      </c>
      <c r="S198" s="137">
        <v>0</v>
      </c>
      <c r="T198" s="138">
        <f>S198*H198</f>
        <v>0</v>
      </c>
      <c r="AR198" s="139" t="s">
        <v>140</v>
      </c>
      <c r="AT198" s="139" t="s">
        <v>122</v>
      </c>
      <c r="AU198" s="139" t="s">
        <v>85</v>
      </c>
      <c r="AY198" s="17" t="s">
        <v>119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7" t="s">
        <v>83</v>
      </c>
      <c r="BK198" s="140">
        <f>ROUND(I198*H198,2)</f>
        <v>0</v>
      </c>
      <c r="BL198" s="17" t="s">
        <v>140</v>
      </c>
      <c r="BM198" s="139" t="s">
        <v>297</v>
      </c>
    </row>
    <row r="199" spans="2:65" s="1" customFormat="1" ht="11.25">
      <c r="B199" s="32"/>
      <c r="D199" s="145" t="s">
        <v>179</v>
      </c>
      <c r="F199" s="146" t="s">
        <v>298</v>
      </c>
      <c r="I199" s="143"/>
      <c r="L199" s="32"/>
      <c r="M199" s="144"/>
      <c r="T199" s="53"/>
      <c r="AT199" s="17" t="s">
        <v>179</v>
      </c>
      <c r="AU199" s="17" t="s">
        <v>85</v>
      </c>
    </row>
    <row r="200" spans="2:65" s="12" customFormat="1" ht="11.25">
      <c r="B200" s="151"/>
      <c r="D200" s="141" t="s">
        <v>225</v>
      </c>
      <c r="E200" s="152" t="s">
        <v>19</v>
      </c>
      <c r="F200" s="153" t="s">
        <v>299</v>
      </c>
      <c r="H200" s="154">
        <v>0.32200000000000001</v>
      </c>
      <c r="I200" s="155"/>
      <c r="L200" s="151"/>
      <c r="M200" s="156"/>
      <c r="T200" s="157"/>
      <c r="AT200" s="152" t="s">
        <v>225</v>
      </c>
      <c r="AU200" s="152" t="s">
        <v>85</v>
      </c>
      <c r="AV200" s="12" t="s">
        <v>85</v>
      </c>
      <c r="AW200" s="12" t="s">
        <v>36</v>
      </c>
      <c r="AX200" s="12" t="s">
        <v>83</v>
      </c>
      <c r="AY200" s="152" t="s">
        <v>119</v>
      </c>
    </row>
    <row r="201" spans="2:65" s="1" customFormat="1" ht="24.2" customHeight="1">
      <c r="B201" s="32"/>
      <c r="C201" s="128" t="s">
        <v>300</v>
      </c>
      <c r="D201" s="128" t="s">
        <v>122</v>
      </c>
      <c r="E201" s="129" t="s">
        <v>301</v>
      </c>
      <c r="F201" s="130" t="s">
        <v>302</v>
      </c>
      <c r="G201" s="131" t="s">
        <v>230</v>
      </c>
      <c r="H201" s="132">
        <v>2.5760000000000001</v>
      </c>
      <c r="I201" s="133"/>
      <c r="J201" s="134">
        <f>ROUND(I201*H201,2)</f>
        <v>0</v>
      </c>
      <c r="K201" s="130" t="s">
        <v>222</v>
      </c>
      <c r="L201" s="32"/>
      <c r="M201" s="135" t="s">
        <v>19</v>
      </c>
      <c r="N201" s="136" t="s">
        <v>46</v>
      </c>
      <c r="P201" s="137">
        <f>O201*H201</f>
        <v>0</v>
      </c>
      <c r="Q201" s="137">
        <v>2.5018699999999998</v>
      </c>
      <c r="R201" s="137">
        <f>Q201*H201</f>
        <v>6.4448171199999997</v>
      </c>
      <c r="S201" s="137">
        <v>0</v>
      </c>
      <c r="T201" s="138">
        <f>S201*H201</f>
        <v>0</v>
      </c>
      <c r="AR201" s="139" t="s">
        <v>140</v>
      </c>
      <c r="AT201" s="139" t="s">
        <v>122</v>
      </c>
      <c r="AU201" s="139" t="s">
        <v>85</v>
      </c>
      <c r="AY201" s="17" t="s">
        <v>119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7" t="s">
        <v>83</v>
      </c>
      <c r="BK201" s="140">
        <f>ROUND(I201*H201,2)</f>
        <v>0</v>
      </c>
      <c r="BL201" s="17" t="s">
        <v>140</v>
      </c>
      <c r="BM201" s="139" t="s">
        <v>303</v>
      </c>
    </row>
    <row r="202" spans="2:65" s="1" customFormat="1" ht="11.25">
      <c r="B202" s="32"/>
      <c r="D202" s="145" t="s">
        <v>179</v>
      </c>
      <c r="F202" s="146" t="s">
        <v>304</v>
      </c>
      <c r="I202" s="143"/>
      <c r="L202" s="32"/>
      <c r="M202" s="144"/>
      <c r="T202" s="53"/>
      <c r="AT202" s="17" t="s">
        <v>179</v>
      </c>
      <c r="AU202" s="17" t="s">
        <v>85</v>
      </c>
    </row>
    <row r="203" spans="2:65" s="12" customFormat="1" ht="11.25">
      <c r="B203" s="151"/>
      <c r="D203" s="141" t="s">
        <v>225</v>
      </c>
      <c r="E203" s="152" t="s">
        <v>19</v>
      </c>
      <c r="F203" s="153" t="s">
        <v>305</v>
      </c>
      <c r="H203" s="154">
        <v>2.5760000000000001</v>
      </c>
      <c r="I203" s="155"/>
      <c r="L203" s="151"/>
      <c r="M203" s="156"/>
      <c r="T203" s="157"/>
      <c r="AT203" s="152" t="s">
        <v>225</v>
      </c>
      <c r="AU203" s="152" t="s">
        <v>85</v>
      </c>
      <c r="AV203" s="12" t="s">
        <v>85</v>
      </c>
      <c r="AW203" s="12" t="s">
        <v>36</v>
      </c>
      <c r="AX203" s="12" t="s">
        <v>83</v>
      </c>
      <c r="AY203" s="152" t="s">
        <v>119</v>
      </c>
    </row>
    <row r="204" spans="2:65" s="11" customFormat="1" ht="22.9" customHeight="1">
      <c r="B204" s="116"/>
      <c r="D204" s="117" t="s">
        <v>74</v>
      </c>
      <c r="E204" s="126" t="s">
        <v>135</v>
      </c>
      <c r="F204" s="126" t="s">
        <v>306</v>
      </c>
      <c r="I204" s="119"/>
      <c r="J204" s="127">
        <f>BK204</f>
        <v>0</v>
      </c>
      <c r="L204" s="116"/>
      <c r="M204" s="121"/>
      <c r="P204" s="122">
        <f>SUM(P205:P229)</f>
        <v>0</v>
      </c>
      <c r="R204" s="122">
        <f>SUM(R205:R229)</f>
        <v>16.420977799999996</v>
      </c>
      <c r="T204" s="123">
        <f>SUM(T205:T229)</f>
        <v>0</v>
      </c>
      <c r="AR204" s="117" t="s">
        <v>83</v>
      </c>
      <c r="AT204" s="124" t="s">
        <v>74</v>
      </c>
      <c r="AU204" s="124" t="s">
        <v>83</v>
      </c>
      <c r="AY204" s="117" t="s">
        <v>119</v>
      </c>
      <c r="BK204" s="125">
        <f>SUM(BK205:BK229)</f>
        <v>0</v>
      </c>
    </row>
    <row r="205" spans="2:65" s="1" customFormat="1" ht="44.25" customHeight="1">
      <c r="B205" s="32"/>
      <c r="C205" s="128" t="s">
        <v>307</v>
      </c>
      <c r="D205" s="128" t="s">
        <v>122</v>
      </c>
      <c r="E205" s="129" t="s">
        <v>308</v>
      </c>
      <c r="F205" s="130" t="s">
        <v>309</v>
      </c>
      <c r="G205" s="131" t="s">
        <v>221</v>
      </c>
      <c r="H205" s="132">
        <v>8.0299999999999994</v>
      </c>
      <c r="I205" s="133"/>
      <c r="J205" s="134">
        <f>ROUND(I205*H205,2)</f>
        <v>0</v>
      </c>
      <c r="K205" s="130" t="s">
        <v>222</v>
      </c>
      <c r="L205" s="32"/>
      <c r="M205" s="135" t="s">
        <v>19</v>
      </c>
      <c r="N205" s="136" t="s">
        <v>46</v>
      </c>
      <c r="P205" s="137">
        <f>O205*H205</f>
        <v>0</v>
      </c>
      <c r="Q205" s="137">
        <v>0.49689</v>
      </c>
      <c r="R205" s="137">
        <f>Q205*H205</f>
        <v>3.9900266999999996</v>
      </c>
      <c r="S205" s="137">
        <v>0</v>
      </c>
      <c r="T205" s="138">
        <f>S205*H205</f>
        <v>0</v>
      </c>
      <c r="AR205" s="139" t="s">
        <v>140</v>
      </c>
      <c r="AT205" s="139" t="s">
        <v>122</v>
      </c>
      <c r="AU205" s="139" t="s">
        <v>85</v>
      </c>
      <c r="AY205" s="17" t="s">
        <v>119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7" t="s">
        <v>83</v>
      </c>
      <c r="BK205" s="140">
        <f>ROUND(I205*H205,2)</f>
        <v>0</v>
      </c>
      <c r="BL205" s="17" t="s">
        <v>140</v>
      </c>
      <c r="BM205" s="139" t="s">
        <v>310</v>
      </c>
    </row>
    <row r="206" spans="2:65" s="1" customFormat="1" ht="11.25">
      <c r="B206" s="32"/>
      <c r="D206" s="145" t="s">
        <v>179</v>
      </c>
      <c r="F206" s="146" t="s">
        <v>311</v>
      </c>
      <c r="I206" s="143"/>
      <c r="L206" s="32"/>
      <c r="M206" s="144"/>
      <c r="T206" s="53"/>
      <c r="AT206" s="17" t="s">
        <v>179</v>
      </c>
      <c r="AU206" s="17" t="s">
        <v>85</v>
      </c>
    </row>
    <row r="207" spans="2:65" s="12" customFormat="1" ht="11.25">
      <c r="B207" s="151"/>
      <c r="D207" s="141" t="s">
        <v>225</v>
      </c>
      <c r="E207" s="152" t="s">
        <v>19</v>
      </c>
      <c r="F207" s="153" t="s">
        <v>312</v>
      </c>
      <c r="H207" s="154">
        <v>8.0299999999999994</v>
      </c>
      <c r="I207" s="155"/>
      <c r="L207" s="151"/>
      <c r="M207" s="156"/>
      <c r="T207" s="157"/>
      <c r="AT207" s="152" t="s">
        <v>225</v>
      </c>
      <c r="AU207" s="152" t="s">
        <v>85</v>
      </c>
      <c r="AV207" s="12" t="s">
        <v>85</v>
      </c>
      <c r="AW207" s="12" t="s">
        <v>36</v>
      </c>
      <c r="AX207" s="12" t="s">
        <v>83</v>
      </c>
      <c r="AY207" s="152" t="s">
        <v>119</v>
      </c>
    </row>
    <row r="208" spans="2:65" s="1" customFormat="1" ht="44.25" customHeight="1">
      <c r="B208" s="32"/>
      <c r="C208" s="128" t="s">
        <v>313</v>
      </c>
      <c r="D208" s="128" t="s">
        <v>122</v>
      </c>
      <c r="E208" s="129" t="s">
        <v>314</v>
      </c>
      <c r="F208" s="130" t="s">
        <v>315</v>
      </c>
      <c r="G208" s="131" t="s">
        <v>221</v>
      </c>
      <c r="H208" s="132">
        <v>10.56</v>
      </c>
      <c r="I208" s="133"/>
      <c r="J208" s="134">
        <f>ROUND(I208*H208,2)</f>
        <v>0</v>
      </c>
      <c r="K208" s="130" t="s">
        <v>222</v>
      </c>
      <c r="L208" s="32"/>
      <c r="M208" s="135" t="s">
        <v>19</v>
      </c>
      <c r="N208" s="136" t="s">
        <v>46</v>
      </c>
      <c r="P208" s="137">
        <f>O208*H208</f>
        <v>0</v>
      </c>
      <c r="Q208" s="137">
        <v>1.0203599999999999</v>
      </c>
      <c r="R208" s="137">
        <f>Q208*H208</f>
        <v>10.7750016</v>
      </c>
      <c r="S208" s="137">
        <v>0</v>
      </c>
      <c r="T208" s="138">
        <f>S208*H208</f>
        <v>0</v>
      </c>
      <c r="AR208" s="139" t="s">
        <v>140</v>
      </c>
      <c r="AT208" s="139" t="s">
        <v>122</v>
      </c>
      <c r="AU208" s="139" t="s">
        <v>85</v>
      </c>
      <c r="AY208" s="17" t="s">
        <v>119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7" t="s">
        <v>83</v>
      </c>
      <c r="BK208" s="140">
        <f>ROUND(I208*H208,2)</f>
        <v>0</v>
      </c>
      <c r="BL208" s="17" t="s">
        <v>140</v>
      </c>
      <c r="BM208" s="139" t="s">
        <v>316</v>
      </c>
    </row>
    <row r="209" spans="2:65" s="1" customFormat="1" ht="11.25">
      <c r="B209" s="32"/>
      <c r="D209" s="145" t="s">
        <v>179</v>
      </c>
      <c r="F209" s="146" t="s">
        <v>317</v>
      </c>
      <c r="I209" s="143"/>
      <c r="L209" s="32"/>
      <c r="M209" s="144"/>
      <c r="T209" s="53"/>
      <c r="AT209" s="17" t="s">
        <v>179</v>
      </c>
      <c r="AU209" s="17" t="s">
        <v>85</v>
      </c>
    </row>
    <row r="210" spans="2:65" s="12" customFormat="1" ht="11.25">
      <c r="B210" s="151"/>
      <c r="D210" s="141" t="s">
        <v>225</v>
      </c>
      <c r="E210" s="152" t="s">
        <v>19</v>
      </c>
      <c r="F210" s="153" t="s">
        <v>318</v>
      </c>
      <c r="H210" s="154">
        <v>10.56</v>
      </c>
      <c r="I210" s="155"/>
      <c r="L210" s="151"/>
      <c r="M210" s="156"/>
      <c r="T210" s="157"/>
      <c r="AT210" s="152" t="s">
        <v>225</v>
      </c>
      <c r="AU210" s="152" t="s">
        <v>85</v>
      </c>
      <c r="AV210" s="12" t="s">
        <v>85</v>
      </c>
      <c r="AW210" s="12" t="s">
        <v>36</v>
      </c>
      <c r="AX210" s="12" t="s">
        <v>83</v>
      </c>
      <c r="AY210" s="152" t="s">
        <v>119</v>
      </c>
    </row>
    <row r="211" spans="2:65" s="1" customFormat="1" ht="44.25" customHeight="1">
      <c r="B211" s="32"/>
      <c r="C211" s="128" t="s">
        <v>319</v>
      </c>
      <c r="D211" s="128" t="s">
        <v>122</v>
      </c>
      <c r="E211" s="129" t="s">
        <v>320</v>
      </c>
      <c r="F211" s="130" t="s">
        <v>321</v>
      </c>
      <c r="G211" s="131" t="s">
        <v>221</v>
      </c>
      <c r="H211" s="132">
        <v>9.73</v>
      </c>
      <c r="I211" s="133"/>
      <c r="J211" s="134">
        <f>ROUND(I211*H211,2)</f>
        <v>0</v>
      </c>
      <c r="K211" s="130" t="s">
        <v>222</v>
      </c>
      <c r="L211" s="32"/>
      <c r="M211" s="135" t="s">
        <v>19</v>
      </c>
      <c r="N211" s="136" t="s">
        <v>46</v>
      </c>
      <c r="P211" s="137">
        <f>O211*H211</f>
        <v>0</v>
      </c>
      <c r="Q211" s="137">
        <v>0.15273999999999999</v>
      </c>
      <c r="R211" s="137">
        <f>Q211*H211</f>
        <v>1.4861602</v>
      </c>
      <c r="S211" s="137">
        <v>0</v>
      </c>
      <c r="T211" s="138">
        <f>S211*H211</f>
        <v>0</v>
      </c>
      <c r="AR211" s="139" t="s">
        <v>140</v>
      </c>
      <c r="AT211" s="139" t="s">
        <v>122</v>
      </c>
      <c r="AU211" s="139" t="s">
        <v>85</v>
      </c>
      <c r="AY211" s="17" t="s">
        <v>119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7" t="s">
        <v>83</v>
      </c>
      <c r="BK211" s="140">
        <f>ROUND(I211*H211,2)</f>
        <v>0</v>
      </c>
      <c r="BL211" s="17" t="s">
        <v>140</v>
      </c>
      <c r="BM211" s="139" t="s">
        <v>322</v>
      </c>
    </row>
    <row r="212" spans="2:65" s="1" customFormat="1" ht="11.25">
      <c r="B212" s="32"/>
      <c r="D212" s="145" t="s">
        <v>179</v>
      </c>
      <c r="F212" s="146" t="s">
        <v>323</v>
      </c>
      <c r="I212" s="143"/>
      <c r="L212" s="32"/>
      <c r="M212" s="144"/>
      <c r="T212" s="53"/>
      <c r="AT212" s="17" t="s">
        <v>179</v>
      </c>
      <c r="AU212" s="17" t="s">
        <v>85</v>
      </c>
    </row>
    <row r="213" spans="2:65" s="12" customFormat="1" ht="22.5">
      <c r="B213" s="151"/>
      <c r="D213" s="141" t="s">
        <v>225</v>
      </c>
      <c r="E213" s="152" t="s">
        <v>19</v>
      </c>
      <c r="F213" s="153" t="s">
        <v>324</v>
      </c>
      <c r="H213" s="154">
        <v>9.73</v>
      </c>
      <c r="I213" s="155"/>
      <c r="L213" s="151"/>
      <c r="M213" s="156"/>
      <c r="T213" s="157"/>
      <c r="AT213" s="152" t="s">
        <v>225</v>
      </c>
      <c r="AU213" s="152" t="s">
        <v>85</v>
      </c>
      <c r="AV213" s="12" t="s">
        <v>85</v>
      </c>
      <c r="AW213" s="12" t="s">
        <v>36</v>
      </c>
      <c r="AX213" s="12" t="s">
        <v>75</v>
      </c>
      <c r="AY213" s="152" t="s">
        <v>119</v>
      </c>
    </row>
    <row r="214" spans="2:65" s="13" customFormat="1" ht="11.25">
      <c r="B214" s="158"/>
      <c r="D214" s="141" t="s">
        <v>225</v>
      </c>
      <c r="E214" s="159" t="s">
        <v>19</v>
      </c>
      <c r="F214" s="160" t="s">
        <v>227</v>
      </c>
      <c r="H214" s="161">
        <v>9.73</v>
      </c>
      <c r="I214" s="162"/>
      <c r="L214" s="158"/>
      <c r="M214" s="163"/>
      <c r="T214" s="164"/>
      <c r="AT214" s="159" t="s">
        <v>225</v>
      </c>
      <c r="AU214" s="159" t="s">
        <v>85</v>
      </c>
      <c r="AV214" s="13" t="s">
        <v>140</v>
      </c>
      <c r="AW214" s="13" t="s">
        <v>36</v>
      </c>
      <c r="AX214" s="13" t="s">
        <v>83</v>
      </c>
      <c r="AY214" s="159" t="s">
        <v>119</v>
      </c>
    </row>
    <row r="215" spans="2:65" s="1" customFormat="1" ht="16.5" customHeight="1">
      <c r="B215" s="32"/>
      <c r="C215" s="165" t="s">
        <v>325</v>
      </c>
      <c r="D215" s="165" t="s">
        <v>283</v>
      </c>
      <c r="E215" s="166" t="s">
        <v>326</v>
      </c>
      <c r="F215" s="167" t="s">
        <v>327</v>
      </c>
      <c r="G215" s="168" t="s">
        <v>221</v>
      </c>
      <c r="H215" s="169">
        <v>9.73</v>
      </c>
      <c r="I215" s="170"/>
      <c r="J215" s="171">
        <f>ROUND(I215*H215,2)</f>
        <v>0</v>
      </c>
      <c r="K215" s="167" t="s">
        <v>19</v>
      </c>
      <c r="L215" s="172"/>
      <c r="M215" s="173" t="s">
        <v>19</v>
      </c>
      <c r="N215" s="174" t="s">
        <v>46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159</v>
      </c>
      <c r="AT215" s="139" t="s">
        <v>283</v>
      </c>
      <c r="AU215" s="139" t="s">
        <v>85</v>
      </c>
      <c r="AY215" s="17" t="s">
        <v>119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7" t="s">
        <v>83</v>
      </c>
      <c r="BK215" s="140">
        <f>ROUND(I215*H215,2)</f>
        <v>0</v>
      </c>
      <c r="BL215" s="17" t="s">
        <v>140</v>
      </c>
      <c r="BM215" s="139" t="s">
        <v>328</v>
      </c>
    </row>
    <row r="216" spans="2:65" s="1" customFormat="1" ht="29.25">
      <c r="B216" s="32"/>
      <c r="D216" s="141" t="s">
        <v>128</v>
      </c>
      <c r="F216" s="142" t="s">
        <v>329</v>
      </c>
      <c r="I216" s="143"/>
      <c r="L216" s="32"/>
      <c r="M216" s="144"/>
      <c r="T216" s="53"/>
      <c r="AT216" s="17" t="s">
        <v>128</v>
      </c>
      <c r="AU216" s="17" t="s">
        <v>85</v>
      </c>
    </row>
    <row r="217" spans="2:65" s="12" customFormat="1" ht="22.5">
      <c r="B217" s="151"/>
      <c r="D217" s="141" t="s">
        <v>225</v>
      </c>
      <c r="E217" s="152" t="s">
        <v>19</v>
      </c>
      <c r="F217" s="153" t="s">
        <v>324</v>
      </c>
      <c r="H217" s="154">
        <v>9.73</v>
      </c>
      <c r="I217" s="155"/>
      <c r="L217" s="151"/>
      <c r="M217" s="156"/>
      <c r="T217" s="157"/>
      <c r="AT217" s="152" t="s">
        <v>225</v>
      </c>
      <c r="AU217" s="152" t="s">
        <v>85</v>
      </c>
      <c r="AV217" s="12" t="s">
        <v>85</v>
      </c>
      <c r="AW217" s="12" t="s">
        <v>36</v>
      </c>
      <c r="AX217" s="12" t="s">
        <v>83</v>
      </c>
      <c r="AY217" s="152" t="s">
        <v>119</v>
      </c>
    </row>
    <row r="218" spans="2:65" s="1" customFormat="1" ht="37.9" customHeight="1">
      <c r="B218" s="32"/>
      <c r="C218" s="128" t="s">
        <v>330</v>
      </c>
      <c r="D218" s="128" t="s">
        <v>122</v>
      </c>
      <c r="E218" s="129" t="s">
        <v>331</v>
      </c>
      <c r="F218" s="130" t="s">
        <v>332</v>
      </c>
      <c r="G218" s="131" t="s">
        <v>265</v>
      </c>
      <c r="H218" s="132">
        <v>6.5000000000000002E-2</v>
      </c>
      <c r="I218" s="133"/>
      <c r="J218" s="134">
        <f>ROUND(I218*H218,2)</f>
        <v>0</v>
      </c>
      <c r="K218" s="130" t="s">
        <v>222</v>
      </c>
      <c r="L218" s="32"/>
      <c r="M218" s="135" t="s">
        <v>19</v>
      </c>
      <c r="N218" s="136" t="s">
        <v>46</v>
      </c>
      <c r="P218" s="137">
        <f>O218*H218</f>
        <v>0</v>
      </c>
      <c r="Q218" s="137">
        <v>1.04922</v>
      </c>
      <c r="R218" s="137">
        <f>Q218*H218</f>
        <v>6.8199300000000004E-2</v>
      </c>
      <c r="S218" s="137">
        <v>0</v>
      </c>
      <c r="T218" s="138">
        <f>S218*H218</f>
        <v>0</v>
      </c>
      <c r="AR218" s="139" t="s">
        <v>140</v>
      </c>
      <c r="AT218" s="139" t="s">
        <v>122</v>
      </c>
      <c r="AU218" s="139" t="s">
        <v>85</v>
      </c>
      <c r="AY218" s="17" t="s">
        <v>119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7" t="s">
        <v>83</v>
      </c>
      <c r="BK218" s="140">
        <f>ROUND(I218*H218,2)</f>
        <v>0</v>
      </c>
      <c r="BL218" s="17" t="s">
        <v>140</v>
      </c>
      <c r="BM218" s="139" t="s">
        <v>333</v>
      </c>
    </row>
    <row r="219" spans="2:65" s="1" customFormat="1" ht="11.25">
      <c r="B219" s="32"/>
      <c r="D219" s="145" t="s">
        <v>179</v>
      </c>
      <c r="F219" s="146" t="s">
        <v>334</v>
      </c>
      <c r="I219" s="143"/>
      <c r="L219" s="32"/>
      <c r="M219" s="144"/>
      <c r="T219" s="53"/>
      <c r="AT219" s="17" t="s">
        <v>179</v>
      </c>
      <c r="AU219" s="17" t="s">
        <v>85</v>
      </c>
    </row>
    <row r="220" spans="2:65" s="12" customFormat="1" ht="11.25">
      <c r="B220" s="151"/>
      <c r="D220" s="141" t="s">
        <v>225</v>
      </c>
      <c r="E220" s="152" t="s">
        <v>19</v>
      </c>
      <c r="F220" s="153" t="s">
        <v>335</v>
      </c>
      <c r="H220" s="154">
        <v>6.5000000000000002E-2</v>
      </c>
      <c r="I220" s="155"/>
      <c r="L220" s="151"/>
      <c r="M220" s="156"/>
      <c r="T220" s="157"/>
      <c r="AT220" s="152" t="s">
        <v>225</v>
      </c>
      <c r="AU220" s="152" t="s">
        <v>85</v>
      </c>
      <c r="AV220" s="12" t="s">
        <v>85</v>
      </c>
      <c r="AW220" s="12" t="s">
        <v>36</v>
      </c>
      <c r="AX220" s="12" t="s">
        <v>83</v>
      </c>
      <c r="AY220" s="152" t="s">
        <v>119</v>
      </c>
    </row>
    <row r="221" spans="2:65" s="1" customFormat="1" ht="21.75" customHeight="1">
      <c r="B221" s="32"/>
      <c r="C221" s="128" t="s">
        <v>7</v>
      </c>
      <c r="D221" s="128" t="s">
        <v>122</v>
      </c>
      <c r="E221" s="129" t="s">
        <v>336</v>
      </c>
      <c r="F221" s="130" t="s">
        <v>337</v>
      </c>
      <c r="G221" s="131" t="s">
        <v>338</v>
      </c>
      <c r="H221" s="132">
        <v>1</v>
      </c>
      <c r="I221" s="133"/>
      <c r="J221" s="134">
        <f>ROUND(I221*H221,2)</f>
        <v>0</v>
      </c>
      <c r="K221" s="130" t="s">
        <v>222</v>
      </c>
      <c r="L221" s="32"/>
      <c r="M221" s="135" t="s">
        <v>19</v>
      </c>
      <c r="N221" s="136" t="s">
        <v>46</v>
      </c>
      <c r="P221" s="137">
        <f>O221*H221</f>
        <v>0</v>
      </c>
      <c r="Q221" s="137">
        <v>6.8799999999999998E-3</v>
      </c>
      <c r="R221" s="137">
        <f>Q221*H221</f>
        <v>6.8799999999999998E-3</v>
      </c>
      <c r="S221" s="137">
        <v>0</v>
      </c>
      <c r="T221" s="138">
        <f>S221*H221</f>
        <v>0</v>
      </c>
      <c r="AR221" s="139" t="s">
        <v>140</v>
      </c>
      <c r="AT221" s="139" t="s">
        <v>122</v>
      </c>
      <c r="AU221" s="139" t="s">
        <v>85</v>
      </c>
      <c r="AY221" s="17" t="s">
        <v>119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7" t="s">
        <v>83</v>
      </c>
      <c r="BK221" s="140">
        <f>ROUND(I221*H221,2)</f>
        <v>0</v>
      </c>
      <c r="BL221" s="17" t="s">
        <v>140</v>
      </c>
      <c r="BM221" s="139" t="s">
        <v>339</v>
      </c>
    </row>
    <row r="222" spans="2:65" s="1" customFormat="1" ht="11.25">
      <c r="B222" s="32"/>
      <c r="D222" s="145" t="s">
        <v>179</v>
      </c>
      <c r="F222" s="146" t="s">
        <v>340</v>
      </c>
      <c r="I222" s="143"/>
      <c r="L222" s="32"/>
      <c r="M222" s="144"/>
      <c r="T222" s="53"/>
      <c r="AT222" s="17" t="s">
        <v>179</v>
      </c>
      <c r="AU222" s="17" t="s">
        <v>85</v>
      </c>
    </row>
    <row r="223" spans="2:65" s="1" customFormat="1" ht="24.2" customHeight="1">
      <c r="B223" s="32"/>
      <c r="C223" s="165" t="s">
        <v>341</v>
      </c>
      <c r="D223" s="165" t="s">
        <v>283</v>
      </c>
      <c r="E223" s="166" t="s">
        <v>342</v>
      </c>
      <c r="F223" s="167" t="s">
        <v>343</v>
      </c>
      <c r="G223" s="168" t="s">
        <v>338</v>
      </c>
      <c r="H223" s="169">
        <v>1</v>
      </c>
      <c r="I223" s="170"/>
      <c r="J223" s="171">
        <f>ROUND(I223*H223,2)</f>
        <v>0</v>
      </c>
      <c r="K223" s="167" t="s">
        <v>222</v>
      </c>
      <c r="L223" s="172"/>
      <c r="M223" s="173" t="s">
        <v>19</v>
      </c>
      <c r="N223" s="174" t="s">
        <v>46</v>
      </c>
      <c r="P223" s="137">
        <f>O223*H223</f>
        <v>0</v>
      </c>
      <c r="Q223" s="137">
        <v>2.5999999999999999E-2</v>
      </c>
      <c r="R223" s="137">
        <f>Q223*H223</f>
        <v>2.5999999999999999E-2</v>
      </c>
      <c r="S223" s="137">
        <v>0</v>
      </c>
      <c r="T223" s="138">
        <f>S223*H223</f>
        <v>0</v>
      </c>
      <c r="AR223" s="139" t="s">
        <v>159</v>
      </c>
      <c r="AT223" s="139" t="s">
        <v>283</v>
      </c>
      <c r="AU223" s="139" t="s">
        <v>85</v>
      </c>
      <c r="AY223" s="17" t="s">
        <v>119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7" t="s">
        <v>83</v>
      </c>
      <c r="BK223" s="140">
        <f>ROUND(I223*H223,2)</f>
        <v>0</v>
      </c>
      <c r="BL223" s="17" t="s">
        <v>140</v>
      </c>
      <c r="BM223" s="139" t="s">
        <v>344</v>
      </c>
    </row>
    <row r="224" spans="2:65" s="1" customFormat="1" ht="24.2" customHeight="1">
      <c r="B224" s="32"/>
      <c r="C224" s="128" t="s">
        <v>345</v>
      </c>
      <c r="D224" s="128" t="s">
        <v>122</v>
      </c>
      <c r="E224" s="129" t="s">
        <v>346</v>
      </c>
      <c r="F224" s="130" t="s">
        <v>347</v>
      </c>
      <c r="G224" s="131" t="s">
        <v>338</v>
      </c>
      <c r="H224" s="132">
        <v>1</v>
      </c>
      <c r="I224" s="133"/>
      <c r="J224" s="134">
        <f>ROUND(I224*H224,2)</f>
        <v>0</v>
      </c>
      <c r="K224" s="130" t="s">
        <v>222</v>
      </c>
      <c r="L224" s="32"/>
      <c r="M224" s="135" t="s">
        <v>19</v>
      </c>
      <c r="N224" s="136" t="s">
        <v>46</v>
      </c>
      <c r="P224" s="137">
        <f>O224*H224</f>
        <v>0</v>
      </c>
      <c r="Q224" s="137">
        <v>1.1469999999999999E-2</v>
      </c>
      <c r="R224" s="137">
        <f>Q224*H224</f>
        <v>1.1469999999999999E-2</v>
      </c>
      <c r="S224" s="137">
        <v>0</v>
      </c>
      <c r="T224" s="138">
        <f>S224*H224</f>
        <v>0</v>
      </c>
      <c r="AR224" s="139" t="s">
        <v>140</v>
      </c>
      <c r="AT224" s="139" t="s">
        <v>122</v>
      </c>
      <c r="AU224" s="139" t="s">
        <v>85</v>
      </c>
      <c r="AY224" s="17" t="s">
        <v>119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7" t="s">
        <v>83</v>
      </c>
      <c r="BK224" s="140">
        <f>ROUND(I224*H224,2)</f>
        <v>0</v>
      </c>
      <c r="BL224" s="17" t="s">
        <v>140</v>
      </c>
      <c r="BM224" s="139" t="s">
        <v>348</v>
      </c>
    </row>
    <row r="225" spans="2:65" s="1" customFormat="1" ht="11.25">
      <c r="B225" s="32"/>
      <c r="D225" s="145" t="s">
        <v>179</v>
      </c>
      <c r="F225" s="146" t="s">
        <v>349</v>
      </c>
      <c r="I225" s="143"/>
      <c r="L225" s="32"/>
      <c r="M225" s="144"/>
      <c r="T225" s="53"/>
      <c r="AT225" s="17" t="s">
        <v>179</v>
      </c>
      <c r="AU225" s="17" t="s">
        <v>85</v>
      </c>
    </row>
    <row r="226" spans="2:65" s="1" customFormat="1" ht="24.2" customHeight="1">
      <c r="B226" s="32"/>
      <c r="C226" s="165" t="s">
        <v>350</v>
      </c>
      <c r="D226" s="165" t="s">
        <v>283</v>
      </c>
      <c r="E226" s="166" t="s">
        <v>351</v>
      </c>
      <c r="F226" s="167" t="s">
        <v>352</v>
      </c>
      <c r="G226" s="168" t="s">
        <v>338</v>
      </c>
      <c r="H226" s="169">
        <v>1</v>
      </c>
      <c r="I226" s="170"/>
      <c r="J226" s="171">
        <f>ROUND(I226*H226,2)</f>
        <v>0</v>
      </c>
      <c r="K226" s="167" t="s">
        <v>222</v>
      </c>
      <c r="L226" s="172"/>
      <c r="M226" s="173" t="s">
        <v>19</v>
      </c>
      <c r="N226" s="174" t="s">
        <v>46</v>
      </c>
      <c r="P226" s="137">
        <f>O226*H226</f>
        <v>0</v>
      </c>
      <c r="Q226" s="137">
        <v>5.5E-2</v>
      </c>
      <c r="R226" s="137">
        <f>Q226*H226</f>
        <v>5.5E-2</v>
      </c>
      <c r="S226" s="137">
        <v>0</v>
      </c>
      <c r="T226" s="138">
        <f>S226*H226</f>
        <v>0</v>
      </c>
      <c r="AR226" s="139" t="s">
        <v>159</v>
      </c>
      <c r="AT226" s="139" t="s">
        <v>283</v>
      </c>
      <c r="AU226" s="139" t="s">
        <v>85</v>
      </c>
      <c r="AY226" s="17" t="s">
        <v>119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7" t="s">
        <v>83</v>
      </c>
      <c r="BK226" s="140">
        <f>ROUND(I226*H226,2)</f>
        <v>0</v>
      </c>
      <c r="BL226" s="17" t="s">
        <v>140</v>
      </c>
      <c r="BM226" s="139" t="s">
        <v>353</v>
      </c>
    </row>
    <row r="227" spans="2:65" s="1" customFormat="1" ht="24.2" customHeight="1">
      <c r="B227" s="32"/>
      <c r="C227" s="128" t="s">
        <v>354</v>
      </c>
      <c r="D227" s="128" t="s">
        <v>122</v>
      </c>
      <c r="E227" s="129" t="s">
        <v>355</v>
      </c>
      <c r="F227" s="130" t="s">
        <v>356</v>
      </c>
      <c r="G227" s="131" t="s">
        <v>357</v>
      </c>
      <c r="H227" s="132">
        <v>11.2</v>
      </c>
      <c r="I227" s="133"/>
      <c r="J227" s="134">
        <f>ROUND(I227*H227,2)</f>
        <v>0</v>
      </c>
      <c r="K227" s="130" t="s">
        <v>222</v>
      </c>
      <c r="L227" s="32"/>
      <c r="M227" s="135" t="s">
        <v>19</v>
      </c>
      <c r="N227" s="136" t="s">
        <v>46</v>
      </c>
      <c r="P227" s="137">
        <f>O227*H227</f>
        <v>0</v>
      </c>
      <c r="Q227" s="137">
        <v>2.0000000000000001E-4</v>
      </c>
      <c r="R227" s="137">
        <f>Q227*H227</f>
        <v>2.2399999999999998E-3</v>
      </c>
      <c r="S227" s="137">
        <v>0</v>
      </c>
      <c r="T227" s="138">
        <f>S227*H227</f>
        <v>0</v>
      </c>
      <c r="AR227" s="139" t="s">
        <v>140</v>
      </c>
      <c r="AT227" s="139" t="s">
        <v>122</v>
      </c>
      <c r="AU227" s="139" t="s">
        <v>85</v>
      </c>
      <c r="AY227" s="17" t="s">
        <v>119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7" t="s">
        <v>83</v>
      </c>
      <c r="BK227" s="140">
        <f>ROUND(I227*H227,2)</f>
        <v>0</v>
      </c>
      <c r="BL227" s="17" t="s">
        <v>140</v>
      </c>
      <c r="BM227" s="139" t="s">
        <v>358</v>
      </c>
    </row>
    <row r="228" spans="2:65" s="1" customFormat="1" ht="11.25">
      <c r="B228" s="32"/>
      <c r="D228" s="145" t="s">
        <v>179</v>
      </c>
      <c r="F228" s="146" t="s">
        <v>359</v>
      </c>
      <c r="I228" s="143"/>
      <c r="L228" s="32"/>
      <c r="M228" s="144"/>
      <c r="T228" s="53"/>
      <c r="AT228" s="17" t="s">
        <v>179</v>
      </c>
      <c r="AU228" s="17" t="s">
        <v>85</v>
      </c>
    </row>
    <row r="229" spans="2:65" s="12" customFormat="1" ht="11.25">
      <c r="B229" s="151"/>
      <c r="D229" s="141" t="s">
        <v>225</v>
      </c>
      <c r="E229" s="152" t="s">
        <v>19</v>
      </c>
      <c r="F229" s="153" t="s">
        <v>360</v>
      </c>
      <c r="H229" s="154">
        <v>11.2</v>
      </c>
      <c r="I229" s="155"/>
      <c r="L229" s="151"/>
      <c r="M229" s="156"/>
      <c r="T229" s="157"/>
      <c r="AT229" s="152" t="s">
        <v>225</v>
      </c>
      <c r="AU229" s="152" t="s">
        <v>85</v>
      </c>
      <c r="AV229" s="12" t="s">
        <v>85</v>
      </c>
      <c r="AW229" s="12" t="s">
        <v>36</v>
      </c>
      <c r="AX229" s="12" t="s">
        <v>83</v>
      </c>
      <c r="AY229" s="152" t="s">
        <v>119</v>
      </c>
    </row>
    <row r="230" spans="2:65" s="11" customFormat="1" ht="22.9" customHeight="1">
      <c r="B230" s="116"/>
      <c r="D230" s="117" t="s">
        <v>74</v>
      </c>
      <c r="E230" s="126" t="s">
        <v>118</v>
      </c>
      <c r="F230" s="126" t="s">
        <v>361</v>
      </c>
      <c r="I230" s="119"/>
      <c r="J230" s="127">
        <f>BK230</f>
        <v>0</v>
      </c>
      <c r="L230" s="116"/>
      <c r="M230" s="121"/>
      <c r="P230" s="122">
        <f>SUM(P231:P245)</f>
        <v>0</v>
      </c>
      <c r="R230" s="122">
        <f>SUM(R231:R245)</f>
        <v>20.633061000000001</v>
      </c>
      <c r="T230" s="123">
        <f>SUM(T231:T245)</f>
        <v>0</v>
      </c>
      <c r="AR230" s="117" t="s">
        <v>83</v>
      </c>
      <c r="AT230" s="124" t="s">
        <v>74</v>
      </c>
      <c r="AU230" s="124" t="s">
        <v>83</v>
      </c>
      <c r="AY230" s="117" t="s">
        <v>119</v>
      </c>
      <c r="BK230" s="125">
        <f>SUM(BK231:BK245)</f>
        <v>0</v>
      </c>
    </row>
    <row r="231" spans="2:65" s="1" customFormat="1" ht="33" customHeight="1">
      <c r="B231" s="32"/>
      <c r="C231" s="128" t="s">
        <v>362</v>
      </c>
      <c r="D231" s="128" t="s">
        <v>122</v>
      </c>
      <c r="E231" s="129" t="s">
        <v>363</v>
      </c>
      <c r="F231" s="130" t="s">
        <v>364</v>
      </c>
      <c r="G231" s="131" t="s">
        <v>221</v>
      </c>
      <c r="H231" s="132">
        <v>77.89</v>
      </c>
      <c r="I231" s="133"/>
      <c r="J231" s="134">
        <f>ROUND(I231*H231,2)</f>
        <v>0</v>
      </c>
      <c r="K231" s="130" t="s">
        <v>222</v>
      </c>
      <c r="L231" s="32"/>
      <c r="M231" s="135" t="s">
        <v>19</v>
      </c>
      <c r="N231" s="136" t="s">
        <v>46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140</v>
      </c>
      <c r="AT231" s="139" t="s">
        <v>122</v>
      </c>
      <c r="AU231" s="139" t="s">
        <v>85</v>
      </c>
      <c r="AY231" s="17" t="s">
        <v>119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7" t="s">
        <v>83</v>
      </c>
      <c r="BK231" s="140">
        <f>ROUND(I231*H231,2)</f>
        <v>0</v>
      </c>
      <c r="BL231" s="17" t="s">
        <v>140</v>
      </c>
      <c r="BM231" s="139" t="s">
        <v>365</v>
      </c>
    </row>
    <row r="232" spans="2:65" s="1" customFormat="1" ht="11.25">
      <c r="B232" s="32"/>
      <c r="D232" s="145" t="s">
        <v>179</v>
      </c>
      <c r="F232" s="146" t="s">
        <v>366</v>
      </c>
      <c r="I232" s="143"/>
      <c r="L232" s="32"/>
      <c r="M232" s="144"/>
      <c r="T232" s="53"/>
      <c r="AT232" s="17" t="s">
        <v>179</v>
      </c>
      <c r="AU232" s="17" t="s">
        <v>85</v>
      </c>
    </row>
    <row r="233" spans="2:65" s="12" customFormat="1" ht="11.25">
      <c r="B233" s="151"/>
      <c r="D233" s="141" t="s">
        <v>225</v>
      </c>
      <c r="E233" s="152" t="s">
        <v>19</v>
      </c>
      <c r="F233" s="153" t="s">
        <v>367</v>
      </c>
      <c r="H233" s="154">
        <v>59.65</v>
      </c>
      <c r="I233" s="155"/>
      <c r="L233" s="151"/>
      <c r="M233" s="156"/>
      <c r="T233" s="157"/>
      <c r="AT233" s="152" t="s">
        <v>225</v>
      </c>
      <c r="AU233" s="152" t="s">
        <v>85</v>
      </c>
      <c r="AV233" s="12" t="s">
        <v>85</v>
      </c>
      <c r="AW233" s="12" t="s">
        <v>36</v>
      </c>
      <c r="AX233" s="12" t="s">
        <v>75</v>
      </c>
      <c r="AY233" s="152" t="s">
        <v>119</v>
      </c>
    </row>
    <row r="234" spans="2:65" s="12" customFormat="1" ht="11.25">
      <c r="B234" s="151"/>
      <c r="D234" s="141" t="s">
        <v>225</v>
      </c>
      <c r="E234" s="152" t="s">
        <v>19</v>
      </c>
      <c r="F234" s="153" t="s">
        <v>368</v>
      </c>
      <c r="H234" s="154">
        <v>18.239999999999998</v>
      </c>
      <c r="I234" s="155"/>
      <c r="L234" s="151"/>
      <c r="M234" s="156"/>
      <c r="T234" s="157"/>
      <c r="AT234" s="152" t="s">
        <v>225</v>
      </c>
      <c r="AU234" s="152" t="s">
        <v>85</v>
      </c>
      <c r="AV234" s="12" t="s">
        <v>85</v>
      </c>
      <c r="AW234" s="12" t="s">
        <v>36</v>
      </c>
      <c r="AX234" s="12" t="s">
        <v>75</v>
      </c>
      <c r="AY234" s="152" t="s">
        <v>119</v>
      </c>
    </row>
    <row r="235" spans="2:65" s="13" customFormat="1" ht="11.25">
      <c r="B235" s="158"/>
      <c r="D235" s="141" t="s">
        <v>225</v>
      </c>
      <c r="E235" s="159" t="s">
        <v>19</v>
      </c>
      <c r="F235" s="160" t="s">
        <v>227</v>
      </c>
      <c r="H235" s="161">
        <v>77.89</v>
      </c>
      <c r="I235" s="162"/>
      <c r="L235" s="158"/>
      <c r="M235" s="163"/>
      <c r="T235" s="164"/>
      <c r="AT235" s="159" t="s">
        <v>225</v>
      </c>
      <c r="AU235" s="159" t="s">
        <v>85</v>
      </c>
      <c r="AV235" s="13" t="s">
        <v>140</v>
      </c>
      <c r="AW235" s="13" t="s">
        <v>36</v>
      </c>
      <c r="AX235" s="13" t="s">
        <v>83</v>
      </c>
      <c r="AY235" s="159" t="s">
        <v>119</v>
      </c>
    </row>
    <row r="236" spans="2:65" s="1" customFormat="1" ht="76.349999999999994" customHeight="1">
      <c r="B236" s="32"/>
      <c r="C236" s="128" t="s">
        <v>369</v>
      </c>
      <c r="D236" s="128" t="s">
        <v>122</v>
      </c>
      <c r="E236" s="129" t="s">
        <v>370</v>
      </c>
      <c r="F236" s="130" t="s">
        <v>371</v>
      </c>
      <c r="G236" s="131" t="s">
        <v>221</v>
      </c>
      <c r="H236" s="132">
        <v>77.89</v>
      </c>
      <c r="I236" s="133"/>
      <c r="J236" s="134">
        <f>ROUND(I236*H236,2)</f>
        <v>0</v>
      </c>
      <c r="K236" s="130" t="s">
        <v>222</v>
      </c>
      <c r="L236" s="32"/>
      <c r="M236" s="135" t="s">
        <v>19</v>
      </c>
      <c r="N236" s="136" t="s">
        <v>46</v>
      </c>
      <c r="P236" s="137">
        <f>O236*H236</f>
        <v>0</v>
      </c>
      <c r="Q236" s="137">
        <v>0.14610000000000001</v>
      </c>
      <c r="R236" s="137">
        <f>Q236*H236</f>
        <v>11.379729000000001</v>
      </c>
      <c r="S236" s="137">
        <v>0</v>
      </c>
      <c r="T236" s="138">
        <f>S236*H236</f>
        <v>0</v>
      </c>
      <c r="AR236" s="139" t="s">
        <v>140</v>
      </c>
      <c r="AT236" s="139" t="s">
        <v>122</v>
      </c>
      <c r="AU236" s="139" t="s">
        <v>85</v>
      </c>
      <c r="AY236" s="17" t="s">
        <v>119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7" t="s">
        <v>83</v>
      </c>
      <c r="BK236" s="140">
        <f>ROUND(I236*H236,2)</f>
        <v>0</v>
      </c>
      <c r="BL236" s="17" t="s">
        <v>140</v>
      </c>
      <c r="BM236" s="139" t="s">
        <v>372</v>
      </c>
    </row>
    <row r="237" spans="2:65" s="1" customFormat="1" ht="11.25">
      <c r="B237" s="32"/>
      <c r="D237" s="145" t="s">
        <v>179</v>
      </c>
      <c r="F237" s="146" t="s">
        <v>373</v>
      </c>
      <c r="I237" s="143"/>
      <c r="L237" s="32"/>
      <c r="M237" s="144"/>
      <c r="T237" s="53"/>
      <c r="AT237" s="17" t="s">
        <v>179</v>
      </c>
      <c r="AU237" s="17" t="s">
        <v>85</v>
      </c>
    </row>
    <row r="238" spans="2:65" s="12" customFormat="1" ht="11.25">
      <c r="B238" s="151"/>
      <c r="D238" s="141" t="s">
        <v>225</v>
      </c>
      <c r="E238" s="152" t="s">
        <v>19</v>
      </c>
      <c r="F238" s="153" t="s">
        <v>367</v>
      </c>
      <c r="H238" s="154">
        <v>59.65</v>
      </c>
      <c r="I238" s="155"/>
      <c r="L238" s="151"/>
      <c r="M238" s="156"/>
      <c r="T238" s="157"/>
      <c r="AT238" s="152" t="s">
        <v>225</v>
      </c>
      <c r="AU238" s="152" t="s">
        <v>85</v>
      </c>
      <c r="AV238" s="12" t="s">
        <v>85</v>
      </c>
      <c r="AW238" s="12" t="s">
        <v>36</v>
      </c>
      <c r="AX238" s="12" t="s">
        <v>75</v>
      </c>
      <c r="AY238" s="152" t="s">
        <v>119</v>
      </c>
    </row>
    <row r="239" spans="2:65" s="12" customFormat="1" ht="11.25">
      <c r="B239" s="151"/>
      <c r="D239" s="141" t="s">
        <v>225</v>
      </c>
      <c r="E239" s="152" t="s">
        <v>19</v>
      </c>
      <c r="F239" s="153" t="s">
        <v>368</v>
      </c>
      <c r="H239" s="154">
        <v>18.239999999999998</v>
      </c>
      <c r="I239" s="155"/>
      <c r="L239" s="151"/>
      <c r="M239" s="156"/>
      <c r="T239" s="157"/>
      <c r="AT239" s="152" t="s">
        <v>225</v>
      </c>
      <c r="AU239" s="152" t="s">
        <v>85</v>
      </c>
      <c r="AV239" s="12" t="s">
        <v>85</v>
      </c>
      <c r="AW239" s="12" t="s">
        <v>36</v>
      </c>
      <c r="AX239" s="12" t="s">
        <v>75</v>
      </c>
      <c r="AY239" s="152" t="s">
        <v>119</v>
      </c>
    </row>
    <row r="240" spans="2:65" s="13" customFormat="1" ht="11.25">
      <c r="B240" s="158"/>
      <c r="D240" s="141" t="s">
        <v>225</v>
      </c>
      <c r="E240" s="159" t="s">
        <v>19</v>
      </c>
      <c r="F240" s="160" t="s">
        <v>227</v>
      </c>
      <c r="H240" s="161">
        <v>77.89</v>
      </c>
      <c r="I240" s="162"/>
      <c r="L240" s="158"/>
      <c r="M240" s="163"/>
      <c r="T240" s="164"/>
      <c r="AT240" s="159" t="s">
        <v>225</v>
      </c>
      <c r="AU240" s="159" t="s">
        <v>85</v>
      </c>
      <c r="AV240" s="13" t="s">
        <v>140</v>
      </c>
      <c r="AW240" s="13" t="s">
        <v>36</v>
      </c>
      <c r="AX240" s="13" t="s">
        <v>83</v>
      </c>
      <c r="AY240" s="159" t="s">
        <v>119</v>
      </c>
    </row>
    <row r="241" spans="2:65" s="1" customFormat="1" ht="16.5" customHeight="1">
      <c r="B241" s="32"/>
      <c r="C241" s="165" t="s">
        <v>374</v>
      </c>
      <c r="D241" s="165" t="s">
        <v>283</v>
      </c>
      <c r="E241" s="166" t="s">
        <v>375</v>
      </c>
      <c r="F241" s="167" t="s">
        <v>376</v>
      </c>
      <c r="G241" s="168" t="s">
        <v>221</v>
      </c>
      <c r="H241" s="169">
        <v>85.679000000000002</v>
      </c>
      <c r="I241" s="170"/>
      <c r="J241" s="171">
        <f>ROUND(I241*H241,2)</f>
        <v>0</v>
      </c>
      <c r="K241" s="167" t="s">
        <v>222</v>
      </c>
      <c r="L241" s="172"/>
      <c r="M241" s="173" t="s">
        <v>19</v>
      </c>
      <c r="N241" s="174" t="s">
        <v>46</v>
      </c>
      <c r="P241" s="137">
        <f>O241*H241</f>
        <v>0</v>
      </c>
      <c r="Q241" s="137">
        <v>0.108</v>
      </c>
      <c r="R241" s="137">
        <f>Q241*H241</f>
        <v>9.2533320000000003</v>
      </c>
      <c r="S241" s="137">
        <v>0</v>
      </c>
      <c r="T241" s="138">
        <f>S241*H241</f>
        <v>0</v>
      </c>
      <c r="AR241" s="139" t="s">
        <v>159</v>
      </c>
      <c r="AT241" s="139" t="s">
        <v>283</v>
      </c>
      <c r="AU241" s="139" t="s">
        <v>85</v>
      </c>
      <c r="AY241" s="17" t="s">
        <v>119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7" t="s">
        <v>83</v>
      </c>
      <c r="BK241" s="140">
        <f>ROUND(I241*H241,2)</f>
        <v>0</v>
      </c>
      <c r="BL241" s="17" t="s">
        <v>140</v>
      </c>
      <c r="BM241" s="139" t="s">
        <v>377</v>
      </c>
    </row>
    <row r="242" spans="2:65" s="12" customFormat="1" ht="11.25">
      <c r="B242" s="151"/>
      <c r="D242" s="141" t="s">
        <v>225</v>
      </c>
      <c r="E242" s="152" t="s">
        <v>19</v>
      </c>
      <c r="F242" s="153" t="s">
        <v>367</v>
      </c>
      <c r="H242" s="154">
        <v>59.65</v>
      </c>
      <c r="I242" s="155"/>
      <c r="L242" s="151"/>
      <c r="M242" s="156"/>
      <c r="T242" s="157"/>
      <c r="AT242" s="152" t="s">
        <v>225</v>
      </c>
      <c r="AU242" s="152" t="s">
        <v>85</v>
      </c>
      <c r="AV242" s="12" t="s">
        <v>85</v>
      </c>
      <c r="AW242" s="12" t="s">
        <v>36</v>
      </c>
      <c r="AX242" s="12" t="s">
        <v>75</v>
      </c>
      <c r="AY242" s="152" t="s">
        <v>119</v>
      </c>
    </row>
    <row r="243" spans="2:65" s="12" customFormat="1" ht="11.25">
      <c r="B243" s="151"/>
      <c r="D243" s="141" t="s">
        <v>225</v>
      </c>
      <c r="E243" s="152" t="s">
        <v>19</v>
      </c>
      <c r="F243" s="153" t="s">
        <v>368</v>
      </c>
      <c r="H243" s="154">
        <v>18.239999999999998</v>
      </c>
      <c r="I243" s="155"/>
      <c r="L243" s="151"/>
      <c r="M243" s="156"/>
      <c r="T243" s="157"/>
      <c r="AT243" s="152" t="s">
        <v>225</v>
      </c>
      <c r="AU243" s="152" t="s">
        <v>85</v>
      </c>
      <c r="AV243" s="12" t="s">
        <v>85</v>
      </c>
      <c r="AW243" s="12" t="s">
        <v>36</v>
      </c>
      <c r="AX243" s="12" t="s">
        <v>75</v>
      </c>
      <c r="AY243" s="152" t="s">
        <v>119</v>
      </c>
    </row>
    <row r="244" spans="2:65" s="13" customFormat="1" ht="11.25">
      <c r="B244" s="158"/>
      <c r="D244" s="141" t="s">
        <v>225</v>
      </c>
      <c r="E244" s="159" t="s">
        <v>19</v>
      </c>
      <c r="F244" s="160" t="s">
        <v>227</v>
      </c>
      <c r="H244" s="161">
        <v>77.89</v>
      </c>
      <c r="I244" s="162"/>
      <c r="L244" s="158"/>
      <c r="M244" s="163"/>
      <c r="T244" s="164"/>
      <c r="AT244" s="159" t="s">
        <v>225</v>
      </c>
      <c r="AU244" s="159" t="s">
        <v>85</v>
      </c>
      <c r="AV244" s="13" t="s">
        <v>140</v>
      </c>
      <c r="AW244" s="13" t="s">
        <v>36</v>
      </c>
      <c r="AX244" s="13" t="s">
        <v>83</v>
      </c>
      <c r="AY244" s="159" t="s">
        <v>119</v>
      </c>
    </row>
    <row r="245" spans="2:65" s="12" customFormat="1" ht="11.25">
      <c r="B245" s="151"/>
      <c r="D245" s="141" t="s">
        <v>225</v>
      </c>
      <c r="F245" s="153" t="s">
        <v>378</v>
      </c>
      <c r="H245" s="154">
        <v>85.679000000000002</v>
      </c>
      <c r="I245" s="155"/>
      <c r="L245" s="151"/>
      <c r="M245" s="156"/>
      <c r="T245" s="157"/>
      <c r="AT245" s="152" t="s">
        <v>225</v>
      </c>
      <c r="AU245" s="152" t="s">
        <v>85</v>
      </c>
      <c r="AV245" s="12" t="s">
        <v>85</v>
      </c>
      <c r="AW245" s="12" t="s">
        <v>4</v>
      </c>
      <c r="AX245" s="12" t="s">
        <v>83</v>
      </c>
      <c r="AY245" s="152" t="s">
        <v>119</v>
      </c>
    </row>
    <row r="246" spans="2:65" s="11" customFormat="1" ht="22.9" customHeight="1">
      <c r="B246" s="116"/>
      <c r="D246" s="117" t="s">
        <v>74</v>
      </c>
      <c r="E246" s="126" t="s">
        <v>149</v>
      </c>
      <c r="F246" s="126" t="s">
        <v>379</v>
      </c>
      <c r="I246" s="119"/>
      <c r="J246" s="127">
        <f>BK246</f>
        <v>0</v>
      </c>
      <c r="L246" s="116"/>
      <c r="M246" s="121"/>
      <c r="P246" s="122">
        <f>SUM(P247:P413)</f>
        <v>0</v>
      </c>
      <c r="R246" s="122">
        <f>SUM(R247:R413)</f>
        <v>18.539105269999997</v>
      </c>
      <c r="T246" s="123">
        <f>SUM(T247:T413)</f>
        <v>0</v>
      </c>
      <c r="AR246" s="117" t="s">
        <v>83</v>
      </c>
      <c r="AT246" s="124" t="s">
        <v>74</v>
      </c>
      <c r="AU246" s="124" t="s">
        <v>83</v>
      </c>
      <c r="AY246" s="117" t="s">
        <v>119</v>
      </c>
      <c r="BK246" s="125">
        <f>SUM(BK247:BK413)</f>
        <v>0</v>
      </c>
    </row>
    <row r="247" spans="2:65" s="1" customFormat="1" ht="37.9" customHeight="1">
      <c r="B247" s="32"/>
      <c r="C247" s="128" t="s">
        <v>380</v>
      </c>
      <c r="D247" s="128" t="s">
        <v>122</v>
      </c>
      <c r="E247" s="129" t="s">
        <v>381</v>
      </c>
      <c r="F247" s="130" t="s">
        <v>382</v>
      </c>
      <c r="G247" s="131" t="s">
        <v>221</v>
      </c>
      <c r="H247" s="132">
        <v>10.981</v>
      </c>
      <c r="I247" s="133"/>
      <c r="J247" s="134">
        <f>ROUND(I247*H247,2)</f>
        <v>0</v>
      </c>
      <c r="K247" s="130" t="s">
        <v>222</v>
      </c>
      <c r="L247" s="32"/>
      <c r="M247" s="135" t="s">
        <v>19</v>
      </c>
      <c r="N247" s="136" t="s">
        <v>46</v>
      </c>
      <c r="P247" s="137">
        <f>O247*H247</f>
        <v>0</v>
      </c>
      <c r="Q247" s="137">
        <v>4.3800000000000002E-3</v>
      </c>
      <c r="R247" s="137">
        <f>Q247*H247</f>
        <v>4.8096779999999999E-2</v>
      </c>
      <c r="S247" s="137">
        <v>0</v>
      </c>
      <c r="T247" s="138">
        <f>S247*H247</f>
        <v>0</v>
      </c>
      <c r="AR247" s="139" t="s">
        <v>140</v>
      </c>
      <c r="AT247" s="139" t="s">
        <v>122</v>
      </c>
      <c r="AU247" s="139" t="s">
        <v>85</v>
      </c>
      <c r="AY247" s="17" t="s">
        <v>119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7" t="s">
        <v>83</v>
      </c>
      <c r="BK247" s="140">
        <f>ROUND(I247*H247,2)</f>
        <v>0</v>
      </c>
      <c r="BL247" s="17" t="s">
        <v>140</v>
      </c>
      <c r="BM247" s="139" t="s">
        <v>383</v>
      </c>
    </row>
    <row r="248" spans="2:65" s="1" customFormat="1" ht="11.25">
      <c r="B248" s="32"/>
      <c r="D248" s="145" t="s">
        <v>179</v>
      </c>
      <c r="F248" s="146" t="s">
        <v>384</v>
      </c>
      <c r="I248" s="143"/>
      <c r="L248" s="32"/>
      <c r="M248" s="144"/>
      <c r="T248" s="53"/>
      <c r="AT248" s="17" t="s">
        <v>179</v>
      </c>
      <c r="AU248" s="17" t="s">
        <v>85</v>
      </c>
    </row>
    <row r="249" spans="2:65" s="12" customFormat="1" ht="22.5">
      <c r="B249" s="151"/>
      <c r="D249" s="141" t="s">
        <v>225</v>
      </c>
      <c r="E249" s="152" t="s">
        <v>19</v>
      </c>
      <c r="F249" s="153" t="s">
        <v>385</v>
      </c>
      <c r="H249" s="154">
        <v>9.6199999999999992</v>
      </c>
      <c r="I249" s="155"/>
      <c r="L249" s="151"/>
      <c r="M249" s="156"/>
      <c r="T249" s="157"/>
      <c r="AT249" s="152" t="s">
        <v>225</v>
      </c>
      <c r="AU249" s="152" t="s">
        <v>85</v>
      </c>
      <c r="AV249" s="12" t="s">
        <v>85</v>
      </c>
      <c r="AW249" s="12" t="s">
        <v>36</v>
      </c>
      <c r="AX249" s="12" t="s">
        <v>75</v>
      </c>
      <c r="AY249" s="152" t="s">
        <v>119</v>
      </c>
    </row>
    <row r="250" spans="2:65" s="12" customFormat="1" ht="11.25">
      <c r="B250" s="151"/>
      <c r="D250" s="141" t="s">
        <v>225</v>
      </c>
      <c r="E250" s="152" t="s">
        <v>19</v>
      </c>
      <c r="F250" s="153" t="s">
        <v>386</v>
      </c>
      <c r="H250" s="154">
        <v>0.30599999999999999</v>
      </c>
      <c r="I250" s="155"/>
      <c r="L250" s="151"/>
      <c r="M250" s="156"/>
      <c r="T250" s="157"/>
      <c r="AT250" s="152" t="s">
        <v>225</v>
      </c>
      <c r="AU250" s="152" t="s">
        <v>85</v>
      </c>
      <c r="AV250" s="12" t="s">
        <v>85</v>
      </c>
      <c r="AW250" s="12" t="s">
        <v>36</v>
      </c>
      <c r="AX250" s="12" t="s">
        <v>75</v>
      </c>
      <c r="AY250" s="152" t="s">
        <v>119</v>
      </c>
    </row>
    <row r="251" spans="2:65" s="12" customFormat="1" ht="11.25">
      <c r="B251" s="151"/>
      <c r="D251" s="141" t="s">
        <v>225</v>
      </c>
      <c r="E251" s="152" t="s">
        <v>19</v>
      </c>
      <c r="F251" s="153" t="s">
        <v>387</v>
      </c>
      <c r="H251" s="154">
        <v>0.23899999999999999</v>
      </c>
      <c r="I251" s="155"/>
      <c r="L251" s="151"/>
      <c r="M251" s="156"/>
      <c r="T251" s="157"/>
      <c r="AT251" s="152" t="s">
        <v>225</v>
      </c>
      <c r="AU251" s="152" t="s">
        <v>85</v>
      </c>
      <c r="AV251" s="12" t="s">
        <v>85</v>
      </c>
      <c r="AW251" s="12" t="s">
        <v>36</v>
      </c>
      <c r="AX251" s="12" t="s">
        <v>75</v>
      </c>
      <c r="AY251" s="152" t="s">
        <v>119</v>
      </c>
    </row>
    <row r="252" spans="2:65" s="12" customFormat="1" ht="11.25">
      <c r="B252" s="151"/>
      <c r="D252" s="141" t="s">
        <v>225</v>
      </c>
      <c r="E252" s="152" t="s">
        <v>19</v>
      </c>
      <c r="F252" s="153" t="s">
        <v>388</v>
      </c>
      <c r="H252" s="154">
        <v>0.81599999999999995</v>
      </c>
      <c r="I252" s="155"/>
      <c r="L252" s="151"/>
      <c r="M252" s="156"/>
      <c r="T252" s="157"/>
      <c r="AT252" s="152" t="s">
        <v>225</v>
      </c>
      <c r="AU252" s="152" t="s">
        <v>85</v>
      </c>
      <c r="AV252" s="12" t="s">
        <v>85</v>
      </c>
      <c r="AW252" s="12" t="s">
        <v>36</v>
      </c>
      <c r="AX252" s="12" t="s">
        <v>75</v>
      </c>
      <c r="AY252" s="152" t="s">
        <v>119</v>
      </c>
    </row>
    <row r="253" spans="2:65" s="13" customFormat="1" ht="11.25">
      <c r="B253" s="158"/>
      <c r="D253" s="141" t="s">
        <v>225</v>
      </c>
      <c r="E253" s="159" t="s">
        <v>19</v>
      </c>
      <c r="F253" s="160" t="s">
        <v>227</v>
      </c>
      <c r="H253" s="161">
        <v>10.981</v>
      </c>
      <c r="I253" s="162"/>
      <c r="L253" s="158"/>
      <c r="M253" s="163"/>
      <c r="T253" s="164"/>
      <c r="AT253" s="159" t="s">
        <v>225</v>
      </c>
      <c r="AU253" s="159" t="s">
        <v>85</v>
      </c>
      <c r="AV253" s="13" t="s">
        <v>140</v>
      </c>
      <c r="AW253" s="13" t="s">
        <v>36</v>
      </c>
      <c r="AX253" s="13" t="s">
        <v>83</v>
      </c>
      <c r="AY253" s="159" t="s">
        <v>119</v>
      </c>
    </row>
    <row r="254" spans="2:65" s="1" customFormat="1" ht="24.2" customHeight="1">
      <c r="B254" s="32"/>
      <c r="C254" s="128" t="s">
        <v>389</v>
      </c>
      <c r="D254" s="128" t="s">
        <v>122</v>
      </c>
      <c r="E254" s="129" t="s">
        <v>390</v>
      </c>
      <c r="F254" s="130" t="s">
        <v>391</v>
      </c>
      <c r="G254" s="131" t="s">
        <v>221</v>
      </c>
      <c r="H254" s="132">
        <v>10.981</v>
      </c>
      <c r="I254" s="133"/>
      <c r="J254" s="134">
        <f>ROUND(I254*H254,2)</f>
        <v>0</v>
      </c>
      <c r="K254" s="130" t="s">
        <v>222</v>
      </c>
      <c r="L254" s="32"/>
      <c r="M254" s="135" t="s">
        <v>19</v>
      </c>
      <c r="N254" s="136" t="s">
        <v>46</v>
      </c>
      <c r="P254" s="137">
        <f>O254*H254</f>
        <v>0</v>
      </c>
      <c r="Q254" s="137">
        <v>4.0000000000000001E-3</v>
      </c>
      <c r="R254" s="137">
        <f>Q254*H254</f>
        <v>4.3923999999999998E-2</v>
      </c>
      <c r="S254" s="137">
        <v>0</v>
      </c>
      <c r="T254" s="138">
        <f>S254*H254</f>
        <v>0</v>
      </c>
      <c r="AR254" s="139" t="s">
        <v>140</v>
      </c>
      <c r="AT254" s="139" t="s">
        <v>122</v>
      </c>
      <c r="AU254" s="139" t="s">
        <v>85</v>
      </c>
      <c r="AY254" s="17" t="s">
        <v>119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7" t="s">
        <v>83</v>
      </c>
      <c r="BK254" s="140">
        <f>ROUND(I254*H254,2)</f>
        <v>0</v>
      </c>
      <c r="BL254" s="17" t="s">
        <v>140</v>
      </c>
      <c r="BM254" s="139" t="s">
        <v>392</v>
      </c>
    </row>
    <row r="255" spans="2:65" s="1" customFormat="1" ht="11.25">
      <c r="B255" s="32"/>
      <c r="D255" s="145" t="s">
        <v>179</v>
      </c>
      <c r="F255" s="146" t="s">
        <v>393</v>
      </c>
      <c r="I255" s="143"/>
      <c r="L255" s="32"/>
      <c r="M255" s="144"/>
      <c r="T255" s="53"/>
      <c r="AT255" s="17" t="s">
        <v>179</v>
      </c>
      <c r="AU255" s="17" t="s">
        <v>85</v>
      </c>
    </row>
    <row r="256" spans="2:65" s="12" customFormat="1" ht="22.5">
      <c r="B256" s="151"/>
      <c r="D256" s="141" t="s">
        <v>225</v>
      </c>
      <c r="E256" s="152" t="s">
        <v>19</v>
      </c>
      <c r="F256" s="153" t="s">
        <v>385</v>
      </c>
      <c r="H256" s="154">
        <v>9.6199999999999992</v>
      </c>
      <c r="I256" s="155"/>
      <c r="L256" s="151"/>
      <c r="M256" s="156"/>
      <c r="T256" s="157"/>
      <c r="AT256" s="152" t="s">
        <v>225</v>
      </c>
      <c r="AU256" s="152" t="s">
        <v>85</v>
      </c>
      <c r="AV256" s="12" t="s">
        <v>85</v>
      </c>
      <c r="AW256" s="12" t="s">
        <v>36</v>
      </c>
      <c r="AX256" s="12" t="s">
        <v>75</v>
      </c>
      <c r="AY256" s="152" t="s">
        <v>119</v>
      </c>
    </row>
    <row r="257" spans="2:65" s="12" customFormat="1" ht="11.25">
      <c r="B257" s="151"/>
      <c r="D257" s="141" t="s">
        <v>225</v>
      </c>
      <c r="E257" s="152" t="s">
        <v>19</v>
      </c>
      <c r="F257" s="153" t="s">
        <v>386</v>
      </c>
      <c r="H257" s="154">
        <v>0.30599999999999999</v>
      </c>
      <c r="I257" s="155"/>
      <c r="L257" s="151"/>
      <c r="M257" s="156"/>
      <c r="T257" s="157"/>
      <c r="AT257" s="152" t="s">
        <v>225</v>
      </c>
      <c r="AU257" s="152" t="s">
        <v>85</v>
      </c>
      <c r="AV257" s="12" t="s">
        <v>85</v>
      </c>
      <c r="AW257" s="12" t="s">
        <v>36</v>
      </c>
      <c r="AX257" s="12" t="s">
        <v>75</v>
      </c>
      <c r="AY257" s="152" t="s">
        <v>119</v>
      </c>
    </row>
    <row r="258" spans="2:65" s="12" customFormat="1" ht="11.25">
      <c r="B258" s="151"/>
      <c r="D258" s="141" t="s">
        <v>225</v>
      </c>
      <c r="E258" s="152" t="s">
        <v>19</v>
      </c>
      <c r="F258" s="153" t="s">
        <v>387</v>
      </c>
      <c r="H258" s="154">
        <v>0.23899999999999999</v>
      </c>
      <c r="I258" s="155"/>
      <c r="L258" s="151"/>
      <c r="M258" s="156"/>
      <c r="T258" s="157"/>
      <c r="AT258" s="152" t="s">
        <v>225</v>
      </c>
      <c r="AU258" s="152" t="s">
        <v>85</v>
      </c>
      <c r="AV258" s="12" t="s">
        <v>85</v>
      </c>
      <c r="AW258" s="12" t="s">
        <v>36</v>
      </c>
      <c r="AX258" s="12" t="s">
        <v>75</v>
      </c>
      <c r="AY258" s="152" t="s">
        <v>119</v>
      </c>
    </row>
    <row r="259" spans="2:65" s="12" customFormat="1" ht="11.25">
      <c r="B259" s="151"/>
      <c r="D259" s="141" t="s">
        <v>225</v>
      </c>
      <c r="E259" s="152" t="s">
        <v>19</v>
      </c>
      <c r="F259" s="153" t="s">
        <v>388</v>
      </c>
      <c r="H259" s="154">
        <v>0.81599999999999995</v>
      </c>
      <c r="I259" s="155"/>
      <c r="L259" s="151"/>
      <c r="M259" s="156"/>
      <c r="T259" s="157"/>
      <c r="AT259" s="152" t="s">
        <v>225</v>
      </c>
      <c r="AU259" s="152" t="s">
        <v>85</v>
      </c>
      <c r="AV259" s="12" t="s">
        <v>85</v>
      </c>
      <c r="AW259" s="12" t="s">
        <v>36</v>
      </c>
      <c r="AX259" s="12" t="s">
        <v>75</v>
      </c>
      <c r="AY259" s="152" t="s">
        <v>119</v>
      </c>
    </row>
    <row r="260" spans="2:65" s="13" customFormat="1" ht="11.25">
      <c r="B260" s="158"/>
      <c r="D260" s="141" t="s">
        <v>225</v>
      </c>
      <c r="E260" s="159" t="s">
        <v>19</v>
      </c>
      <c r="F260" s="160" t="s">
        <v>227</v>
      </c>
      <c r="H260" s="161">
        <v>10.981</v>
      </c>
      <c r="I260" s="162"/>
      <c r="L260" s="158"/>
      <c r="M260" s="163"/>
      <c r="T260" s="164"/>
      <c r="AT260" s="159" t="s">
        <v>225</v>
      </c>
      <c r="AU260" s="159" t="s">
        <v>85</v>
      </c>
      <c r="AV260" s="13" t="s">
        <v>140</v>
      </c>
      <c r="AW260" s="13" t="s">
        <v>36</v>
      </c>
      <c r="AX260" s="13" t="s">
        <v>83</v>
      </c>
      <c r="AY260" s="159" t="s">
        <v>119</v>
      </c>
    </row>
    <row r="261" spans="2:65" s="1" customFormat="1" ht="37.9" customHeight="1">
      <c r="B261" s="32"/>
      <c r="C261" s="128" t="s">
        <v>394</v>
      </c>
      <c r="D261" s="128" t="s">
        <v>122</v>
      </c>
      <c r="E261" s="129" t="s">
        <v>395</v>
      </c>
      <c r="F261" s="130" t="s">
        <v>396</v>
      </c>
      <c r="G261" s="131" t="s">
        <v>221</v>
      </c>
      <c r="H261" s="132">
        <v>10.981</v>
      </c>
      <c r="I261" s="133"/>
      <c r="J261" s="134">
        <f>ROUND(I261*H261,2)</f>
        <v>0</v>
      </c>
      <c r="K261" s="130" t="s">
        <v>222</v>
      </c>
      <c r="L261" s="32"/>
      <c r="M261" s="135" t="s">
        <v>19</v>
      </c>
      <c r="N261" s="136" t="s">
        <v>46</v>
      </c>
      <c r="P261" s="137">
        <f>O261*H261</f>
        <v>0</v>
      </c>
      <c r="Q261" s="137">
        <v>1.103E-2</v>
      </c>
      <c r="R261" s="137">
        <f>Q261*H261</f>
        <v>0.12112043</v>
      </c>
      <c r="S261" s="137">
        <v>0</v>
      </c>
      <c r="T261" s="138">
        <f>S261*H261</f>
        <v>0</v>
      </c>
      <c r="AR261" s="139" t="s">
        <v>140</v>
      </c>
      <c r="AT261" s="139" t="s">
        <v>122</v>
      </c>
      <c r="AU261" s="139" t="s">
        <v>85</v>
      </c>
      <c r="AY261" s="17" t="s">
        <v>119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7" t="s">
        <v>83</v>
      </c>
      <c r="BK261" s="140">
        <f>ROUND(I261*H261,2)</f>
        <v>0</v>
      </c>
      <c r="BL261" s="17" t="s">
        <v>140</v>
      </c>
      <c r="BM261" s="139" t="s">
        <v>397</v>
      </c>
    </row>
    <row r="262" spans="2:65" s="1" customFormat="1" ht="11.25">
      <c r="B262" s="32"/>
      <c r="D262" s="145" t="s">
        <v>179</v>
      </c>
      <c r="F262" s="146" t="s">
        <v>398</v>
      </c>
      <c r="I262" s="143"/>
      <c r="L262" s="32"/>
      <c r="M262" s="144"/>
      <c r="T262" s="53"/>
      <c r="AT262" s="17" t="s">
        <v>179</v>
      </c>
      <c r="AU262" s="17" t="s">
        <v>85</v>
      </c>
    </row>
    <row r="263" spans="2:65" s="12" customFormat="1" ht="22.5">
      <c r="B263" s="151"/>
      <c r="D263" s="141" t="s">
        <v>225</v>
      </c>
      <c r="E263" s="152" t="s">
        <v>19</v>
      </c>
      <c r="F263" s="153" t="s">
        <v>385</v>
      </c>
      <c r="H263" s="154">
        <v>9.6199999999999992</v>
      </c>
      <c r="I263" s="155"/>
      <c r="L263" s="151"/>
      <c r="M263" s="156"/>
      <c r="T263" s="157"/>
      <c r="AT263" s="152" t="s">
        <v>225</v>
      </c>
      <c r="AU263" s="152" t="s">
        <v>85</v>
      </c>
      <c r="AV263" s="12" t="s">
        <v>85</v>
      </c>
      <c r="AW263" s="12" t="s">
        <v>36</v>
      </c>
      <c r="AX263" s="12" t="s">
        <v>75</v>
      </c>
      <c r="AY263" s="152" t="s">
        <v>119</v>
      </c>
    </row>
    <row r="264" spans="2:65" s="12" customFormat="1" ht="11.25">
      <c r="B264" s="151"/>
      <c r="D264" s="141" t="s">
        <v>225</v>
      </c>
      <c r="E264" s="152" t="s">
        <v>19</v>
      </c>
      <c r="F264" s="153" t="s">
        <v>386</v>
      </c>
      <c r="H264" s="154">
        <v>0.30599999999999999</v>
      </c>
      <c r="I264" s="155"/>
      <c r="L264" s="151"/>
      <c r="M264" s="156"/>
      <c r="T264" s="157"/>
      <c r="AT264" s="152" t="s">
        <v>225</v>
      </c>
      <c r="AU264" s="152" t="s">
        <v>85</v>
      </c>
      <c r="AV264" s="12" t="s">
        <v>85</v>
      </c>
      <c r="AW264" s="12" t="s">
        <v>36</v>
      </c>
      <c r="AX264" s="12" t="s">
        <v>75</v>
      </c>
      <c r="AY264" s="152" t="s">
        <v>119</v>
      </c>
    </row>
    <row r="265" spans="2:65" s="12" customFormat="1" ht="11.25">
      <c r="B265" s="151"/>
      <c r="D265" s="141" t="s">
        <v>225</v>
      </c>
      <c r="E265" s="152" t="s">
        <v>19</v>
      </c>
      <c r="F265" s="153" t="s">
        <v>387</v>
      </c>
      <c r="H265" s="154">
        <v>0.23899999999999999</v>
      </c>
      <c r="I265" s="155"/>
      <c r="L265" s="151"/>
      <c r="M265" s="156"/>
      <c r="T265" s="157"/>
      <c r="AT265" s="152" t="s">
        <v>225</v>
      </c>
      <c r="AU265" s="152" t="s">
        <v>85</v>
      </c>
      <c r="AV265" s="12" t="s">
        <v>85</v>
      </c>
      <c r="AW265" s="12" t="s">
        <v>36</v>
      </c>
      <c r="AX265" s="12" t="s">
        <v>75</v>
      </c>
      <c r="AY265" s="152" t="s">
        <v>119</v>
      </c>
    </row>
    <row r="266" spans="2:65" s="12" customFormat="1" ht="11.25">
      <c r="B266" s="151"/>
      <c r="D266" s="141" t="s">
        <v>225</v>
      </c>
      <c r="E266" s="152" t="s">
        <v>19</v>
      </c>
      <c r="F266" s="153" t="s">
        <v>388</v>
      </c>
      <c r="H266" s="154">
        <v>0.81599999999999995</v>
      </c>
      <c r="I266" s="155"/>
      <c r="L266" s="151"/>
      <c r="M266" s="156"/>
      <c r="T266" s="157"/>
      <c r="AT266" s="152" t="s">
        <v>225</v>
      </c>
      <c r="AU266" s="152" t="s">
        <v>85</v>
      </c>
      <c r="AV266" s="12" t="s">
        <v>85</v>
      </c>
      <c r="AW266" s="12" t="s">
        <v>36</v>
      </c>
      <c r="AX266" s="12" t="s">
        <v>75</v>
      </c>
      <c r="AY266" s="152" t="s">
        <v>119</v>
      </c>
    </row>
    <row r="267" spans="2:65" s="13" customFormat="1" ht="11.25">
      <c r="B267" s="158"/>
      <c r="D267" s="141" t="s">
        <v>225</v>
      </c>
      <c r="E267" s="159" t="s">
        <v>19</v>
      </c>
      <c r="F267" s="160" t="s">
        <v>227</v>
      </c>
      <c r="H267" s="161">
        <v>10.981</v>
      </c>
      <c r="I267" s="162"/>
      <c r="L267" s="158"/>
      <c r="M267" s="163"/>
      <c r="T267" s="164"/>
      <c r="AT267" s="159" t="s">
        <v>225</v>
      </c>
      <c r="AU267" s="159" t="s">
        <v>85</v>
      </c>
      <c r="AV267" s="13" t="s">
        <v>140</v>
      </c>
      <c r="AW267" s="13" t="s">
        <v>36</v>
      </c>
      <c r="AX267" s="13" t="s">
        <v>83</v>
      </c>
      <c r="AY267" s="159" t="s">
        <v>119</v>
      </c>
    </row>
    <row r="268" spans="2:65" s="1" customFormat="1" ht="33" customHeight="1">
      <c r="B268" s="32"/>
      <c r="C268" s="128" t="s">
        <v>399</v>
      </c>
      <c r="D268" s="128" t="s">
        <v>122</v>
      </c>
      <c r="E268" s="129" t="s">
        <v>400</v>
      </c>
      <c r="F268" s="130" t="s">
        <v>401</v>
      </c>
      <c r="G268" s="131" t="s">
        <v>221</v>
      </c>
      <c r="H268" s="132">
        <v>17.600000000000001</v>
      </c>
      <c r="I268" s="133"/>
      <c r="J268" s="134">
        <f>ROUND(I268*H268,2)</f>
        <v>0</v>
      </c>
      <c r="K268" s="130" t="s">
        <v>222</v>
      </c>
      <c r="L268" s="32"/>
      <c r="M268" s="135" t="s">
        <v>19</v>
      </c>
      <c r="N268" s="136" t="s">
        <v>46</v>
      </c>
      <c r="P268" s="137">
        <f>O268*H268</f>
        <v>0</v>
      </c>
      <c r="Q268" s="137">
        <v>0</v>
      </c>
      <c r="R268" s="137">
        <f>Q268*H268</f>
        <v>0</v>
      </c>
      <c r="S268" s="137">
        <v>0</v>
      </c>
      <c r="T268" s="138">
        <f>S268*H268</f>
        <v>0</v>
      </c>
      <c r="AR268" s="139" t="s">
        <v>140</v>
      </c>
      <c r="AT268" s="139" t="s">
        <v>122</v>
      </c>
      <c r="AU268" s="139" t="s">
        <v>85</v>
      </c>
      <c r="AY268" s="17" t="s">
        <v>119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7" t="s">
        <v>83</v>
      </c>
      <c r="BK268" s="140">
        <f>ROUND(I268*H268,2)</f>
        <v>0</v>
      </c>
      <c r="BL268" s="17" t="s">
        <v>140</v>
      </c>
      <c r="BM268" s="139" t="s">
        <v>402</v>
      </c>
    </row>
    <row r="269" spans="2:65" s="1" customFormat="1" ht="11.25">
      <c r="B269" s="32"/>
      <c r="D269" s="145" t="s">
        <v>179</v>
      </c>
      <c r="F269" s="146" t="s">
        <v>403</v>
      </c>
      <c r="I269" s="143"/>
      <c r="L269" s="32"/>
      <c r="M269" s="144"/>
      <c r="T269" s="53"/>
      <c r="AT269" s="17" t="s">
        <v>179</v>
      </c>
      <c r="AU269" s="17" t="s">
        <v>85</v>
      </c>
    </row>
    <row r="270" spans="2:65" s="14" customFormat="1" ht="11.25">
      <c r="B270" s="175"/>
      <c r="D270" s="141" t="s">
        <v>225</v>
      </c>
      <c r="E270" s="176" t="s">
        <v>19</v>
      </c>
      <c r="F270" s="177" t="s">
        <v>404</v>
      </c>
      <c r="H270" s="176" t="s">
        <v>19</v>
      </c>
      <c r="I270" s="178"/>
      <c r="L270" s="175"/>
      <c r="M270" s="179"/>
      <c r="T270" s="180"/>
      <c r="AT270" s="176" t="s">
        <v>225</v>
      </c>
      <c r="AU270" s="176" t="s">
        <v>85</v>
      </c>
      <c r="AV270" s="14" t="s">
        <v>83</v>
      </c>
      <c r="AW270" s="14" t="s">
        <v>36</v>
      </c>
      <c r="AX270" s="14" t="s">
        <v>75</v>
      </c>
      <c r="AY270" s="176" t="s">
        <v>119</v>
      </c>
    </row>
    <row r="271" spans="2:65" s="12" customFormat="1" ht="11.25">
      <c r="B271" s="151"/>
      <c r="D271" s="141" t="s">
        <v>225</v>
      </c>
      <c r="E271" s="152" t="s">
        <v>19</v>
      </c>
      <c r="F271" s="153" t="s">
        <v>405</v>
      </c>
      <c r="H271" s="154">
        <v>17.600000000000001</v>
      </c>
      <c r="I271" s="155"/>
      <c r="L271" s="151"/>
      <c r="M271" s="156"/>
      <c r="T271" s="157"/>
      <c r="AT271" s="152" t="s">
        <v>225</v>
      </c>
      <c r="AU271" s="152" t="s">
        <v>85</v>
      </c>
      <c r="AV271" s="12" t="s">
        <v>85</v>
      </c>
      <c r="AW271" s="12" t="s">
        <v>36</v>
      </c>
      <c r="AX271" s="12" t="s">
        <v>75</v>
      </c>
      <c r="AY271" s="152" t="s">
        <v>119</v>
      </c>
    </row>
    <row r="272" spans="2:65" s="13" customFormat="1" ht="11.25">
      <c r="B272" s="158"/>
      <c r="D272" s="141" t="s">
        <v>225</v>
      </c>
      <c r="E272" s="159" t="s">
        <v>19</v>
      </c>
      <c r="F272" s="160" t="s">
        <v>227</v>
      </c>
      <c r="H272" s="161">
        <v>17.600000000000001</v>
      </c>
      <c r="I272" s="162"/>
      <c r="L272" s="158"/>
      <c r="M272" s="163"/>
      <c r="T272" s="164"/>
      <c r="AT272" s="159" t="s">
        <v>225</v>
      </c>
      <c r="AU272" s="159" t="s">
        <v>85</v>
      </c>
      <c r="AV272" s="13" t="s">
        <v>140</v>
      </c>
      <c r="AW272" s="13" t="s">
        <v>36</v>
      </c>
      <c r="AX272" s="13" t="s">
        <v>83</v>
      </c>
      <c r="AY272" s="159" t="s">
        <v>119</v>
      </c>
    </row>
    <row r="273" spans="2:65" s="1" customFormat="1" ht="37.9" customHeight="1">
      <c r="B273" s="32"/>
      <c r="C273" s="128" t="s">
        <v>406</v>
      </c>
      <c r="D273" s="128" t="s">
        <v>122</v>
      </c>
      <c r="E273" s="129" t="s">
        <v>407</v>
      </c>
      <c r="F273" s="130" t="s">
        <v>408</v>
      </c>
      <c r="G273" s="131" t="s">
        <v>221</v>
      </c>
      <c r="H273" s="132">
        <v>13.29</v>
      </c>
      <c r="I273" s="133"/>
      <c r="J273" s="134">
        <f>ROUND(I273*H273,2)</f>
        <v>0</v>
      </c>
      <c r="K273" s="130" t="s">
        <v>222</v>
      </c>
      <c r="L273" s="32"/>
      <c r="M273" s="135" t="s">
        <v>19</v>
      </c>
      <c r="N273" s="136" t="s">
        <v>46</v>
      </c>
      <c r="P273" s="137">
        <f>O273*H273</f>
        <v>0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AR273" s="139" t="s">
        <v>140</v>
      </c>
      <c r="AT273" s="139" t="s">
        <v>122</v>
      </c>
      <c r="AU273" s="139" t="s">
        <v>85</v>
      </c>
      <c r="AY273" s="17" t="s">
        <v>119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7" t="s">
        <v>83</v>
      </c>
      <c r="BK273" s="140">
        <f>ROUND(I273*H273,2)</f>
        <v>0</v>
      </c>
      <c r="BL273" s="17" t="s">
        <v>140</v>
      </c>
      <c r="BM273" s="139" t="s">
        <v>409</v>
      </c>
    </row>
    <row r="274" spans="2:65" s="1" customFormat="1" ht="11.25">
      <c r="B274" s="32"/>
      <c r="D274" s="145" t="s">
        <v>179</v>
      </c>
      <c r="F274" s="146" t="s">
        <v>410</v>
      </c>
      <c r="I274" s="143"/>
      <c r="L274" s="32"/>
      <c r="M274" s="144"/>
      <c r="T274" s="53"/>
      <c r="AT274" s="17" t="s">
        <v>179</v>
      </c>
      <c r="AU274" s="17" t="s">
        <v>85</v>
      </c>
    </row>
    <row r="275" spans="2:65" s="12" customFormat="1" ht="11.25">
      <c r="B275" s="151"/>
      <c r="D275" s="141" t="s">
        <v>225</v>
      </c>
      <c r="E275" s="152" t="s">
        <v>19</v>
      </c>
      <c r="F275" s="153" t="s">
        <v>411</v>
      </c>
      <c r="H275" s="154">
        <v>3.15</v>
      </c>
      <c r="I275" s="155"/>
      <c r="L275" s="151"/>
      <c r="M275" s="156"/>
      <c r="T275" s="157"/>
      <c r="AT275" s="152" t="s">
        <v>225</v>
      </c>
      <c r="AU275" s="152" t="s">
        <v>85</v>
      </c>
      <c r="AV275" s="12" t="s">
        <v>85</v>
      </c>
      <c r="AW275" s="12" t="s">
        <v>36</v>
      </c>
      <c r="AX275" s="12" t="s">
        <v>75</v>
      </c>
      <c r="AY275" s="152" t="s">
        <v>119</v>
      </c>
    </row>
    <row r="276" spans="2:65" s="12" customFormat="1" ht="11.25">
      <c r="B276" s="151"/>
      <c r="D276" s="141" t="s">
        <v>225</v>
      </c>
      <c r="E276" s="152" t="s">
        <v>19</v>
      </c>
      <c r="F276" s="153" t="s">
        <v>412</v>
      </c>
      <c r="H276" s="154">
        <v>1.47</v>
      </c>
      <c r="I276" s="155"/>
      <c r="L276" s="151"/>
      <c r="M276" s="156"/>
      <c r="T276" s="157"/>
      <c r="AT276" s="152" t="s">
        <v>225</v>
      </c>
      <c r="AU276" s="152" t="s">
        <v>85</v>
      </c>
      <c r="AV276" s="12" t="s">
        <v>85</v>
      </c>
      <c r="AW276" s="12" t="s">
        <v>36</v>
      </c>
      <c r="AX276" s="12" t="s">
        <v>75</v>
      </c>
      <c r="AY276" s="152" t="s">
        <v>119</v>
      </c>
    </row>
    <row r="277" spans="2:65" s="12" customFormat="1" ht="11.25">
      <c r="B277" s="151"/>
      <c r="D277" s="141" t="s">
        <v>225</v>
      </c>
      <c r="E277" s="152" t="s">
        <v>19</v>
      </c>
      <c r="F277" s="153" t="s">
        <v>413</v>
      </c>
      <c r="H277" s="154">
        <v>8.67</v>
      </c>
      <c r="I277" s="155"/>
      <c r="L277" s="151"/>
      <c r="M277" s="156"/>
      <c r="T277" s="157"/>
      <c r="AT277" s="152" t="s">
        <v>225</v>
      </c>
      <c r="AU277" s="152" t="s">
        <v>85</v>
      </c>
      <c r="AV277" s="12" t="s">
        <v>85</v>
      </c>
      <c r="AW277" s="12" t="s">
        <v>36</v>
      </c>
      <c r="AX277" s="12" t="s">
        <v>75</v>
      </c>
      <c r="AY277" s="152" t="s">
        <v>119</v>
      </c>
    </row>
    <row r="278" spans="2:65" s="13" customFormat="1" ht="11.25">
      <c r="B278" s="158"/>
      <c r="D278" s="141" t="s">
        <v>225</v>
      </c>
      <c r="E278" s="159" t="s">
        <v>19</v>
      </c>
      <c r="F278" s="160" t="s">
        <v>227</v>
      </c>
      <c r="H278" s="161">
        <v>13.29</v>
      </c>
      <c r="I278" s="162"/>
      <c r="L278" s="158"/>
      <c r="M278" s="163"/>
      <c r="T278" s="164"/>
      <c r="AT278" s="159" t="s">
        <v>225</v>
      </c>
      <c r="AU278" s="159" t="s">
        <v>85</v>
      </c>
      <c r="AV278" s="13" t="s">
        <v>140</v>
      </c>
      <c r="AW278" s="13" t="s">
        <v>36</v>
      </c>
      <c r="AX278" s="13" t="s">
        <v>83</v>
      </c>
      <c r="AY278" s="159" t="s">
        <v>119</v>
      </c>
    </row>
    <row r="279" spans="2:65" s="1" customFormat="1" ht="37.9" customHeight="1">
      <c r="B279" s="32"/>
      <c r="C279" s="128" t="s">
        <v>414</v>
      </c>
      <c r="D279" s="128" t="s">
        <v>122</v>
      </c>
      <c r="E279" s="129" t="s">
        <v>415</v>
      </c>
      <c r="F279" s="130" t="s">
        <v>416</v>
      </c>
      <c r="G279" s="131" t="s">
        <v>357</v>
      </c>
      <c r="H279" s="132">
        <v>58.32</v>
      </c>
      <c r="I279" s="133"/>
      <c r="J279" s="134">
        <f>ROUND(I279*H279,2)</f>
        <v>0</v>
      </c>
      <c r="K279" s="130" t="s">
        <v>222</v>
      </c>
      <c r="L279" s="32"/>
      <c r="M279" s="135" t="s">
        <v>19</v>
      </c>
      <c r="N279" s="136" t="s">
        <v>46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140</v>
      </c>
      <c r="AT279" s="139" t="s">
        <v>122</v>
      </c>
      <c r="AU279" s="139" t="s">
        <v>85</v>
      </c>
      <c r="AY279" s="17" t="s">
        <v>119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7" t="s">
        <v>83</v>
      </c>
      <c r="BK279" s="140">
        <f>ROUND(I279*H279,2)</f>
        <v>0</v>
      </c>
      <c r="BL279" s="17" t="s">
        <v>140</v>
      </c>
      <c r="BM279" s="139" t="s">
        <v>417</v>
      </c>
    </row>
    <row r="280" spans="2:65" s="1" customFormat="1" ht="11.25">
      <c r="B280" s="32"/>
      <c r="D280" s="145" t="s">
        <v>179</v>
      </c>
      <c r="F280" s="146" t="s">
        <v>418</v>
      </c>
      <c r="I280" s="143"/>
      <c r="L280" s="32"/>
      <c r="M280" s="144"/>
      <c r="T280" s="53"/>
      <c r="AT280" s="17" t="s">
        <v>179</v>
      </c>
      <c r="AU280" s="17" t="s">
        <v>85</v>
      </c>
    </row>
    <row r="281" spans="2:65" s="12" customFormat="1" ht="11.25">
      <c r="B281" s="151"/>
      <c r="D281" s="141" t="s">
        <v>225</v>
      </c>
      <c r="E281" s="152" t="s">
        <v>19</v>
      </c>
      <c r="F281" s="153" t="s">
        <v>419</v>
      </c>
      <c r="H281" s="154">
        <v>14.4</v>
      </c>
      <c r="I281" s="155"/>
      <c r="L281" s="151"/>
      <c r="M281" s="156"/>
      <c r="T281" s="157"/>
      <c r="AT281" s="152" t="s">
        <v>225</v>
      </c>
      <c r="AU281" s="152" t="s">
        <v>85</v>
      </c>
      <c r="AV281" s="12" t="s">
        <v>85</v>
      </c>
      <c r="AW281" s="12" t="s">
        <v>36</v>
      </c>
      <c r="AX281" s="12" t="s">
        <v>75</v>
      </c>
      <c r="AY281" s="152" t="s">
        <v>119</v>
      </c>
    </row>
    <row r="282" spans="2:65" s="12" customFormat="1" ht="11.25">
      <c r="B282" s="151"/>
      <c r="D282" s="141" t="s">
        <v>225</v>
      </c>
      <c r="E282" s="152" t="s">
        <v>19</v>
      </c>
      <c r="F282" s="153" t="s">
        <v>420</v>
      </c>
      <c r="H282" s="154">
        <v>9.92</v>
      </c>
      <c r="I282" s="155"/>
      <c r="L282" s="151"/>
      <c r="M282" s="156"/>
      <c r="T282" s="157"/>
      <c r="AT282" s="152" t="s">
        <v>225</v>
      </c>
      <c r="AU282" s="152" t="s">
        <v>85</v>
      </c>
      <c r="AV282" s="12" t="s">
        <v>85</v>
      </c>
      <c r="AW282" s="12" t="s">
        <v>36</v>
      </c>
      <c r="AX282" s="12" t="s">
        <v>75</v>
      </c>
      <c r="AY282" s="152" t="s">
        <v>119</v>
      </c>
    </row>
    <row r="283" spans="2:65" s="12" customFormat="1" ht="11.25">
      <c r="B283" s="151"/>
      <c r="D283" s="141" t="s">
        <v>225</v>
      </c>
      <c r="E283" s="152" t="s">
        <v>19</v>
      </c>
      <c r="F283" s="153" t="s">
        <v>421</v>
      </c>
      <c r="H283" s="154">
        <v>34</v>
      </c>
      <c r="I283" s="155"/>
      <c r="L283" s="151"/>
      <c r="M283" s="156"/>
      <c r="T283" s="157"/>
      <c r="AT283" s="152" t="s">
        <v>225</v>
      </c>
      <c r="AU283" s="152" t="s">
        <v>85</v>
      </c>
      <c r="AV283" s="12" t="s">
        <v>85</v>
      </c>
      <c r="AW283" s="12" t="s">
        <v>36</v>
      </c>
      <c r="AX283" s="12" t="s">
        <v>75</v>
      </c>
      <c r="AY283" s="152" t="s">
        <v>119</v>
      </c>
    </row>
    <row r="284" spans="2:65" s="13" customFormat="1" ht="11.25">
      <c r="B284" s="158"/>
      <c r="D284" s="141" t="s">
        <v>225</v>
      </c>
      <c r="E284" s="159" t="s">
        <v>19</v>
      </c>
      <c r="F284" s="160" t="s">
        <v>227</v>
      </c>
      <c r="H284" s="161">
        <v>58.32</v>
      </c>
      <c r="I284" s="162"/>
      <c r="L284" s="158"/>
      <c r="M284" s="163"/>
      <c r="T284" s="164"/>
      <c r="AT284" s="159" t="s">
        <v>225</v>
      </c>
      <c r="AU284" s="159" t="s">
        <v>85</v>
      </c>
      <c r="AV284" s="13" t="s">
        <v>140</v>
      </c>
      <c r="AW284" s="13" t="s">
        <v>36</v>
      </c>
      <c r="AX284" s="13" t="s">
        <v>83</v>
      </c>
      <c r="AY284" s="159" t="s">
        <v>119</v>
      </c>
    </row>
    <row r="285" spans="2:65" s="1" customFormat="1" ht="24.2" customHeight="1">
      <c r="B285" s="32"/>
      <c r="C285" s="128" t="s">
        <v>422</v>
      </c>
      <c r="D285" s="128" t="s">
        <v>122</v>
      </c>
      <c r="E285" s="129" t="s">
        <v>423</v>
      </c>
      <c r="F285" s="130" t="s">
        <v>424</v>
      </c>
      <c r="G285" s="131" t="s">
        <v>357</v>
      </c>
      <c r="H285" s="132">
        <v>41.88</v>
      </c>
      <c r="I285" s="133"/>
      <c r="J285" s="134">
        <f>ROUND(I285*H285,2)</f>
        <v>0</v>
      </c>
      <c r="K285" s="130" t="s">
        <v>222</v>
      </c>
      <c r="L285" s="32"/>
      <c r="M285" s="135" t="s">
        <v>19</v>
      </c>
      <c r="N285" s="136" t="s">
        <v>46</v>
      </c>
      <c r="P285" s="137">
        <f>O285*H285</f>
        <v>0</v>
      </c>
      <c r="Q285" s="137">
        <v>1.5E-3</v>
      </c>
      <c r="R285" s="137">
        <f>Q285*H285</f>
        <v>6.2820000000000001E-2</v>
      </c>
      <c r="S285" s="137">
        <v>0</v>
      </c>
      <c r="T285" s="138">
        <f>S285*H285</f>
        <v>0</v>
      </c>
      <c r="AR285" s="139" t="s">
        <v>140</v>
      </c>
      <c r="AT285" s="139" t="s">
        <v>122</v>
      </c>
      <c r="AU285" s="139" t="s">
        <v>85</v>
      </c>
      <c r="AY285" s="17" t="s">
        <v>119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7" t="s">
        <v>83</v>
      </c>
      <c r="BK285" s="140">
        <f>ROUND(I285*H285,2)</f>
        <v>0</v>
      </c>
      <c r="BL285" s="17" t="s">
        <v>140</v>
      </c>
      <c r="BM285" s="139" t="s">
        <v>425</v>
      </c>
    </row>
    <row r="286" spans="2:65" s="1" customFormat="1" ht="11.25">
      <c r="B286" s="32"/>
      <c r="D286" s="145" t="s">
        <v>179</v>
      </c>
      <c r="F286" s="146" t="s">
        <v>426</v>
      </c>
      <c r="I286" s="143"/>
      <c r="L286" s="32"/>
      <c r="M286" s="144"/>
      <c r="T286" s="53"/>
      <c r="AT286" s="17" t="s">
        <v>179</v>
      </c>
      <c r="AU286" s="17" t="s">
        <v>85</v>
      </c>
    </row>
    <row r="287" spans="2:65" s="14" customFormat="1" ht="11.25">
      <c r="B287" s="175"/>
      <c r="D287" s="141" t="s">
        <v>225</v>
      </c>
      <c r="E287" s="176" t="s">
        <v>19</v>
      </c>
      <c r="F287" s="177" t="s">
        <v>427</v>
      </c>
      <c r="H287" s="176" t="s">
        <v>19</v>
      </c>
      <c r="I287" s="178"/>
      <c r="L287" s="175"/>
      <c r="M287" s="179"/>
      <c r="T287" s="180"/>
      <c r="AT287" s="176" t="s">
        <v>225</v>
      </c>
      <c r="AU287" s="176" t="s">
        <v>85</v>
      </c>
      <c r="AV287" s="14" t="s">
        <v>83</v>
      </c>
      <c r="AW287" s="14" t="s">
        <v>36</v>
      </c>
      <c r="AX287" s="14" t="s">
        <v>75</v>
      </c>
      <c r="AY287" s="176" t="s">
        <v>119</v>
      </c>
    </row>
    <row r="288" spans="2:65" s="12" customFormat="1" ht="11.25">
      <c r="B288" s="151"/>
      <c r="D288" s="141" t="s">
        <v>225</v>
      </c>
      <c r="E288" s="152" t="s">
        <v>19</v>
      </c>
      <c r="F288" s="153" t="s">
        <v>428</v>
      </c>
      <c r="H288" s="154">
        <v>19.2</v>
      </c>
      <c r="I288" s="155"/>
      <c r="L288" s="151"/>
      <c r="M288" s="156"/>
      <c r="T288" s="157"/>
      <c r="AT288" s="152" t="s">
        <v>225</v>
      </c>
      <c r="AU288" s="152" t="s">
        <v>85</v>
      </c>
      <c r="AV288" s="12" t="s">
        <v>85</v>
      </c>
      <c r="AW288" s="12" t="s">
        <v>36</v>
      </c>
      <c r="AX288" s="12" t="s">
        <v>75</v>
      </c>
      <c r="AY288" s="152" t="s">
        <v>119</v>
      </c>
    </row>
    <row r="289" spans="2:65" s="12" customFormat="1" ht="11.25">
      <c r="B289" s="151"/>
      <c r="D289" s="141" t="s">
        <v>225</v>
      </c>
      <c r="E289" s="152" t="s">
        <v>19</v>
      </c>
      <c r="F289" s="153" t="s">
        <v>429</v>
      </c>
      <c r="H289" s="154">
        <v>5.0999999999999996</v>
      </c>
      <c r="I289" s="155"/>
      <c r="L289" s="151"/>
      <c r="M289" s="156"/>
      <c r="T289" s="157"/>
      <c r="AT289" s="152" t="s">
        <v>225</v>
      </c>
      <c r="AU289" s="152" t="s">
        <v>85</v>
      </c>
      <c r="AV289" s="12" t="s">
        <v>85</v>
      </c>
      <c r="AW289" s="12" t="s">
        <v>36</v>
      </c>
      <c r="AX289" s="12" t="s">
        <v>75</v>
      </c>
      <c r="AY289" s="152" t="s">
        <v>119</v>
      </c>
    </row>
    <row r="290" spans="2:65" s="12" customFormat="1" ht="11.25">
      <c r="B290" s="151"/>
      <c r="D290" s="141" t="s">
        <v>225</v>
      </c>
      <c r="E290" s="152" t="s">
        <v>19</v>
      </c>
      <c r="F290" s="153" t="s">
        <v>430</v>
      </c>
      <c r="H290" s="154">
        <v>3.98</v>
      </c>
      <c r="I290" s="155"/>
      <c r="L290" s="151"/>
      <c r="M290" s="156"/>
      <c r="T290" s="157"/>
      <c r="AT290" s="152" t="s">
        <v>225</v>
      </c>
      <c r="AU290" s="152" t="s">
        <v>85</v>
      </c>
      <c r="AV290" s="12" t="s">
        <v>85</v>
      </c>
      <c r="AW290" s="12" t="s">
        <v>36</v>
      </c>
      <c r="AX290" s="12" t="s">
        <v>75</v>
      </c>
      <c r="AY290" s="152" t="s">
        <v>119</v>
      </c>
    </row>
    <row r="291" spans="2:65" s="12" customFormat="1" ht="11.25">
      <c r="B291" s="151"/>
      <c r="D291" s="141" t="s">
        <v>225</v>
      </c>
      <c r="E291" s="152" t="s">
        <v>19</v>
      </c>
      <c r="F291" s="153" t="s">
        <v>431</v>
      </c>
      <c r="H291" s="154">
        <v>13.6</v>
      </c>
      <c r="I291" s="155"/>
      <c r="L291" s="151"/>
      <c r="M291" s="156"/>
      <c r="T291" s="157"/>
      <c r="AT291" s="152" t="s">
        <v>225</v>
      </c>
      <c r="AU291" s="152" t="s">
        <v>85</v>
      </c>
      <c r="AV291" s="12" t="s">
        <v>85</v>
      </c>
      <c r="AW291" s="12" t="s">
        <v>36</v>
      </c>
      <c r="AX291" s="12" t="s">
        <v>75</v>
      </c>
      <c r="AY291" s="152" t="s">
        <v>119</v>
      </c>
    </row>
    <row r="292" spans="2:65" s="13" customFormat="1" ht="11.25">
      <c r="B292" s="158"/>
      <c r="D292" s="141" t="s">
        <v>225</v>
      </c>
      <c r="E292" s="159" t="s">
        <v>19</v>
      </c>
      <c r="F292" s="160" t="s">
        <v>227</v>
      </c>
      <c r="H292" s="161">
        <v>41.88</v>
      </c>
      <c r="I292" s="162"/>
      <c r="L292" s="158"/>
      <c r="M292" s="163"/>
      <c r="T292" s="164"/>
      <c r="AT292" s="159" t="s">
        <v>225</v>
      </c>
      <c r="AU292" s="159" t="s">
        <v>85</v>
      </c>
      <c r="AV292" s="13" t="s">
        <v>140</v>
      </c>
      <c r="AW292" s="13" t="s">
        <v>36</v>
      </c>
      <c r="AX292" s="13" t="s">
        <v>83</v>
      </c>
      <c r="AY292" s="159" t="s">
        <v>119</v>
      </c>
    </row>
    <row r="293" spans="2:65" s="1" customFormat="1" ht="24.2" customHeight="1">
      <c r="B293" s="32"/>
      <c r="C293" s="128" t="s">
        <v>432</v>
      </c>
      <c r="D293" s="128" t="s">
        <v>122</v>
      </c>
      <c r="E293" s="129" t="s">
        <v>433</v>
      </c>
      <c r="F293" s="130" t="s">
        <v>434</v>
      </c>
      <c r="G293" s="131" t="s">
        <v>221</v>
      </c>
      <c r="H293" s="132">
        <v>9.6199999999999992</v>
      </c>
      <c r="I293" s="133"/>
      <c r="J293" s="134">
        <f>ROUND(I293*H293,2)</f>
        <v>0</v>
      </c>
      <c r="K293" s="130" t="s">
        <v>222</v>
      </c>
      <c r="L293" s="32"/>
      <c r="M293" s="135" t="s">
        <v>19</v>
      </c>
      <c r="N293" s="136" t="s">
        <v>46</v>
      </c>
      <c r="P293" s="137">
        <f>O293*H293</f>
        <v>0</v>
      </c>
      <c r="Q293" s="137">
        <v>2.5999999999999998E-4</v>
      </c>
      <c r="R293" s="137">
        <f>Q293*H293</f>
        <v>2.5011999999999994E-3</v>
      </c>
      <c r="S293" s="137">
        <v>0</v>
      </c>
      <c r="T293" s="138">
        <f>S293*H293</f>
        <v>0</v>
      </c>
      <c r="AR293" s="139" t="s">
        <v>140</v>
      </c>
      <c r="AT293" s="139" t="s">
        <v>122</v>
      </c>
      <c r="AU293" s="139" t="s">
        <v>85</v>
      </c>
      <c r="AY293" s="17" t="s">
        <v>119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7" t="s">
        <v>83</v>
      </c>
      <c r="BK293" s="140">
        <f>ROUND(I293*H293,2)</f>
        <v>0</v>
      </c>
      <c r="BL293" s="17" t="s">
        <v>140</v>
      </c>
      <c r="BM293" s="139" t="s">
        <v>435</v>
      </c>
    </row>
    <row r="294" spans="2:65" s="1" customFormat="1" ht="11.25">
      <c r="B294" s="32"/>
      <c r="D294" s="145" t="s">
        <v>179</v>
      </c>
      <c r="F294" s="146" t="s">
        <v>436</v>
      </c>
      <c r="I294" s="143"/>
      <c r="L294" s="32"/>
      <c r="M294" s="144"/>
      <c r="T294" s="53"/>
      <c r="AT294" s="17" t="s">
        <v>179</v>
      </c>
      <c r="AU294" s="17" t="s">
        <v>85</v>
      </c>
    </row>
    <row r="295" spans="2:65" s="12" customFormat="1" ht="22.5">
      <c r="B295" s="151"/>
      <c r="D295" s="141" t="s">
        <v>225</v>
      </c>
      <c r="E295" s="152" t="s">
        <v>19</v>
      </c>
      <c r="F295" s="153" t="s">
        <v>385</v>
      </c>
      <c r="H295" s="154">
        <v>9.6199999999999992</v>
      </c>
      <c r="I295" s="155"/>
      <c r="L295" s="151"/>
      <c r="M295" s="156"/>
      <c r="T295" s="157"/>
      <c r="AT295" s="152" t="s">
        <v>225</v>
      </c>
      <c r="AU295" s="152" t="s">
        <v>85</v>
      </c>
      <c r="AV295" s="12" t="s">
        <v>85</v>
      </c>
      <c r="AW295" s="12" t="s">
        <v>36</v>
      </c>
      <c r="AX295" s="12" t="s">
        <v>83</v>
      </c>
      <c r="AY295" s="152" t="s">
        <v>119</v>
      </c>
    </row>
    <row r="296" spans="2:65" s="1" customFormat="1" ht="24.2" customHeight="1">
      <c r="B296" s="32"/>
      <c r="C296" s="128" t="s">
        <v>437</v>
      </c>
      <c r="D296" s="128" t="s">
        <v>122</v>
      </c>
      <c r="E296" s="129" t="s">
        <v>438</v>
      </c>
      <c r="F296" s="130" t="s">
        <v>439</v>
      </c>
      <c r="G296" s="131" t="s">
        <v>221</v>
      </c>
      <c r="H296" s="132">
        <v>89.84</v>
      </c>
      <c r="I296" s="133"/>
      <c r="J296" s="134">
        <f>ROUND(I296*H296,2)</f>
        <v>0</v>
      </c>
      <c r="K296" s="130" t="s">
        <v>222</v>
      </c>
      <c r="L296" s="32"/>
      <c r="M296" s="135" t="s">
        <v>19</v>
      </c>
      <c r="N296" s="136" t="s">
        <v>46</v>
      </c>
      <c r="P296" s="137">
        <f>O296*H296</f>
        <v>0</v>
      </c>
      <c r="Q296" s="137">
        <v>5.4599999999999996E-3</v>
      </c>
      <c r="R296" s="137">
        <f>Q296*H296</f>
        <v>0.49052639999999997</v>
      </c>
      <c r="S296" s="137">
        <v>0</v>
      </c>
      <c r="T296" s="138">
        <f>S296*H296</f>
        <v>0</v>
      </c>
      <c r="AR296" s="139" t="s">
        <v>140</v>
      </c>
      <c r="AT296" s="139" t="s">
        <v>122</v>
      </c>
      <c r="AU296" s="139" t="s">
        <v>85</v>
      </c>
      <c r="AY296" s="17" t="s">
        <v>119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7" t="s">
        <v>83</v>
      </c>
      <c r="BK296" s="140">
        <f>ROUND(I296*H296,2)</f>
        <v>0</v>
      </c>
      <c r="BL296" s="17" t="s">
        <v>140</v>
      </c>
      <c r="BM296" s="139" t="s">
        <v>440</v>
      </c>
    </row>
    <row r="297" spans="2:65" s="1" customFormat="1" ht="11.25">
      <c r="B297" s="32"/>
      <c r="D297" s="145" t="s">
        <v>179</v>
      </c>
      <c r="F297" s="146" t="s">
        <v>441</v>
      </c>
      <c r="I297" s="143"/>
      <c r="L297" s="32"/>
      <c r="M297" s="144"/>
      <c r="T297" s="53"/>
      <c r="AT297" s="17" t="s">
        <v>179</v>
      </c>
      <c r="AU297" s="17" t="s">
        <v>85</v>
      </c>
    </row>
    <row r="298" spans="2:65" s="12" customFormat="1" ht="11.25">
      <c r="B298" s="151"/>
      <c r="D298" s="141" t="s">
        <v>225</v>
      </c>
      <c r="E298" s="152" t="s">
        <v>19</v>
      </c>
      <c r="F298" s="153" t="s">
        <v>442</v>
      </c>
      <c r="H298" s="154">
        <v>22.88</v>
      </c>
      <c r="I298" s="155"/>
      <c r="L298" s="151"/>
      <c r="M298" s="156"/>
      <c r="T298" s="157"/>
      <c r="AT298" s="152" t="s">
        <v>225</v>
      </c>
      <c r="AU298" s="152" t="s">
        <v>85</v>
      </c>
      <c r="AV298" s="12" t="s">
        <v>85</v>
      </c>
      <c r="AW298" s="12" t="s">
        <v>36</v>
      </c>
      <c r="AX298" s="12" t="s">
        <v>75</v>
      </c>
      <c r="AY298" s="152" t="s">
        <v>119</v>
      </c>
    </row>
    <row r="299" spans="2:65" s="12" customFormat="1" ht="22.5">
      <c r="B299" s="151"/>
      <c r="D299" s="141" t="s">
        <v>225</v>
      </c>
      <c r="E299" s="152" t="s">
        <v>19</v>
      </c>
      <c r="F299" s="153" t="s">
        <v>443</v>
      </c>
      <c r="H299" s="154">
        <v>66.959999999999994</v>
      </c>
      <c r="I299" s="155"/>
      <c r="L299" s="151"/>
      <c r="M299" s="156"/>
      <c r="T299" s="157"/>
      <c r="AT299" s="152" t="s">
        <v>225</v>
      </c>
      <c r="AU299" s="152" t="s">
        <v>85</v>
      </c>
      <c r="AV299" s="12" t="s">
        <v>85</v>
      </c>
      <c r="AW299" s="12" t="s">
        <v>36</v>
      </c>
      <c r="AX299" s="12" t="s">
        <v>75</v>
      </c>
      <c r="AY299" s="152" t="s">
        <v>119</v>
      </c>
    </row>
    <row r="300" spans="2:65" s="13" customFormat="1" ht="11.25">
      <c r="B300" s="158"/>
      <c r="D300" s="141" t="s">
        <v>225</v>
      </c>
      <c r="E300" s="159" t="s">
        <v>19</v>
      </c>
      <c r="F300" s="160" t="s">
        <v>227</v>
      </c>
      <c r="H300" s="161">
        <v>89.84</v>
      </c>
      <c r="I300" s="162"/>
      <c r="L300" s="158"/>
      <c r="M300" s="163"/>
      <c r="T300" s="164"/>
      <c r="AT300" s="159" t="s">
        <v>225</v>
      </c>
      <c r="AU300" s="159" t="s">
        <v>85</v>
      </c>
      <c r="AV300" s="13" t="s">
        <v>140</v>
      </c>
      <c r="AW300" s="13" t="s">
        <v>36</v>
      </c>
      <c r="AX300" s="13" t="s">
        <v>83</v>
      </c>
      <c r="AY300" s="159" t="s">
        <v>119</v>
      </c>
    </row>
    <row r="301" spans="2:65" s="1" customFormat="1" ht="37.9" customHeight="1">
      <c r="B301" s="32"/>
      <c r="C301" s="128" t="s">
        <v>444</v>
      </c>
      <c r="D301" s="128" t="s">
        <v>122</v>
      </c>
      <c r="E301" s="129" t="s">
        <v>445</v>
      </c>
      <c r="F301" s="130" t="s">
        <v>446</v>
      </c>
      <c r="G301" s="131" t="s">
        <v>221</v>
      </c>
      <c r="H301" s="132">
        <v>97.8</v>
      </c>
      <c r="I301" s="133"/>
      <c r="J301" s="134">
        <f>ROUND(I301*H301,2)</f>
        <v>0</v>
      </c>
      <c r="K301" s="130" t="s">
        <v>222</v>
      </c>
      <c r="L301" s="32"/>
      <c r="M301" s="135" t="s">
        <v>19</v>
      </c>
      <c r="N301" s="136" t="s">
        <v>46</v>
      </c>
      <c r="P301" s="137">
        <f>O301*H301</f>
        <v>0</v>
      </c>
      <c r="Q301" s="137">
        <v>4.3800000000000002E-3</v>
      </c>
      <c r="R301" s="137">
        <f>Q301*H301</f>
        <v>0.42836400000000002</v>
      </c>
      <c r="S301" s="137">
        <v>0</v>
      </c>
      <c r="T301" s="138">
        <f>S301*H301</f>
        <v>0</v>
      </c>
      <c r="AR301" s="139" t="s">
        <v>140</v>
      </c>
      <c r="AT301" s="139" t="s">
        <v>122</v>
      </c>
      <c r="AU301" s="139" t="s">
        <v>85</v>
      </c>
      <c r="AY301" s="17" t="s">
        <v>119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7" t="s">
        <v>83</v>
      </c>
      <c r="BK301" s="140">
        <f>ROUND(I301*H301,2)</f>
        <v>0</v>
      </c>
      <c r="BL301" s="17" t="s">
        <v>140</v>
      </c>
      <c r="BM301" s="139" t="s">
        <v>447</v>
      </c>
    </row>
    <row r="302" spans="2:65" s="1" customFormat="1" ht="11.25">
      <c r="B302" s="32"/>
      <c r="D302" s="145" t="s">
        <v>179</v>
      </c>
      <c r="F302" s="146" t="s">
        <v>448</v>
      </c>
      <c r="I302" s="143"/>
      <c r="L302" s="32"/>
      <c r="M302" s="144"/>
      <c r="T302" s="53"/>
      <c r="AT302" s="17" t="s">
        <v>179</v>
      </c>
      <c r="AU302" s="17" t="s">
        <v>85</v>
      </c>
    </row>
    <row r="303" spans="2:65" s="12" customFormat="1" ht="33.75">
      <c r="B303" s="151"/>
      <c r="D303" s="141" t="s">
        <v>225</v>
      </c>
      <c r="E303" s="152" t="s">
        <v>19</v>
      </c>
      <c r="F303" s="153" t="s">
        <v>449</v>
      </c>
      <c r="H303" s="154">
        <v>97.8</v>
      </c>
      <c r="I303" s="155"/>
      <c r="L303" s="151"/>
      <c r="M303" s="156"/>
      <c r="T303" s="157"/>
      <c r="AT303" s="152" t="s">
        <v>225</v>
      </c>
      <c r="AU303" s="152" t="s">
        <v>85</v>
      </c>
      <c r="AV303" s="12" t="s">
        <v>85</v>
      </c>
      <c r="AW303" s="12" t="s">
        <v>36</v>
      </c>
      <c r="AX303" s="12" t="s">
        <v>83</v>
      </c>
      <c r="AY303" s="152" t="s">
        <v>119</v>
      </c>
    </row>
    <row r="304" spans="2:65" s="1" customFormat="1" ht="24.2" customHeight="1">
      <c r="B304" s="32"/>
      <c r="C304" s="128" t="s">
        <v>450</v>
      </c>
      <c r="D304" s="128" t="s">
        <v>122</v>
      </c>
      <c r="E304" s="129" t="s">
        <v>451</v>
      </c>
      <c r="F304" s="130" t="s">
        <v>452</v>
      </c>
      <c r="G304" s="131" t="s">
        <v>221</v>
      </c>
      <c r="H304" s="132">
        <v>97.8</v>
      </c>
      <c r="I304" s="133"/>
      <c r="J304" s="134">
        <f>ROUND(I304*H304,2)</f>
        <v>0</v>
      </c>
      <c r="K304" s="130" t="s">
        <v>222</v>
      </c>
      <c r="L304" s="32"/>
      <c r="M304" s="135" t="s">
        <v>19</v>
      </c>
      <c r="N304" s="136" t="s">
        <v>46</v>
      </c>
      <c r="P304" s="137">
        <f>O304*H304</f>
        <v>0</v>
      </c>
      <c r="Q304" s="137">
        <v>2.2000000000000001E-4</v>
      </c>
      <c r="R304" s="137">
        <f>Q304*H304</f>
        <v>2.1516E-2</v>
      </c>
      <c r="S304" s="137">
        <v>0</v>
      </c>
      <c r="T304" s="138">
        <f>S304*H304</f>
        <v>0</v>
      </c>
      <c r="AR304" s="139" t="s">
        <v>140</v>
      </c>
      <c r="AT304" s="139" t="s">
        <v>122</v>
      </c>
      <c r="AU304" s="139" t="s">
        <v>85</v>
      </c>
      <c r="AY304" s="17" t="s">
        <v>119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7" t="s">
        <v>83</v>
      </c>
      <c r="BK304" s="140">
        <f>ROUND(I304*H304,2)</f>
        <v>0</v>
      </c>
      <c r="BL304" s="17" t="s">
        <v>140</v>
      </c>
      <c r="BM304" s="139" t="s">
        <v>453</v>
      </c>
    </row>
    <row r="305" spans="2:65" s="1" customFormat="1" ht="11.25">
      <c r="B305" s="32"/>
      <c r="D305" s="145" t="s">
        <v>179</v>
      </c>
      <c r="F305" s="146" t="s">
        <v>454</v>
      </c>
      <c r="I305" s="143"/>
      <c r="L305" s="32"/>
      <c r="M305" s="144"/>
      <c r="T305" s="53"/>
      <c r="AT305" s="17" t="s">
        <v>179</v>
      </c>
      <c r="AU305" s="17" t="s">
        <v>85</v>
      </c>
    </row>
    <row r="306" spans="2:65" s="12" customFormat="1" ht="33.75">
      <c r="B306" s="151"/>
      <c r="D306" s="141" t="s">
        <v>225</v>
      </c>
      <c r="E306" s="152" t="s">
        <v>19</v>
      </c>
      <c r="F306" s="153" t="s">
        <v>449</v>
      </c>
      <c r="H306" s="154">
        <v>97.8</v>
      </c>
      <c r="I306" s="155"/>
      <c r="L306" s="151"/>
      <c r="M306" s="156"/>
      <c r="T306" s="157"/>
      <c r="AT306" s="152" t="s">
        <v>225</v>
      </c>
      <c r="AU306" s="152" t="s">
        <v>85</v>
      </c>
      <c r="AV306" s="12" t="s">
        <v>85</v>
      </c>
      <c r="AW306" s="12" t="s">
        <v>36</v>
      </c>
      <c r="AX306" s="12" t="s">
        <v>75</v>
      </c>
      <c r="AY306" s="152" t="s">
        <v>119</v>
      </c>
    </row>
    <row r="307" spans="2:65" s="13" customFormat="1" ht="11.25">
      <c r="B307" s="158"/>
      <c r="D307" s="141" t="s">
        <v>225</v>
      </c>
      <c r="E307" s="159" t="s">
        <v>19</v>
      </c>
      <c r="F307" s="160" t="s">
        <v>227</v>
      </c>
      <c r="H307" s="161">
        <v>97.8</v>
      </c>
      <c r="I307" s="162"/>
      <c r="L307" s="158"/>
      <c r="M307" s="163"/>
      <c r="T307" s="164"/>
      <c r="AT307" s="159" t="s">
        <v>225</v>
      </c>
      <c r="AU307" s="159" t="s">
        <v>85</v>
      </c>
      <c r="AV307" s="13" t="s">
        <v>140</v>
      </c>
      <c r="AW307" s="13" t="s">
        <v>36</v>
      </c>
      <c r="AX307" s="13" t="s">
        <v>83</v>
      </c>
      <c r="AY307" s="159" t="s">
        <v>119</v>
      </c>
    </row>
    <row r="308" spans="2:65" s="1" customFormat="1" ht="24.2" customHeight="1">
      <c r="B308" s="32"/>
      <c r="C308" s="128" t="s">
        <v>455</v>
      </c>
      <c r="D308" s="128" t="s">
        <v>122</v>
      </c>
      <c r="E308" s="129" t="s">
        <v>456</v>
      </c>
      <c r="F308" s="130" t="s">
        <v>457</v>
      </c>
      <c r="G308" s="131" t="s">
        <v>221</v>
      </c>
      <c r="H308" s="132">
        <v>13.022</v>
      </c>
      <c r="I308" s="133"/>
      <c r="J308" s="134">
        <f>ROUND(I308*H308,2)</f>
        <v>0</v>
      </c>
      <c r="K308" s="130" t="s">
        <v>222</v>
      </c>
      <c r="L308" s="32"/>
      <c r="M308" s="135" t="s">
        <v>19</v>
      </c>
      <c r="N308" s="136" t="s">
        <v>46</v>
      </c>
      <c r="P308" s="137">
        <f>O308*H308</f>
        <v>0</v>
      </c>
      <c r="Q308" s="137">
        <v>2.0000000000000001E-4</v>
      </c>
      <c r="R308" s="137">
        <f>Q308*H308</f>
        <v>2.6044000000000002E-3</v>
      </c>
      <c r="S308" s="137">
        <v>0</v>
      </c>
      <c r="T308" s="138">
        <f>S308*H308</f>
        <v>0</v>
      </c>
      <c r="AR308" s="139" t="s">
        <v>140</v>
      </c>
      <c r="AT308" s="139" t="s">
        <v>122</v>
      </c>
      <c r="AU308" s="139" t="s">
        <v>85</v>
      </c>
      <c r="AY308" s="17" t="s">
        <v>119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7" t="s">
        <v>83</v>
      </c>
      <c r="BK308" s="140">
        <f>ROUND(I308*H308,2)</f>
        <v>0</v>
      </c>
      <c r="BL308" s="17" t="s">
        <v>140</v>
      </c>
      <c r="BM308" s="139" t="s">
        <v>458</v>
      </c>
    </row>
    <row r="309" spans="2:65" s="1" customFormat="1" ht="11.25">
      <c r="B309" s="32"/>
      <c r="D309" s="145" t="s">
        <v>179</v>
      </c>
      <c r="F309" s="146" t="s">
        <v>459</v>
      </c>
      <c r="I309" s="143"/>
      <c r="L309" s="32"/>
      <c r="M309" s="144"/>
      <c r="T309" s="53"/>
      <c r="AT309" s="17" t="s">
        <v>179</v>
      </c>
      <c r="AU309" s="17" t="s">
        <v>85</v>
      </c>
    </row>
    <row r="310" spans="2:65" s="12" customFormat="1" ht="22.5">
      <c r="B310" s="151"/>
      <c r="D310" s="141" t="s">
        <v>225</v>
      </c>
      <c r="E310" s="152" t="s">
        <v>19</v>
      </c>
      <c r="F310" s="153" t="s">
        <v>385</v>
      </c>
      <c r="H310" s="154">
        <v>9.6199999999999992</v>
      </c>
      <c r="I310" s="155"/>
      <c r="L310" s="151"/>
      <c r="M310" s="156"/>
      <c r="T310" s="157"/>
      <c r="AT310" s="152" t="s">
        <v>225</v>
      </c>
      <c r="AU310" s="152" t="s">
        <v>85</v>
      </c>
      <c r="AV310" s="12" t="s">
        <v>85</v>
      </c>
      <c r="AW310" s="12" t="s">
        <v>36</v>
      </c>
      <c r="AX310" s="12" t="s">
        <v>75</v>
      </c>
      <c r="AY310" s="152" t="s">
        <v>119</v>
      </c>
    </row>
    <row r="311" spans="2:65" s="12" customFormat="1" ht="11.25">
      <c r="B311" s="151"/>
      <c r="D311" s="141" t="s">
        <v>225</v>
      </c>
      <c r="E311" s="152" t="s">
        <v>19</v>
      </c>
      <c r="F311" s="153" t="s">
        <v>460</v>
      </c>
      <c r="H311" s="154">
        <v>0.76500000000000001</v>
      </c>
      <c r="I311" s="155"/>
      <c r="L311" s="151"/>
      <c r="M311" s="156"/>
      <c r="T311" s="157"/>
      <c r="AT311" s="152" t="s">
        <v>225</v>
      </c>
      <c r="AU311" s="152" t="s">
        <v>85</v>
      </c>
      <c r="AV311" s="12" t="s">
        <v>85</v>
      </c>
      <c r="AW311" s="12" t="s">
        <v>36</v>
      </c>
      <c r="AX311" s="12" t="s">
        <v>75</v>
      </c>
      <c r="AY311" s="152" t="s">
        <v>119</v>
      </c>
    </row>
    <row r="312" spans="2:65" s="12" customFormat="1" ht="11.25">
      <c r="B312" s="151"/>
      <c r="D312" s="141" t="s">
        <v>225</v>
      </c>
      <c r="E312" s="152" t="s">
        <v>19</v>
      </c>
      <c r="F312" s="153" t="s">
        <v>461</v>
      </c>
      <c r="H312" s="154">
        <v>0.59699999999999998</v>
      </c>
      <c r="I312" s="155"/>
      <c r="L312" s="151"/>
      <c r="M312" s="156"/>
      <c r="T312" s="157"/>
      <c r="AT312" s="152" t="s">
        <v>225</v>
      </c>
      <c r="AU312" s="152" t="s">
        <v>85</v>
      </c>
      <c r="AV312" s="12" t="s">
        <v>85</v>
      </c>
      <c r="AW312" s="12" t="s">
        <v>36</v>
      </c>
      <c r="AX312" s="12" t="s">
        <v>75</v>
      </c>
      <c r="AY312" s="152" t="s">
        <v>119</v>
      </c>
    </row>
    <row r="313" spans="2:65" s="12" customFormat="1" ht="11.25">
      <c r="B313" s="151"/>
      <c r="D313" s="141" t="s">
        <v>225</v>
      </c>
      <c r="E313" s="152" t="s">
        <v>19</v>
      </c>
      <c r="F313" s="153" t="s">
        <v>462</v>
      </c>
      <c r="H313" s="154">
        <v>2.04</v>
      </c>
      <c r="I313" s="155"/>
      <c r="L313" s="151"/>
      <c r="M313" s="156"/>
      <c r="T313" s="157"/>
      <c r="AT313" s="152" t="s">
        <v>225</v>
      </c>
      <c r="AU313" s="152" t="s">
        <v>85</v>
      </c>
      <c r="AV313" s="12" t="s">
        <v>85</v>
      </c>
      <c r="AW313" s="12" t="s">
        <v>36</v>
      </c>
      <c r="AX313" s="12" t="s">
        <v>75</v>
      </c>
      <c r="AY313" s="152" t="s">
        <v>119</v>
      </c>
    </row>
    <row r="314" spans="2:65" s="13" customFormat="1" ht="11.25">
      <c r="B314" s="158"/>
      <c r="D314" s="141" t="s">
        <v>225</v>
      </c>
      <c r="E314" s="159" t="s">
        <v>19</v>
      </c>
      <c r="F314" s="160" t="s">
        <v>227</v>
      </c>
      <c r="H314" s="161">
        <v>13.022</v>
      </c>
      <c r="I314" s="162"/>
      <c r="L314" s="158"/>
      <c r="M314" s="163"/>
      <c r="T314" s="164"/>
      <c r="AT314" s="159" t="s">
        <v>225</v>
      </c>
      <c r="AU314" s="159" t="s">
        <v>85</v>
      </c>
      <c r="AV314" s="13" t="s">
        <v>140</v>
      </c>
      <c r="AW314" s="13" t="s">
        <v>36</v>
      </c>
      <c r="AX314" s="13" t="s">
        <v>83</v>
      </c>
      <c r="AY314" s="159" t="s">
        <v>119</v>
      </c>
    </row>
    <row r="315" spans="2:65" s="1" customFormat="1" ht="66.75" customHeight="1">
      <c r="B315" s="32"/>
      <c r="C315" s="128" t="s">
        <v>463</v>
      </c>
      <c r="D315" s="128" t="s">
        <v>122</v>
      </c>
      <c r="E315" s="129" t="s">
        <v>464</v>
      </c>
      <c r="F315" s="130" t="s">
        <v>465</v>
      </c>
      <c r="G315" s="131" t="s">
        <v>221</v>
      </c>
      <c r="H315" s="132">
        <v>5.84</v>
      </c>
      <c r="I315" s="133"/>
      <c r="J315" s="134">
        <f>ROUND(I315*H315,2)</f>
        <v>0</v>
      </c>
      <c r="K315" s="130" t="s">
        <v>222</v>
      </c>
      <c r="L315" s="32"/>
      <c r="M315" s="135" t="s">
        <v>19</v>
      </c>
      <c r="N315" s="136" t="s">
        <v>46</v>
      </c>
      <c r="P315" s="137">
        <f>O315*H315</f>
        <v>0</v>
      </c>
      <c r="Q315" s="137">
        <v>8.3499999999999998E-3</v>
      </c>
      <c r="R315" s="137">
        <f>Q315*H315</f>
        <v>4.8763999999999995E-2</v>
      </c>
      <c r="S315" s="137">
        <v>0</v>
      </c>
      <c r="T315" s="138">
        <f>S315*H315</f>
        <v>0</v>
      </c>
      <c r="AR315" s="139" t="s">
        <v>140</v>
      </c>
      <c r="AT315" s="139" t="s">
        <v>122</v>
      </c>
      <c r="AU315" s="139" t="s">
        <v>85</v>
      </c>
      <c r="AY315" s="17" t="s">
        <v>119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7" t="s">
        <v>83</v>
      </c>
      <c r="BK315" s="140">
        <f>ROUND(I315*H315,2)</f>
        <v>0</v>
      </c>
      <c r="BL315" s="17" t="s">
        <v>140</v>
      </c>
      <c r="BM315" s="139" t="s">
        <v>466</v>
      </c>
    </row>
    <row r="316" spans="2:65" s="1" customFormat="1" ht="11.25">
      <c r="B316" s="32"/>
      <c r="D316" s="145" t="s">
        <v>179</v>
      </c>
      <c r="F316" s="146" t="s">
        <v>467</v>
      </c>
      <c r="I316" s="143"/>
      <c r="L316" s="32"/>
      <c r="M316" s="144"/>
      <c r="T316" s="53"/>
      <c r="AT316" s="17" t="s">
        <v>179</v>
      </c>
      <c r="AU316" s="17" t="s">
        <v>85</v>
      </c>
    </row>
    <row r="317" spans="2:65" s="12" customFormat="1" ht="22.5">
      <c r="B317" s="151"/>
      <c r="D317" s="141" t="s">
        <v>225</v>
      </c>
      <c r="E317" s="152" t="s">
        <v>19</v>
      </c>
      <c r="F317" s="153" t="s">
        <v>468</v>
      </c>
      <c r="H317" s="154">
        <v>5.84</v>
      </c>
      <c r="I317" s="155"/>
      <c r="L317" s="151"/>
      <c r="M317" s="156"/>
      <c r="T317" s="157"/>
      <c r="AT317" s="152" t="s">
        <v>225</v>
      </c>
      <c r="AU317" s="152" t="s">
        <v>85</v>
      </c>
      <c r="AV317" s="12" t="s">
        <v>85</v>
      </c>
      <c r="AW317" s="12" t="s">
        <v>36</v>
      </c>
      <c r="AX317" s="12" t="s">
        <v>83</v>
      </c>
      <c r="AY317" s="152" t="s">
        <v>119</v>
      </c>
    </row>
    <row r="318" spans="2:65" s="1" customFormat="1" ht="24.2" customHeight="1">
      <c r="B318" s="32"/>
      <c r="C318" s="165" t="s">
        <v>469</v>
      </c>
      <c r="D318" s="165" t="s">
        <v>283</v>
      </c>
      <c r="E318" s="166" t="s">
        <v>470</v>
      </c>
      <c r="F318" s="167" t="s">
        <v>471</v>
      </c>
      <c r="G318" s="168" t="s">
        <v>221</v>
      </c>
      <c r="H318" s="169">
        <v>6.1319999999999997</v>
      </c>
      <c r="I318" s="170"/>
      <c r="J318" s="171">
        <f>ROUND(I318*H318,2)</f>
        <v>0</v>
      </c>
      <c r="K318" s="167" t="s">
        <v>222</v>
      </c>
      <c r="L318" s="172"/>
      <c r="M318" s="173" t="s">
        <v>19</v>
      </c>
      <c r="N318" s="174" t="s">
        <v>46</v>
      </c>
      <c r="P318" s="137">
        <f>O318*H318</f>
        <v>0</v>
      </c>
      <c r="Q318" s="137">
        <v>1.5E-3</v>
      </c>
      <c r="R318" s="137">
        <f>Q318*H318</f>
        <v>9.1979999999999996E-3</v>
      </c>
      <c r="S318" s="137">
        <v>0</v>
      </c>
      <c r="T318" s="138">
        <f>S318*H318</f>
        <v>0</v>
      </c>
      <c r="AR318" s="139" t="s">
        <v>159</v>
      </c>
      <c r="AT318" s="139" t="s">
        <v>283</v>
      </c>
      <c r="AU318" s="139" t="s">
        <v>85</v>
      </c>
      <c r="AY318" s="17" t="s">
        <v>119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7" t="s">
        <v>83</v>
      </c>
      <c r="BK318" s="140">
        <f>ROUND(I318*H318,2)</f>
        <v>0</v>
      </c>
      <c r="BL318" s="17" t="s">
        <v>140</v>
      </c>
      <c r="BM318" s="139" t="s">
        <v>472</v>
      </c>
    </row>
    <row r="319" spans="2:65" s="12" customFormat="1" ht="22.5">
      <c r="B319" s="151"/>
      <c r="D319" s="141" t="s">
        <v>225</v>
      </c>
      <c r="E319" s="152" t="s">
        <v>19</v>
      </c>
      <c r="F319" s="153" t="s">
        <v>468</v>
      </c>
      <c r="H319" s="154">
        <v>5.84</v>
      </c>
      <c r="I319" s="155"/>
      <c r="L319" s="151"/>
      <c r="M319" s="156"/>
      <c r="T319" s="157"/>
      <c r="AT319" s="152" t="s">
        <v>225</v>
      </c>
      <c r="AU319" s="152" t="s">
        <v>85</v>
      </c>
      <c r="AV319" s="12" t="s">
        <v>85</v>
      </c>
      <c r="AW319" s="12" t="s">
        <v>36</v>
      </c>
      <c r="AX319" s="12" t="s">
        <v>83</v>
      </c>
      <c r="AY319" s="152" t="s">
        <v>119</v>
      </c>
    </row>
    <row r="320" spans="2:65" s="12" customFormat="1" ht="11.25">
      <c r="B320" s="151"/>
      <c r="D320" s="141" t="s">
        <v>225</v>
      </c>
      <c r="F320" s="153" t="s">
        <v>473</v>
      </c>
      <c r="H320" s="154">
        <v>6.1319999999999997</v>
      </c>
      <c r="I320" s="155"/>
      <c r="L320" s="151"/>
      <c r="M320" s="156"/>
      <c r="T320" s="157"/>
      <c r="AT320" s="152" t="s">
        <v>225</v>
      </c>
      <c r="AU320" s="152" t="s">
        <v>85</v>
      </c>
      <c r="AV320" s="12" t="s">
        <v>85</v>
      </c>
      <c r="AW320" s="12" t="s">
        <v>4</v>
      </c>
      <c r="AX320" s="12" t="s">
        <v>83</v>
      </c>
      <c r="AY320" s="152" t="s">
        <v>119</v>
      </c>
    </row>
    <row r="321" spans="2:65" s="1" customFormat="1" ht="66.75" customHeight="1">
      <c r="B321" s="32"/>
      <c r="C321" s="128" t="s">
        <v>474</v>
      </c>
      <c r="D321" s="128" t="s">
        <v>122</v>
      </c>
      <c r="E321" s="129" t="s">
        <v>475</v>
      </c>
      <c r="F321" s="130" t="s">
        <v>476</v>
      </c>
      <c r="G321" s="131" t="s">
        <v>221</v>
      </c>
      <c r="H321" s="132">
        <v>10.8</v>
      </c>
      <c r="I321" s="133"/>
      <c r="J321" s="134">
        <f>ROUND(I321*H321,2)</f>
        <v>0</v>
      </c>
      <c r="K321" s="130" t="s">
        <v>222</v>
      </c>
      <c r="L321" s="32"/>
      <c r="M321" s="135" t="s">
        <v>19</v>
      </c>
      <c r="N321" s="136" t="s">
        <v>46</v>
      </c>
      <c r="P321" s="137">
        <f>O321*H321</f>
        <v>0</v>
      </c>
      <c r="Q321" s="137">
        <v>8.5199999999999998E-3</v>
      </c>
      <c r="R321" s="137">
        <f>Q321*H321</f>
        <v>9.2016000000000001E-2</v>
      </c>
      <c r="S321" s="137">
        <v>0</v>
      </c>
      <c r="T321" s="138">
        <f>S321*H321</f>
        <v>0</v>
      </c>
      <c r="AR321" s="139" t="s">
        <v>140</v>
      </c>
      <c r="AT321" s="139" t="s">
        <v>122</v>
      </c>
      <c r="AU321" s="139" t="s">
        <v>85</v>
      </c>
      <c r="AY321" s="17" t="s">
        <v>119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7" t="s">
        <v>83</v>
      </c>
      <c r="BK321" s="140">
        <f>ROUND(I321*H321,2)</f>
        <v>0</v>
      </c>
      <c r="BL321" s="17" t="s">
        <v>140</v>
      </c>
      <c r="BM321" s="139" t="s">
        <v>477</v>
      </c>
    </row>
    <row r="322" spans="2:65" s="1" customFormat="1" ht="11.25">
      <c r="B322" s="32"/>
      <c r="D322" s="145" t="s">
        <v>179</v>
      </c>
      <c r="F322" s="146" t="s">
        <v>478</v>
      </c>
      <c r="I322" s="143"/>
      <c r="L322" s="32"/>
      <c r="M322" s="144"/>
      <c r="T322" s="53"/>
      <c r="AT322" s="17" t="s">
        <v>179</v>
      </c>
      <c r="AU322" s="17" t="s">
        <v>85</v>
      </c>
    </row>
    <row r="323" spans="2:65" s="12" customFormat="1" ht="11.25">
      <c r="B323" s="151"/>
      <c r="D323" s="141" t="s">
        <v>225</v>
      </c>
      <c r="E323" s="152" t="s">
        <v>19</v>
      </c>
      <c r="F323" s="153" t="s">
        <v>479</v>
      </c>
      <c r="H323" s="154">
        <v>10.8</v>
      </c>
      <c r="I323" s="155"/>
      <c r="L323" s="151"/>
      <c r="M323" s="156"/>
      <c r="T323" s="157"/>
      <c r="AT323" s="152" t="s">
        <v>225</v>
      </c>
      <c r="AU323" s="152" t="s">
        <v>85</v>
      </c>
      <c r="AV323" s="12" t="s">
        <v>85</v>
      </c>
      <c r="AW323" s="12" t="s">
        <v>36</v>
      </c>
      <c r="AX323" s="12" t="s">
        <v>83</v>
      </c>
      <c r="AY323" s="152" t="s">
        <v>119</v>
      </c>
    </row>
    <row r="324" spans="2:65" s="1" customFormat="1" ht="24.2" customHeight="1">
      <c r="B324" s="32"/>
      <c r="C324" s="165" t="s">
        <v>480</v>
      </c>
      <c r="D324" s="165" t="s">
        <v>283</v>
      </c>
      <c r="E324" s="166" t="s">
        <v>481</v>
      </c>
      <c r="F324" s="167" t="s">
        <v>482</v>
      </c>
      <c r="G324" s="168" t="s">
        <v>221</v>
      </c>
      <c r="H324" s="169">
        <v>11.34</v>
      </c>
      <c r="I324" s="170"/>
      <c r="J324" s="171">
        <f>ROUND(I324*H324,2)</f>
        <v>0</v>
      </c>
      <c r="K324" s="167" t="s">
        <v>222</v>
      </c>
      <c r="L324" s="172"/>
      <c r="M324" s="173" t="s">
        <v>19</v>
      </c>
      <c r="N324" s="174" t="s">
        <v>46</v>
      </c>
      <c r="P324" s="137">
        <f>O324*H324</f>
        <v>0</v>
      </c>
      <c r="Q324" s="137">
        <v>3.0000000000000001E-3</v>
      </c>
      <c r="R324" s="137">
        <f>Q324*H324</f>
        <v>3.4020000000000002E-2</v>
      </c>
      <c r="S324" s="137">
        <v>0</v>
      </c>
      <c r="T324" s="138">
        <f>S324*H324</f>
        <v>0</v>
      </c>
      <c r="AR324" s="139" t="s">
        <v>159</v>
      </c>
      <c r="AT324" s="139" t="s">
        <v>283</v>
      </c>
      <c r="AU324" s="139" t="s">
        <v>85</v>
      </c>
      <c r="AY324" s="17" t="s">
        <v>119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7" t="s">
        <v>83</v>
      </c>
      <c r="BK324" s="140">
        <f>ROUND(I324*H324,2)</f>
        <v>0</v>
      </c>
      <c r="BL324" s="17" t="s">
        <v>140</v>
      </c>
      <c r="BM324" s="139" t="s">
        <v>483</v>
      </c>
    </row>
    <row r="325" spans="2:65" s="12" customFormat="1" ht="11.25">
      <c r="B325" s="151"/>
      <c r="D325" s="141" t="s">
        <v>225</v>
      </c>
      <c r="E325" s="152" t="s">
        <v>19</v>
      </c>
      <c r="F325" s="153" t="s">
        <v>479</v>
      </c>
      <c r="H325" s="154">
        <v>10.8</v>
      </c>
      <c r="I325" s="155"/>
      <c r="L325" s="151"/>
      <c r="M325" s="156"/>
      <c r="T325" s="157"/>
      <c r="AT325" s="152" t="s">
        <v>225</v>
      </c>
      <c r="AU325" s="152" t="s">
        <v>85</v>
      </c>
      <c r="AV325" s="12" t="s">
        <v>85</v>
      </c>
      <c r="AW325" s="12" t="s">
        <v>36</v>
      </c>
      <c r="AX325" s="12" t="s">
        <v>83</v>
      </c>
      <c r="AY325" s="152" t="s">
        <v>119</v>
      </c>
    </row>
    <row r="326" spans="2:65" s="12" customFormat="1" ht="11.25">
      <c r="B326" s="151"/>
      <c r="D326" s="141" t="s">
        <v>225</v>
      </c>
      <c r="F326" s="153" t="s">
        <v>484</v>
      </c>
      <c r="H326" s="154">
        <v>11.34</v>
      </c>
      <c r="I326" s="155"/>
      <c r="L326" s="151"/>
      <c r="M326" s="156"/>
      <c r="T326" s="157"/>
      <c r="AT326" s="152" t="s">
        <v>225</v>
      </c>
      <c r="AU326" s="152" t="s">
        <v>85</v>
      </c>
      <c r="AV326" s="12" t="s">
        <v>85</v>
      </c>
      <c r="AW326" s="12" t="s">
        <v>4</v>
      </c>
      <c r="AX326" s="12" t="s">
        <v>83</v>
      </c>
      <c r="AY326" s="152" t="s">
        <v>119</v>
      </c>
    </row>
    <row r="327" spans="2:65" s="1" customFormat="1" ht="78" customHeight="1">
      <c r="B327" s="32"/>
      <c r="C327" s="128" t="s">
        <v>485</v>
      </c>
      <c r="D327" s="128" t="s">
        <v>122</v>
      </c>
      <c r="E327" s="129" t="s">
        <v>486</v>
      </c>
      <c r="F327" s="130" t="s">
        <v>487</v>
      </c>
      <c r="G327" s="131" t="s">
        <v>221</v>
      </c>
      <c r="H327" s="132">
        <v>9.6199999999999992</v>
      </c>
      <c r="I327" s="133"/>
      <c r="J327" s="134">
        <f>ROUND(I327*H327,2)</f>
        <v>0</v>
      </c>
      <c r="K327" s="130" t="s">
        <v>222</v>
      </c>
      <c r="L327" s="32"/>
      <c r="M327" s="135" t="s">
        <v>19</v>
      </c>
      <c r="N327" s="136" t="s">
        <v>46</v>
      </c>
      <c r="P327" s="137">
        <f>O327*H327</f>
        <v>0</v>
      </c>
      <c r="Q327" s="137">
        <v>1.1599999999999999E-2</v>
      </c>
      <c r="R327" s="137">
        <f>Q327*H327</f>
        <v>0.11159199999999998</v>
      </c>
      <c r="S327" s="137">
        <v>0</v>
      </c>
      <c r="T327" s="138">
        <f>S327*H327</f>
        <v>0</v>
      </c>
      <c r="AR327" s="139" t="s">
        <v>140</v>
      </c>
      <c r="AT327" s="139" t="s">
        <v>122</v>
      </c>
      <c r="AU327" s="139" t="s">
        <v>85</v>
      </c>
      <c r="AY327" s="17" t="s">
        <v>119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7" t="s">
        <v>83</v>
      </c>
      <c r="BK327" s="140">
        <f>ROUND(I327*H327,2)</f>
        <v>0</v>
      </c>
      <c r="BL327" s="17" t="s">
        <v>140</v>
      </c>
      <c r="BM327" s="139" t="s">
        <v>488</v>
      </c>
    </row>
    <row r="328" spans="2:65" s="1" customFormat="1" ht="11.25">
      <c r="B328" s="32"/>
      <c r="D328" s="145" t="s">
        <v>179</v>
      </c>
      <c r="F328" s="146" t="s">
        <v>489</v>
      </c>
      <c r="I328" s="143"/>
      <c r="L328" s="32"/>
      <c r="M328" s="144"/>
      <c r="T328" s="53"/>
      <c r="AT328" s="17" t="s">
        <v>179</v>
      </c>
      <c r="AU328" s="17" t="s">
        <v>85</v>
      </c>
    </row>
    <row r="329" spans="2:65" s="12" customFormat="1" ht="22.5">
      <c r="B329" s="151"/>
      <c r="D329" s="141" t="s">
        <v>225</v>
      </c>
      <c r="E329" s="152" t="s">
        <v>19</v>
      </c>
      <c r="F329" s="153" t="s">
        <v>385</v>
      </c>
      <c r="H329" s="154">
        <v>9.6199999999999992</v>
      </c>
      <c r="I329" s="155"/>
      <c r="L329" s="151"/>
      <c r="M329" s="156"/>
      <c r="T329" s="157"/>
      <c r="AT329" s="152" t="s">
        <v>225</v>
      </c>
      <c r="AU329" s="152" t="s">
        <v>85</v>
      </c>
      <c r="AV329" s="12" t="s">
        <v>85</v>
      </c>
      <c r="AW329" s="12" t="s">
        <v>36</v>
      </c>
      <c r="AX329" s="12" t="s">
        <v>83</v>
      </c>
      <c r="AY329" s="152" t="s">
        <v>119</v>
      </c>
    </row>
    <row r="330" spans="2:65" s="1" customFormat="1" ht="24.2" customHeight="1">
      <c r="B330" s="32"/>
      <c r="C330" s="165" t="s">
        <v>490</v>
      </c>
      <c r="D330" s="165" t="s">
        <v>283</v>
      </c>
      <c r="E330" s="166" t="s">
        <v>491</v>
      </c>
      <c r="F330" s="167" t="s">
        <v>492</v>
      </c>
      <c r="G330" s="168" t="s">
        <v>221</v>
      </c>
      <c r="H330" s="169">
        <v>10.101000000000001</v>
      </c>
      <c r="I330" s="170"/>
      <c r="J330" s="171">
        <f>ROUND(I330*H330,2)</f>
        <v>0</v>
      </c>
      <c r="K330" s="167" t="s">
        <v>222</v>
      </c>
      <c r="L330" s="172"/>
      <c r="M330" s="173" t="s">
        <v>19</v>
      </c>
      <c r="N330" s="174" t="s">
        <v>46</v>
      </c>
      <c r="P330" s="137">
        <f>O330*H330</f>
        <v>0</v>
      </c>
      <c r="Q330" s="137">
        <v>1.7500000000000002E-2</v>
      </c>
      <c r="R330" s="137">
        <f>Q330*H330</f>
        <v>0.17676750000000002</v>
      </c>
      <c r="S330" s="137">
        <v>0</v>
      </c>
      <c r="T330" s="138">
        <f>S330*H330</f>
        <v>0</v>
      </c>
      <c r="AR330" s="139" t="s">
        <v>159</v>
      </c>
      <c r="AT330" s="139" t="s">
        <v>283</v>
      </c>
      <c r="AU330" s="139" t="s">
        <v>85</v>
      </c>
      <c r="AY330" s="17" t="s">
        <v>119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17" t="s">
        <v>83</v>
      </c>
      <c r="BK330" s="140">
        <f>ROUND(I330*H330,2)</f>
        <v>0</v>
      </c>
      <c r="BL330" s="17" t="s">
        <v>140</v>
      </c>
      <c r="BM330" s="139" t="s">
        <v>493</v>
      </c>
    </row>
    <row r="331" spans="2:65" s="12" customFormat="1" ht="22.5">
      <c r="B331" s="151"/>
      <c r="D331" s="141" t="s">
        <v>225</v>
      </c>
      <c r="E331" s="152" t="s">
        <v>19</v>
      </c>
      <c r="F331" s="153" t="s">
        <v>385</v>
      </c>
      <c r="H331" s="154">
        <v>9.6199999999999992</v>
      </c>
      <c r="I331" s="155"/>
      <c r="L331" s="151"/>
      <c r="M331" s="156"/>
      <c r="T331" s="157"/>
      <c r="AT331" s="152" t="s">
        <v>225</v>
      </c>
      <c r="AU331" s="152" t="s">
        <v>85</v>
      </c>
      <c r="AV331" s="12" t="s">
        <v>85</v>
      </c>
      <c r="AW331" s="12" t="s">
        <v>36</v>
      </c>
      <c r="AX331" s="12" t="s">
        <v>83</v>
      </c>
      <c r="AY331" s="152" t="s">
        <v>119</v>
      </c>
    </row>
    <row r="332" spans="2:65" s="12" customFormat="1" ht="11.25">
      <c r="B332" s="151"/>
      <c r="D332" s="141" t="s">
        <v>225</v>
      </c>
      <c r="F332" s="153" t="s">
        <v>494</v>
      </c>
      <c r="H332" s="154">
        <v>10.101000000000001</v>
      </c>
      <c r="I332" s="155"/>
      <c r="L332" s="151"/>
      <c r="M332" s="156"/>
      <c r="T332" s="157"/>
      <c r="AT332" s="152" t="s">
        <v>225</v>
      </c>
      <c r="AU332" s="152" t="s">
        <v>85</v>
      </c>
      <c r="AV332" s="12" t="s">
        <v>85</v>
      </c>
      <c r="AW332" s="12" t="s">
        <v>4</v>
      </c>
      <c r="AX332" s="12" t="s">
        <v>83</v>
      </c>
      <c r="AY332" s="152" t="s">
        <v>119</v>
      </c>
    </row>
    <row r="333" spans="2:65" s="1" customFormat="1" ht="24.2" customHeight="1">
      <c r="B333" s="32"/>
      <c r="C333" s="128" t="s">
        <v>495</v>
      </c>
      <c r="D333" s="128" t="s">
        <v>122</v>
      </c>
      <c r="E333" s="129" t="s">
        <v>496</v>
      </c>
      <c r="F333" s="130" t="s">
        <v>497</v>
      </c>
      <c r="G333" s="131" t="s">
        <v>357</v>
      </c>
      <c r="H333" s="132">
        <v>5.4</v>
      </c>
      <c r="I333" s="133"/>
      <c r="J333" s="134">
        <f>ROUND(I333*H333,2)</f>
        <v>0</v>
      </c>
      <c r="K333" s="130" t="s">
        <v>222</v>
      </c>
      <c r="L333" s="32"/>
      <c r="M333" s="135" t="s">
        <v>19</v>
      </c>
      <c r="N333" s="136" t="s">
        <v>46</v>
      </c>
      <c r="P333" s="137">
        <f>O333*H333</f>
        <v>0</v>
      </c>
      <c r="Q333" s="137">
        <v>3.0000000000000001E-5</v>
      </c>
      <c r="R333" s="137">
        <f>Q333*H333</f>
        <v>1.6200000000000001E-4</v>
      </c>
      <c r="S333" s="137">
        <v>0</v>
      </c>
      <c r="T333" s="138">
        <f>S333*H333</f>
        <v>0</v>
      </c>
      <c r="AR333" s="139" t="s">
        <v>140</v>
      </c>
      <c r="AT333" s="139" t="s">
        <v>122</v>
      </c>
      <c r="AU333" s="139" t="s">
        <v>85</v>
      </c>
      <c r="AY333" s="17" t="s">
        <v>119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7" t="s">
        <v>83</v>
      </c>
      <c r="BK333" s="140">
        <f>ROUND(I333*H333,2)</f>
        <v>0</v>
      </c>
      <c r="BL333" s="17" t="s">
        <v>140</v>
      </c>
      <c r="BM333" s="139" t="s">
        <v>498</v>
      </c>
    </row>
    <row r="334" spans="2:65" s="1" customFormat="1" ht="11.25">
      <c r="B334" s="32"/>
      <c r="D334" s="145" t="s">
        <v>179</v>
      </c>
      <c r="F334" s="146" t="s">
        <v>499</v>
      </c>
      <c r="I334" s="143"/>
      <c r="L334" s="32"/>
      <c r="M334" s="144"/>
      <c r="T334" s="53"/>
      <c r="AT334" s="17" t="s">
        <v>179</v>
      </c>
      <c r="AU334" s="17" t="s">
        <v>85</v>
      </c>
    </row>
    <row r="335" spans="2:65" s="12" customFormat="1" ht="11.25">
      <c r="B335" s="151"/>
      <c r="D335" s="141" t="s">
        <v>225</v>
      </c>
      <c r="E335" s="152" t="s">
        <v>19</v>
      </c>
      <c r="F335" s="153" t="s">
        <v>500</v>
      </c>
      <c r="H335" s="154">
        <v>5.4</v>
      </c>
      <c r="I335" s="155"/>
      <c r="L335" s="151"/>
      <c r="M335" s="156"/>
      <c r="T335" s="157"/>
      <c r="AT335" s="152" t="s">
        <v>225</v>
      </c>
      <c r="AU335" s="152" t="s">
        <v>85</v>
      </c>
      <c r="AV335" s="12" t="s">
        <v>85</v>
      </c>
      <c r="AW335" s="12" t="s">
        <v>36</v>
      </c>
      <c r="AX335" s="12" t="s">
        <v>83</v>
      </c>
      <c r="AY335" s="152" t="s">
        <v>119</v>
      </c>
    </row>
    <row r="336" spans="2:65" s="1" customFormat="1" ht="24.2" customHeight="1">
      <c r="B336" s="32"/>
      <c r="C336" s="165" t="s">
        <v>501</v>
      </c>
      <c r="D336" s="165" t="s">
        <v>283</v>
      </c>
      <c r="E336" s="166" t="s">
        <v>502</v>
      </c>
      <c r="F336" s="167" t="s">
        <v>503</v>
      </c>
      <c r="G336" s="168" t="s">
        <v>357</v>
      </c>
      <c r="H336" s="169">
        <v>5.4</v>
      </c>
      <c r="I336" s="170"/>
      <c r="J336" s="171">
        <f>ROUND(I336*H336,2)</f>
        <v>0</v>
      </c>
      <c r="K336" s="167" t="s">
        <v>222</v>
      </c>
      <c r="L336" s="172"/>
      <c r="M336" s="173" t="s">
        <v>19</v>
      </c>
      <c r="N336" s="174" t="s">
        <v>46</v>
      </c>
      <c r="P336" s="137">
        <f>O336*H336</f>
        <v>0</v>
      </c>
      <c r="Q336" s="137">
        <v>5.5999999999999995E-4</v>
      </c>
      <c r="R336" s="137">
        <f>Q336*H336</f>
        <v>3.0239999999999998E-3</v>
      </c>
      <c r="S336" s="137">
        <v>0</v>
      </c>
      <c r="T336" s="138">
        <f>S336*H336</f>
        <v>0</v>
      </c>
      <c r="AR336" s="139" t="s">
        <v>159</v>
      </c>
      <c r="AT336" s="139" t="s">
        <v>283</v>
      </c>
      <c r="AU336" s="139" t="s">
        <v>85</v>
      </c>
      <c r="AY336" s="17" t="s">
        <v>119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17" t="s">
        <v>83</v>
      </c>
      <c r="BK336" s="140">
        <f>ROUND(I336*H336,2)</f>
        <v>0</v>
      </c>
      <c r="BL336" s="17" t="s">
        <v>140</v>
      </c>
      <c r="BM336" s="139" t="s">
        <v>504</v>
      </c>
    </row>
    <row r="337" spans="2:65" s="12" customFormat="1" ht="11.25">
      <c r="B337" s="151"/>
      <c r="D337" s="141" t="s">
        <v>225</v>
      </c>
      <c r="E337" s="152" t="s">
        <v>19</v>
      </c>
      <c r="F337" s="153" t="s">
        <v>500</v>
      </c>
      <c r="H337" s="154">
        <v>5.4</v>
      </c>
      <c r="I337" s="155"/>
      <c r="L337" s="151"/>
      <c r="M337" s="156"/>
      <c r="T337" s="157"/>
      <c r="AT337" s="152" t="s">
        <v>225</v>
      </c>
      <c r="AU337" s="152" t="s">
        <v>85</v>
      </c>
      <c r="AV337" s="12" t="s">
        <v>85</v>
      </c>
      <c r="AW337" s="12" t="s">
        <v>36</v>
      </c>
      <c r="AX337" s="12" t="s">
        <v>83</v>
      </c>
      <c r="AY337" s="152" t="s">
        <v>119</v>
      </c>
    </row>
    <row r="338" spans="2:65" s="1" customFormat="1" ht="24.2" customHeight="1">
      <c r="B338" s="32"/>
      <c r="C338" s="128" t="s">
        <v>505</v>
      </c>
      <c r="D338" s="128" t="s">
        <v>122</v>
      </c>
      <c r="E338" s="129" t="s">
        <v>506</v>
      </c>
      <c r="F338" s="130" t="s">
        <v>507</v>
      </c>
      <c r="G338" s="131" t="s">
        <v>357</v>
      </c>
      <c r="H338" s="132">
        <v>45.04</v>
      </c>
      <c r="I338" s="133"/>
      <c r="J338" s="134">
        <f>ROUND(I338*H338,2)</f>
        <v>0</v>
      </c>
      <c r="K338" s="130" t="s">
        <v>222</v>
      </c>
      <c r="L338" s="32"/>
      <c r="M338" s="135" t="s">
        <v>19</v>
      </c>
      <c r="N338" s="136" t="s">
        <v>46</v>
      </c>
      <c r="P338" s="137">
        <f>O338*H338</f>
        <v>0</v>
      </c>
      <c r="Q338" s="137">
        <v>0</v>
      </c>
      <c r="R338" s="137">
        <f>Q338*H338</f>
        <v>0</v>
      </c>
      <c r="S338" s="137">
        <v>0</v>
      </c>
      <c r="T338" s="138">
        <f>S338*H338</f>
        <v>0</v>
      </c>
      <c r="AR338" s="139" t="s">
        <v>140</v>
      </c>
      <c r="AT338" s="139" t="s">
        <v>122</v>
      </c>
      <c r="AU338" s="139" t="s">
        <v>85</v>
      </c>
      <c r="AY338" s="17" t="s">
        <v>119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7" t="s">
        <v>83</v>
      </c>
      <c r="BK338" s="140">
        <f>ROUND(I338*H338,2)</f>
        <v>0</v>
      </c>
      <c r="BL338" s="17" t="s">
        <v>140</v>
      </c>
      <c r="BM338" s="139" t="s">
        <v>508</v>
      </c>
    </row>
    <row r="339" spans="2:65" s="1" customFormat="1" ht="11.25">
      <c r="B339" s="32"/>
      <c r="D339" s="145" t="s">
        <v>179</v>
      </c>
      <c r="F339" s="146" t="s">
        <v>509</v>
      </c>
      <c r="I339" s="143"/>
      <c r="L339" s="32"/>
      <c r="M339" s="144"/>
      <c r="T339" s="53"/>
      <c r="AT339" s="17" t="s">
        <v>179</v>
      </c>
      <c r="AU339" s="17" t="s">
        <v>85</v>
      </c>
    </row>
    <row r="340" spans="2:65" s="12" customFormat="1" ht="11.25">
      <c r="B340" s="151"/>
      <c r="D340" s="141" t="s">
        <v>225</v>
      </c>
      <c r="E340" s="152" t="s">
        <v>19</v>
      </c>
      <c r="F340" s="153" t="s">
        <v>510</v>
      </c>
      <c r="H340" s="154">
        <v>3</v>
      </c>
      <c r="I340" s="155"/>
      <c r="L340" s="151"/>
      <c r="M340" s="156"/>
      <c r="T340" s="157"/>
      <c r="AT340" s="152" t="s">
        <v>225</v>
      </c>
      <c r="AU340" s="152" t="s">
        <v>85</v>
      </c>
      <c r="AV340" s="12" t="s">
        <v>85</v>
      </c>
      <c r="AW340" s="12" t="s">
        <v>36</v>
      </c>
      <c r="AX340" s="12" t="s">
        <v>75</v>
      </c>
      <c r="AY340" s="152" t="s">
        <v>119</v>
      </c>
    </row>
    <row r="341" spans="2:65" s="12" customFormat="1" ht="11.25">
      <c r="B341" s="151"/>
      <c r="D341" s="141" t="s">
        <v>225</v>
      </c>
      <c r="E341" s="152" t="s">
        <v>19</v>
      </c>
      <c r="F341" s="153" t="s">
        <v>511</v>
      </c>
      <c r="H341" s="154">
        <v>3</v>
      </c>
      <c r="I341" s="155"/>
      <c r="L341" s="151"/>
      <c r="M341" s="156"/>
      <c r="T341" s="157"/>
      <c r="AT341" s="152" t="s">
        <v>225</v>
      </c>
      <c r="AU341" s="152" t="s">
        <v>85</v>
      </c>
      <c r="AV341" s="12" t="s">
        <v>85</v>
      </c>
      <c r="AW341" s="12" t="s">
        <v>36</v>
      </c>
      <c r="AX341" s="12" t="s">
        <v>75</v>
      </c>
      <c r="AY341" s="152" t="s">
        <v>119</v>
      </c>
    </row>
    <row r="342" spans="2:65" s="12" customFormat="1" ht="11.25">
      <c r="B342" s="151"/>
      <c r="D342" s="141" t="s">
        <v>225</v>
      </c>
      <c r="E342" s="152" t="s">
        <v>19</v>
      </c>
      <c r="F342" s="153" t="s">
        <v>512</v>
      </c>
      <c r="H342" s="154">
        <v>10.199999999999999</v>
      </c>
      <c r="I342" s="155"/>
      <c r="L342" s="151"/>
      <c r="M342" s="156"/>
      <c r="T342" s="157"/>
      <c r="AT342" s="152" t="s">
        <v>225</v>
      </c>
      <c r="AU342" s="152" t="s">
        <v>85</v>
      </c>
      <c r="AV342" s="12" t="s">
        <v>85</v>
      </c>
      <c r="AW342" s="12" t="s">
        <v>36</v>
      </c>
      <c r="AX342" s="12" t="s">
        <v>75</v>
      </c>
      <c r="AY342" s="152" t="s">
        <v>119</v>
      </c>
    </row>
    <row r="343" spans="2:65" s="12" customFormat="1" ht="11.25">
      <c r="B343" s="151"/>
      <c r="D343" s="141" t="s">
        <v>225</v>
      </c>
      <c r="E343" s="152" t="s">
        <v>19</v>
      </c>
      <c r="F343" s="153" t="s">
        <v>429</v>
      </c>
      <c r="H343" s="154">
        <v>5.0999999999999996</v>
      </c>
      <c r="I343" s="155"/>
      <c r="L343" s="151"/>
      <c r="M343" s="156"/>
      <c r="T343" s="157"/>
      <c r="AT343" s="152" t="s">
        <v>225</v>
      </c>
      <c r="AU343" s="152" t="s">
        <v>85</v>
      </c>
      <c r="AV343" s="12" t="s">
        <v>85</v>
      </c>
      <c r="AW343" s="12" t="s">
        <v>36</v>
      </c>
      <c r="AX343" s="12" t="s">
        <v>75</v>
      </c>
      <c r="AY343" s="152" t="s">
        <v>119</v>
      </c>
    </row>
    <row r="344" spans="2:65" s="12" customFormat="1" ht="11.25">
      <c r="B344" s="151"/>
      <c r="D344" s="141" t="s">
        <v>225</v>
      </c>
      <c r="E344" s="152" t="s">
        <v>19</v>
      </c>
      <c r="F344" s="153" t="s">
        <v>430</v>
      </c>
      <c r="H344" s="154">
        <v>3.98</v>
      </c>
      <c r="I344" s="155"/>
      <c r="L344" s="151"/>
      <c r="M344" s="156"/>
      <c r="T344" s="157"/>
      <c r="AT344" s="152" t="s">
        <v>225</v>
      </c>
      <c r="AU344" s="152" t="s">
        <v>85</v>
      </c>
      <c r="AV344" s="12" t="s">
        <v>85</v>
      </c>
      <c r="AW344" s="12" t="s">
        <v>36</v>
      </c>
      <c r="AX344" s="12" t="s">
        <v>75</v>
      </c>
      <c r="AY344" s="152" t="s">
        <v>119</v>
      </c>
    </row>
    <row r="345" spans="2:65" s="12" customFormat="1" ht="11.25">
      <c r="B345" s="151"/>
      <c r="D345" s="141" t="s">
        <v>225</v>
      </c>
      <c r="E345" s="152" t="s">
        <v>19</v>
      </c>
      <c r="F345" s="153" t="s">
        <v>431</v>
      </c>
      <c r="H345" s="154">
        <v>13.6</v>
      </c>
      <c r="I345" s="155"/>
      <c r="L345" s="151"/>
      <c r="M345" s="156"/>
      <c r="T345" s="157"/>
      <c r="AT345" s="152" t="s">
        <v>225</v>
      </c>
      <c r="AU345" s="152" t="s">
        <v>85</v>
      </c>
      <c r="AV345" s="12" t="s">
        <v>85</v>
      </c>
      <c r="AW345" s="12" t="s">
        <v>36</v>
      </c>
      <c r="AX345" s="12" t="s">
        <v>75</v>
      </c>
      <c r="AY345" s="152" t="s">
        <v>119</v>
      </c>
    </row>
    <row r="346" spans="2:65" s="12" customFormat="1" ht="11.25">
      <c r="B346" s="151"/>
      <c r="D346" s="141" t="s">
        <v>225</v>
      </c>
      <c r="E346" s="152" t="s">
        <v>19</v>
      </c>
      <c r="F346" s="153" t="s">
        <v>513</v>
      </c>
      <c r="H346" s="154">
        <v>2.1</v>
      </c>
      <c r="I346" s="155"/>
      <c r="L346" s="151"/>
      <c r="M346" s="156"/>
      <c r="T346" s="157"/>
      <c r="AT346" s="152" t="s">
        <v>225</v>
      </c>
      <c r="AU346" s="152" t="s">
        <v>85</v>
      </c>
      <c r="AV346" s="12" t="s">
        <v>85</v>
      </c>
      <c r="AW346" s="12" t="s">
        <v>36</v>
      </c>
      <c r="AX346" s="12" t="s">
        <v>75</v>
      </c>
      <c r="AY346" s="152" t="s">
        <v>119</v>
      </c>
    </row>
    <row r="347" spans="2:65" s="12" customFormat="1" ht="11.25">
      <c r="B347" s="151"/>
      <c r="D347" s="141" t="s">
        <v>225</v>
      </c>
      <c r="E347" s="152" t="s">
        <v>19</v>
      </c>
      <c r="F347" s="153" t="s">
        <v>514</v>
      </c>
      <c r="H347" s="154">
        <v>0.98</v>
      </c>
      <c r="I347" s="155"/>
      <c r="L347" s="151"/>
      <c r="M347" s="156"/>
      <c r="T347" s="157"/>
      <c r="AT347" s="152" t="s">
        <v>225</v>
      </c>
      <c r="AU347" s="152" t="s">
        <v>85</v>
      </c>
      <c r="AV347" s="12" t="s">
        <v>85</v>
      </c>
      <c r="AW347" s="12" t="s">
        <v>36</v>
      </c>
      <c r="AX347" s="12" t="s">
        <v>75</v>
      </c>
      <c r="AY347" s="152" t="s">
        <v>119</v>
      </c>
    </row>
    <row r="348" spans="2:65" s="12" customFormat="1" ht="11.25">
      <c r="B348" s="151"/>
      <c r="D348" s="141" t="s">
        <v>225</v>
      </c>
      <c r="E348" s="152" t="s">
        <v>19</v>
      </c>
      <c r="F348" s="153" t="s">
        <v>515</v>
      </c>
      <c r="H348" s="154">
        <v>0</v>
      </c>
      <c r="I348" s="155"/>
      <c r="L348" s="151"/>
      <c r="M348" s="156"/>
      <c r="T348" s="157"/>
      <c r="AT348" s="152" t="s">
        <v>225</v>
      </c>
      <c r="AU348" s="152" t="s">
        <v>85</v>
      </c>
      <c r="AV348" s="12" t="s">
        <v>85</v>
      </c>
      <c r="AW348" s="12" t="s">
        <v>36</v>
      </c>
      <c r="AX348" s="12" t="s">
        <v>75</v>
      </c>
      <c r="AY348" s="152" t="s">
        <v>119</v>
      </c>
    </row>
    <row r="349" spans="2:65" s="12" customFormat="1" ht="11.25">
      <c r="B349" s="151"/>
      <c r="D349" s="141" t="s">
        <v>225</v>
      </c>
      <c r="E349" s="152" t="s">
        <v>19</v>
      </c>
      <c r="F349" s="153" t="s">
        <v>513</v>
      </c>
      <c r="H349" s="154">
        <v>2.1</v>
      </c>
      <c r="I349" s="155"/>
      <c r="L349" s="151"/>
      <c r="M349" s="156"/>
      <c r="T349" s="157"/>
      <c r="AT349" s="152" t="s">
        <v>225</v>
      </c>
      <c r="AU349" s="152" t="s">
        <v>85</v>
      </c>
      <c r="AV349" s="12" t="s">
        <v>85</v>
      </c>
      <c r="AW349" s="12" t="s">
        <v>36</v>
      </c>
      <c r="AX349" s="12" t="s">
        <v>75</v>
      </c>
      <c r="AY349" s="152" t="s">
        <v>119</v>
      </c>
    </row>
    <row r="350" spans="2:65" s="12" customFormat="1" ht="11.25">
      <c r="B350" s="151"/>
      <c r="D350" s="141" t="s">
        <v>225</v>
      </c>
      <c r="E350" s="152" t="s">
        <v>19</v>
      </c>
      <c r="F350" s="153" t="s">
        <v>514</v>
      </c>
      <c r="H350" s="154">
        <v>0.98</v>
      </c>
      <c r="I350" s="155"/>
      <c r="L350" s="151"/>
      <c r="M350" s="156"/>
      <c r="T350" s="157"/>
      <c r="AT350" s="152" t="s">
        <v>225</v>
      </c>
      <c r="AU350" s="152" t="s">
        <v>85</v>
      </c>
      <c r="AV350" s="12" t="s">
        <v>85</v>
      </c>
      <c r="AW350" s="12" t="s">
        <v>36</v>
      </c>
      <c r="AX350" s="12" t="s">
        <v>75</v>
      </c>
      <c r="AY350" s="152" t="s">
        <v>119</v>
      </c>
    </row>
    <row r="351" spans="2:65" s="12" customFormat="1" ht="11.25">
      <c r="B351" s="151"/>
      <c r="D351" s="141" t="s">
        <v>225</v>
      </c>
      <c r="E351" s="152" t="s">
        <v>19</v>
      </c>
      <c r="F351" s="153" t="s">
        <v>515</v>
      </c>
      <c r="H351" s="154">
        <v>0</v>
      </c>
      <c r="I351" s="155"/>
      <c r="L351" s="151"/>
      <c r="M351" s="156"/>
      <c r="T351" s="157"/>
      <c r="AT351" s="152" t="s">
        <v>225</v>
      </c>
      <c r="AU351" s="152" t="s">
        <v>85</v>
      </c>
      <c r="AV351" s="12" t="s">
        <v>85</v>
      </c>
      <c r="AW351" s="12" t="s">
        <v>36</v>
      </c>
      <c r="AX351" s="12" t="s">
        <v>75</v>
      </c>
      <c r="AY351" s="152" t="s">
        <v>119</v>
      </c>
    </row>
    <row r="352" spans="2:65" s="13" customFormat="1" ht="11.25">
      <c r="B352" s="158"/>
      <c r="D352" s="141" t="s">
        <v>225</v>
      </c>
      <c r="E352" s="159" t="s">
        <v>19</v>
      </c>
      <c r="F352" s="160" t="s">
        <v>227</v>
      </c>
      <c r="H352" s="161">
        <v>45.04</v>
      </c>
      <c r="I352" s="162"/>
      <c r="L352" s="158"/>
      <c r="M352" s="163"/>
      <c r="T352" s="164"/>
      <c r="AT352" s="159" t="s">
        <v>225</v>
      </c>
      <c r="AU352" s="159" t="s">
        <v>85</v>
      </c>
      <c r="AV352" s="13" t="s">
        <v>140</v>
      </c>
      <c r="AW352" s="13" t="s">
        <v>36</v>
      </c>
      <c r="AX352" s="13" t="s">
        <v>83</v>
      </c>
      <c r="AY352" s="159" t="s">
        <v>119</v>
      </c>
    </row>
    <row r="353" spans="2:65" s="1" customFormat="1" ht="24.2" customHeight="1">
      <c r="B353" s="32"/>
      <c r="C353" s="165" t="s">
        <v>516</v>
      </c>
      <c r="D353" s="165" t="s">
        <v>283</v>
      </c>
      <c r="E353" s="166" t="s">
        <v>517</v>
      </c>
      <c r="F353" s="167" t="s">
        <v>518</v>
      </c>
      <c r="G353" s="168" t="s">
        <v>357</v>
      </c>
      <c r="H353" s="169">
        <v>17.82</v>
      </c>
      <c r="I353" s="170"/>
      <c r="J353" s="171">
        <f>ROUND(I353*H353,2)</f>
        <v>0</v>
      </c>
      <c r="K353" s="167" t="s">
        <v>222</v>
      </c>
      <c r="L353" s="172"/>
      <c r="M353" s="173" t="s">
        <v>19</v>
      </c>
      <c r="N353" s="174" t="s">
        <v>46</v>
      </c>
      <c r="P353" s="137">
        <f>O353*H353</f>
        <v>0</v>
      </c>
      <c r="Q353" s="137">
        <v>1.1E-4</v>
      </c>
      <c r="R353" s="137">
        <f>Q353*H353</f>
        <v>1.9602E-3</v>
      </c>
      <c r="S353" s="137">
        <v>0</v>
      </c>
      <c r="T353" s="138">
        <f>S353*H353</f>
        <v>0</v>
      </c>
      <c r="AR353" s="139" t="s">
        <v>159</v>
      </c>
      <c r="AT353" s="139" t="s">
        <v>283</v>
      </c>
      <c r="AU353" s="139" t="s">
        <v>85</v>
      </c>
      <c r="AY353" s="17" t="s">
        <v>119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7" t="s">
        <v>83</v>
      </c>
      <c r="BK353" s="140">
        <f>ROUND(I353*H353,2)</f>
        <v>0</v>
      </c>
      <c r="BL353" s="17" t="s">
        <v>140</v>
      </c>
      <c r="BM353" s="139" t="s">
        <v>519</v>
      </c>
    </row>
    <row r="354" spans="2:65" s="12" customFormat="1" ht="11.25">
      <c r="B354" s="151"/>
      <c r="D354" s="141" t="s">
        <v>225</v>
      </c>
      <c r="E354" s="152" t="s">
        <v>19</v>
      </c>
      <c r="F354" s="153" t="s">
        <v>510</v>
      </c>
      <c r="H354" s="154">
        <v>3</v>
      </c>
      <c r="I354" s="155"/>
      <c r="L354" s="151"/>
      <c r="M354" s="156"/>
      <c r="T354" s="157"/>
      <c r="AT354" s="152" t="s">
        <v>225</v>
      </c>
      <c r="AU354" s="152" t="s">
        <v>85</v>
      </c>
      <c r="AV354" s="12" t="s">
        <v>85</v>
      </c>
      <c r="AW354" s="12" t="s">
        <v>36</v>
      </c>
      <c r="AX354" s="12" t="s">
        <v>75</v>
      </c>
      <c r="AY354" s="152" t="s">
        <v>119</v>
      </c>
    </row>
    <row r="355" spans="2:65" s="12" customFormat="1" ht="11.25">
      <c r="B355" s="151"/>
      <c r="D355" s="141" t="s">
        <v>225</v>
      </c>
      <c r="E355" s="152" t="s">
        <v>19</v>
      </c>
      <c r="F355" s="153" t="s">
        <v>511</v>
      </c>
      <c r="H355" s="154">
        <v>3</v>
      </c>
      <c r="I355" s="155"/>
      <c r="L355" s="151"/>
      <c r="M355" s="156"/>
      <c r="T355" s="157"/>
      <c r="AT355" s="152" t="s">
        <v>225</v>
      </c>
      <c r="AU355" s="152" t="s">
        <v>85</v>
      </c>
      <c r="AV355" s="12" t="s">
        <v>85</v>
      </c>
      <c r="AW355" s="12" t="s">
        <v>36</v>
      </c>
      <c r="AX355" s="12" t="s">
        <v>75</v>
      </c>
      <c r="AY355" s="152" t="s">
        <v>119</v>
      </c>
    </row>
    <row r="356" spans="2:65" s="12" customFormat="1" ht="11.25">
      <c r="B356" s="151"/>
      <c r="D356" s="141" t="s">
        <v>225</v>
      </c>
      <c r="E356" s="152" t="s">
        <v>19</v>
      </c>
      <c r="F356" s="153" t="s">
        <v>512</v>
      </c>
      <c r="H356" s="154">
        <v>10.199999999999999</v>
      </c>
      <c r="I356" s="155"/>
      <c r="L356" s="151"/>
      <c r="M356" s="156"/>
      <c r="T356" s="157"/>
      <c r="AT356" s="152" t="s">
        <v>225</v>
      </c>
      <c r="AU356" s="152" t="s">
        <v>85</v>
      </c>
      <c r="AV356" s="12" t="s">
        <v>85</v>
      </c>
      <c r="AW356" s="12" t="s">
        <v>36</v>
      </c>
      <c r="AX356" s="12" t="s">
        <v>75</v>
      </c>
      <c r="AY356" s="152" t="s">
        <v>119</v>
      </c>
    </row>
    <row r="357" spans="2:65" s="13" customFormat="1" ht="11.25">
      <c r="B357" s="158"/>
      <c r="D357" s="141" t="s">
        <v>225</v>
      </c>
      <c r="E357" s="159" t="s">
        <v>19</v>
      </c>
      <c r="F357" s="160" t="s">
        <v>227</v>
      </c>
      <c r="H357" s="161">
        <v>16.2</v>
      </c>
      <c r="I357" s="162"/>
      <c r="L357" s="158"/>
      <c r="M357" s="163"/>
      <c r="T357" s="164"/>
      <c r="AT357" s="159" t="s">
        <v>225</v>
      </c>
      <c r="AU357" s="159" t="s">
        <v>85</v>
      </c>
      <c r="AV357" s="13" t="s">
        <v>140</v>
      </c>
      <c r="AW357" s="13" t="s">
        <v>36</v>
      </c>
      <c r="AX357" s="13" t="s">
        <v>83</v>
      </c>
      <c r="AY357" s="159" t="s">
        <v>119</v>
      </c>
    </row>
    <row r="358" spans="2:65" s="12" customFormat="1" ht="11.25">
      <c r="B358" s="151"/>
      <c r="D358" s="141" t="s">
        <v>225</v>
      </c>
      <c r="F358" s="153" t="s">
        <v>520</v>
      </c>
      <c r="H358" s="154">
        <v>17.82</v>
      </c>
      <c r="I358" s="155"/>
      <c r="L358" s="151"/>
      <c r="M358" s="156"/>
      <c r="T358" s="157"/>
      <c r="AT358" s="152" t="s">
        <v>225</v>
      </c>
      <c r="AU358" s="152" t="s">
        <v>85</v>
      </c>
      <c r="AV358" s="12" t="s">
        <v>85</v>
      </c>
      <c r="AW358" s="12" t="s">
        <v>4</v>
      </c>
      <c r="AX358" s="12" t="s">
        <v>83</v>
      </c>
      <c r="AY358" s="152" t="s">
        <v>119</v>
      </c>
    </row>
    <row r="359" spans="2:65" s="1" customFormat="1" ht="24.2" customHeight="1">
      <c r="B359" s="32"/>
      <c r="C359" s="165" t="s">
        <v>521</v>
      </c>
      <c r="D359" s="165" t="s">
        <v>283</v>
      </c>
      <c r="E359" s="166" t="s">
        <v>522</v>
      </c>
      <c r="F359" s="167" t="s">
        <v>523</v>
      </c>
      <c r="G359" s="168" t="s">
        <v>357</v>
      </c>
      <c r="H359" s="169">
        <v>24.948</v>
      </c>
      <c r="I359" s="170"/>
      <c r="J359" s="171">
        <f>ROUND(I359*H359,2)</f>
        <v>0</v>
      </c>
      <c r="K359" s="167" t="s">
        <v>222</v>
      </c>
      <c r="L359" s="172"/>
      <c r="M359" s="173" t="s">
        <v>19</v>
      </c>
      <c r="N359" s="174" t="s">
        <v>46</v>
      </c>
      <c r="P359" s="137">
        <f>O359*H359</f>
        <v>0</v>
      </c>
      <c r="Q359" s="137">
        <v>4.0000000000000003E-5</v>
      </c>
      <c r="R359" s="137">
        <f>Q359*H359</f>
        <v>9.9792000000000001E-4</v>
      </c>
      <c r="S359" s="137">
        <v>0</v>
      </c>
      <c r="T359" s="138">
        <f>S359*H359</f>
        <v>0</v>
      </c>
      <c r="AR359" s="139" t="s">
        <v>159</v>
      </c>
      <c r="AT359" s="139" t="s">
        <v>283</v>
      </c>
      <c r="AU359" s="139" t="s">
        <v>85</v>
      </c>
      <c r="AY359" s="17" t="s">
        <v>119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7" t="s">
        <v>83</v>
      </c>
      <c r="BK359" s="140">
        <f>ROUND(I359*H359,2)</f>
        <v>0</v>
      </c>
      <c r="BL359" s="17" t="s">
        <v>140</v>
      </c>
      <c r="BM359" s="139" t="s">
        <v>524</v>
      </c>
    </row>
    <row r="360" spans="2:65" s="12" customFormat="1" ht="11.25">
      <c r="B360" s="151"/>
      <c r="D360" s="141" t="s">
        <v>225</v>
      </c>
      <c r="E360" s="152" t="s">
        <v>19</v>
      </c>
      <c r="F360" s="153" t="s">
        <v>429</v>
      </c>
      <c r="H360" s="154">
        <v>5.0999999999999996</v>
      </c>
      <c r="I360" s="155"/>
      <c r="L360" s="151"/>
      <c r="M360" s="156"/>
      <c r="T360" s="157"/>
      <c r="AT360" s="152" t="s">
        <v>225</v>
      </c>
      <c r="AU360" s="152" t="s">
        <v>85</v>
      </c>
      <c r="AV360" s="12" t="s">
        <v>85</v>
      </c>
      <c r="AW360" s="12" t="s">
        <v>36</v>
      </c>
      <c r="AX360" s="12" t="s">
        <v>75</v>
      </c>
      <c r="AY360" s="152" t="s">
        <v>119</v>
      </c>
    </row>
    <row r="361" spans="2:65" s="12" customFormat="1" ht="11.25">
      <c r="B361" s="151"/>
      <c r="D361" s="141" t="s">
        <v>225</v>
      </c>
      <c r="E361" s="152" t="s">
        <v>19</v>
      </c>
      <c r="F361" s="153" t="s">
        <v>430</v>
      </c>
      <c r="H361" s="154">
        <v>3.98</v>
      </c>
      <c r="I361" s="155"/>
      <c r="L361" s="151"/>
      <c r="M361" s="156"/>
      <c r="T361" s="157"/>
      <c r="AT361" s="152" t="s">
        <v>225</v>
      </c>
      <c r="AU361" s="152" t="s">
        <v>85</v>
      </c>
      <c r="AV361" s="12" t="s">
        <v>85</v>
      </c>
      <c r="AW361" s="12" t="s">
        <v>36</v>
      </c>
      <c r="AX361" s="12" t="s">
        <v>75</v>
      </c>
      <c r="AY361" s="152" t="s">
        <v>119</v>
      </c>
    </row>
    <row r="362" spans="2:65" s="12" customFormat="1" ht="11.25">
      <c r="B362" s="151"/>
      <c r="D362" s="141" t="s">
        <v>225</v>
      </c>
      <c r="E362" s="152" t="s">
        <v>19</v>
      </c>
      <c r="F362" s="153" t="s">
        <v>431</v>
      </c>
      <c r="H362" s="154">
        <v>13.6</v>
      </c>
      <c r="I362" s="155"/>
      <c r="L362" s="151"/>
      <c r="M362" s="156"/>
      <c r="T362" s="157"/>
      <c r="AT362" s="152" t="s">
        <v>225</v>
      </c>
      <c r="AU362" s="152" t="s">
        <v>85</v>
      </c>
      <c r="AV362" s="12" t="s">
        <v>85</v>
      </c>
      <c r="AW362" s="12" t="s">
        <v>36</v>
      </c>
      <c r="AX362" s="12" t="s">
        <v>75</v>
      </c>
      <c r="AY362" s="152" t="s">
        <v>119</v>
      </c>
    </row>
    <row r="363" spans="2:65" s="13" customFormat="1" ht="11.25">
      <c r="B363" s="158"/>
      <c r="D363" s="141" t="s">
        <v>225</v>
      </c>
      <c r="E363" s="159" t="s">
        <v>19</v>
      </c>
      <c r="F363" s="160" t="s">
        <v>227</v>
      </c>
      <c r="H363" s="161">
        <v>22.68</v>
      </c>
      <c r="I363" s="162"/>
      <c r="L363" s="158"/>
      <c r="M363" s="163"/>
      <c r="T363" s="164"/>
      <c r="AT363" s="159" t="s">
        <v>225</v>
      </c>
      <c r="AU363" s="159" t="s">
        <v>85</v>
      </c>
      <c r="AV363" s="13" t="s">
        <v>140</v>
      </c>
      <c r="AW363" s="13" t="s">
        <v>36</v>
      </c>
      <c r="AX363" s="13" t="s">
        <v>83</v>
      </c>
      <c r="AY363" s="159" t="s">
        <v>119</v>
      </c>
    </row>
    <row r="364" spans="2:65" s="12" customFormat="1" ht="11.25">
      <c r="B364" s="151"/>
      <c r="D364" s="141" t="s">
        <v>225</v>
      </c>
      <c r="F364" s="153" t="s">
        <v>525</v>
      </c>
      <c r="H364" s="154">
        <v>24.948</v>
      </c>
      <c r="I364" s="155"/>
      <c r="L364" s="151"/>
      <c r="M364" s="156"/>
      <c r="T364" s="157"/>
      <c r="AT364" s="152" t="s">
        <v>225</v>
      </c>
      <c r="AU364" s="152" t="s">
        <v>85</v>
      </c>
      <c r="AV364" s="12" t="s">
        <v>85</v>
      </c>
      <c r="AW364" s="12" t="s">
        <v>4</v>
      </c>
      <c r="AX364" s="12" t="s">
        <v>83</v>
      </c>
      <c r="AY364" s="152" t="s">
        <v>119</v>
      </c>
    </row>
    <row r="365" spans="2:65" s="1" customFormat="1" ht="24.2" customHeight="1">
      <c r="B365" s="32"/>
      <c r="C365" s="165" t="s">
        <v>526</v>
      </c>
      <c r="D365" s="165" t="s">
        <v>283</v>
      </c>
      <c r="E365" s="166" t="s">
        <v>527</v>
      </c>
      <c r="F365" s="167" t="s">
        <v>528</v>
      </c>
      <c r="G365" s="168" t="s">
        <v>357</v>
      </c>
      <c r="H365" s="169">
        <v>3.3879999999999999</v>
      </c>
      <c r="I365" s="170"/>
      <c r="J365" s="171">
        <f>ROUND(I365*H365,2)</f>
        <v>0</v>
      </c>
      <c r="K365" s="167" t="s">
        <v>222</v>
      </c>
      <c r="L365" s="172"/>
      <c r="M365" s="173" t="s">
        <v>19</v>
      </c>
      <c r="N365" s="174" t="s">
        <v>46</v>
      </c>
      <c r="P365" s="137">
        <f>O365*H365</f>
        <v>0</v>
      </c>
      <c r="Q365" s="137">
        <v>2.9999999999999997E-4</v>
      </c>
      <c r="R365" s="137">
        <f>Q365*H365</f>
        <v>1.0164E-3</v>
      </c>
      <c r="S365" s="137">
        <v>0</v>
      </c>
      <c r="T365" s="138">
        <f>S365*H365</f>
        <v>0</v>
      </c>
      <c r="AR365" s="139" t="s">
        <v>159</v>
      </c>
      <c r="AT365" s="139" t="s">
        <v>283</v>
      </c>
      <c r="AU365" s="139" t="s">
        <v>85</v>
      </c>
      <c r="AY365" s="17" t="s">
        <v>119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7" t="s">
        <v>83</v>
      </c>
      <c r="BK365" s="140">
        <f>ROUND(I365*H365,2)</f>
        <v>0</v>
      </c>
      <c r="BL365" s="17" t="s">
        <v>140</v>
      </c>
      <c r="BM365" s="139" t="s">
        <v>529</v>
      </c>
    </row>
    <row r="366" spans="2:65" s="12" customFormat="1" ht="11.25">
      <c r="B366" s="151"/>
      <c r="D366" s="141" t="s">
        <v>225</v>
      </c>
      <c r="E366" s="152" t="s">
        <v>19</v>
      </c>
      <c r="F366" s="153" t="s">
        <v>513</v>
      </c>
      <c r="H366" s="154">
        <v>2.1</v>
      </c>
      <c r="I366" s="155"/>
      <c r="L366" s="151"/>
      <c r="M366" s="156"/>
      <c r="T366" s="157"/>
      <c r="AT366" s="152" t="s">
        <v>225</v>
      </c>
      <c r="AU366" s="152" t="s">
        <v>85</v>
      </c>
      <c r="AV366" s="12" t="s">
        <v>85</v>
      </c>
      <c r="AW366" s="12" t="s">
        <v>36</v>
      </c>
      <c r="AX366" s="12" t="s">
        <v>75</v>
      </c>
      <c r="AY366" s="152" t="s">
        <v>119</v>
      </c>
    </row>
    <row r="367" spans="2:65" s="12" customFormat="1" ht="11.25">
      <c r="B367" s="151"/>
      <c r="D367" s="141" t="s">
        <v>225</v>
      </c>
      <c r="E367" s="152" t="s">
        <v>19</v>
      </c>
      <c r="F367" s="153" t="s">
        <v>514</v>
      </c>
      <c r="H367" s="154">
        <v>0.98</v>
      </c>
      <c r="I367" s="155"/>
      <c r="L367" s="151"/>
      <c r="M367" s="156"/>
      <c r="T367" s="157"/>
      <c r="AT367" s="152" t="s">
        <v>225</v>
      </c>
      <c r="AU367" s="152" t="s">
        <v>85</v>
      </c>
      <c r="AV367" s="12" t="s">
        <v>85</v>
      </c>
      <c r="AW367" s="12" t="s">
        <v>36</v>
      </c>
      <c r="AX367" s="12" t="s">
        <v>75</v>
      </c>
      <c r="AY367" s="152" t="s">
        <v>119</v>
      </c>
    </row>
    <row r="368" spans="2:65" s="12" customFormat="1" ht="11.25">
      <c r="B368" s="151"/>
      <c r="D368" s="141" t="s">
        <v>225</v>
      </c>
      <c r="E368" s="152" t="s">
        <v>19</v>
      </c>
      <c r="F368" s="153" t="s">
        <v>515</v>
      </c>
      <c r="H368" s="154">
        <v>0</v>
      </c>
      <c r="I368" s="155"/>
      <c r="L368" s="151"/>
      <c r="M368" s="156"/>
      <c r="T368" s="157"/>
      <c r="AT368" s="152" t="s">
        <v>225</v>
      </c>
      <c r="AU368" s="152" t="s">
        <v>85</v>
      </c>
      <c r="AV368" s="12" t="s">
        <v>85</v>
      </c>
      <c r="AW368" s="12" t="s">
        <v>36</v>
      </c>
      <c r="AX368" s="12" t="s">
        <v>75</v>
      </c>
      <c r="AY368" s="152" t="s">
        <v>119</v>
      </c>
    </row>
    <row r="369" spans="2:65" s="13" customFormat="1" ht="11.25">
      <c r="B369" s="158"/>
      <c r="D369" s="141" t="s">
        <v>225</v>
      </c>
      <c r="E369" s="159" t="s">
        <v>19</v>
      </c>
      <c r="F369" s="160" t="s">
        <v>227</v>
      </c>
      <c r="H369" s="161">
        <v>3.08</v>
      </c>
      <c r="I369" s="162"/>
      <c r="L369" s="158"/>
      <c r="M369" s="163"/>
      <c r="T369" s="164"/>
      <c r="AT369" s="159" t="s">
        <v>225</v>
      </c>
      <c r="AU369" s="159" t="s">
        <v>85</v>
      </c>
      <c r="AV369" s="13" t="s">
        <v>140</v>
      </c>
      <c r="AW369" s="13" t="s">
        <v>36</v>
      </c>
      <c r="AX369" s="13" t="s">
        <v>83</v>
      </c>
      <c r="AY369" s="159" t="s">
        <v>119</v>
      </c>
    </row>
    <row r="370" spans="2:65" s="12" customFormat="1" ht="11.25">
      <c r="B370" s="151"/>
      <c r="D370" s="141" t="s">
        <v>225</v>
      </c>
      <c r="F370" s="153" t="s">
        <v>530</v>
      </c>
      <c r="H370" s="154">
        <v>3.3879999999999999</v>
      </c>
      <c r="I370" s="155"/>
      <c r="L370" s="151"/>
      <c r="M370" s="156"/>
      <c r="T370" s="157"/>
      <c r="AT370" s="152" t="s">
        <v>225</v>
      </c>
      <c r="AU370" s="152" t="s">
        <v>85</v>
      </c>
      <c r="AV370" s="12" t="s">
        <v>85</v>
      </c>
      <c r="AW370" s="12" t="s">
        <v>4</v>
      </c>
      <c r="AX370" s="12" t="s">
        <v>83</v>
      </c>
      <c r="AY370" s="152" t="s">
        <v>119</v>
      </c>
    </row>
    <row r="371" spans="2:65" s="1" customFormat="1" ht="24.2" customHeight="1">
      <c r="B371" s="32"/>
      <c r="C371" s="165" t="s">
        <v>531</v>
      </c>
      <c r="D371" s="165" t="s">
        <v>283</v>
      </c>
      <c r="E371" s="166" t="s">
        <v>532</v>
      </c>
      <c r="F371" s="167" t="s">
        <v>533</v>
      </c>
      <c r="G371" s="168" t="s">
        <v>357</v>
      </c>
      <c r="H371" s="169">
        <v>3.3879999999999999</v>
      </c>
      <c r="I371" s="170"/>
      <c r="J371" s="171">
        <f>ROUND(I371*H371,2)</f>
        <v>0</v>
      </c>
      <c r="K371" s="167" t="s">
        <v>222</v>
      </c>
      <c r="L371" s="172"/>
      <c r="M371" s="173" t="s">
        <v>19</v>
      </c>
      <c r="N371" s="174" t="s">
        <v>46</v>
      </c>
      <c r="P371" s="137">
        <f>O371*H371</f>
        <v>0</v>
      </c>
      <c r="Q371" s="137">
        <v>2.0000000000000001E-4</v>
      </c>
      <c r="R371" s="137">
        <f>Q371*H371</f>
        <v>6.7759999999999999E-4</v>
      </c>
      <c r="S371" s="137">
        <v>0</v>
      </c>
      <c r="T371" s="138">
        <f>S371*H371</f>
        <v>0</v>
      </c>
      <c r="AR371" s="139" t="s">
        <v>159</v>
      </c>
      <c r="AT371" s="139" t="s">
        <v>283</v>
      </c>
      <c r="AU371" s="139" t="s">
        <v>85</v>
      </c>
      <c r="AY371" s="17" t="s">
        <v>119</v>
      </c>
      <c r="BE371" s="140">
        <f>IF(N371="základní",J371,0)</f>
        <v>0</v>
      </c>
      <c r="BF371" s="140">
        <f>IF(N371="snížená",J371,0)</f>
        <v>0</v>
      </c>
      <c r="BG371" s="140">
        <f>IF(N371="zákl. přenesená",J371,0)</f>
        <v>0</v>
      </c>
      <c r="BH371" s="140">
        <f>IF(N371="sníž. přenesená",J371,0)</f>
        <v>0</v>
      </c>
      <c r="BI371" s="140">
        <f>IF(N371="nulová",J371,0)</f>
        <v>0</v>
      </c>
      <c r="BJ371" s="17" t="s">
        <v>83</v>
      </c>
      <c r="BK371" s="140">
        <f>ROUND(I371*H371,2)</f>
        <v>0</v>
      </c>
      <c r="BL371" s="17" t="s">
        <v>140</v>
      </c>
      <c r="BM371" s="139" t="s">
        <v>534</v>
      </c>
    </row>
    <row r="372" spans="2:65" s="12" customFormat="1" ht="11.25">
      <c r="B372" s="151"/>
      <c r="D372" s="141" t="s">
        <v>225</v>
      </c>
      <c r="E372" s="152" t="s">
        <v>19</v>
      </c>
      <c r="F372" s="153" t="s">
        <v>513</v>
      </c>
      <c r="H372" s="154">
        <v>2.1</v>
      </c>
      <c r="I372" s="155"/>
      <c r="L372" s="151"/>
      <c r="M372" s="156"/>
      <c r="T372" s="157"/>
      <c r="AT372" s="152" t="s">
        <v>225</v>
      </c>
      <c r="AU372" s="152" t="s">
        <v>85</v>
      </c>
      <c r="AV372" s="12" t="s">
        <v>85</v>
      </c>
      <c r="AW372" s="12" t="s">
        <v>36</v>
      </c>
      <c r="AX372" s="12" t="s">
        <v>75</v>
      </c>
      <c r="AY372" s="152" t="s">
        <v>119</v>
      </c>
    </row>
    <row r="373" spans="2:65" s="12" customFormat="1" ht="11.25">
      <c r="B373" s="151"/>
      <c r="D373" s="141" t="s">
        <v>225</v>
      </c>
      <c r="E373" s="152" t="s">
        <v>19</v>
      </c>
      <c r="F373" s="153" t="s">
        <v>514</v>
      </c>
      <c r="H373" s="154">
        <v>0.98</v>
      </c>
      <c r="I373" s="155"/>
      <c r="L373" s="151"/>
      <c r="M373" s="156"/>
      <c r="T373" s="157"/>
      <c r="AT373" s="152" t="s">
        <v>225</v>
      </c>
      <c r="AU373" s="152" t="s">
        <v>85</v>
      </c>
      <c r="AV373" s="12" t="s">
        <v>85</v>
      </c>
      <c r="AW373" s="12" t="s">
        <v>36</v>
      </c>
      <c r="AX373" s="12" t="s">
        <v>75</v>
      </c>
      <c r="AY373" s="152" t="s">
        <v>119</v>
      </c>
    </row>
    <row r="374" spans="2:65" s="12" customFormat="1" ht="11.25">
      <c r="B374" s="151"/>
      <c r="D374" s="141" t="s">
        <v>225</v>
      </c>
      <c r="E374" s="152" t="s">
        <v>19</v>
      </c>
      <c r="F374" s="153" t="s">
        <v>515</v>
      </c>
      <c r="H374" s="154">
        <v>0</v>
      </c>
      <c r="I374" s="155"/>
      <c r="L374" s="151"/>
      <c r="M374" s="156"/>
      <c r="T374" s="157"/>
      <c r="AT374" s="152" t="s">
        <v>225</v>
      </c>
      <c r="AU374" s="152" t="s">
        <v>85</v>
      </c>
      <c r="AV374" s="12" t="s">
        <v>85</v>
      </c>
      <c r="AW374" s="12" t="s">
        <v>36</v>
      </c>
      <c r="AX374" s="12" t="s">
        <v>75</v>
      </c>
      <c r="AY374" s="152" t="s">
        <v>119</v>
      </c>
    </row>
    <row r="375" spans="2:65" s="13" customFormat="1" ht="11.25">
      <c r="B375" s="158"/>
      <c r="D375" s="141" t="s">
        <v>225</v>
      </c>
      <c r="E375" s="159" t="s">
        <v>19</v>
      </c>
      <c r="F375" s="160" t="s">
        <v>227</v>
      </c>
      <c r="H375" s="161">
        <v>3.08</v>
      </c>
      <c r="I375" s="162"/>
      <c r="L375" s="158"/>
      <c r="M375" s="163"/>
      <c r="T375" s="164"/>
      <c r="AT375" s="159" t="s">
        <v>225</v>
      </c>
      <c r="AU375" s="159" t="s">
        <v>85</v>
      </c>
      <c r="AV375" s="13" t="s">
        <v>140</v>
      </c>
      <c r="AW375" s="13" t="s">
        <v>36</v>
      </c>
      <c r="AX375" s="13" t="s">
        <v>83</v>
      </c>
      <c r="AY375" s="159" t="s">
        <v>119</v>
      </c>
    </row>
    <row r="376" spans="2:65" s="12" customFormat="1" ht="11.25">
      <c r="B376" s="151"/>
      <c r="D376" s="141" t="s">
        <v>225</v>
      </c>
      <c r="F376" s="153" t="s">
        <v>530</v>
      </c>
      <c r="H376" s="154">
        <v>3.3879999999999999</v>
      </c>
      <c r="I376" s="155"/>
      <c r="L376" s="151"/>
      <c r="M376" s="156"/>
      <c r="T376" s="157"/>
      <c r="AT376" s="152" t="s">
        <v>225</v>
      </c>
      <c r="AU376" s="152" t="s">
        <v>85</v>
      </c>
      <c r="AV376" s="12" t="s">
        <v>85</v>
      </c>
      <c r="AW376" s="12" t="s">
        <v>4</v>
      </c>
      <c r="AX376" s="12" t="s">
        <v>83</v>
      </c>
      <c r="AY376" s="152" t="s">
        <v>119</v>
      </c>
    </row>
    <row r="377" spans="2:65" s="1" customFormat="1" ht="37.9" customHeight="1">
      <c r="B377" s="32"/>
      <c r="C377" s="128" t="s">
        <v>535</v>
      </c>
      <c r="D377" s="128" t="s">
        <v>122</v>
      </c>
      <c r="E377" s="129" t="s">
        <v>536</v>
      </c>
      <c r="F377" s="130" t="s">
        <v>537</v>
      </c>
      <c r="G377" s="131" t="s">
        <v>221</v>
      </c>
      <c r="H377" s="132">
        <v>97.8</v>
      </c>
      <c r="I377" s="133"/>
      <c r="J377" s="134">
        <f>ROUND(I377*H377,2)</f>
        <v>0</v>
      </c>
      <c r="K377" s="130" t="s">
        <v>222</v>
      </c>
      <c r="L377" s="32"/>
      <c r="M377" s="135" t="s">
        <v>19</v>
      </c>
      <c r="N377" s="136" t="s">
        <v>46</v>
      </c>
      <c r="P377" s="137">
        <f>O377*H377</f>
        <v>0</v>
      </c>
      <c r="Q377" s="137">
        <v>5.7000000000000002E-3</v>
      </c>
      <c r="R377" s="137">
        <f>Q377*H377</f>
        <v>0.55745999999999996</v>
      </c>
      <c r="S377" s="137">
        <v>0</v>
      </c>
      <c r="T377" s="138">
        <f>S377*H377</f>
        <v>0</v>
      </c>
      <c r="AR377" s="139" t="s">
        <v>140</v>
      </c>
      <c r="AT377" s="139" t="s">
        <v>122</v>
      </c>
      <c r="AU377" s="139" t="s">
        <v>85</v>
      </c>
      <c r="AY377" s="17" t="s">
        <v>119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17" t="s">
        <v>83</v>
      </c>
      <c r="BK377" s="140">
        <f>ROUND(I377*H377,2)</f>
        <v>0</v>
      </c>
      <c r="BL377" s="17" t="s">
        <v>140</v>
      </c>
      <c r="BM377" s="139" t="s">
        <v>538</v>
      </c>
    </row>
    <row r="378" spans="2:65" s="1" customFormat="1" ht="11.25">
      <c r="B378" s="32"/>
      <c r="D378" s="145" t="s">
        <v>179</v>
      </c>
      <c r="F378" s="146" t="s">
        <v>539</v>
      </c>
      <c r="I378" s="143"/>
      <c r="L378" s="32"/>
      <c r="M378" s="144"/>
      <c r="T378" s="53"/>
      <c r="AT378" s="17" t="s">
        <v>179</v>
      </c>
      <c r="AU378" s="17" t="s">
        <v>85</v>
      </c>
    </row>
    <row r="379" spans="2:65" s="12" customFormat="1" ht="33.75">
      <c r="B379" s="151"/>
      <c r="D379" s="141" t="s">
        <v>225</v>
      </c>
      <c r="E379" s="152" t="s">
        <v>19</v>
      </c>
      <c r="F379" s="153" t="s">
        <v>449</v>
      </c>
      <c r="H379" s="154">
        <v>97.8</v>
      </c>
      <c r="I379" s="155"/>
      <c r="L379" s="151"/>
      <c r="M379" s="156"/>
      <c r="T379" s="157"/>
      <c r="AT379" s="152" t="s">
        <v>225</v>
      </c>
      <c r="AU379" s="152" t="s">
        <v>85</v>
      </c>
      <c r="AV379" s="12" t="s">
        <v>85</v>
      </c>
      <c r="AW379" s="12" t="s">
        <v>36</v>
      </c>
      <c r="AX379" s="12" t="s">
        <v>75</v>
      </c>
      <c r="AY379" s="152" t="s">
        <v>119</v>
      </c>
    </row>
    <row r="380" spans="2:65" s="13" customFormat="1" ht="11.25">
      <c r="B380" s="158"/>
      <c r="D380" s="141" t="s">
        <v>225</v>
      </c>
      <c r="E380" s="159" t="s">
        <v>19</v>
      </c>
      <c r="F380" s="160" t="s">
        <v>227</v>
      </c>
      <c r="H380" s="161">
        <v>97.8</v>
      </c>
      <c r="I380" s="162"/>
      <c r="L380" s="158"/>
      <c r="M380" s="163"/>
      <c r="T380" s="164"/>
      <c r="AT380" s="159" t="s">
        <v>225</v>
      </c>
      <c r="AU380" s="159" t="s">
        <v>85</v>
      </c>
      <c r="AV380" s="13" t="s">
        <v>140</v>
      </c>
      <c r="AW380" s="13" t="s">
        <v>36</v>
      </c>
      <c r="AX380" s="13" t="s">
        <v>83</v>
      </c>
      <c r="AY380" s="159" t="s">
        <v>119</v>
      </c>
    </row>
    <row r="381" spans="2:65" s="1" customFormat="1" ht="37.9" customHeight="1">
      <c r="B381" s="32"/>
      <c r="C381" s="128" t="s">
        <v>540</v>
      </c>
      <c r="D381" s="128" t="s">
        <v>122</v>
      </c>
      <c r="E381" s="129" t="s">
        <v>541</v>
      </c>
      <c r="F381" s="130" t="s">
        <v>542</v>
      </c>
      <c r="G381" s="131" t="s">
        <v>221</v>
      </c>
      <c r="H381" s="132">
        <v>13.022</v>
      </c>
      <c r="I381" s="133"/>
      <c r="J381" s="134">
        <f>ROUND(I381*H381,2)</f>
        <v>0</v>
      </c>
      <c r="K381" s="130" t="s">
        <v>222</v>
      </c>
      <c r="L381" s="32"/>
      <c r="M381" s="135" t="s">
        <v>19</v>
      </c>
      <c r="N381" s="136" t="s">
        <v>46</v>
      </c>
      <c r="P381" s="137">
        <f>O381*H381</f>
        <v>0</v>
      </c>
      <c r="Q381" s="137">
        <v>4.5799999999999999E-3</v>
      </c>
      <c r="R381" s="137">
        <f>Q381*H381</f>
        <v>5.9640760000000001E-2</v>
      </c>
      <c r="S381" s="137">
        <v>0</v>
      </c>
      <c r="T381" s="138">
        <f>S381*H381</f>
        <v>0</v>
      </c>
      <c r="AR381" s="139" t="s">
        <v>140</v>
      </c>
      <c r="AT381" s="139" t="s">
        <v>122</v>
      </c>
      <c r="AU381" s="139" t="s">
        <v>85</v>
      </c>
      <c r="AY381" s="17" t="s">
        <v>119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7" t="s">
        <v>83</v>
      </c>
      <c r="BK381" s="140">
        <f>ROUND(I381*H381,2)</f>
        <v>0</v>
      </c>
      <c r="BL381" s="17" t="s">
        <v>140</v>
      </c>
      <c r="BM381" s="139" t="s">
        <v>543</v>
      </c>
    </row>
    <row r="382" spans="2:65" s="1" customFormat="1" ht="11.25">
      <c r="B382" s="32"/>
      <c r="D382" s="145" t="s">
        <v>179</v>
      </c>
      <c r="F382" s="146" t="s">
        <v>544</v>
      </c>
      <c r="I382" s="143"/>
      <c r="L382" s="32"/>
      <c r="M382" s="144"/>
      <c r="T382" s="53"/>
      <c r="AT382" s="17" t="s">
        <v>179</v>
      </c>
      <c r="AU382" s="17" t="s">
        <v>85</v>
      </c>
    </row>
    <row r="383" spans="2:65" s="12" customFormat="1" ht="22.5">
      <c r="B383" s="151"/>
      <c r="D383" s="141" t="s">
        <v>225</v>
      </c>
      <c r="E383" s="152" t="s">
        <v>19</v>
      </c>
      <c r="F383" s="153" t="s">
        <v>385</v>
      </c>
      <c r="H383" s="154">
        <v>9.6199999999999992</v>
      </c>
      <c r="I383" s="155"/>
      <c r="L383" s="151"/>
      <c r="M383" s="156"/>
      <c r="T383" s="157"/>
      <c r="AT383" s="152" t="s">
        <v>225</v>
      </c>
      <c r="AU383" s="152" t="s">
        <v>85</v>
      </c>
      <c r="AV383" s="12" t="s">
        <v>85</v>
      </c>
      <c r="AW383" s="12" t="s">
        <v>36</v>
      </c>
      <c r="AX383" s="12" t="s">
        <v>75</v>
      </c>
      <c r="AY383" s="152" t="s">
        <v>119</v>
      </c>
    </row>
    <row r="384" spans="2:65" s="12" customFormat="1" ht="11.25">
      <c r="B384" s="151"/>
      <c r="D384" s="141" t="s">
        <v>225</v>
      </c>
      <c r="E384" s="152" t="s">
        <v>19</v>
      </c>
      <c r="F384" s="153" t="s">
        <v>460</v>
      </c>
      <c r="H384" s="154">
        <v>0.76500000000000001</v>
      </c>
      <c r="I384" s="155"/>
      <c r="L384" s="151"/>
      <c r="M384" s="156"/>
      <c r="T384" s="157"/>
      <c r="AT384" s="152" t="s">
        <v>225</v>
      </c>
      <c r="AU384" s="152" t="s">
        <v>85</v>
      </c>
      <c r="AV384" s="12" t="s">
        <v>85</v>
      </c>
      <c r="AW384" s="12" t="s">
        <v>36</v>
      </c>
      <c r="AX384" s="12" t="s">
        <v>75</v>
      </c>
      <c r="AY384" s="152" t="s">
        <v>119</v>
      </c>
    </row>
    <row r="385" spans="2:65" s="12" customFormat="1" ht="11.25">
      <c r="B385" s="151"/>
      <c r="D385" s="141" t="s">
        <v>225</v>
      </c>
      <c r="E385" s="152" t="s">
        <v>19</v>
      </c>
      <c r="F385" s="153" t="s">
        <v>461</v>
      </c>
      <c r="H385" s="154">
        <v>0.59699999999999998</v>
      </c>
      <c r="I385" s="155"/>
      <c r="L385" s="151"/>
      <c r="M385" s="156"/>
      <c r="T385" s="157"/>
      <c r="AT385" s="152" t="s">
        <v>225</v>
      </c>
      <c r="AU385" s="152" t="s">
        <v>85</v>
      </c>
      <c r="AV385" s="12" t="s">
        <v>85</v>
      </c>
      <c r="AW385" s="12" t="s">
        <v>36</v>
      </c>
      <c r="AX385" s="12" t="s">
        <v>75</v>
      </c>
      <c r="AY385" s="152" t="s">
        <v>119</v>
      </c>
    </row>
    <row r="386" spans="2:65" s="12" customFormat="1" ht="11.25">
      <c r="B386" s="151"/>
      <c r="D386" s="141" t="s">
        <v>225</v>
      </c>
      <c r="E386" s="152" t="s">
        <v>19</v>
      </c>
      <c r="F386" s="153" t="s">
        <v>462</v>
      </c>
      <c r="H386" s="154">
        <v>2.04</v>
      </c>
      <c r="I386" s="155"/>
      <c r="L386" s="151"/>
      <c r="M386" s="156"/>
      <c r="T386" s="157"/>
      <c r="AT386" s="152" t="s">
        <v>225</v>
      </c>
      <c r="AU386" s="152" t="s">
        <v>85</v>
      </c>
      <c r="AV386" s="12" t="s">
        <v>85</v>
      </c>
      <c r="AW386" s="12" t="s">
        <v>36</v>
      </c>
      <c r="AX386" s="12" t="s">
        <v>75</v>
      </c>
      <c r="AY386" s="152" t="s">
        <v>119</v>
      </c>
    </row>
    <row r="387" spans="2:65" s="13" customFormat="1" ht="11.25">
      <c r="B387" s="158"/>
      <c r="D387" s="141" t="s">
        <v>225</v>
      </c>
      <c r="E387" s="159" t="s">
        <v>19</v>
      </c>
      <c r="F387" s="160" t="s">
        <v>227</v>
      </c>
      <c r="H387" s="161">
        <v>13.022</v>
      </c>
      <c r="I387" s="162"/>
      <c r="L387" s="158"/>
      <c r="M387" s="163"/>
      <c r="T387" s="164"/>
      <c r="AT387" s="159" t="s">
        <v>225</v>
      </c>
      <c r="AU387" s="159" t="s">
        <v>85</v>
      </c>
      <c r="AV387" s="13" t="s">
        <v>140</v>
      </c>
      <c r="AW387" s="13" t="s">
        <v>36</v>
      </c>
      <c r="AX387" s="13" t="s">
        <v>83</v>
      </c>
      <c r="AY387" s="159" t="s">
        <v>119</v>
      </c>
    </row>
    <row r="388" spans="2:65" s="1" customFormat="1" ht="24.2" customHeight="1">
      <c r="B388" s="32"/>
      <c r="C388" s="128" t="s">
        <v>545</v>
      </c>
      <c r="D388" s="128" t="s">
        <v>122</v>
      </c>
      <c r="E388" s="129" t="s">
        <v>546</v>
      </c>
      <c r="F388" s="130" t="s">
        <v>547</v>
      </c>
      <c r="G388" s="131" t="s">
        <v>338</v>
      </c>
      <c r="H388" s="132">
        <v>1</v>
      </c>
      <c r="I388" s="133"/>
      <c r="J388" s="134">
        <f>ROUND(I388*H388,2)</f>
        <v>0</v>
      </c>
      <c r="K388" s="130" t="s">
        <v>19</v>
      </c>
      <c r="L388" s="32"/>
      <c r="M388" s="135" t="s">
        <v>19</v>
      </c>
      <c r="N388" s="136" t="s">
        <v>46</v>
      </c>
      <c r="P388" s="137">
        <f>O388*H388</f>
        <v>0</v>
      </c>
      <c r="Q388" s="137">
        <v>0</v>
      </c>
      <c r="R388" s="137">
        <f>Q388*H388</f>
        <v>0</v>
      </c>
      <c r="S388" s="137">
        <v>0</v>
      </c>
      <c r="T388" s="138">
        <f>S388*H388</f>
        <v>0</v>
      </c>
      <c r="AR388" s="139" t="s">
        <v>140</v>
      </c>
      <c r="AT388" s="139" t="s">
        <v>122</v>
      </c>
      <c r="AU388" s="139" t="s">
        <v>85</v>
      </c>
      <c r="AY388" s="17" t="s">
        <v>119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17" t="s">
        <v>83</v>
      </c>
      <c r="BK388" s="140">
        <f>ROUND(I388*H388,2)</f>
        <v>0</v>
      </c>
      <c r="BL388" s="17" t="s">
        <v>140</v>
      </c>
      <c r="BM388" s="139" t="s">
        <v>548</v>
      </c>
    </row>
    <row r="389" spans="2:65" s="12" customFormat="1" ht="11.25">
      <c r="B389" s="151"/>
      <c r="D389" s="141" t="s">
        <v>225</v>
      </c>
      <c r="E389" s="152" t="s">
        <v>19</v>
      </c>
      <c r="F389" s="153" t="s">
        <v>549</v>
      </c>
      <c r="H389" s="154">
        <v>1</v>
      </c>
      <c r="I389" s="155"/>
      <c r="L389" s="151"/>
      <c r="M389" s="156"/>
      <c r="T389" s="157"/>
      <c r="AT389" s="152" t="s">
        <v>225</v>
      </c>
      <c r="AU389" s="152" t="s">
        <v>85</v>
      </c>
      <c r="AV389" s="12" t="s">
        <v>85</v>
      </c>
      <c r="AW389" s="12" t="s">
        <v>36</v>
      </c>
      <c r="AX389" s="12" t="s">
        <v>83</v>
      </c>
      <c r="AY389" s="152" t="s">
        <v>119</v>
      </c>
    </row>
    <row r="390" spans="2:65" s="1" customFormat="1" ht="24.2" customHeight="1">
      <c r="B390" s="32"/>
      <c r="C390" s="165" t="s">
        <v>550</v>
      </c>
      <c r="D390" s="165" t="s">
        <v>283</v>
      </c>
      <c r="E390" s="166" t="s">
        <v>551</v>
      </c>
      <c r="F390" s="167" t="s">
        <v>552</v>
      </c>
      <c r="G390" s="168" t="s">
        <v>338</v>
      </c>
      <c r="H390" s="169">
        <v>1</v>
      </c>
      <c r="I390" s="170"/>
      <c r="J390" s="171">
        <f>ROUND(I390*H390,2)</f>
        <v>0</v>
      </c>
      <c r="K390" s="167" t="s">
        <v>19</v>
      </c>
      <c r="L390" s="172"/>
      <c r="M390" s="173" t="s">
        <v>19</v>
      </c>
      <c r="N390" s="174" t="s">
        <v>46</v>
      </c>
      <c r="P390" s="137">
        <f>O390*H390</f>
        <v>0</v>
      </c>
      <c r="Q390" s="137">
        <v>0</v>
      </c>
      <c r="R390" s="137">
        <f>Q390*H390</f>
        <v>0</v>
      </c>
      <c r="S390" s="137">
        <v>0</v>
      </c>
      <c r="T390" s="138">
        <f>S390*H390</f>
        <v>0</v>
      </c>
      <c r="AR390" s="139" t="s">
        <v>159</v>
      </c>
      <c r="AT390" s="139" t="s">
        <v>283</v>
      </c>
      <c r="AU390" s="139" t="s">
        <v>85</v>
      </c>
      <c r="AY390" s="17" t="s">
        <v>119</v>
      </c>
      <c r="BE390" s="140">
        <f>IF(N390="základní",J390,0)</f>
        <v>0</v>
      </c>
      <c r="BF390" s="140">
        <f>IF(N390="snížená",J390,0)</f>
        <v>0</v>
      </c>
      <c r="BG390" s="140">
        <f>IF(N390="zákl. přenesená",J390,0)</f>
        <v>0</v>
      </c>
      <c r="BH390" s="140">
        <f>IF(N390="sníž. přenesená",J390,0)</f>
        <v>0</v>
      </c>
      <c r="BI390" s="140">
        <f>IF(N390="nulová",J390,0)</f>
        <v>0</v>
      </c>
      <c r="BJ390" s="17" t="s">
        <v>83</v>
      </c>
      <c r="BK390" s="140">
        <f>ROUND(I390*H390,2)</f>
        <v>0</v>
      </c>
      <c r="BL390" s="17" t="s">
        <v>140</v>
      </c>
      <c r="BM390" s="139" t="s">
        <v>553</v>
      </c>
    </row>
    <row r="391" spans="2:65" s="12" customFormat="1" ht="11.25">
      <c r="B391" s="151"/>
      <c r="D391" s="141" t="s">
        <v>225</v>
      </c>
      <c r="E391" s="152" t="s">
        <v>19</v>
      </c>
      <c r="F391" s="153" t="s">
        <v>549</v>
      </c>
      <c r="H391" s="154">
        <v>1</v>
      </c>
      <c r="I391" s="155"/>
      <c r="L391" s="151"/>
      <c r="M391" s="156"/>
      <c r="T391" s="157"/>
      <c r="AT391" s="152" t="s">
        <v>225</v>
      </c>
      <c r="AU391" s="152" t="s">
        <v>85</v>
      </c>
      <c r="AV391" s="12" t="s">
        <v>85</v>
      </c>
      <c r="AW391" s="12" t="s">
        <v>36</v>
      </c>
      <c r="AX391" s="12" t="s">
        <v>83</v>
      </c>
      <c r="AY391" s="152" t="s">
        <v>119</v>
      </c>
    </row>
    <row r="392" spans="2:65" s="1" customFormat="1" ht="37.9" customHeight="1">
      <c r="B392" s="32"/>
      <c r="C392" s="128" t="s">
        <v>554</v>
      </c>
      <c r="D392" s="128" t="s">
        <v>122</v>
      </c>
      <c r="E392" s="129" t="s">
        <v>555</v>
      </c>
      <c r="F392" s="130" t="s">
        <v>556</v>
      </c>
      <c r="G392" s="131" t="s">
        <v>221</v>
      </c>
      <c r="H392" s="132">
        <v>13.29</v>
      </c>
      <c r="I392" s="133"/>
      <c r="J392" s="134">
        <f>ROUND(I392*H392,2)</f>
        <v>0</v>
      </c>
      <c r="K392" s="130" t="s">
        <v>222</v>
      </c>
      <c r="L392" s="32"/>
      <c r="M392" s="135" t="s">
        <v>19</v>
      </c>
      <c r="N392" s="136" t="s">
        <v>46</v>
      </c>
      <c r="P392" s="137">
        <f>O392*H392</f>
        <v>0</v>
      </c>
      <c r="Q392" s="137">
        <v>0</v>
      </c>
      <c r="R392" s="137">
        <f>Q392*H392</f>
        <v>0</v>
      </c>
      <c r="S392" s="137">
        <v>0</v>
      </c>
      <c r="T392" s="138">
        <f>S392*H392</f>
        <v>0</v>
      </c>
      <c r="AR392" s="139" t="s">
        <v>140</v>
      </c>
      <c r="AT392" s="139" t="s">
        <v>122</v>
      </c>
      <c r="AU392" s="139" t="s">
        <v>85</v>
      </c>
      <c r="AY392" s="17" t="s">
        <v>119</v>
      </c>
      <c r="BE392" s="140">
        <f>IF(N392="základní",J392,0)</f>
        <v>0</v>
      </c>
      <c r="BF392" s="140">
        <f>IF(N392="snížená",J392,0)</f>
        <v>0</v>
      </c>
      <c r="BG392" s="140">
        <f>IF(N392="zákl. přenesená",J392,0)</f>
        <v>0</v>
      </c>
      <c r="BH392" s="140">
        <f>IF(N392="sníž. přenesená",J392,0)</f>
        <v>0</v>
      </c>
      <c r="BI392" s="140">
        <f>IF(N392="nulová",J392,0)</f>
        <v>0</v>
      </c>
      <c r="BJ392" s="17" t="s">
        <v>83</v>
      </c>
      <c r="BK392" s="140">
        <f>ROUND(I392*H392,2)</f>
        <v>0</v>
      </c>
      <c r="BL392" s="17" t="s">
        <v>140</v>
      </c>
      <c r="BM392" s="139" t="s">
        <v>557</v>
      </c>
    </row>
    <row r="393" spans="2:65" s="1" customFormat="1" ht="11.25">
      <c r="B393" s="32"/>
      <c r="D393" s="145" t="s">
        <v>179</v>
      </c>
      <c r="F393" s="146" t="s">
        <v>558</v>
      </c>
      <c r="I393" s="143"/>
      <c r="L393" s="32"/>
      <c r="M393" s="144"/>
      <c r="T393" s="53"/>
      <c r="AT393" s="17" t="s">
        <v>179</v>
      </c>
      <c r="AU393" s="17" t="s">
        <v>85</v>
      </c>
    </row>
    <row r="394" spans="2:65" s="12" customFormat="1" ht="11.25">
      <c r="B394" s="151"/>
      <c r="D394" s="141" t="s">
        <v>225</v>
      </c>
      <c r="E394" s="152" t="s">
        <v>19</v>
      </c>
      <c r="F394" s="153" t="s">
        <v>411</v>
      </c>
      <c r="H394" s="154">
        <v>3.15</v>
      </c>
      <c r="I394" s="155"/>
      <c r="L394" s="151"/>
      <c r="M394" s="156"/>
      <c r="T394" s="157"/>
      <c r="AT394" s="152" t="s">
        <v>225</v>
      </c>
      <c r="AU394" s="152" t="s">
        <v>85</v>
      </c>
      <c r="AV394" s="12" t="s">
        <v>85</v>
      </c>
      <c r="AW394" s="12" t="s">
        <v>36</v>
      </c>
      <c r="AX394" s="12" t="s">
        <v>75</v>
      </c>
      <c r="AY394" s="152" t="s">
        <v>119</v>
      </c>
    </row>
    <row r="395" spans="2:65" s="12" customFormat="1" ht="11.25">
      <c r="B395" s="151"/>
      <c r="D395" s="141" t="s">
        <v>225</v>
      </c>
      <c r="E395" s="152" t="s">
        <v>19</v>
      </c>
      <c r="F395" s="153" t="s">
        <v>412</v>
      </c>
      <c r="H395" s="154">
        <v>1.47</v>
      </c>
      <c r="I395" s="155"/>
      <c r="L395" s="151"/>
      <c r="M395" s="156"/>
      <c r="T395" s="157"/>
      <c r="AT395" s="152" t="s">
        <v>225</v>
      </c>
      <c r="AU395" s="152" t="s">
        <v>85</v>
      </c>
      <c r="AV395" s="12" t="s">
        <v>85</v>
      </c>
      <c r="AW395" s="12" t="s">
        <v>36</v>
      </c>
      <c r="AX395" s="12" t="s">
        <v>75</v>
      </c>
      <c r="AY395" s="152" t="s">
        <v>119</v>
      </c>
    </row>
    <row r="396" spans="2:65" s="12" customFormat="1" ht="11.25">
      <c r="B396" s="151"/>
      <c r="D396" s="141" t="s">
        <v>225</v>
      </c>
      <c r="E396" s="152" t="s">
        <v>19</v>
      </c>
      <c r="F396" s="153" t="s">
        <v>413</v>
      </c>
      <c r="H396" s="154">
        <v>8.67</v>
      </c>
      <c r="I396" s="155"/>
      <c r="L396" s="151"/>
      <c r="M396" s="156"/>
      <c r="T396" s="157"/>
      <c r="AT396" s="152" t="s">
        <v>225</v>
      </c>
      <c r="AU396" s="152" t="s">
        <v>85</v>
      </c>
      <c r="AV396" s="12" t="s">
        <v>85</v>
      </c>
      <c r="AW396" s="12" t="s">
        <v>36</v>
      </c>
      <c r="AX396" s="12" t="s">
        <v>75</v>
      </c>
      <c r="AY396" s="152" t="s">
        <v>119</v>
      </c>
    </row>
    <row r="397" spans="2:65" s="13" customFormat="1" ht="11.25">
      <c r="B397" s="158"/>
      <c r="D397" s="141" t="s">
        <v>225</v>
      </c>
      <c r="E397" s="159" t="s">
        <v>19</v>
      </c>
      <c r="F397" s="160" t="s">
        <v>227</v>
      </c>
      <c r="H397" s="161">
        <v>13.29</v>
      </c>
      <c r="I397" s="162"/>
      <c r="L397" s="158"/>
      <c r="M397" s="163"/>
      <c r="T397" s="164"/>
      <c r="AT397" s="159" t="s">
        <v>225</v>
      </c>
      <c r="AU397" s="159" t="s">
        <v>85</v>
      </c>
      <c r="AV397" s="13" t="s">
        <v>140</v>
      </c>
      <c r="AW397" s="13" t="s">
        <v>36</v>
      </c>
      <c r="AX397" s="13" t="s">
        <v>83</v>
      </c>
      <c r="AY397" s="159" t="s">
        <v>119</v>
      </c>
    </row>
    <row r="398" spans="2:65" s="1" customFormat="1" ht="16.5" customHeight="1">
      <c r="B398" s="32"/>
      <c r="C398" s="128" t="s">
        <v>559</v>
      </c>
      <c r="D398" s="128" t="s">
        <v>122</v>
      </c>
      <c r="E398" s="129" t="s">
        <v>560</v>
      </c>
      <c r="F398" s="130" t="s">
        <v>561</v>
      </c>
      <c r="G398" s="131" t="s">
        <v>221</v>
      </c>
      <c r="H398" s="132">
        <v>22.88</v>
      </c>
      <c r="I398" s="133"/>
      <c r="J398" s="134">
        <f>ROUND(I398*H398,2)</f>
        <v>0</v>
      </c>
      <c r="K398" s="130" t="s">
        <v>222</v>
      </c>
      <c r="L398" s="32"/>
      <c r="M398" s="135" t="s">
        <v>19</v>
      </c>
      <c r="N398" s="136" t="s">
        <v>46</v>
      </c>
      <c r="P398" s="137">
        <f>O398*H398</f>
        <v>0</v>
      </c>
      <c r="Q398" s="137">
        <v>0</v>
      </c>
      <c r="R398" s="137">
        <f>Q398*H398</f>
        <v>0</v>
      </c>
      <c r="S398" s="137">
        <v>0</v>
      </c>
      <c r="T398" s="138">
        <f>S398*H398</f>
        <v>0</v>
      </c>
      <c r="AR398" s="139" t="s">
        <v>140</v>
      </c>
      <c r="AT398" s="139" t="s">
        <v>122</v>
      </c>
      <c r="AU398" s="139" t="s">
        <v>85</v>
      </c>
      <c r="AY398" s="17" t="s">
        <v>119</v>
      </c>
      <c r="BE398" s="140">
        <f>IF(N398="základní",J398,0)</f>
        <v>0</v>
      </c>
      <c r="BF398" s="140">
        <f>IF(N398="snížená",J398,0)</f>
        <v>0</v>
      </c>
      <c r="BG398" s="140">
        <f>IF(N398="zákl. přenesená",J398,0)</f>
        <v>0</v>
      </c>
      <c r="BH398" s="140">
        <f>IF(N398="sníž. přenesená",J398,0)</f>
        <v>0</v>
      </c>
      <c r="BI398" s="140">
        <f>IF(N398="nulová",J398,0)</f>
        <v>0</v>
      </c>
      <c r="BJ398" s="17" t="s">
        <v>83</v>
      </c>
      <c r="BK398" s="140">
        <f>ROUND(I398*H398,2)</f>
        <v>0</v>
      </c>
      <c r="BL398" s="17" t="s">
        <v>140</v>
      </c>
      <c r="BM398" s="139" t="s">
        <v>562</v>
      </c>
    </row>
    <row r="399" spans="2:65" s="1" customFormat="1" ht="11.25">
      <c r="B399" s="32"/>
      <c r="D399" s="145" t="s">
        <v>179</v>
      </c>
      <c r="F399" s="146" t="s">
        <v>563</v>
      </c>
      <c r="I399" s="143"/>
      <c r="L399" s="32"/>
      <c r="M399" s="144"/>
      <c r="T399" s="53"/>
      <c r="AT399" s="17" t="s">
        <v>179</v>
      </c>
      <c r="AU399" s="17" t="s">
        <v>85</v>
      </c>
    </row>
    <row r="400" spans="2:65" s="1" customFormat="1" ht="19.5">
      <c r="B400" s="32"/>
      <c r="D400" s="141" t="s">
        <v>128</v>
      </c>
      <c r="F400" s="142" t="s">
        <v>564</v>
      </c>
      <c r="I400" s="143"/>
      <c r="L400" s="32"/>
      <c r="M400" s="144"/>
      <c r="T400" s="53"/>
      <c r="AT400" s="17" t="s">
        <v>128</v>
      </c>
      <c r="AU400" s="17" t="s">
        <v>85</v>
      </c>
    </row>
    <row r="401" spans="2:65" s="12" customFormat="1" ht="11.25">
      <c r="B401" s="151"/>
      <c r="D401" s="141" t="s">
        <v>225</v>
      </c>
      <c r="E401" s="152" t="s">
        <v>19</v>
      </c>
      <c r="F401" s="153" t="s">
        <v>442</v>
      </c>
      <c r="H401" s="154">
        <v>22.88</v>
      </c>
      <c r="I401" s="155"/>
      <c r="L401" s="151"/>
      <c r="M401" s="156"/>
      <c r="T401" s="157"/>
      <c r="AT401" s="152" t="s">
        <v>225</v>
      </c>
      <c r="AU401" s="152" t="s">
        <v>85</v>
      </c>
      <c r="AV401" s="12" t="s">
        <v>85</v>
      </c>
      <c r="AW401" s="12" t="s">
        <v>36</v>
      </c>
      <c r="AX401" s="12" t="s">
        <v>83</v>
      </c>
      <c r="AY401" s="152" t="s">
        <v>119</v>
      </c>
    </row>
    <row r="402" spans="2:65" s="1" customFormat="1" ht="24.2" customHeight="1">
      <c r="B402" s="32"/>
      <c r="C402" s="128" t="s">
        <v>565</v>
      </c>
      <c r="D402" s="128" t="s">
        <v>122</v>
      </c>
      <c r="E402" s="129" t="s">
        <v>566</v>
      </c>
      <c r="F402" s="130" t="s">
        <v>567</v>
      </c>
      <c r="G402" s="131" t="s">
        <v>357</v>
      </c>
      <c r="H402" s="132">
        <v>5</v>
      </c>
      <c r="I402" s="133"/>
      <c r="J402" s="134">
        <f>ROUND(I402*H402,2)</f>
        <v>0</v>
      </c>
      <c r="K402" s="130" t="s">
        <v>19</v>
      </c>
      <c r="L402" s="32"/>
      <c r="M402" s="135" t="s">
        <v>19</v>
      </c>
      <c r="N402" s="136" t="s">
        <v>46</v>
      </c>
      <c r="P402" s="137">
        <f>O402*H402</f>
        <v>0</v>
      </c>
      <c r="Q402" s="137">
        <v>0</v>
      </c>
      <c r="R402" s="137">
        <f>Q402*H402</f>
        <v>0</v>
      </c>
      <c r="S402" s="137">
        <v>0</v>
      </c>
      <c r="T402" s="138">
        <f>S402*H402</f>
        <v>0</v>
      </c>
      <c r="AR402" s="139" t="s">
        <v>140</v>
      </c>
      <c r="AT402" s="139" t="s">
        <v>122</v>
      </c>
      <c r="AU402" s="139" t="s">
        <v>85</v>
      </c>
      <c r="AY402" s="17" t="s">
        <v>119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7" t="s">
        <v>83</v>
      </c>
      <c r="BK402" s="140">
        <f>ROUND(I402*H402,2)</f>
        <v>0</v>
      </c>
      <c r="BL402" s="17" t="s">
        <v>140</v>
      </c>
      <c r="BM402" s="139" t="s">
        <v>568</v>
      </c>
    </row>
    <row r="403" spans="2:65" s="1" customFormat="1" ht="19.5">
      <c r="B403" s="32"/>
      <c r="D403" s="141" t="s">
        <v>128</v>
      </c>
      <c r="F403" s="142" t="s">
        <v>569</v>
      </c>
      <c r="I403" s="143"/>
      <c r="L403" s="32"/>
      <c r="M403" s="144"/>
      <c r="T403" s="53"/>
      <c r="AT403" s="17" t="s">
        <v>128</v>
      </c>
      <c r="AU403" s="17" t="s">
        <v>85</v>
      </c>
    </row>
    <row r="404" spans="2:65" s="12" customFormat="1" ht="11.25">
      <c r="B404" s="151"/>
      <c r="D404" s="141" t="s">
        <v>225</v>
      </c>
      <c r="E404" s="152" t="s">
        <v>19</v>
      </c>
      <c r="F404" s="153" t="s">
        <v>570</v>
      </c>
      <c r="H404" s="154">
        <v>5</v>
      </c>
      <c r="I404" s="155"/>
      <c r="L404" s="151"/>
      <c r="M404" s="156"/>
      <c r="T404" s="157"/>
      <c r="AT404" s="152" t="s">
        <v>225</v>
      </c>
      <c r="AU404" s="152" t="s">
        <v>85</v>
      </c>
      <c r="AV404" s="12" t="s">
        <v>85</v>
      </c>
      <c r="AW404" s="12" t="s">
        <v>36</v>
      </c>
      <c r="AX404" s="12" t="s">
        <v>83</v>
      </c>
      <c r="AY404" s="152" t="s">
        <v>119</v>
      </c>
    </row>
    <row r="405" spans="2:65" s="1" customFormat="1" ht="33" customHeight="1">
      <c r="B405" s="32"/>
      <c r="C405" s="128" t="s">
        <v>571</v>
      </c>
      <c r="D405" s="128" t="s">
        <v>122</v>
      </c>
      <c r="E405" s="129" t="s">
        <v>572</v>
      </c>
      <c r="F405" s="130" t="s">
        <v>573</v>
      </c>
      <c r="G405" s="131" t="s">
        <v>230</v>
      </c>
      <c r="H405" s="132">
        <v>6.48</v>
      </c>
      <c r="I405" s="133"/>
      <c r="J405" s="134">
        <f>ROUND(I405*H405,2)</f>
        <v>0</v>
      </c>
      <c r="K405" s="130" t="s">
        <v>222</v>
      </c>
      <c r="L405" s="32"/>
      <c r="M405" s="135" t="s">
        <v>19</v>
      </c>
      <c r="N405" s="136" t="s">
        <v>46</v>
      </c>
      <c r="P405" s="137">
        <f>O405*H405</f>
        <v>0</v>
      </c>
      <c r="Q405" s="137">
        <v>2.5018699999999998</v>
      </c>
      <c r="R405" s="137">
        <f>Q405*H405</f>
        <v>16.212117599999999</v>
      </c>
      <c r="S405" s="137">
        <v>0</v>
      </c>
      <c r="T405" s="138">
        <f>S405*H405</f>
        <v>0</v>
      </c>
      <c r="AR405" s="139" t="s">
        <v>140</v>
      </c>
      <c r="AT405" s="139" t="s">
        <v>122</v>
      </c>
      <c r="AU405" s="139" t="s">
        <v>85</v>
      </c>
      <c r="AY405" s="17" t="s">
        <v>119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17" t="s">
        <v>83</v>
      </c>
      <c r="BK405" s="140">
        <f>ROUND(I405*H405,2)</f>
        <v>0</v>
      </c>
      <c r="BL405" s="17" t="s">
        <v>140</v>
      </c>
      <c r="BM405" s="139" t="s">
        <v>574</v>
      </c>
    </row>
    <row r="406" spans="2:65" s="1" customFormat="1" ht="11.25">
      <c r="B406" s="32"/>
      <c r="D406" s="145" t="s">
        <v>179</v>
      </c>
      <c r="F406" s="146" t="s">
        <v>575</v>
      </c>
      <c r="I406" s="143"/>
      <c r="L406" s="32"/>
      <c r="M406" s="144"/>
      <c r="T406" s="53"/>
      <c r="AT406" s="17" t="s">
        <v>179</v>
      </c>
      <c r="AU406" s="17" t="s">
        <v>85</v>
      </c>
    </row>
    <row r="407" spans="2:65" s="14" customFormat="1" ht="11.25">
      <c r="B407" s="175"/>
      <c r="D407" s="141" t="s">
        <v>225</v>
      </c>
      <c r="E407" s="176" t="s">
        <v>19</v>
      </c>
      <c r="F407" s="177" t="s">
        <v>576</v>
      </c>
      <c r="H407" s="176" t="s">
        <v>19</v>
      </c>
      <c r="I407" s="178"/>
      <c r="L407" s="175"/>
      <c r="M407" s="179"/>
      <c r="T407" s="180"/>
      <c r="AT407" s="176" t="s">
        <v>225</v>
      </c>
      <c r="AU407" s="176" t="s">
        <v>85</v>
      </c>
      <c r="AV407" s="14" t="s">
        <v>83</v>
      </c>
      <c r="AW407" s="14" t="s">
        <v>36</v>
      </c>
      <c r="AX407" s="14" t="s">
        <v>75</v>
      </c>
      <c r="AY407" s="176" t="s">
        <v>119</v>
      </c>
    </row>
    <row r="408" spans="2:65" s="12" customFormat="1" ht="22.5">
      <c r="B408" s="151"/>
      <c r="D408" s="141" t="s">
        <v>225</v>
      </c>
      <c r="E408" s="152" t="s">
        <v>19</v>
      </c>
      <c r="F408" s="153" t="s">
        <v>577</v>
      </c>
      <c r="H408" s="154">
        <v>6.48</v>
      </c>
      <c r="I408" s="155"/>
      <c r="L408" s="151"/>
      <c r="M408" s="156"/>
      <c r="T408" s="157"/>
      <c r="AT408" s="152" t="s">
        <v>225</v>
      </c>
      <c r="AU408" s="152" t="s">
        <v>85</v>
      </c>
      <c r="AV408" s="12" t="s">
        <v>85</v>
      </c>
      <c r="AW408" s="12" t="s">
        <v>36</v>
      </c>
      <c r="AX408" s="12" t="s">
        <v>75</v>
      </c>
      <c r="AY408" s="152" t="s">
        <v>119</v>
      </c>
    </row>
    <row r="409" spans="2:65" s="13" customFormat="1" ht="11.25">
      <c r="B409" s="158"/>
      <c r="D409" s="141" t="s">
        <v>225</v>
      </c>
      <c r="E409" s="159" t="s">
        <v>19</v>
      </c>
      <c r="F409" s="160" t="s">
        <v>227</v>
      </c>
      <c r="H409" s="161">
        <v>6.48</v>
      </c>
      <c r="I409" s="162"/>
      <c r="L409" s="158"/>
      <c r="M409" s="163"/>
      <c r="T409" s="164"/>
      <c r="AT409" s="159" t="s">
        <v>225</v>
      </c>
      <c r="AU409" s="159" t="s">
        <v>85</v>
      </c>
      <c r="AV409" s="13" t="s">
        <v>140</v>
      </c>
      <c r="AW409" s="13" t="s">
        <v>36</v>
      </c>
      <c r="AX409" s="13" t="s">
        <v>83</v>
      </c>
      <c r="AY409" s="159" t="s">
        <v>119</v>
      </c>
    </row>
    <row r="410" spans="2:65" s="1" customFormat="1" ht="49.15" customHeight="1">
      <c r="B410" s="32"/>
      <c r="C410" s="128" t="s">
        <v>578</v>
      </c>
      <c r="D410" s="128" t="s">
        <v>122</v>
      </c>
      <c r="E410" s="129" t="s">
        <v>579</v>
      </c>
      <c r="F410" s="130" t="s">
        <v>580</v>
      </c>
      <c r="G410" s="131" t="s">
        <v>221</v>
      </c>
      <c r="H410" s="132">
        <v>0.312</v>
      </c>
      <c r="I410" s="133"/>
      <c r="J410" s="134">
        <f>ROUND(I410*H410,2)</f>
        <v>0</v>
      </c>
      <c r="K410" s="130" t="s">
        <v>222</v>
      </c>
      <c r="L410" s="32"/>
      <c r="M410" s="135" t="s">
        <v>19</v>
      </c>
      <c r="N410" s="136" t="s">
        <v>46</v>
      </c>
      <c r="P410" s="137">
        <f>O410*H410</f>
        <v>0</v>
      </c>
      <c r="Q410" s="137">
        <v>2.6339999999999999E-2</v>
      </c>
      <c r="R410" s="137">
        <f>Q410*H410</f>
        <v>8.2180799999999991E-3</v>
      </c>
      <c r="S410" s="137">
        <v>0</v>
      </c>
      <c r="T410" s="138">
        <f>S410*H410</f>
        <v>0</v>
      </c>
      <c r="AR410" s="139" t="s">
        <v>140</v>
      </c>
      <c r="AT410" s="139" t="s">
        <v>122</v>
      </c>
      <c r="AU410" s="139" t="s">
        <v>85</v>
      </c>
      <c r="AY410" s="17" t="s">
        <v>119</v>
      </c>
      <c r="BE410" s="140">
        <f>IF(N410="základní",J410,0)</f>
        <v>0</v>
      </c>
      <c r="BF410" s="140">
        <f>IF(N410="snížená",J410,0)</f>
        <v>0</v>
      </c>
      <c r="BG410" s="140">
        <f>IF(N410="zákl. přenesená",J410,0)</f>
        <v>0</v>
      </c>
      <c r="BH410" s="140">
        <f>IF(N410="sníž. přenesená",J410,0)</f>
        <v>0</v>
      </c>
      <c r="BI410" s="140">
        <f>IF(N410="nulová",J410,0)</f>
        <v>0</v>
      </c>
      <c r="BJ410" s="17" t="s">
        <v>83</v>
      </c>
      <c r="BK410" s="140">
        <f>ROUND(I410*H410,2)</f>
        <v>0</v>
      </c>
      <c r="BL410" s="17" t="s">
        <v>140</v>
      </c>
      <c r="BM410" s="139" t="s">
        <v>581</v>
      </c>
    </row>
    <row r="411" spans="2:65" s="1" customFormat="1" ht="11.25">
      <c r="B411" s="32"/>
      <c r="D411" s="145" t="s">
        <v>179</v>
      </c>
      <c r="F411" s="146" t="s">
        <v>582</v>
      </c>
      <c r="I411" s="143"/>
      <c r="L411" s="32"/>
      <c r="M411" s="144"/>
      <c r="T411" s="53"/>
      <c r="AT411" s="17" t="s">
        <v>179</v>
      </c>
      <c r="AU411" s="17" t="s">
        <v>85</v>
      </c>
    </row>
    <row r="412" spans="2:65" s="12" customFormat="1" ht="11.25">
      <c r="B412" s="151"/>
      <c r="D412" s="141" t="s">
        <v>225</v>
      </c>
      <c r="E412" s="152" t="s">
        <v>19</v>
      </c>
      <c r="F412" s="153" t="s">
        <v>583</v>
      </c>
      <c r="H412" s="154">
        <v>0.312</v>
      </c>
      <c r="I412" s="155"/>
      <c r="L412" s="151"/>
      <c r="M412" s="156"/>
      <c r="T412" s="157"/>
      <c r="AT412" s="152" t="s">
        <v>225</v>
      </c>
      <c r="AU412" s="152" t="s">
        <v>85</v>
      </c>
      <c r="AV412" s="12" t="s">
        <v>85</v>
      </c>
      <c r="AW412" s="12" t="s">
        <v>36</v>
      </c>
      <c r="AX412" s="12" t="s">
        <v>75</v>
      </c>
      <c r="AY412" s="152" t="s">
        <v>119</v>
      </c>
    </row>
    <row r="413" spans="2:65" s="13" customFormat="1" ht="11.25">
      <c r="B413" s="158"/>
      <c r="D413" s="141" t="s">
        <v>225</v>
      </c>
      <c r="E413" s="159" t="s">
        <v>19</v>
      </c>
      <c r="F413" s="160" t="s">
        <v>227</v>
      </c>
      <c r="H413" s="161">
        <v>0.312</v>
      </c>
      <c r="I413" s="162"/>
      <c r="L413" s="158"/>
      <c r="M413" s="163"/>
      <c r="T413" s="164"/>
      <c r="AT413" s="159" t="s">
        <v>225</v>
      </c>
      <c r="AU413" s="159" t="s">
        <v>85</v>
      </c>
      <c r="AV413" s="13" t="s">
        <v>140</v>
      </c>
      <c r="AW413" s="13" t="s">
        <v>36</v>
      </c>
      <c r="AX413" s="13" t="s">
        <v>83</v>
      </c>
      <c r="AY413" s="159" t="s">
        <v>119</v>
      </c>
    </row>
    <row r="414" spans="2:65" s="11" customFormat="1" ht="22.9" customHeight="1">
      <c r="B414" s="116"/>
      <c r="D414" s="117" t="s">
        <v>74</v>
      </c>
      <c r="E414" s="126" t="s">
        <v>164</v>
      </c>
      <c r="F414" s="126" t="s">
        <v>584</v>
      </c>
      <c r="I414" s="119"/>
      <c r="J414" s="127">
        <f>BK414</f>
        <v>0</v>
      </c>
      <c r="L414" s="116"/>
      <c r="M414" s="121"/>
      <c r="P414" s="122">
        <f>SUM(P415:P489)</f>
        <v>0</v>
      </c>
      <c r="R414" s="122">
        <f>SUM(R415:R489)</f>
        <v>0.75555880000000009</v>
      </c>
      <c r="T414" s="123">
        <f>SUM(T415:T489)</f>
        <v>90.066819999999993</v>
      </c>
      <c r="AR414" s="117" t="s">
        <v>83</v>
      </c>
      <c r="AT414" s="124" t="s">
        <v>74</v>
      </c>
      <c r="AU414" s="124" t="s">
        <v>83</v>
      </c>
      <c r="AY414" s="117" t="s">
        <v>119</v>
      </c>
      <c r="BK414" s="125">
        <f>SUM(BK415:BK489)</f>
        <v>0</v>
      </c>
    </row>
    <row r="415" spans="2:65" s="1" customFormat="1" ht="76.349999999999994" customHeight="1">
      <c r="B415" s="32"/>
      <c r="C415" s="128" t="s">
        <v>585</v>
      </c>
      <c r="D415" s="128" t="s">
        <v>122</v>
      </c>
      <c r="E415" s="129" t="s">
        <v>586</v>
      </c>
      <c r="F415" s="130" t="s">
        <v>587</v>
      </c>
      <c r="G415" s="131" t="s">
        <v>221</v>
      </c>
      <c r="H415" s="132">
        <v>65.775000000000006</v>
      </c>
      <c r="I415" s="133"/>
      <c r="J415" s="134">
        <f>ROUND(I415*H415,2)</f>
        <v>0</v>
      </c>
      <c r="K415" s="130" t="s">
        <v>222</v>
      </c>
      <c r="L415" s="32"/>
      <c r="M415" s="135" t="s">
        <v>19</v>
      </c>
      <c r="N415" s="136" t="s">
        <v>46</v>
      </c>
      <c r="P415" s="137">
        <f>O415*H415</f>
        <v>0</v>
      </c>
      <c r="Q415" s="137">
        <v>0</v>
      </c>
      <c r="R415" s="137">
        <f>Q415*H415</f>
        <v>0</v>
      </c>
      <c r="S415" s="137">
        <v>0.255</v>
      </c>
      <c r="T415" s="138">
        <f>S415*H415</f>
        <v>16.772625000000001</v>
      </c>
      <c r="AR415" s="139" t="s">
        <v>140</v>
      </c>
      <c r="AT415" s="139" t="s">
        <v>122</v>
      </c>
      <c r="AU415" s="139" t="s">
        <v>85</v>
      </c>
      <c r="AY415" s="17" t="s">
        <v>119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7" t="s">
        <v>83</v>
      </c>
      <c r="BK415" s="140">
        <f>ROUND(I415*H415,2)</f>
        <v>0</v>
      </c>
      <c r="BL415" s="17" t="s">
        <v>140</v>
      </c>
      <c r="BM415" s="139" t="s">
        <v>588</v>
      </c>
    </row>
    <row r="416" spans="2:65" s="1" customFormat="1" ht="11.25">
      <c r="B416" s="32"/>
      <c r="D416" s="145" t="s">
        <v>179</v>
      </c>
      <c r="F416" s="146" t="s">
        <v>589</v>
      </c>
      <c r="I416" s="143"/>
      <c r="L416" s="32"/>
      <c r="M416" s="144"/>
      <c r="T416" s="53"/>
      <c r="AT416" s="17" t="s">
        <v>179</v>
      </c>
      <c r="AU416" s="17" t="s">
        <v>85</v>
      </c>
    </row>
    <row r="417" spans="2:65" s="12" customFormat="1" ht="11.25">
      <c r="B417" s="151"/>
      <c r="D417" s="141" t="s">
        <v>225</v>
      </c>
      <c r="E417" s="152" t="s">
        <v>19</v>
      </c>
      <c r="F417" s="153" t="s">
        <v>590</v>
      </c>
      <c r="H417" s="154">
        <v>6.125</v>
      </c>
      <c r="I417" s="155"/>
      <c r="L417" s="151"/>
      <c r="M417" s="156"/>
      <c r="T417" s="157"/>
      <c r="AT417" s="152" t="s">
        <v>225</v>
      </c>
      <c r="AU417" s="152" t="s">
        <v>85</v>
      </c>
      <c r="AV417" s="12" t="s">
        <v>85</v>
      </c>
      <c r="AW417" s="12" t="s">
        <v>36</v>
      </c>
      <c r="AX417" s="12" t="s">
        <v>75</v>
      </c>
      <c r="AY417" s="152" t="s">
        <v>119</v>
      </c>
    </row>
    <row r="418" spans="2:65" s="12" customFormat="1" ht="11.25">
      <c r="B418" s="151"/>
      <c r="D418" s="141" t="s">
        <v>225</v>
      </c>
      <c r="E418" s="152" t="s">
        <v>19</v>
      </c>
      <c r="F418" s="153" t="s">
        <v>367</v>
      </c>
      <c r="H418" s="154">
        <v>59.65</v>
      </c>
      <c r="I418" s="155"/>
      <c r="L418" s="151"/>
      <c r="M418" s="156"/>
      <c r="T418" s="157"/>
      <c r="AT418" s="152" t="s">
        <v>225</v>
      </c>
      <c r="AU418" s="152" t="s">
        <v>85</v>
      </c>
      <c r="AV418" s="12" t="s">
        <v>85</v>
      </c>
      <c r="AW418" s="12" t="s">
        <v>36</v>
      </c>
      <c r="AX418" s="12" t="s">
        <v>75</v>
      </c>
      <c r="AY418" s="152" t="s">
        <v>119</v>
      </c>
    </row>
    <row r="419" spans="2:65" s="13" customFormat="1" ht="11.25">
      <c r="B419" s="158"/>
      <c r="D419" s="141" t="s">
        <v>225</v>
      </c>
      <c r="E419" s="159" t="s">
        <v>19</v>
      </c>
      <c r="F419" s="160" t="s">
        <v>227</v>
      </c>
      <c r="H419" s="161">
        <v>65.775000000000006</v>
      </c>
      <c r="I419" s="162"/>
      <c r="L419" s="158"/>
      <c r="M419" s="163"/>
      <c r="T419" s="164"/>
      <c r="AT419" s="159" t="s">
        <v>225</v>
      </c>
      <c r="AU419" s="159" t="s">
        <v>85</v>
      </c>
      <c r="AV419" s="13" t="s">
        <v>140</v>
      </c>
      <c r="AW419" s="13" t="s">
        <v>36</v>
      </c>
      <c r="AX419" s="13" t="s">
        <v>83</v>
      </c>
      <c r="AY419" s="159" t="s">
        <v>119</v>
      </c>
    </row>
    <row r="420" spans="2:65" s="1" customFormat="1" ht="49.15" customHeight="1">
      <c r="B420" s="32"/>
      <c r="C420" s="128" t="s">
        <v>591</v>
      </c>
      <c r="D420" s="128" t="s">
        <v>122</v>
      </c>
      <c r="E420" s="129" t="s">
        <v>592</v>
      </c>
      <c r="F420" s="130" t="s">
        <v>593</v>
      </c>
      <c r="G420" s="131" t="s">
        <v>357</v>
      </c>
      <c r="H420" s="132">
        <v>4.3</v>
      </c>
      <c r="I420" s="133"/>
      <c r="J420" s="134">
        <f>ROUND(I420*H420,2)</f>
        <v>0</v>
      </c>
      <c r="K420" s="130" t="s">
        <v>222</v>
      </c>
      <c r="L420" s="32"/>
      <c r="M420" s="135" t="s">
        <v>19</v>
      </c>
      <c r="N420" s="136" t="s">
        <v>46</v>
      </c>
      <c r="P420" s="137">
        <f>O420*H420</f>
        <v>0</v>
      </c>
      <c r="Q420" s="137">
        <v>0.1295</v>
      </c>
      <c r="R420" s="137">
        <f>Q420*H420</f>
        <v>0.55684999999999996</v>
      </c>
      <c r="S420" s="137">
        <v>0</v>
      </c>
      <c r="T420" s="138">
        <f>S420*H420</f>
        <v>0</v>
      </c>
      <c r="AR420" s="139" t="s">
        <v>140</v>
      </c>
      <c r="AT420" s="139" t="s">
        <v>122</v>
      </c>
      <c r="AU420" s="139" t="s">
        <v>85</v>
      </c>
      <c r="AY420" s="17" t="s">
        <v>119</v>
      </c>
      <c r="BE420" s="140">
        <f>IF(N420="základní",J420,0)</f>
        <v>0</v>
      </c>
      <c r="BF420" s="140">
        <f>IF(N420="snížená",J420,0)</f>
        <v>0</v>
      </c>
      <c r="BG420" s="140">
        <f>IF(N420="zákl. přenesená",J420,0)</f>
        <v>0</v>
      </c>
      <c r="BH420" s="140">
        <f>IF(N420="sníž. přenesená",J420,0)</f>
        <v>0</v>
      </c>
      <c r="BI420" s="140">
        <f>IF(N420="nulová",J420,0)</f>
        <v>0</v>
      </c>
      <c r="BJ420" s="17" t="s">
        <v>83</v>
      </c>
      <c r="BK420" s="140">
        <f>ROUND(I420*H420,2)</f>
        <v>0</v>
      </c>
      <c r="BL420" s="17" t="s">
        <v>140</v>
      </c>
      <c r="BM420" s="139" t="s">
        <v>594</v>
      </c>
    </row>
    <row r="421" spans="2:65" s="1" customFormat="1" ht="11.25">
      <c r="B421" s="32"/>
      <c r="D421" s="145" t="s">
        <v>179</v>
      </c>
      <c r="F421" s="146" t="s">
        <v>595</v>
      </c>
      <c r="I421" s="143"/>
      <c r="L421" s="32"/>
      <c r="M421" s="144"/>
      <c r="T421" s="53"/>
      <c r="AT421" s="17" t="s">
        <v>179</v>
      </c>
      <c r="AU421" s="17" t="s">
        <v>85</v>
      </c>
    </row>
    <row r="422" spans="2:65" s="12" customFormat="1" ht="11.25">
      <c r="B422" s="151"/>
      <c r="D422" s="141" t="s">
        <v>225</v>
      </c>
      <c r="E422" s="152" t="s">
        <v>19</v>
      </c>
      <c r="F422" s="153" t="s">
        <v>596</v>
      </c>
      <c r="H422" s="154">
        <v>4.3</v>
      </c>
      <c r="I422" s="155"/>
      <c r="L422" s="151"/>
      <c r="M422" s="156"/>
      <c r="T422" s="157"/>
      <c r="AT422" s="152" t="s">
        <v>225</v>
      </c>
      <c r="AU422" s="152" t="s">
        <v>85</v>
      </c>
      <c r="AV422" s="12" t="s">
        <v>85</v>
      </c>
      <c r="AW422" s="12" t="s">
        <v>36</v>
      </c>
      <c r="AX422" s="12" t="s">
        <v>83</v>
      </c>
      <c r="AY422" s="152" t="s">
        <v>119</v>
      </c>
    </row>
    <row r="423" spans="2:65" s="1" customFormat="1" ht="16.5" customHeight="1">
      <c r="B423" s="32"/>
      <c r="C423" s="165" t="s">
        <v>597</v>
      </c>
      <c r="D423" s="165" t="s">
        <v>283</v>
      </c>
      <c r="E423" s="166" t="s">
        <v>598</v>
      </c>
      <c r="F423" s="167" t="s">
        <v>599</v>
      </c>
      <c r="G423" s="168" t="s">
        <v>357</v>
      </c>
      <c r="H423" s="169">
        <v>4.2</v>
      </c>
      <c r="I423" s="170"/>
      <c r="J423" s="171">
        <f>ROUND(I423*H423,2)</f>
        <v>0</v>
      </c>
      <c r="K423" s="167" t="s">
        <v>222</v>
      </c>
      <c r="L423" s="172"/>
      <c r="M423" s="173" t="s">
        <v>19</v>
      </c>
      <c r="N423" s="174" t="s">
        <v>46</v>
      </c>
      <c r="P423" s="137">
        <f>O423*H423</f>
        <v>0</v>
      </c>
      <c r="Q423" s="137">
        <v>4.5999999999999999E-2</v>
      </c>
      <c r="R423" s="137">
        <f>Q423*H423</f>
        <v>0.19320000000000001</v>
      </c>
      <c r="S423" s="137">
        <v>0</v>
      </c>
      <c r="T423" s="138">
        <f>S423*H423</f>
        <v>0</v>
      </c>
      <c r="AR423" s="139" t="s">
        <v>159</v>
      </c>
      <c r="AT423" s="139" t="s">
        <v>283</v>
      </c>
      <c r="AU423" s="139" t="s">
        <v>85</v>
      </c>
      <c r="AY423" s="17" t="s">
        <v>119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17" t="s">
        <v>83</v>
      </c>
      <c r="BK423" s="140">
        <f>ROUND(I423*H423,2)</f>
        <v>0</v>
      </c>
      <c r="BL423" s="17" t="s">
        <v>140</v>
      </c>
      <c r="BM423" s="139" t="s">
        <v>600</v>
      </c>
    </row>
    <row r="424" spans="2:65" s="12" customFormat="1" ht="11.25">
      <c r="B424" s="151"/>
      <c r="D424" s="141" t="s">
        <v>225</v>
      </c>
      <c r="E424" s="152" t="s">
        <v>19</v>
      </c>
      <c r="F424" s="153" t="s">
        <v>601</v>
      </c>
      <c r="H424" s="154">
        <v>4</v>
      </c>
      <c r="I424" s="155"/>
      <c r="L424" s="151"/>
      <c r="M424" s="156"/>
      <c r="T424" s="157"/>
      <c r="AT424" s="152" t="s">
        <v>225</v>
      </c>
      <c r="AU424" s="152" t="s">
        <v>85</v>
      </c>
      <c r="AV424" s="12" t="s">
        <v>85</v>
      </c>
      <c r="AW424" s="12" t="s">
        <v>36</v>
      </c>
      <c r="AX424" s="12" t="s">
        <v>83</v>
      </c>
      <c r="AY424" s="152" t="s">
        <v>119</v>
      </c>
    </row>
    <row r="425" spans="2:65" s="12" customFormat="1" ht="11.25">
      <c r="B425" s="151"/>
      <c r="D425" s="141" t="s">
        <v>225</v>
      </c>
      <c r="F425" s="153" t="s">
        <v>602</v>
      </c>
      <c r="H425" s="154">
        <v>4.2</v>
      </c>
      <c r="I425" s="155"/>
      <c r="L425" s="151"/>
      <c r="M425" s="156"/>
      <c r="T425" s="157"/>
      <c r="AT425" s="152" t="s">
        <v>225</v>
      </c>
      <c r="AU425" s="152" t="s">
        <v>85</v>
      </c>
      <c r="AV425" s="12" t="s">
        <v>85</v>
      </c>
      <c r="AW425" s="12" t="s">
        <v>4</v>
      </c>
      <c r="AX425" s="12" t="s">
        <v>83</v>
      </c>
      <c r="AY425" s="152" t="s">
        <v>119</v>
      </c>
    </row>
    <row r="426" spans="2:65" s="1" customFormat="1" ht="37.9" customHeight="1">
      <c r="B426" s="32"/>
      <c r="C426" s="128" t="s">
        <v>603</v>
      </c>
      <c r="D426" s="128" t="s">
        <v>122</v>
      </c>
      <c r="E426" s="129" t="s">
        <v>604</v>
      </c>
      <c r="F426" s="130" t="s">
        <v>605</v>
      </c>
      <c r="G426" s="131" t="s">
        <v>221</v>
      </c>
      <c r="H426" s="132">
        <v>36.96</v>
      </c>
      <c r="I426" s="133"/>
      <c r="J426" s="134">
        <f>ROUND(I426*H426,2)</f>
        <v>0</v>
      </c>
      <c r="K426" s="130" t="s">
        <v>222</v>
      </c>
      <c r="L426" s="32"/>
      <c r="M426" s="135" t="s">
        <v>19</v>
      </c>
      <c r="N426" s="136" t="s">
        <v>46</v>
      </c>
      <c r="P426" s="137">
        <f>O426*H426</f>
        <v>0</v>
      </c>
      <c r="Q426" s="137">
        <v>1.2999999999999999E-4</v>
      </c>
      <c r="R426" s="137">
        <f>Q426*H426</f>
        <v>4.8047999999999997E-3</v>
      </c>
      <c r="S426" s="137">
        <v>0</v>
      </c>
      <c r="T426" s="138">
        <f>S426*H426</f>
        <v>0</v>
      </c>
      <c r="AR426" s="139" t="s">
        <v>140</v>
      </c>
      <c r="AT426" s="139" t="s">
        <v>122</v>
      </c>
      <c r="AU426" s="139" t="s">
        <v>85</v>
      </c>
      <c r="AY426" s="17" t="s">
        <v>119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7" t="s">
        <v>83</v>
      </c>
      <c r="BK426" s="140">
        <f>ROUND(I426*H426,2)</f>
        <v>0</v>
      </c>
      <c r="BL426" s="17" t="s">
        <v>140</v>
      </c>
      <c r="BM426" s="139" t="s">
        <v>606</v>
      </c>
    </row>
    <row r="427" spans="2:65" s="1" customFormat="1" ht="11.25">
      <c r="B427" s="32"/>
      <c r="D427" s="145" t="s">
        <v>179</v>
      </c>
      <c r="F427" s="146" t="s">
        <v>607</v>
      </c>
      <c r="I427" s="143"/>
      <c r="L427" s="32"/>
      <c r="M427" s="144"/>
      <c r="T427" s="53"/>
      <c r="AT427" s="17" t="s">
        <v>179</v>
      </c>
      <c r="AU427" s="17" t="s">
        <v>85</v>
      </c>
    </row>
    <row r="428" spans="2:65" s="12" customFormat="1" ht="11.25">
      <c r="B428" s="151"/>
      <c r="D428" s="141" t="s">
        <v>225</v>
      </c>
      <c r="E428" s="152" t="s">
        <v>19</v>
      </c>
      <c r="F428" s="153" t="s">
        <v>608</v>
      </c>
      <c r="H428" s="154">
        <v>36.96</v>
      </c>
      <c r="I428" s="155"/>
      <c r="L428" s="151"/>
      <c r="M428" s="156"/>
      <c r="T428" s="157"/>
      <c r="AT428" s="152" t="s">
        <v>225</v>
      </c>
      <c r="AU428" s="152" t="s">
        <v>85</v>
      </c>
      <c r="AV428" s="12" t="s">
        <v>85</v>
      </c>
      <c r="AW428" s="12" t="s">
        <v>36</v>
      </c>
      <c r="AX428" s="12" t="s">
        <v>75</v>
      </c>
      <c r="AY428" s="152" t="s">
        <v>119</v>
      </c>
    </row>
    <row r="429" spans="2:65" s="13" customFormat="1" ht="11.25">
      <c r="B429" s="158"/>
      <c r="D429" s="141" t="s">
        <v>225</v>
      </c>
      <c r="E429" s="159" t="s">
        <v>19</v>
      </c>
      <c r="F429" s="160" t="s">
        <v>227</v>
      </c>
      <c r="H429" s="161">
        <v>36.96</v>
      </c>
      <c r="I429" s="162"/>
      <c r="L429" s="158"/>
      <c r="M429" s="163"/>
      <c r="T429" s="164"/>
      <c r="AT429" s="159" t="s">
        <v>225</v>
      </c>
      <c r="AU429" s="159" t="s">
        <v>85</v>
      </c>
      <c r="AV429" s="13" t="s">
        <v>140</v>
      </c>
      <c r="AW429" s="13" t="s">
        <v>36</v>
      </c>
      <c r="AX429" s="13" t="s">
        <v>83</v>
      </c>
      <c r="AY429" s="159" t="s">
        <v>119</v>
      </c>
    </row>
    <row r="430" spans="2:65" s="1" customFormat="1" ht="37.9" customHeight="1">
      <c r="B430" s="32"/>
      <c r="C430" s="128" t="s">
        <v>609</v>
      </c>
      <c r="D430" s="128" t="s">
        <v>122</v>
      </c>
      <c r="E430" s="129" t="s">
        <v>610</v>
      </c>
      <c r="F430" s="130" t="s">
        <v>611</v>
      </c>
      <c r="G430" s="131" t="s">
        <v>221</v>
      </c>
      <c r="H430" s="132">
        <v>17.600000000000001</v>
      </c>
      <c r="I430" s="133"/>
      <c r="J430" s="134">
        <f>ROUND(I430*H430,2)</f>
        <v>0</v>
      </c>
      <c r="K430" s="130" t="s">
        <v>222</v>
      </c>
      <c r="L430" s="32"/>
      <c r="M430" s="135" t="s">
        <v>19</v>
      </c>
      <c r="N430" s="136" t="s">
        <v>46</v>
      </c>
      <c r="P430" s="137">
        <f>O430*H430</f>
        <v>0</v>
      </c>
      <c r="Q430" s="137">
        <v>4.0000000000000003E-5</v>
      </c>
      <c r="R430" s="137">
        <f>Q430*H430</f>
        <v>7.0400000000000009E-4</v>
      </c>
      <c r="S430" s="137">
        <v>0</v>
      </c>
      <c r="T430" s="138">
        <f>S430*H430</f>
        <v>0</v>
      </c>
      <c r="AR430" s="139" t="s">
        <v>140</v>
      </c>
      <c r="AT430" s="139" t="s">
        <v>122</v>
      </c>
      <c r="AU430" s="139" t="s">
        <v>85</v>
      </c>
      <c r="AY430" s="17" t="s">
        <v>119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7" t="s">
        <v>83</v>
      </c>
      <c r="BK430" s="140">
        <f>ROUND(I430*H430,2)</f>
        <v>0</v>
      </c>
      <c r="BL430" s="17" t="s">
        <v>140</v>
      </c>
      <c r="BM430" s="139" t="s">
        <v>612</v>
      </c>
    </row>
    <row r="431" spans="2:65" s="1" customFormat="1" ht="11.25">
      <c r="B431" s="32"/>
      <c r="D431" s="145" t="s">
        <v>179</v>
      </c>
      <c r="F431" s="146" t="s">
        <v>613</v>
      </c>
      <c r="I431" s="143"/>
      <c r="L431" s="32"/>
      <c r="M431" s="144"/>
      <c r="T431" s="53"/>
      <c r="AT431" s="17" t="s">
        <v>179</v>
      </c>
      <c r="AU431" s="17" t="s">
        <v>85</v>
      </c>
    </row>
    <row r="432" spans="2:65" s="14" customFormat="1" ht="11.25">
      <c r="B432" s="175"/>
      <c r="D432" s="141" t="s">
        <v>225</v>
      </c>
      <c r="E432" s="176" t="s">
        <v>19</v>
      </c>
      <c r="F432" s="177" t="s">
        <v>614</v>
      </c>
      <c r="H432" s="176" t="s">
        <v>19</v>
      </c>
      <c r="I432" s="178"/>
      <c r="L432" s="175"/>
      <c r="M432" s="179"/>
      <c r="T432" s="180"/>
      <c r="AT432" s="176" t="s">
        <v>225</v>
      </c>
      <c r="AU432" s="176" t="s">
        <v>85</v>
      </c>
      <c r="AV432" s="14" t="s">
        <v>83</v>
      </c>
      <c r="AW432" s="14" t="s">
        <v>36</v>
      </c>
      <c r="AX432" s="14" t="s">
        <v>75</v>
      </c>
      <c r="AY432" s="176" t="s">
        <v>119</v>
      </c>
    </row>
    <row r="433" spans="2:65" s="12" customFormat="1" ht="11.25">
      <c r="B433" s="151"/>
      <c r="D433" s="141" t="s">
        <v>225</v>
      </c>
      <c r="E433" s="152" t="s">
        <v>19</v>
      </c>
      <c r="F433" s="153" t="s">
        <v>615</v>
      </c>
      <c r="H433" s="154">
        <v>17.600000000000001</v>
      </c>
      <c r="I433" s="155"/>
      <c r="L433" s="151"/>
      <c r="M433" s="156"/>
      <c r="T433" s="157"/>
      <c r="AT433" s="152" t="s">
        <v>225</v>
      </c>
      <c r="AU433" s="152" t="s">
        <v>85</v>
      </c>
      <c r="AV433" s="12" t="s">
        <v>85</v>
      </c>
      <c r="AW433" s="12" t="s">
        <v>36</v>
      </c>
      <c r="AX433" s="12" t="s">
        <v>75</v>
      </c>
      <c r="AY433" s="152" t="s">
        <v>119</v>
      </c>
    </row>
    <row r="434" spans="2:65" s="13" customFormat="1" ht="11.25">
      <c r="B434" s="158"/>
      <c r="D434" s="141" t="s">
        <v>225</v>
      </c>
      <c r="E434" s="159" t="s">
        <v>19</v>
      </c>
      <c r="F434" s="160" t="s">
        <v>227</v>
      </c>
      <c r="H434" s="161">
        <v>17.600000000000001</v>
      </c>
      <c r="I434" s="162"/>
      <c r="L434" s="158"/>
      <c r="M434" s="163"/>
      <c r="T434" s="164"/>
      <c r="AT434" s="159" t="s">
        <v>225</v>
      </c>
      <c r="AU434" s="159" t="s">
        <v>85</v>
      </c>
      <c r="AV434" s="13" t="s">
        <v>140</v>
      </c>
      <c r="AW434" s="13" t="s">
        <v>36</v>
      </c>
      <c r="AX434" s="13" t="s">
        <v>83</v>
      </c>
      <c r="AY434" s="159" t="s">
        <v>119</v>
      </c>
    </row>
    <row r="435" spans="2:65" s="1" customFormat="1" ht="24.2" customHeight="1">
      <c r="B435" s="32"/>
      <c r="C435" s="128" t="s">
        <v>616</v>
      </c>
      <c r="D435" s="128" t="s">
        <v>122</v>
      </c>
      <c r="E435" s="129" t="s">
        <v>617</v>
      </c>
      <c r="F435" s="130" t="s">
        <v>618</v>
      </c>
      <c r="G435" s="131" t="s">
        <v>221</v>
      </c>
      <c r="H435" s="132">
        <v>247.05</v>
      </c>
      <c r="I435" s="133"/>
      <c r="J435" s="134">
        <f>ROUND(I435*H435,2)</f>
        <v>0</v>
      </c>
      <c r="K435" s="130" t="s">
        <v>222</v>
      </c>
      <c r="L435" s="32"/>
      <c r="M435" s="135" t="s">
        <v>19</v>
      </c>
      <c r="N435" s="136" t="s">
        <v>46</v>
      </c>
      <c r="P435" s="137">
        <f>O435*H435</f>
        <v>0</v>
      </c>
      <c r="Q435" s="137">
        <v>0</v>
      </c>
      <c r="R435" s="137">
        <f>Q435*H435</f>
        <v>0</v>
      </c>
      <c r="S435" s="137">
        <v>0</v>
      </c>
      <c r="T435" s="138">
        <f>S435*H435</f>
        <v>0</v>
      </c>
      <c r="AR435" s="139" t="s">
        <v>140</v>
      </c>
      <c r="AT435" s="139" t="s">
        <v>122</v>
      </c>
      <c r="AU435" s="139" t="s">
        <v>85</v>
      </c>
      <c r="AY435" s="17" t="s">
        <v>119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17" t="s">
        <v>83</v>
      </c>
      <c r="BK435" s="140">
        <f>ROUND(I435*H435,2)</f>
        <v>0</v>
      </c>
      <c r="BL435" s="17" t="s">
        <v>140</v>
      </c>
      <c r="BM435" s="139" t="s">
        <v>619</v>
      </c>
    </row>
    <row r="436" spans="2:65" s="1" customFormat="1" ht="11.25">
      <c r="B436" s="32"/>
      <c r="D436" s="145" t="s">
        <v>179</v>
      </c>
      <c r="F436" s="146" t="s">
        <v>620</v>
      </c>
      <c r="I436" s="143"/>
      <c r="L436" s="32"/>
      <c r="M436" s="144"/>
      <c r="T436" s="53"/>
      <c r="AT436" s="17" t="s">
        <v>179</v>
      </c>
      <c r="AU436" s="17" t="s">
        <v>85</v>
      </c>
    </row>
    <row r="437" spans="2:65" s="12" customFormat="1" ht="11.25">
      <c r="B437" s="151"/>
      <c r="D437" s="141" t="s">
        <v>225</v>
      </c>
      <c r="E437" s="152" t="s">
        <v>19</v>
      </c>
      <c r="F437" s="153" t="s">
        <v>621</v>
      </c>
      <c r="H437" s="154">
        <v>117.3</v>
      </c>
      <c r="I437" s="155"/>
      <c r="L437" s="151"/>
      <c r="M437" s="156"/>
      <c r="T437" s="157"/>
      <c r="AT437" s="152" t="s">
        <v>225</v>
      </c>
      <c r="AU437" s="152" t="s">
        <v>85</v>
      </c>
      <c r="AV437" s="12" t="s">
        <v>85</v>
      </c>
      <c r="AW437" s="12" t="s">
        <v>36</v>
      </c>
      <c r="AX437" s="12" t="s">
        <v>75</v>
      </c>
      <c r="AY437" s="152" t="s">
        <v>119</v>
      </c>
    </row>
    <row r="438" spans="2:65" s="12" customFormat="1" ht="11.25">
      <c r="B438" s="151"/>
      <c r="D438" s="141" t="s">
        <v>225</v>
      </c>
      <c r="E438" s="152" t="s">
        <v>19</v>
      </c>
      <c r="F438" s="153" t="s">
        <v>622</v>
      </c>
      <c r="H438" s="154">
        <v>129.75</v>
      </c>
      <c r="I438" s="155"/>
      <c r="L438" s="151"/>
      <c r="M438" s="156"/>
      <c r="T438" s="157"/>
      <c r="AT438" s="152" t="s">
        <v>225</v>
      </c>
      <c r="AU438" s="152" t="s">
        <v>85</v>
      </c>
      <c r="AV438" s="12" t="s">
        <v>85</v>
      </c>
      <c r="AW438" s="12" t="s">
        <v>36</v>
      </c>
      <c r="AX438" s="12" t="s">
        <v>75</v>
      </c>
      <c r="AY438" s="152" t="s">
        <v>119</v>
      </c>
    </row>
    <row r="439" spans="2:65" s="13" customFormat="1" ht="11.25">
      <c r="B439" s="158"/>
      <c r="D439" s="141" t="s">
        <v>225</v>
      </c>
      <c r="E439" s="159" t="s">
        <v>19</v>
      </c>
      <c r="F439" s="160" t="s">
        <v>227</v>
      </c>
      <c r="H439" s="161">
        <v>247.05</v>
      </c>
      <c r="I439" s="162"/>
      <c r="L439" s="158"/>
      <c r="M439" s="163"/>
      <c r="T439" s="164"/>
      <c r="AT439" s="159" t="s">
        <v>225</v>
      </c>
      <c r="AU439" s="159" t="s">
        <v>85</v>
      </c>
      <c r="AV439" s="13" t="s">
        <v>140</v>
      </c>
      <c r="AW439" s="13" t="s">
        <v>36</v>
      </c>
      <c r="AX439" s="13" t="s">
        <v>83</v>
      </c>
      <c r="AY439" s="159" t="s">
        <v>119</v>
      </c>
    </row>
    <row r="440" spans="2:65" s="1" customFormat="1" ht="16.5" customHeight="1">
      <c r="B440" s="32"/>
      <c r="C440" s="128" t="s">
        <v>623</v>
      </c>
      <c r="D440" s="128" t="s">
        <v>122</v>
      </c>
      <c r="E440" s="129" t="s">
        <v>624</v>
      </c>
      <c r="F440" s="130" t="s">
        <v>625</v>
      </c>
      <c r="G440" s="131" t="s">
        <v>230</v>
      </c>
      <c r="H440" s="132">
        <v>3.28</v>
      </c>
      <c r="I440" s="133"/>
      <c r="J440" s="134">
        <f>ROUND(I440*H440,2)</f>
        <v>0</v>
      </c>
      <c r="K440" s="130" t="s">
        <v>222</v>
      </c>
      <c r="L440" s="32"/>
      <c r="M440" s="135" t="s">
        <v>19</v>
      </c>
      <c r="N440" s="136" t="s">
        <v>46</v>
      </c>
      <c r="P440" s="137">
        <f>O440*H440</f>
        <v>0</v>
      </c>
      <c r="Q440" s="137">
        <v>0</v>
      </c>
      <c r="R440" s="137">
        <f>Q440*H440</f>
        <v>0</v>
      </c>
      <c r="S440" s="137">
        <v>2</v>
      </c>
      <c r="T440" s="138">
        <f>S440*H440</f>
        <v>6.56</v>
      </c>
      <c r="AR440" s="139" t="s">
        <v>140</v>
      </c>
      <c r="AT440" s="139" t="s">
        <v>122</v>
      </c>
      <c r="AU440" s="139" t="s">
        <v>85</v>
      </c>
      <c r="AY440" s="17" t="s">
        <v>119</v>
      </c>
      <c r="BE440" s="140">
        <f>IF(N440="základní",J440,0)</f>
        <v>0</v>
      </c>
      <c r="BF440" s="140">
        <f>IF(N440="snížená",J440,0)</f>
        <v>0</v>
      </c>
      <c r="BG440" s="140">
        <f>IF(N440="zákl. přenesená",J440,0)</f>
        <v>0</v>
      </c>
      <c r="BH440" s="140">
        <f>IF(N440="sníž. přenesená",J440,0)</f>
        <v>0</v>
      </c>
      <c r="BI440" s="140">
        <f>IF(N440="nulová",J440,0)</f>
        <v>0</v>
      </c>
      <c r="BJ440" s="17" t="s">
        <v>83</v>
      </c>
      <c r="BK440" s="140">
        <f>ROUND(I440*H440,2)</f>
        <v>0</v>
      </c>
      <c r="BL440" s="17" t="s">
        <v>140</v>
      </c>
      <c r="BM440" s="139" t="s">
        <v>626</v>
      </c>
    </row>
    <row r="441" spans="2:65" s="1" customFormat="1" ht="11.25">
      <c r="B441" s="32"/>
      <c r="D441" s="145" t="s">
        <v>179</v>
      </c>
      <c r="F441" s="146" t="s">
        <v>627</v>
      </c>
      <c r="I441" s="143"/>
      <c r="L441" s="32"/>
      <c r="M441" s="144"/>
      <c r="T441" s="53"/>
      <c r="AT441" s="17" t="s">
        <v>179</v>
      </c>
      <c r="AU441" s="17" t="s">
        <v>85</v>
      </c>
    </row>
    <row r="442" spans="2:65" s="12" customFormat="1" ht="11.25">
      <c r="B442" s="151"/>
      <c r="D442" s="141" t="s">
        <v>225</v>
      </c>
      <c r="E442" s="152" t="s">
        <v>19</v>
      </c>
      <c r="F442" s="153" t="s">
        <v>273</v>
      </c>
      <c r="H442" s="154">
        <v>3.28</v>
      </c>
      <c r="I442" s="155"/>
      <c r="L442" s="151"/>
      <c r="M442" s="156"/>
      <c r="T442" s="157"/>
      <c r="AT442" s="152" t="s">
        <v>225</v>
      </c>
      <c r="AU442" s="152" t="s">
        <v>85</v>
      </c>
      <c r="AV442" s="12" t="s">
        <v>85</v>
      </c>
      <c r="AW442" s="12" t="s">
        <v>36</v>
      </c>
      <c r="AX442" s="12" t="s">
        <v>83</v>
      </c>
      <c r="AY442" s="152" t="s">
        <v>119</v>
      </c>
    </row>
    <row r="443" spans="2:65" s="1" customFormat="1" ht="44.25" customHeight="1">
      <c r="B443" s="32"/>
      <c r="C443" s="128" t="s">
        <v>628</v>
      </c>
      <c r="D443" s="128" t="s">
        <v>122</v>
      </c>
      <c r="E443" s="129" t="s">
        <v>629</v>
      </c>
      <c r="F443" s="130" t="s">
        <v>630</v>
      </c>
      <c r="G443" s="131" t="s">
        <v>221</v>
      </c>
      <c r="H443" s="132">
        <v>16.64</v>
      </c>
      <c r="I443" s="133"/>
      <c r="J443" s="134">
        <f>ROUND(I443*H443,2)</f>
        <v>0</v>
      </c>
      <c r="K443" s="130" t="s">
        <v>222</v>
      </c>
      <c r="L443" s="32"/>
      <c r="M443" s="135" t="s">
        <v>19</v>
      </c>
      <c r="N443" s="136" t="s">
        <v>46</v>
      </c>
      <c r="P443" s="137">
        <f>O443*H443</f>
        <v>0</v>
      </c>
      <c r="Q443" s="137">
        <v>0</v>
      </c>
      <c r="R443" s="137">
        <f>Q443*H443</f>
        <v>0</v>
      </c>
      <c r="S443" s="137">
        <v>0.13100000000000001</v>
      </c>
      <c r="T443" s="138">
        <f>S443*H443</f>
        <v>2.17984</v>
      </c>
      <c r="AR443" s="139" t="s">
        <v>140</v>
      </c>
      <c r="AT443" s="139" t="s">
        <v>122</v>
      </c>
      <c r="AU443" s="139" t="s">
        <v>85</v>
      </c>
      <c r="AY443" s="17" t="s">
        <v>119</v>
      </c>
      <c r="BE443" s="140">
        <f>IF(N443="základní",J443,0)</f>
        <v>0</v>
      </c>
      <c r="BF443" s="140">
        <f>IF(N443="snížená",J443,0)</f>
        <v>0</v>
      </c>
      <c r="BG443" s="140">
        <f>IF(N443="zákl. přenesená",J443,0)</f>
        <v>0</v>
      </c>
      <c r="BH443" s="140">
        <f>IF(N443="sníž. přenesená",J443,0)</f>
        <v>0</v>
      </c>
      <c r="BI443" s="140">
        <f>IF(N443="nulová",J443,0)</f>
        <v>0</v>
      </c>
      <c r="BJ443" s="17" t="s">
        <v>83</v>
      </c>
      <c r="BK443" s="140">
        <f>ROUND(I443*H443,2)</f>
        <v>0</v>
      </c>
      <c r="BL443" s="17" t="s">
        <v>140</v>
      </c>
      <c r="BM443" s="139" t="s">
        <v>631</v>
      </c>
    </row>
    <row r="444" spans="2:65" s="1" customFormat="1" ht="11.25">
      <c r="B444" s="32"/>
      <c r="D444" s="145" t="s">
        <v>179</v>
      </c>
      <c r="F444" s="146" t="s">
        <v>632</v>
      </c>
      <c r="I444" s="143"/>
      <c r="L444" s="32"/>
      <c r="M444" s="144"/>
      <c r="T444" s="53"/>
      <c r="AT444" s="17" t="s">
        <v>179</v>
      </c>
      <c r="AU444" s="17" t="s">
        <v>85</v>
      </c>
    </row>
    <row r="445" spans="2:65" s="14" customFormat="1" ht="11.25">
      <c r="B445" s="175"/>
      <c r="D445" s="141" t="s">
        <v>225</v>
      </c>
      <c r="E445" s="176" t="s">
        <v>19</v>
      </c>
      <c r="F445" s="177" t="s">
        <v>633</v>
      </c>
      <c r="H445" s="176" t="s">
        <v>19</v>
      </c>
      <c r="I445" s="178"/>
      <c r="L445" s="175"/>
      <c r="M445" s="179"/>
      <c r="T445" s="180"/>
      <c r="AT445" s="176" t="s">
        <v>225</v>
      </c>
      <c r="AU445" s="176" t="s">
        <v>85</v>
      </c>
      <c r="AV445" s="14" t="s">
        <v>83</v>
      </c>
      <c r="AW445" s="14" t="s">
        <v>36</v>
      </c>
      <c r="AX445" s="14" t="s">
        <v>75</v>
      </c>
      <c r="AY445" s="176" t="s">
        <v>119</v>
      </c>
    </row>
    <row r="446" spans="2:65" s="12" customFormat="1" ht="11.25">
      <c r="B446" s="151"/>
      <c r="D446" s="141" t="s">
        <v>225</v>
      </c>
      <c r="E446" s="152" t="s">
        <v>19</v>
      </c>
      <c r="F446" s="153" t="s">
        <v>634</v>
      </c>
      <c r="H446" s="154">
        <v>16.64</v>
      </c>
      <c r="I446" s="155"/>
      <c r="L446" s="151"/>
      <c r="M446" s="156"/>
      <c r="T446" s="157"/>
      <c r="AT446" s="152" t="s">
        <v>225</v>
      </c>
      <c r="AU446" s="152" t="s">
        <v>85</v>
      </c>
      <c r="AV446" s="12" t="s">
        <v>85</v>
      </c>
      <c r="AW446" s="12" t="s">
        <v>36</v>
      </c>
      <c r="AX446" s="12" t="s">
        <v>75</v>
      </c>
      <c r="AY446" s="152" t="s">
        <v>119</v>
      </c>
    </row>
    <row r="447" spans="2:65" s="13" customFormat="1" ht="11.25">
      <c r="B447" s="158"/>
      <c r="D447" s="141" t="s">
        <v>225</v>
      </c>
      <c r="E447" s="159" t="s">
        <v>19</v>
      </c>
      <c r="F447" s="160" t="s">
        <v>227</v>
      </c>
      <c r="H447" s="161">
        <v>16.64</v>
      </c>
      <c r="I447" s="162"/>
      <c r="L447" s="158"/>
      <c r="M447" s="163"/>
      <c r="T447" s="164"/>
      <c r="AT447" s="159" t="s">
        <v>225</v>
      </c>
      <c r="AU447" s="159" t="s">
        <v>85</v>
      </c>
      <c r="AV447" s="13" t="s">
        <v>140</v>
      </c>
      <c r="AW447" s="13" t="s">
        <v>36</v>
      </c>
      <c r="AX447" s="13" t="s">
        <v>83</v>
      </c>
      <c r="AY447" s="159" t="s">
        <v>119</v>
      </c>
    </row>
    <row r="448" spans="2:65" s="1" customFormat="1" ht="24.2" customHeight="1">
      <c r="B448" s="32"/>
      <c r="C448" s="128" t="s">
        <v>635</v>
      </c>
      <c r="D448" s="128" t="s">
        <v>122</v>
      </c>
      <c r="E448" s="129" t="s">
        <v>636</v>
      </c>
      <c r="F448" s="130" t="s">
        <v>637</v>
      </c>
      <c r="G448" s="131" t="s">
        <v>230</v>
      </c>
      <c r="H448" s="132">
        <v>8.1319999999999997</v>
      </c>
      <c r="I448" s="133"/>
      <c r="J448" s="134">
        <f>ROUND(I448*H448,2)</f>
        <v>0</v>
      </c>
      <c r="K448" s="130" t="s">
        <v>222</v>
      </c>
      <c r="L448" s="32"/>
      <c r="M448" s="135" t="s">
        <v>19</v>
      </c>
      <c r="N448" s="136" t="s">
        <v>46</v>
      </c>
      <c r="P448" s="137">
        <f>O448*H448</f>
        <v>0</v>
      </c>
      <c r="Q448" s="137">
        <v>0</v>
      </c>
      <c r="R448" s="137">
        <f>Q448*H448</f>
        <v>0</v>
      </c>
      <c r="S448" s="137">
        <v>2.2000000000000002</v>
      </c>
      <c r="T448" s="138">
        <f>S448*H448</f>
        <v>17.8904</v>
      </c>
      <c r="AR448" s="139" t="s">
        <v>140</v>
      </c>
      <c r="AT448" s="139" t="s">
        <v>122</v>
      </c>
      <c r="AU448" s="139" t="s">
        <v>85</v>
      </c>
      <c r="AY448" s="17" t="s">
        <v>119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7" t="s">
        <v>83</v>
      </c>
      <c r="BK448" s="140">
        <f>ROUND(I448*H448,2)</f>
        <v>0</v>
      </c>
      <c r="BL448" s="17" t="s">
        <v>140</v>
      </c>
      <c r="BM448" s="139" t="s">
        <v>638</v>
      </c>
    </row>
    <row r="449" spans="2:65" s="1" customFormat="1" ht="11.25">
      <c r="B449" s="32"/>
      <c r="D449" s="145" t="s">
        <v>179</v>
      </c>
      <c r="F449" s="146" t="s">
        <v>639</v>
      </c>
      <c r="I449" s="143"/>
      <c r="L449" s="32"/>
      <c r="M449" s="144"/>
      <c r="T449" s="53"/>
      <c r="AT449" s="17" t="s">
        <v>179</v>
      </c>
      <c r="AU449" s="17" t="s">
        <v>85</v>
      </c>
    </row>
    <row r="450" spans="2:65" s="12" customFormat="1" ht="22.5">
      <c r="B450" s="151"/>
      <c r="D450" s="141" t="s">
        <v>225</v>
      </c>
      <c r="E450" s="152" t="s">
        <v>19</v>
      </c>
      <c r="F450" s="153" t="s">
        <v>640</v>
      </c>
      <c r="H450" s="154">
        <v>8.1319999999999997</v>
      </c>
      <c r="I450" s="155"/>
      <c r="L450" s="151"/>
      <c r="M450" s="156"/>
      <c r="T450" s="157"/>
      <c r="AT450" s="152" t="s">
        <v>225</v>
      </c>
      <c r="AU450" s="152" t="s">
        <v>85</v>
      </c>
      <c r="AV450" s="12" t="s">
        <v>85</v>
      </c>
      <c r="AW450" s="12" t="s">
        <v>36</v>
      </c>
      <c r="AX450" s="12" t="s">
        <v>83</v>
      </c>
      <c r="AY450" s="152" t="s">
        <v>119</v>
      </c>
    </row>
    <row r="451" spans="2:65" s="1" customFormat="1" ht="24.2" customHeight="1">
      <c r="B451" s="32"/>
      <c r="C451" s="128" t="s">
        <v>641</v>
      </c>
      <c r="D451" s="128" t="s">
        <v>122</v>
      </c>
      <c r="E451" s="129" t="s">
        <v>642</v>
      </c>
      <c r="F451" s="130" t="s">
        <v>643</v>
      </c>
      <c r="G451" s="131" t="s">
        <v>357</v>
      </c>
      <c r="H451" s="132">
        <v>44</v>
      </c>
      <c r="I451" s="133"/>
      <c r="J451" s="134">
        <f>ROUND(I451*H451,2)</f>
        <v>0</v>
      </c>
      <c r="K451" s="130" t="s">
        <v>222</v>
      </c>
      <c r="L451" s="32"/>
      <c r="M451" s="135" t="s">
        <v>19</v>
      </c>
      <c r="N451" s="136" t="s">
        <v>46</v>
      </c>
      <c r="P451" s="137">
        <f>O451*H451</f>
        <v>0</v>
      </c>
      <c r="Q451" s="137">
        <v>0</v>
      </c>
      <c r="R451" s="137">
        <f>Q451*H451</f>
        <v>0</v>
      </c>
      <c r="S451" s="137">
        <v>7.0000000000000007E-2</v>
      </c>
      <c r="T451" s="138">
        <f>S451*H451</f>
        <v>3.08</v>
      </c>
      <c r="AR451" s="139" t="s">
        <v>140</v>
      </c>
      <c r="AT451" s="139" t="s">
        <v>122</v>
      </c>
      <c r="AU451" s="139" t="s">
        <v>85</v>
      </c>
      <c r="AY451" s="17" t="s">
        <v>119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17" t="s">
        <v>83</v>
      </c>
      <c r="BK451" s="140">
        <f>ROUND(I451*H451,2)</f>
        <v>0</v>
      </c>
      <c r="BL451" s="17" t="s">
        <v>140</v>
      </c>
      <c r="BM451" s="139" t="s">
        <v>644</v>
      </c>
    </row>
    <row r="452" spans="2:65" s="1" customFormat="1" ht="11.25">
      <c r="B452" s="32"/>
      <c r="D452" s="145" t="s">
        <v>179</v>
      </c>
      <c r="F452" s="146" t="s">
        <v>645</v>
      </c>
      <c r="I452" s="143"/>
      <c r="L452" s="32"/>
      <c r="M452" s="144"/>
      <c r="T452" s="53"/>
      <c r="AT452" s="17" t="s">
        <v>179</v>
      </c>
      <c r="AU452" s="17" t="s">
        <v>85</v>
      </c>
    </row>
    <row r="453" spans="2:65" s="12" customFormat="1" ht="11.25">
      <c r="B453" s="151"/>
      <c r="D453" s="141" t="s">
        <v>225</v>
      </c>
      <c r="E453" s="152" t="s">
        <v>19</v>
      </c>
      <c r="F453" s="153" t="s">
        <v>646</v>
      </c>
      <c r="H453" s="154">
        <v>44</v>
      </c>
      <c r="I453" s="155"/>
      <c r="L453" s="151"/>
      <c r="M453" s="156"/>
      <c r="T453" s="157"/>
      <c r="AT453" s="152" t="s">
        <v>225</v>
      </c>
      <c r="AU453" s="152" t="s">
        <v>85</v>
      </c>
      <c r="AV453" s="12" t="s">
        <v>85</v>
      </c>
      <c r="AW453" s="12" t="s">
        <v>36</v>
      </c>
      <c r="AX453" s="12" t="s">
        <v>75</v>
      </c>
      <c r="AY453" s="152" t="s">
        <v>119</v>
      </c>
    </row>
    <row r="454" spans="2:65" s="13" customFormat="1" ht="11.25">
      <c r="B454" s="158"/>
      <c r="D454" s="141" t="s">
        <v>225</v>
      </c>
      <c r="E454" s="159" t="s">
        <v>19</v>
      </c>
      <c r="F454" s="160" t="s">
        <v>227</v>
      </c>
      <c r="H454" s="161">
        <v>44</v>
      </c>
      <c r="I454" s="162"/>
      <c r="L454" s="158"/>
      <c r="M454" s="163"/>
      <c r="T454" s="164"/>
      <c r="AT454" s="159" t="s">
        <v>225</v>
      </c>
      <c r="AU454" s="159" t="s">
        <v>85</v>
      </c>
      <c r="AV454" s="13" t="s">
        <v>140</v>
      </c>
      <c r="AW454" s="13" t="s">
        <v>36</v>
      </c>
      <c r="AX454" s="13" t="s">
        <v>83</v>
      </c>
      <c r="AY454" s="159" t="s">
        <v>119</v>
      </c>
    </row>
    <row r="455" spans="2:65" s="1" customFormat="1" ht="24.2" customHeight="1">
      <c r="B455" s="32"/>
      <c r="C455" s="128" t="s">
        <v>647</v>
      </c>
      <c r="D455" s="128" t="s">
        <v>122</v>
      </c>
      <c r="E455" s="129" t="s">
        <v>648</v>
      </c>
      <c r="F455" s="130" t="s">
        <v>649</v>
      </c>
      <c r="G455" s="131" t="s">
        <v>230</v>
      </c>
      <c r="H455" s="132">
        <v>8.7999999999999995E-2</v>
      </c>
      <c r="I455" s="133"/>
      <c r="J455" s="134">
        <f>ROUND(I455*H455,2)</f>
        <v>0</v>
      </c>
      <c r="K455" s="130" t="s">
        <v>222</v>
      </c>
      <c r="L455" s="32"/>
      <c r="M455" s="135" t="s">
        <v>19</v>
      </c>
      <c r="N455" s="136" t="s">
        <v>46</v>
      </c>
      <c r="P455" s="137">
        <f>O455*H455</f>
        <v>0</v>
      </c>
      <c r="Q455" s="137">
        <v>0</v>
      </c>
      <c r="R455" s="137">
        <f>Q455*H455</f>
        <v>0</v>
      </c>
      <c r="S455" s="137">
        <v>2.2000000000000002</v>
      </c>
      <c r="T455" s="138">
        <f>S455*H455</f>
        <v>0.19359999999999999</v>
      </c>
      <c r="AR455" s="139" t="s">
        <v>140</v>
      </c>
      <c r="AT455" s="139" t="s">
        <v>122</v>
      </c>
      <c r="AU455" s="139" t="s">
        <v>85</v>
      </c>
      <c r="AY455" s="17" t="s">
        <v>119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17" t="s">
        <v>83</v>
      </c>
      <c r="BK455" s="140">
        <f>ROUND(I455*H455,2)</f>
        <v>0</v>
      </c>
      <c r="BL455" s="17" t="s">
        <v>140</v>
      </c>
      <c r="BM455" s="139" t="s">
        <v>650</v>
      </c>
    </row>
    <row r="456" spans="2:65" s="1" customFormat="1" ht="11.25">
      <c r="B456" s="32"/>
      <c r="D456" s="145" t="s">
        <v>179</v>
      </c>
      <c r="F456" s="146" t="s">
        <v>651</v>
      </c>
      <c r="I456" s="143"/>
      <c r="L456" s="32"/>
      <c r="M456" s="144"/>
      <c r="T456" s="53"/>
      <c r="AT456" s="17" t="s">
        <v>179</v>
      </c>
      <c r="AU456" s="17" t="s">
        <v>85</v>
      </c>
    </row>
    <row r="457" spans="2:65" s="12" customFormat="1" ht="11.25">
      <c r="B457" s="151"/>
      <c r="D457" s="141" t="s">
        <v>225</v>
      </c>
      <c r="E457" s="152" t="s">
        <v>19</v>
      </c>
      <c r="F457" s="153" t="s">
        <v>652</v>
      </c>
      <c r="H457" s="154">
        <v>8.7999999999999995E-2</v>
      </c>
      <c r="I457" s="155"/>
      <c r="L457" s="151"/>
      <c r="M457" s="156"/>
      <c r="T457" s="157"/>
      <c r="AT457" s="152" t="s">
        <v>225</v>
      </c>
      <c r="AU457" s="152" t="s">
        <v>85</v>
      </c>
      <c r="AV457" s="12" t="s">
        <v>85</v>
      </c>
      <c r="AW457" s="12" t="s">
        <v>36</v>
      </c>
      <c r="AX457" s="12" t="s">
        <v>75</v>
      </c>
      <c r="AY457" s="152" t="s">
        <v>119</v>
      </c>
    </row>
    <row r="458" spans="2:65" s="13" customFormat="1" ht="11.25">
      <c r="B458" s="158"/>
      <c r="D458" s="141" t="s">
        <v>225</v>
      </c>
      <c r="E458" s="159" t="s">
        <v>19</v>
      </c>
      <c r="F458" s="160" t="s">
        <v>227</v>
      </c>
      <c r="H458" s="161">
        <v>8.7999999999999995E-2</v>
      </c>
      <c r="I458" s="162"/>
      <c r="L458" s="158"/>
      <c r="M458" s="163"/>
      <c r="T458" s="164"/>
      <c r="AT458" s="159" t="s">
        <v>225</v>
      </c>
      <c r="AU458" s="159" t="s">
        <v>85</v>
      </c>
      <c r="AV458" s="13" t="s">
        <v>140</v>
      </c>
      <c r="AW458" s="13" t="s">
        <v>36</v>
      </c>
      <c r="AX458" s="13" t="s">
        <v>83</v>
      </c>
      <c r="AY458" s="159" t="s">
        <v>119</v>
      </c>
    </row>
    <row r="459" spans="2:65" s="1" customFormat="1" ht="24.2" customHeight="1">
      <c r="B459" s="32"/>
      <c r="C459" s="128" t="s">
        <v>653</v>
      </c>
      <c r="D459" s="128" t="s">
        <v>122</v>
      </c>
      <c r="E459" s="129" t="s">
        <v>654</v>
      </c>
      <c r="F459" s="130" t="s">
        <v>655</v>
      </c>
      <c r="G459" s="131" t="s">
        <v>230</v>
      </c>
      <c r="H459" s="132">
        <v>13.776</v>
      </c>
      <c r="I459" s="133"/>
      <c r="J459" s="134">
        <f>ROUND(I459*H459,2)</f>
        <v>0</v>
      </c>
      <c r="K459" s="130" t="s">
        <v>222</v>
      </c>
      <c r="L459" s="32"/>
      <c r="M459" s="135" t="s">
        <v>19</v>
      </c>
      <c r="N459" s="136" t="s">
        <v>46</v>
      </c>
      <c r="P459" s="137">
        <f>O459*H459</f>
        <v>0</v>
      </c>
      <c r="Q459" s="137">
        <v>0</v>
      </c>
      <c r="R459" s="137">
        <f>Q459*H459</f>
        <v>0</v>
      </c>
      <c r="S459" s="137">
        <v>2.2000000000000002</v>
      </c>
      <c r="T459" s="138">
        <f>S459*H459</f>
        <v>30.307200000000002</v>
      </c>
      <c r="AR459" s="139" t="s">
        <v>140</v>
      </c>
      <c r="AT459" s="139" t="s">
        <v>122</v>
      </c>
      <c r="AU459" s="139" t="s">
        <v>85</v>
      </c>
      <c r="AY459" s="17" t="s">
        <v>119</v>
      </c>
      <c r="BE459" s="140">
        <f>IF(N459="základní",J459,0)</f>
        <v>0</v>
      </c>
      <c r="BF459" s="140">
        <f>IF(N459="snížená",J459,0)</f>
        <v>0</v>
      </c>
      <c r="BG459" s="140">
        <f>IF(N459="zákl. přenesená",J459,0)</f>
        <v>0</v>
      </c>
      <c r="BH459" s="140">
        <f>IF(N459="sníž. přenesená",J459,0)</f>
        <v>0</v>
      </c>
      <c r="BI459" s="140">
        <f>IF(N459="nulová",J459,0)</f>
        <v>0</v>
      </c>
      <c r="BJ459" s="17" t="s">
        <v>83</v>
      </c>
      <c r="BK459" s="140">
        <f>ROUND(I459*H459,2)</f>
        <v>0</v>
      </c>
      <c r="BL459" s="17" t="s">
        <v>140</v>
      </c>
      <c r="BM459" s="139" t="s">
        <v>656</v>
      </c>
    </row>
    <row r="460" spans="2:65" s="1" customFormat="1" ht="11.25">
      <c r="B460" s="32"/>
      <c r="D460" s="145" t="s">
        <v>179</v>
      </c>
      <c r="F460" s="146" t="s">
        <v>657</v>
      </c>
      <c r="I460" s="143"/>
      <c r="L460" s="32"/>
      <c r="M460" s="144"/>
      <c r="T460" s="53"/>
      <c r="AT460" s="17" t="s">
        <v>179</v>
      </c>
      <c r="AU460" s="17" t="s">
        <v>85</v>
      </c>
    </row>
    <row r="461" spans="2:65" s="12" customFormat="1" ht="11.25">
      <c r="B461" s="151"/>
      <c r="D461" s="141" t="s">
        <v>225</v>
      </c>
      <c r="E461" s="152" t="s">
        <v>19</v>
      </c>
      <c r="F461" s="153" t="s">
        <v>658</v>
      </c>
      <c r="H461" s="154">
        <v>6.7320000000000002</v>
      </c>
      <c r="I461" s="155"/>
      <c r="L461" s="151"/>
      <c r="M461" s="156"/>
      <c r="T461" s="157"/>
      <c r="AT461" s="152" t="s">
        <v>225</v>
      </c>
      <c r="AU461" s="152" t="s">
        <v>85</v>
      </c>
      <c r="AV461" s="12" t="s">
        <v>85</v>
      </c>
      <c r="AW461" s="12" t="s">
        <v>36</v>
      </c>
      <c r="AX461" s="12" t="s">
        <v>75</v>
      </c>
      <c r="AY461" s="152" t="s">
        <v>119</v>
      </c>
    </row>
    <row r="462" spans="2:65" s="12" customFormat="1" ht="22.5">
      <c r="B462" s="151"/>
      <c r="D462" s="141" t="s">
        <v>225</v>
      </c>
      <c r="E462" s="152" t="s">
        <v>19</v>
      </c>
      <c r="F462" s="153" t="s">
        <v>659</v>
      </c>
      <c r="H462" s="154">
        <v>7.0439999999999996</v>
      </c>
      <c r="I462" s="155"/>
      <c r="L462" s="151"/>
      <c r="M462" s="156"/>
      <c r="T462" s="157"/>
      <c r="AT462" s="152" t="s">
        <v>225</v>
      </c>
      <c r="AU462" s="152" t="s">
        <v>85</v>
      </c>
      <c r="AV462" s="12" t="s">
        <v>85</v>
      </c>
      <c r="AW462" s="12" t="s">
        <v>36</v>
      </c>
      <c r="AX462" s="12" t="s">
        <v>75</v>
      </c>
      <c r="AY462" s="152" t="s">
        <v>119</v>
      </c>
    </row>
    <row r="463" spans="2:65" s="13" customFormat="1" ht="11.25">
      <c r="B463" s="158"/>
      <c r="D463" s="141" t="s">
        <v>225</v>
      </c>
      <c r="E463" s="159" t="s">
        <v>19</v>
      </c>
      <c r="F463" s="160" t="s">
        <v>227</v>
      </c>
      <c r="H463" s="161">
        <v>13.776</v>
      </c>
      <c r="I463" s="162"/>
      <c r="L463" s="158"/>
      <c r="M463" s="163"/>
      <c r="T463" s="164"/>
      <c r="AT463" s="159" t="s">
        <v>225</v>
      </c>
      <c r="AU463" s="159" t="s">
        <v>85</v>
      </c>
      <c r="AV463" s="13" t="s">
        <v>140</v>
      </c>
      <c r="AW463" s="13" t="s">
        <v>36</v>
      </c>
      <c r="AX463" s="13" t="s">
        <v>83</v>
      </c>
      <c r="AY463" s="159" t="s">
        <v>119</v>
      </c>
    </row>
    <row r="464" spans="2:65" s="1" customFormat="1" ht="49.15" customHeight="1">
      <c r="B464" s="32"/>
      <c r="C464" s="128" t="s">
        <v>660</v>
      </c>
      <c r="D464" s="128" t="s">
        <v>122</v>
      </c>
      <c r="E464" s="129" t="s">
        <v>661</v>
      </c>
      <c r="F464" s="130" t="s">
        <v>662</v>
      </c>
      <c r="G464" s="131" t="s">
        <v>221</v>
      </c>
      <c r="H464" s="132">
        <v>49.62</v>
      </c>
      <c r="I464" s="133"/>
      <c r="J464" s="134">
        <f>ROUND(I464*H464,2)</f>
        <v>0</v>
      </c>
      <c r="K464" s="130" t="s">
        <v>222</v>
      </c>
      <c r="L464" s="32"/>
      <c r="M464" s="135" t="s">
        <v>19</v>
      </c>
      <c r="N464" s="136" t="s">
        <v>46</v>
      </c>
      <c r="P464" s="137">
        <f>O464*H464</f>
        <v>0</v>
      </c>
      <c r="Q464" s="137">
        <v>0</v>
      </c>
      <c r="R464" s="137">
        <f>Q464*H464</f>
        <v>0</v>
      </c>
      <c r="S464" s="137">
        <v>0.12</v>
      </c>
      <c r="T464" s="138">
        <f>S464*H464</f>
        <v>5.9543999999999997</v>
      </c>
      <c r="AR464" s="139" t="s">
        <v>140</v>
      </c>
      <c r="AT464" s="139" t="s">
        <v>122</v>
      </c>
      <c r="AU464" s="139" t="s">
        <v>85</v>
      </c>
      <c r="AY464" s="17" t="s">
        <v>119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7" t="s">
        <v>83</v>
      </c>
      <c r="BK464" s="140">
        <f>ROUND(I464*H464,2)</f>
        <v>0</v>
      </c>
      <c r="BL464" s="17" t="s">
        <v>140</v>
      </c>
      <c r="BM464" s="139" t="s">
        <v>663</v>
      </c>
    </row>
    <row r="465" spans="2:65" s="1" customFormat="1" ht="11.25">
      <c r="B465" s="32"/>
      <c r="D465" s="145" t="s">
        <v>179</v>
      </c>
      <c r="F465" s="146" t="s">
        <v>664</v>
      </c>
      <c r="I465" s="143"/>
      <c r="L465" s="32"/>
      <c r="M465" s="144"/>
      <c r="T465" s="53"/>
      <c r="AT465" s="17" t="s">
        <v>179</v>
      </c>
      <c r="AU465" s="17" t="s">
        <v>85</v>
      </c>
    </row>
    <row r="466" spans="2:65" s="12" customFormat="1" ht="11.25">
      <c r="B466" s="151"/>
      <c r="D466" s="141" t="s">
        <v>225</v>
      </c>
      <c r="E466" s="152" t="s">
        <v>19</v>
      </c>
      <c r="F466" s="153" t="s">
        <v>665</v>
      </c>
      <c r="H466" s="154">
        <v>49.62</v>
      </c>
      <c r="I466" s="155"/>
      <c r="L466" s="151"/>
      <c r="M466" s="156"/>
      <c r="T466" s="157"/>
      <c r="AT466" s="152" t="s">
        <v>225</v>
      </c>
      <c r="AU466" s="152" t="s">
        <v>85</v>
      </c>
      <c r="AV466" s="12" t="s">
        <v>85</v>
      </c>
      <c r="AW466" s="12" t="s">
        <v>36</v>
      </c>
      <c r="AX466" s="12" t="s">
        <v>83</v>
      </c>
      <c r="AY466" s="152" t="s">
        <v>119</v>
      </c>
    </row>
    <row r="467" spans="2:65" s="1" customFormat="1" ht="44.25" customHeight="1">
      <c r="B467" s="32"/>
      <c r="C467" s="128" t="s">
        <v>666</v>
      </c>
      <c r="D467" s="128" t="s">
        <v>122</v>
      </c>
      <c r="E467" s="129" t="s">
        <v>667</v>
      </c>
      <c r="F467" s="130" t="s">
        <v>668</v>
      </c>
      <c r="G467" s="131" t="s">
        <v>221</v>
      </c>
      <c r="H467" s="132">
        <v>22.88</v>
      </c>
      <c r="I467" s="133"/>
      <c r="J467" s="134">
        <f>ROUND(I467*H467,2)</f>
        <v>0</v>
      </c>
      <c r="K467" s="130" t="s">
        <v>222</v>
      </c>
      <c r="L467" s="32"/>
      <c r="M467" s="135" t="s">
        <v>19</v>
      </c>
      <c r="N467" s="136" t="s">
        <v>46</v>
      </c>
      <c r="P467" s="137">
        <f>O467*H467</f>
        <v>0</v>
      </c>
      <c r="Q467" s="137">
        <v>0</v>
      </c>
      <c r="R467" s="137">
        <f>Q467*H467</f>
        <v>0</v>
      </c>
      <c r="S467" s="137">
        <v>1.9E-2</v>
      </c>
      <c r="T467" s="138">
        <f>S467*H467</f>
        <v>0.43472</v>
      </c>
      <c r="AR467" s="139" t="s">
        <v>140</v>
      </c>
      <c r="AT467" s="139" t="s">
        <v>122</v>
      </c>
      <c r="AU467" s="139" t="s">
        <v>85</v>
      </c>
      <c r="AY467" s="17" t="s">
        <v>119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17" t="s">
        <v>83</v>
      </c>
      <c r="BK467" s="140">
        <f>ROUND(I467*H467,2)</f>
        <v>0</v>
      </c>
      <c r="BL467" s="17" t="s">
        <v>140</v>
      </c>
      <c r="BM467" s="139" t="s">
        <v>669</v>
      </c>
    </row>
    <row r="468" spans="2:65" s="1" customFormat="1" ht="11.25">
      <c r="B468" s="32"/>
      <c r="D468" s="145" t="s">
        <v>179</v>
      </c>
      <c r="F468" s="146" t="s">
        <v>670</v>
      </c>
      <c r="I468" s="143"/>
      <c r="L468" s="32"/>
      <c r="M468" s="144"/>
      <c r="T468" s="53"/>
      <c r="AT468" s="17" t="s">
        <v>179</v>
      </c>
      <c r="AU468" s="17" t="s">
        <v>85</v>
      </c>
    </row>
    <row r="469" spans="2:65" s="12" customFormat="1" ht="11.25">
      <c r="B469" s="151"/>
      <c r="D469" s="141" t="s">
        <v>225</v>
      </c>
      <c r="E469" s="152" t="s">
        <v>19</v>
      </c>
      <c r="F469" s="153" t="s">
        <v>671</v>
      </c>
      <c r="H469" s="154">
        <v>22.88</v>
      </c>
      <c r="I469" s="155"/>
      <c r="L469" s="151"/>
      <c r="M469" s="156"/>
      <c r="T469" s="157"/>
      <c r="AT469" s="152" t="s">
        <v>225</v>
      </c>
      <c r="AU469" s="152" t="s">
        <v>85</v>
      </c>
      <c r="AV469" s="12" t="s">
        <v>85</v>
      </c>
      <c r="AW469" s="12" t="s">
        <v>36</v>
      </c>
      <c r="AX469" s="12" t="s">
        <v>83</v>
      </c>
      <c r="AY469" s="152" t="s">
        <v>119</v>
      </c>
    </row>
    <row r="470" spans="2:65" s="1" customFormat="1" ht="24.2" customHeight="1">
      <c r="B470" s="32"/>
      <c r="C470" s="128" t="s">
        <v>672</v>
      </c>
      <c r="D470" s="128" t="s">
        <v>122</v>
      </c>
      <c r="E470" s="129" t="s">
        <v>673</v>
      </c>
      <c r="F470" s="130" t="s">
        <v>674</v>
      </c>
      <c r="G470" s="131" t="s">
        <v>357</v>
      </c>
      <c r="H470" s="132">
        <v>17.600000000000001</v>
      </c>
      <c r="I470" s="133"/>
      <c r="J470" s="134">
        <f>ROUND(I470*H470,2)</f>
        <v>0</v>
      </c>
      <c r="K470" s="130" t="s">
        <v>222</v>
      </c>
      <c r="L470" s="32"/>
      <c r="M470" s="135" t="s">
        <v>19</v>
      </c>
      <c r="N470" s="136" t="s">
        <v>46</v>
      </c>
      <c r="P470" s="137">
        <f>O470*H470</f>
        <v>0</v>
      </c>
      <c r="Q470" s="137">
        <v>0</v>
      </c>
      <c r="R470" s="137">
        <f>Q470*H470</f>
        <v>0</v>
      </c>
      <c r="S470" s="137">
        <v>0</v>
      </c>
      <c r="T470" s="138">
        <f>S470*H470</f>
        <v>0</v>
      </c>
      <c r="AR470" s="139" t="s">
        <v>140</v>
      </c>
      <c r="AT470" s="139" t="s">
        <v>122</v>
      </c>
      <c r="AU470" s="139" t="s">
        <v>85</v>
      </c>
      <c r="AY470" s="17" t="s">
        <v>119</v>
      </c>
      <c r="BE470" s="140">
        <f>IF(N470="základní",J470,0)</f>
        <v>0</v>
      </c>
      <c r="BF470" s="140">
        <f>IF(N470="snížená",J470,0)</f>
        <v>0</v>
      </c>
      <c r="BG470" s="140">
        <f>IF(N470="zákl. přenesená",J470,0)</f>
        <v>0</v>
      </c>
      <c r="BH470" s="140">
        <f>IF(N470="sníž. přenesená",J470,0)</f>
        <v>0</v>
      </c>
      <c r="BI470" s="140">
        <f>IF(N470="nulová",J470,0)</f>
        <v>0</v>
      </c>
      <c r="BJ470" s="17" t="s">
        <v>83</v>
      </c>
      <c r="BK470" s="140">
        <f>ROUND(I470*H470,2)</f>
        <v>0</v>
      </c>
      <c r="BL470" s="17" t="s">
        <v>140</v>
      </c>
      <c r="BM470" s="139" t="s">
        <v>675</v>
      </c>
    </row>
    <row r="471" spans="2:65" s="1" customFormat="1" ht="11.25">
      <c r="B471" s="32"/>
      <c r="D471" s="145" t="s">
        <v>179</v>
      </c>
      <c r="F471" s="146" t="s">
        <v>676</v>
      </c>
      <c r="I471" s="143"/>
      <c r="L471" s="32"/>
      <c r="M471" s="144"/>
      <c r="T471" s="53"/>
      <c r="AT471" s="17" t="s">
        <v>179</v>
      </c>
      <c r="AU471" s="17" t="s">
        <v>85</v>
      </c>
    </row>
    <row r="472" spans="2:65" s="12" customFormat="1" ht="11.25">
      <c r="B472" s="151"/>
      <c r="D472" s="141" t="s">
        <v>225</v>
      </c>
      <c r="E472" s="152" t="s">
        <v>19</v>
      </c>
      <c r="F472" s="153" t="s">
        <v>677</v>
      </c>
      <c r="H472" s="154">
        <v>17.600000000000001</v>
      </c>
      <c r="I472" s="155"/>
      <c r="L472" s="151"/>
      <c r="M472" s="156"/>
      <c r="T472" s="157"/>
      <c r="AT472" s="152" t="s">
        <v>225</v>
      </c>
      <c r="AU472" s="152" t="s">
        <v>85</v>
      </c>
      <c r="AV472" s="12" t="s">
        <v>85</v>
      </c>
      <c r="AW472" s="12" t="s">
        <v>36</v>
      </c>
      <c r="AX472" s="12" t="s">
        <v>75</v>
      </c>
      <c r="AY472" s="152" t="s">
        <v>119</v>
      </c>
    </row>
    <row r="473" spans="2:65" s="13" customFormat="1" ht="11.25">
      <c r="B473" s="158"/>
      <c r="D473" s="141" t="s">
        <v>225</v>
      </c>
      <c r="E473" s="159" t="s">
        <v>19</v>
      </c>
      <c r="F473" s="160" t="s">
        <v>227</v>
      </c>
      <c r="H473" s="161">
        <v>17.600000000000001</v>
      </c>
      <c r="I473" s="162"/>
      <c r="L473" s="158"/>
      <c r="M473" s="163"/>
      <c r="T473" s="164"/>
      <c r="AT473" s="159" t="s">
        <v>225</v>
      </c>
      <c r="AU473" s="159" t="s">
        <v>85</v>
      </c>
      <c r="AV473" s="13" t="s">
        <v>140</v>
      </c>
      <c r="AW473" s="13" t="s">
        <v>36</v>
      </c>
      <c r="AX473" s="13" t="s">
        <v>83</v>
      </c>
      <c r="AY473" s="159" t="s">
        <v>119</v>
      </c>
    </row>
    <row r="474" spans="2:65" s="1" customFormat="1" ht="24.2" customHeight="1">
      <c r="B474" s="32"/>
      <c r="C474" s="128" t="s">
        <v>678</v>
      </c>
      <c r="D474" s="128" t="s">
        <v>122</v>
      </c>
      <c r="E474" s="129" t="s">
        <v>679</v>
      </c>
      <c r="F474" s="130" t="s">
        <v>680</v>
      </c>
      <c r="G474" s="131" t="s">
        <v>357</v>
      </c>
      <c r="H474" s="132">
        <v>30.2</v>
      </c>
      <c r="I474" s="133"/>
      <c r="J474" s="134">
        <f>ROUND(I474*H474,2)</f>
        <v>0</v>
      </c>
      <c r="K474" s="130" t="s">
        <v>222</v>
      </c>
      <c r="L474" s="32"/>
      <c r="M474" s="135" t="s">
        <v>19</v>
      </c>
      <c r="N474" s="136" t="s">
        <v>46</v>
      </c>
      <c r="P474" s="137">
        <f>O474*H474</f>
        <v>0</v>
      </c>
      <c r="Q474" s="137">
        <v>0</v>
      </c>
      <c r="R474" s="137">
        <f>Q474*H474</f>
        <v>0</v>
      </c>
      <c r="S474" s="137">
        <v>0</v>
      </c>
      <c r="T474" s="138">
        <f>S474*H474</f>
        <v>0</v>
      </c>
      <c r="AR474" s="139" t="s">
        <v>140</v>
      </c>
      <c r="AT474" s="139" t="s">
        <v>122</v>
      </c>
      <c r="AU474" s="139" t="s">
        <v>85</v>
      </c>
      <c r="AY474" s="17" t="s">
        <v>119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17" t="s">
        <v>83</v>
      </c>
      <c r="BK474" s="140">
        <f>ROUND(I474*H474,2)</f>
        <v>0</v>
      </c>
      <c r="BL474" s="17" t="s">
        <v>140</v>
      </c>
      <c r="BM474" s="139" t="s">
        <v>681</v>
      </c>
    </row>
    <row r="475" spans="2:65" s="1" customFormat="1" ht="11.25">
      <c r="B475" s="32"/>
      <c r="D475" s="145" t="s">
        <v>179</v>
      </c>
      <c r="F475" s="146" t="s">
        <v>682</v>
      </c>
      <c r="I475" s="143"/>
      <c r="L475" s="32"/>
      <c r="M475" s="144"/>
      <c r="T475" s="53"/>
      <c r="AT475" s="17" t="s">
        <v>179</v>
      </c>
      <c r="AU475" s="17" t="s">
        <v>85</v>
      </c>
    </row>
    <row r="476" spans="2:65" s="12" customFormat="1" ht="11.25">
      <c r="B476" s="151"/>
      <c r="D476" s="141" t="s">
        <v>225</v>
      </c>
      <c r="E476" s="152" t="s">
        <v>19</v>
      </c>
      <c r="F476" s="153" t="s">
        <v>683</v>
      </c>
      <c r="H476" s="154">
        <v>10.4</v>
      </c>
      <c r="I476" s="155"/>
      <c r="L476" s="151"/>
      <c r="M476" s="156"/>
      <c r="T476" s="157"/>
      <c r="AT476" s="152" t="s">
        <v>225</v>
      </c>
      <c r="AU476" s="152" t="s">
        <v>85</v>
      </c>
      <c r="AV476" s="12" t="s">
        <v>85</v>
      </c>
      <c r="AW476" s="12" t="s">
        <v>36</v>
      </c>
      <c r="AX476" s="12" t="s">
        <v>75</v>
      </c>
      <c r="AY476" s="152" t="s">
        <v>119</v>
      </c>
    </row>
    <row r="477" spans="2:65" s="12" customFormat="1" ht="11.25">
      <c r="B477" s="151"/>
      <c r="D477" s="141" t="s">
        <v>225</v>
      </c>
      <c r="E477" s="152" t="s">
        <v>19</v>
      </c>
      <c r="F477" s="153" t="s">
        <v>684</v>
      </c>
      <c r="H477" s="154">
        <v>19.8</v>
      </c>
      <c r="I477" s="155"/>
      <c r="L477" s="151"/>
      <c r="M477" s="156"/>
      <c r="T477" s="157"/>
      <c r="AT477" s="152" t="s">
        <v>225</v>
      </c>
      <c r="AU477" s="152" t="s">
        <v>85</v>
      </c>
      <c r="AV477" s="12" t="s">
        <v>85</v>
      </c>
      <c r="AW477" s="12" t="s">
        <v>36</v>
      </c>
      <c r="AX477" s="12" t="s">
        <v>75</v>
      </c>
      <c r="AY477" s="152" t="s">
        <v>119</v>
      </c>
    </row>
    <row r="478" spans="2:65" s="13" customFormat="1" ht="11.25">
      <c r="B478" s="158"/>
      <c r="D478" s="141" t="s">
        <v>225</v>
      </c>
      <c r="E478" s="159" t="s">
        <v>19</v>
      </c>
      <c r="F478" s="160" t="s">
        <v>227</v>
      </c>
      <c r="H478" s="161">
        <v>30.2</v>
      </c>
      <c r="I478" s="162"/>
      <c r="L478" s="158"/>
      <c r="M478" s="163"/>
      <c r="T478" s="164"/>
      <c r="AT478" s="159" t="s">
        <v>225</v>
      </c>
      <c r="AU478" s="159" t="s">
        <v>85</v>
      </c>
      <c r="AV478" s="13" t="s">
        <v>140</v>
      </c>
      <c r="AW478" s="13" t="s">
        <v>36</v>
      </c>
      <c r="AX478" s="13" t="s">
        <v>83</v>
      </c>
      <c r="AY478" s="159" t="s">
        <v>119</v>
      </c>
    </row>
    <row r="479" spans="2:65" s="1" customFormat="1" ht="24.2" customHeight="1">
      <c r="B479" s="32"/>
      <c r="C479" s="128" t="s">
        <v>685</v>
      </c>
      <c r="D479" s="128" t="s">
        <v>122</v>
      </c>
      <c r="E479" s="129" t="s">
        <v>686</v>
      </c>
      <c r="F479" s="130" t="s">
        <v>687</v>
      </c>
      <c r="G479" s="131" t="s">
        <v>357</v>
      </c>
      <c r="H479" s="132">
        <v>44</v>
      </c>
      <c r="I479" s="133"/>
      <c r="J479" s="134">
        <f>ROUND(I479*H479,2)</f>
        <v>0</v>
      </c>
      <c r="K479" s="130" t="s">
        <v>222</v>
      </c>
      <c r="L479" s="32"/>
      <c r="M479" s="135" t="s">
        <v>19</v>
      </c>
      <c r="N479" s="136" t="s">
        <v>46</v>
      </c>
      <c r="P479" s="137">
        <f>O479*H479</f>
        <v>0</v>
      </c>
      <c r="Q479" s="137">
        <v>0</v>
      </c>
      <c r="R479" s="137">
        <f>Q479*H479</f>
        <v>0</v>
      </c>
      <c r="S479" s="137">
        <v>1.2E-2</v>
      </c>
      <c r="T479" s="138">
        <f>S479*H479</f>
        <v>0.52800000000000002</v>
      </c>
      <c r="AR479" s="139" t="s">
        <v>140</v>
      </c>
      <c r="AT479" s="139" t="s">
        <v>122</v>
      </c>
      <c r="AU479" s="139" t="s">
        <v>85</v>
      </c>
      <c r="AY479" s="17" t="s">
        <v>119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7" t="s">
        <v>83</v>
      </c>
      <c r="BK479" s="140">
        <f>ROUND(I479*H479,2)</f>
        <v>0</v>
      </c>
      <c r="BL479" s="17" t="s">
        <v>140</v>
      </c>
      <c r="BM479" s="139" t="s">
        <v>688</v>
      </c>
    </row>
    <row r="480" spans="2:65" s="1" customFormat="1" ht="11.25">
      <c r="B480" s="32"/>
      <c r="D480" s="145" t="s">
        <v>179</v>
      </c>
      <c r="F480" s="146" t="s">
        <v>689</v>
      </c>
      <c r="I480" s="143"/>
      <c r="L480" s="32"/>
      <c r="M480" s="144"/>
      <c r="T480" s="53"/>
      <c r="AT480" s="17" t="s">
        <v>179</v>
      </c>
      <c r="AU480" s="17" t="s">
        <v>85</v>
      </c>
    </row>
    <row r="481" spans="2:65" s="12" customFormat="1" ht="11.25">
      <c r="B481" s="151"/>
      <c r="D481" s="141" t="s">
        <v>225</v>
      </c>
      <c r="E481" s="152" t="s">
        <v>19</v>
      </c>
      <c r="F481" s="153" t="s">
        <v>690</v>
      </c>
      <c r="H481" s="154">
        <v>44</v>
      </c>
      <c r="I481" s="155"/>
      <c r="L481" s="151"/>
      <c r="M481" s="156"/>
      <c r="T481" s="157"/>
      <c r="AT481" s="152" t="s">
        <v>225</v>
      </c>
      <c r="AU481" s="152" t="s">
        <v>85</v>
      </c>
      <c r="AV481" s="12" t="s">
        <v>85</v>
      </c>
      <c r="AW481" s="12" t="s">
        <v>36</v>
      </c>
      <c r="AX481" s="12" t="s">
        <v>83</v>
      </c>
      <c r="AY481" s="152" t="s">
        <v>119</v>
      </c>
    </row>
    <row r="482" spans="2:65" s="1" customFormat="1" ht="24.2" customHeight="1">
      <c r="B482" s="32"/>
      <c r="C482" s="128" t="s">
        <v>691</v>
      </c>
      <c r="D482" s="128" t="s">
        <v>122</v>
      </c>
      <c r="E482" s="129" t="s">
        <v>692</v>
      </c>
      <c r="F482" s="130" t="s">
        <v>693</v>
      </c>
      <c r="G482" s="131" t="s">
        <v>357</v>
      </c>
      <c r="H482" s="132">
        <v>44</v>
      </c>
      <c r="I482" s="133"/>
      <c r="J482" s="134">
        <f>ROUND(I482*H482,2)</f>
        <v>0</v>
      </c>
      <c r="K482" s="130" t="s">
        <v>222</v>
      </c>
      <c r="L482" s="32"/>
      <c r="M482" s="135" t="s">
        <v>19</v>
      </c>
      <c r="N482" s="136" t="s">
        <v>46</v>
      </c>
      <c r="P482" s="137">
        <f>O482*H482</f>
        <v>0</v>
      </c>
      <c r="Q482" s="137">
        <v>0</v>
      </c>
      <c r="R482" s="137">
        <f>Q482*H482</f>
        <v>0</v>
      </c>
      <c r="S482" s="137">
        <v>6.0000000000000001E-3</v>
      </c>
      <c r="T482" s="138">
        <f>S482*H482</f>
        <v>0.26400000000000001</v>
      </c>
      <c r="AR482" s="139" t="s">
        <v>140</v>
      </c>
      <c r="AT482" s="139" t="s">
        <v>122</v>
      </c>
      <c r="AU482" s="139" t="s">
        <v>85</v>
      </c>
      <c r="AY482" s="17" t="s">
        <v>119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17" t="s">
        <v>83</v>
      </c>
      <c r="BK482" s="140">
        <f>ROUND(I482*H482,2)</f>
        <v>0</v>
      </c>
      <c r="BL482" s="17" t="s">
        <v>140</v>
      </c>
      <c r="BM482" s="139" t="s">
        <v>694</v>
      </c>
    </row>
    <row r="483" spans="2:65" s="1" customFormat="1" ht="11.25">
      <c r="B483" s="32"/>
      <c r="D483" s="145" t="s">
        <v>179</v>
      </c>
      <c r="F483" s="146" t="s">
        <v>695</v>
      </c>
      <c r="I483" s="143"/>
      <c r="L483" s="32"/>
      <c r="M483" s="144"/>
      <c r="T483" s="53"/>
      <c r="AT483" s="17" t="s">
        <v>179</v>
      </c>
      <c r="AU483" s="17" t="s">
        <v>85</v>
      </c>
    </row>
    <row r="484" spans="2:65" s="12" customFormat="1" ht="11.25">
      <c r="B484" s="151"/>
      <c r="D484" s="141" t="s">
        <v>225</v>
      </c>
      <c r="E484" s="152" t="s">
        <v>19</v>
      </c>
      <c r="F484" s="153" t="s">
        <v>690</v>
      </c>
      <c r="H484" s="154">
        <v>44</v>
      </c>
      <c r="I484" s="155"/>
      <c r="L484" s="151"/>
      <c r="M484" s="156"/>
      <c r="T484" s="157"/>
      <c r="AT484" s="152" t="s">
        <v>225</v>
      </c>
      <c r="AU484" s="152" t="s">
        <v>85</v>
      </c>
      <c r="AV484" s="12" t="s">
        <v>85</v>
      </c>
      <c r="AW484" s="12" t="s">
        <v>36</v>
      </c>
      <c r="AX484" s="12" t="s">
        <v>83</v>
      </c>
      <c r="AY484" s="152" t="s">
        <v>119</v>
      </c>
    </row>
    <row r="485" spans="2:65" s="1" customFormat="1" ht="37.9" customHeight="1">
      <c r="B485" s="32"/>
      <c r="C485" s="128" t="s">
        <v>696</v>
      </c>
      <c r="D485" s="128" t="s">
        <v>122</v>
      </c>
      <c r="E485" s="129" t="s">
        <v>697</v>
      </c>
      <c r="F485" s="130" t="s">
        <v>698</v>
      </c>
      <c r="G485" s="131" t="s">
        <v>221</v>
      </c>
      <c r="H485" s="132">
        <v>66.314999999999998</v>
      </c>
      <c r="I485" s="133"/>
      <c r="J485" s="134">
        <f>ROUND(I485*H485,2)</f>
        <v>0</v>
      </c>
      <c r="K485" s="130" t="s">
        <v>222</v>
      </c>
      <c r="L485" s="32"/>
      <c r="M485" s="135" t="s">
        <v>19</v>
      </c>
      <c r="N485" s="136" t="s">
        <v>46</v>
      </c>
      <c r="P485" s="137">
        <f>O485*H485</f>
        <v>0</v>
      </c>
      <c r="Q485" s="137">
        <v>0</v>
      </c>
      <c r="R485" s="137">
        <f>Q485*H485</f>
        <v>0</v>
      </c>
      <c r="S485" s="137">
        <v>8.8999999999999996E-2</v>
      </c>
      <c r="T485" s="138">
        <f>S485*H485</f>
        <v>5.9020349999999997</v>
      </c>
      <c r="AR485" s="139" t="s">
        <v>140</v>
      </c>
      <c r="AT485" s="139" t="s">
        <v>122</v>
      </c>
      <c r="AU485" s="139" t="s">
        <v>85</v>
      </c>
      <c r="AY485" s="17" t="s">
        <v>119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7" t="s">
        <v>83</v>
      </c>
      <c r="BK485" s="140">
        <f>ROUND(I485*H485,2)</f>
        <v>0</v>
      </c>
      <c r="BL485" s="17" t="s">
        <v>140</v>
      </c>
      <c r="BM485" s="139" t="s">
        <v>699</v>
      </c>
    </row>
    <row r="486" spans="2:65" s="1" customFormat="1" ht="11.25">
      <c r="B486" s="32"/>
      <c r="D486" s="145" t="s">
        <v>179</v>
      </c>
      <c r="F486" s="146" t="s">
        <v>700</v>
      </c>
      <c r="I486" s="143"/>
      <c r="L486" s="32"/>
      <c r="M486" s="144"/>
      <c r="T486" s="53"/>
      <c r="AT486" s="17" t="s">
        <v>179</v>
      </c>
      <c r="AU486" s="17" t="s">
        <v>85</v>
      </c>
    </row>
    <row r="487" spans="2:65" s="12" customFormat="1" ht="11.25">
      <c r="B487" s="151"/>
      <c r="D487" s="141" t="s">
        <v>225</v>
      </c>
      <c r="E487" s="152" t="s">
        <v>19</v>
      </c>
      <c r="F487" s="153" t="s">
        <v>701</v>
      </c>
      <c r="H487" s="154">
        <v>1.8</v>
      </c>
      <c r="I487" s="155"/>
      <c r="L487" s="151"/>
      <c r="M487" s="156"/>
      <c r="T487" s="157"/>
      <c r="AT487" s="152" t="s">
        <v>225</v>
      </c>
      <c r="AU487" s="152" t="s">
        <v>85</v>
      </c>
      <c r="AV487" s="12" t="s">
        <v>85</v>
      </c>
      <c r="AW487" s="12" t="s">
        <v>36</v>
      </c>
      <c r="AX487" s="12" t="s">
        <v>75</v>
      </c>
      <c r="AY487" s="152" t="s">
        <v>119</v>
      </c>
    </row>
    <row r="488" spans="2:65" s="12" customFormat="1" ht="22.5">
      <c r="B488" s="151"/>
      <c r="D488" s="141" t="s">
        <v>225</v>
      </c>
      <c r="E488" s="152" t="s">
        <v>19</v>
      </c>
      <c r="F488" s="153" t="s">
        <v>702</v>
      </c>
      <c r="H488" s="154">
        <v>64.515000000000001</v>
      </c>
      <c r="I488" s="155"/>
      <c r="L488" s="151"/>
      <c r="M488" s="156"/>
      <c r="T488" s="157"/>
      <c r="AT488" s="152" t="s">
        <v>225</v>
      </c>
      <c r="AU488" s="152" t="s">
        <v>85</v>
      </c>
      <c r="AV488" s="12" t="s">
        <v>85</v>
      </c>
      <c r="AW488" s="12" t="s">
        <v>36</v>
      </c>
      <c r="AX488" s="12" t="s">
        <v>75</v>
      </c>
      <c r="AY488" s="152" t="s">
        <v>119</v>
      </c>
    </row>
    <row r="489" spans="2:65" s="13" customFormat="1" ht="11.25">
      <c r="B489" s="158"/>
      <c r="D489" s="141" t="s">
        <v>225</v>
      </c>
      <c r="E489" s="159" t="s">
        <v>19</v>
      </c>
      <c r="F489" s="160" t="s">
        <v>227</v>
      </c>
      <c r="H489" s="161">
        <v>66.314999999999998</v>
      </c>
      <c r="I489" s="162"/>
      <c r="L489" s="158"/>
      <c r="M489" s="163"/>
      <c r="T489" s="164"/>
      <c r="AT489" s="159" t="s">
        <v>225</v>
      </c>
      <c r="AU489" s="159" t="s">
        <v>85</v>
      </c>
      <c r="AV489" s="13" t="s">
        <v>140</v>
      </c>
      <c r="AW489" s="13" t="s">
        <v>36</v>
      </c>
      <c r="AX489" s="13" t="s">
        <v>83</v>
      </c>
      <c r="AY489" s="159" t="s">
        <v>119</v>
      </c>
    </row>
    <row r="490" spans="2:65" s="11" customFormat="1" ht="22.9" customHeight="1">
      <c r="B490" s="116"/>
      <c r="D490" s="117" t="s">
        <v>74</v>
      </c>
      <c r="E490" s="126" t="s">
        <v>703</v>
      </c>
      <c r="F490" s="126" t="s">
        <v>704</v>
      </c>
      <c r="I490" s="119"/>
      <c r="J490" s="127">
        <f>BK490</f>
        <v>0</v>
      </c>
      <c r="L490" s="116"/>
      <c r="M490" s="121"/>
      <c r="P490" s="122">
        <f>SUM(P491:P508)</f>
        <v>0</v>
      </c>
      <c r="R490" s="122">
        <f>SUM(R491:R508)</f>
        <v>0</v>
      </c>
      <c r="T490" s="123">
        <f>SUM(T491:T508)</f>
        <v>0</v>
      </c>
      <c r="AR490" s="117" t="s">
        <v>83</v>
      </c>
      <c r="AT490" s="124" t="s">
        <v>74</v>
      </c>
      <c r="AU490" s="124" t="s">
        <v>83</v>
      </c>
      <c r="AY490" s="117" t="s">
        <v>119</v>
      </c>
      <c r="BK490" s="125">
        <f>SUM(BK491:BK508)</f>
        <v>0</v>
      </c>
    </row>
    <row r="491" spans="2:65" s="1" customFormat="1" ht="37.9" customHeight="1">
      <c r="B491" s="32"/>
      <c r="C491" s="128" t="s">
        <v>705</v>
      </c>
      <c r="D491" s="128" t="s">
        <v>122</v>
      </c>
      <c r="E491" s="129" t="s">
        <v>706</v>
      </c>
      <c r="F491" s="130" t="s">
        <v>707</v>
      </c>
      <c r="G491" s="131" t="s">
        <v>265</v>
      </c>
      <c r="H491" s="132">
        <v>90.17</v>
      </c>
      <c r="I491" s="133"/>
      <c r="J491" s="134">
        <f>ROUND(I491*H491,2)</f>
        <v>0</v>
      </c>
      <c r="K491" s="130" t="s">
        <v>222</v>
      </c>
      <c r="L491" s="32"/>
      <c r="M491" s="135" t="s">
        <v>19</v>
      </c>
      <c r="N491" s="136" t="s">
        <v>46</v>
      </c>
      <c r="P491" s="137">
        <f>O491*H491</f>
        <v>0</v>
      </c>
      <c r="Q491" s="137">
        <v>0</v>
      </c>
      <c r="R491" s="137">
        <f>Q491*H491</f>
        <v>0</v>
      </c>
      <c r="S491" s="137">
        <v>0</v>
      </c>
      <c r="T491" s="138">
        <f>S491*H491</f>
        <v>0</v>
      </c>
      <c r="AR491" s="139" t="s">
        <v>140</v>
      </c>
      <c r="AT491" s="139" t="s">
        <v>122</v>
      </c>
      <c r="AU491" s="139" t="s">
        <v>85</v>
      </c>
      <c r="AY491" s="17" t="s">
        <v>119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7" t="s">
        <v>83</v>
      </c>
      <c r="BK491" s="140">
        <f>ROUND(I491*H491,2)</f>
        <v>0</v>
      </c>
      <c r="BL491" s="17" t="s">
        <v>140</v>
      </c>
      <c r="BM491" s="139" t="s">
        <v>708</v>
      </c>
    </row>
    <row r="492" spans="2:65" s="1" customFormat="1" ht="11.25">
      <c r="B492" s="32"/>
      <c r="D492" s="145" t="s">
        <v>179</v>
      </c>
      <c r="F492" s="146" t="s">
        <v>709</v>
      </c>
      <c r="I492" s="143"/>
      <c r="L492" s="32"/>
      <c r="M492" s="144"/>
      <c r="T492" s="53"/>
      <c r="AT492" s="17" t="s">
        <v>179</v>
      </c>
      <c r="AU492" s="17" t="s">
        <v>85</v>
      </c>
    </row>
    <row r="493" spans="2:65" s="1" customFormat="1" ht="33" customHeight="1">
      <c r="B493" s="32"/>
      <c r="C493" s="128" t="s">
        <v>710</v>
      </c>
      <c r="D493" s="128" t="s">
        <v>122</v>
      </c>
      <c r="E493" s="129" t="s">
        <v>711</v>
      </c>
      <c r="F493" s="130" t="s">
        <v>712</v>
      </c>
      <c r="G493" s="131" t="s">
        <v>265</v>
      </c>
      <c r="H493" s="132">
        <v>90.17</v>
      </c>
      <c r="I493" s="133"/>
      <c r="J493" s="134">
        <f>ROUND(I493*H493,2)</f>
        <v>0</v>
      </c>
      <c r="K493" s="130" t="s">
        <v>222</v>
      </c>
      <c r="L493" s="32"/>
      <c r="M493" s="135" t="s">
        <v>19</v>
      </c>
      <c r="N493" s="136" t="s">
        <v>46</v>
      </c>
      <c r="P493" s="137">
        <f>O493*H493</f>
        <v>0</v>
      </c>
      <c r="Q493" s="137">
        <v>0</v>
      </c>
      <c r="R493" s="137">
        <f>Q493*H493</f>
        <v>0</v>
      </c>
      <c r="S493" s="137">
        <v>0</v>
      </c>
      <c r="T493" s="138">
        <f>S493*H493</f>
        <v>0</v>
      </c>
      <c r="AR493" s="139" t="s">
        <v>140</v>
      </c>
      <c r="AT493" s="139" t="s">
        <v>122</v>
      </c>
      <c r="AU493" s="139" t="s">
        <v>85</v>
      </c>
      <c r="AY493" s="17" t="s">
        <v>119</v>
      </c>
      <c r="BE493" s="140">
        <f>IF(N493="základní",J493,0)</f>
        <v>0</v>
      </c>
      <c r="BF493" s="140">
        <f>IF(N493="snížená",J493,0)</f>
        <v>0</v>
      </c>
      <c r="BG493" s="140">
        <f>IF(N493="zákl. přenesená",J493,0)</f>
        <v>0</v>
      </c>
      <c r="BH493" s="140">
        <f>IF(N493="sníž. přenesená",J493,0)</f>
        <v>0</v>
      </c>
      <c r="BI493" s="140">
        <f>IF(N493="nulová",J493,0)</f>
        <v>0</v>
      </c>
      <c r="BJ493" s="17" t="s">
        <v>83</v>
      </c>
      <c r="BK493" s="140">
        <f>ROUND(I493*H493,2)</f>
        <v>0</v>
      </c>
      <c r="BL493" s="17" t="s">
        <v>140</v>
      </c>
      <c r="BM493" s="139" t="s">
        <v>713</v>
      </c>
    </row>
    <row r="494" spans="2:65" s="1" customFormat="1" ht="11.25">
      <c r="B494" s="32"/>
      <c r="D494" s="145" t="s">
        <v>179</v>
      </c>
      <c r="F494" s="146" t="s">
        <v>714</v>
      </c>
      <c r="I494" s="143"/>
      <c r="L494" s="32"/>
      <c r="M494" s="144"/>
      <c r="T494" s="53"/>
      <c r="AT494" s="17" t="s">
        <v>179</v>
      </c>
      <c r="AU494" s="17" t="s">
        <v>85</v>
      </c>
    </row>
    <row r="495" spans="2:65" s="1" customFormat="1" ht="44.25" customHeight="1">
      <c r="B495" s="32"/>
      <c r="C495" s="128" t="s">
        <v>715</v>
      </c>
      <c r="D495" s="128" t="s">
        <v>122</v>
      </c>
      <c r="E495" s="129" t="s">
        <v>716</v>
      </c>
      <c r="F495" s="130" t="s">
        <v>717</v>
      </c>
      <c r="G495" s="131" t="s">
        <v>265</v>
      </c>
      <c r="H495" s="132">
        <v>90.17</v>
      </c>
      <c r="I495" s="133"/>
      <c r="J495" s="134">
        <f>ROUND(I495*H495,2)</f>
        <v>0</v>
      </c>
      <c r="K495" s="130" t="s">
        <v>222</v>
      </c>
      <c r="L495" s="32"/>
      <c r="M495" s="135" t="s">
        <v>19</v>
      </c>
      <c r="N495" s="136" t="s">
        <v>46</v>
      </c>
      <c r="P495" s="137">
        <f>O495*H495</f>
        <v>0</v>
      </c>
      <c r="Q495" s="137">
        <v>0</v>
      </c>
      <c r="R495" s="137">
        <f>Q495*H495</f>
        <v>0</v>
      </c>
      <c r="S495" s="137">
        <v>0</v>
      </c>
      <c r="T495" s="138">
        <f>S495*H495</f>
        <v>0</v>
      </c>
      <c r="AR495" s="139" t="s">
        <v>140</v>
      </c>
      <c r="AT495" s="139" t="s">
        <v>122</v>
      </c>
      <c r="AU495" s="139" t="s">
        <v>85</v>
      </c>
      <c r="AY495" s="17" t="s">
        <v>119</v>
      </c>
      <c r="BE495" s="140">
        <f>IF(N495="základní",J495,0)</f>
        <v>0</v>
      </c>
      <c r="BF495" s="140">
        <f>IF(N495="snížená",J495,0)</f>
        <v>0</v>
      </c>
      <c r="BG495" s="140">
        <f>IF(N495="zákl. přenesená",J495,0)</f>
        <v>0</v>
      </c>
      <c r="BH495" s="140">
        <f>IF(N495="sníž. přenesená",J495,0)</f>
        <v>0</v>
      </c>
      <c r="BI495" s="140">
        <f>IF(N495="nulová",J495,0)</f>
        <v>0</v>
      </c>
      <c r="BJ495" s="17" t="s">
        <v>83</v>
      </c>
      <c r="BK495" s="140">
        <f>ROUND(I495*H495,2)</f>
        <v>0</v>
      </c>
      <c r="BL495" s="17" t="s">
        <v>140</v>
      </c>
      <c r="BM495" s="139" t="s">
        <v>718</v>
      </c>
    </row>
    <row r="496" spans="2:65" s="1" customFormat="1" ht="11.25">
      <c r="B496" s="32"/>
      <c r="D496" s="145" t="s">
        <v>179</v>
      </c>
      <c r="F496" s="146" t="s">
        <v>719</v>
      </c>
      <c r="I496" s="143"/>
      <c r="L496" s="32"/>
      <c r="M496" s="144"/>
      <c r="T496" s="53"/>
      <c r="AT496" s="17" t="s">
        <v>179</v>
      </c>
      <c r="AU496" s="17" t="s">
        <v>85</v>
      </c>
    </row>
    <row r="497" spans="2:65" s="1" customFormat="1" ht="44.25" customHeight="1">
      <c r="B497" s="32"/>
      <c r="C497" s="128" t="s">
        <v>720</v>
      </c>
      <c r="D497" s="128" t="s">
        <v>122</v>
      </c>
      <c r="E497" s="129" t="s">
        <v>721</v>
      </c>
      <c r="F497" s="130" t="s">
        <v>722</v>
      </c>
      <c r="G497" s="131" t="s">
        <v>265</v>
      </c>
      <c r="H497" s="132">
        <v>79.8</v>
      </c>
      <c r="I497" s="133"/>
      <c r="J497" s="134">
        <f>ROUND(I497*H497,2)</f>
        <v>0</v>
      </c>
      <c r="K497" s="130" t="s">
        <v>222</v>
      </c>
      <c r="L497" s="32"/>
      <c r="M497" s="135" t="s">
        <v>19</v>
      </c>
      <c r="N497" s="136" t="s">
        <v>46</v>
      </c>
      <c r="P497" s="137">
        <f>O497*H497</f>
        <v>0</v>
      </c>
      <c r="Q497" s="137">
        <v>0</v>
      </c>
      <c r="R497" s="137">
        <f>Q497*H497</f>
        <v>0</v>
      </c>
      <c r="S497" s="137">
        <v>0</v>
      </c>
      <c r="T497" s="138">
        <f>S497*H497</f>
        <v>0</v>
      </c>
      <c r="AR497" s="139" t="s">
        <v>140</v>
      </c>
      <c r="AT497" s="139" t="s">
        <v>122</v>
      </c>
      <c r="AU497" s="139" t="s">
        <v>85</v>
      </c>
      <c r="AY497" s="17" t="s">
        <v>119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17" t="s">
        <v>83</v>
      </c>
      <c r="BK497" s="140">
        <f>ROUND(I497*H497,2)</f>
        <v>0</v>
      </c>
      <c r="BL497" s="17" t="s">
        <v>140</v>
      </c>
      <c r="BM497" s="139" t="s">
        <v>723</v>
      </c>
    </row>
    <row r="498" spans="2:65" s="1" customFormat="1" ht="11.25">
      <c r="B498" s="32"/>
      <c r="D498" s="145" t="s">
        <v>179</v>
      </c>
      <c r="F498" s="146" t="s">
        <v>724</v>
      </c>
      <c r="I498" s="143"/>
      <c r="L498" s="32"/>
      <c r="M498" s="144"/>
      <c r="T498" s="53"/>
      <c r="AT498" s="17" t="s">
        <v>179</v>
      </c>
      <c r="AU498" s="17" t="s">
        <v>85</v>
      </c>
    </row>
    <row r="499" spans="2:65" s="12" customFormat="1" ht="11.25">
      <c r="B499" s="151"/>
      <c r="D499" s="141" t="s">
        <v>225</v>
      </c>
      <c r="F499" s="153" t="s">
        <v>725</v>
      </c>
      <c r="H499" s="154">
        <v>79.8</v>
      </c>
      <c r="I499" s="155"/>
      <c r="L499" s="151"/>
      <c r="M499" s="156"/>
      <c r="T499" s="157"/>
      <c r="AT499" s="152" t="s">
        <v>225</v>
      </c>
      <c r="AU499" s="152" t="s">
        <v>85</v>
      </c>
      <c r="AV499" s="12" t="s">
        <v>85</v>
      </c>
      <c r="AW499" s="12" t="s">
        <v>4</v>
      </c>
      <c r="AX499" s="12" t="s">
        <v>83</v>
      </c>
      <c r="AY499" s="152" t="s">
        <v>119</v>
      </c>
    </row>
    <row r="500" spans="2:65" s="1" customFormat="1" ht="44.25" customHeight="1">
      <c r="B500" s="32"/>
      <c r="C500" s="128" t="s">
        <v>726</v>
      </c>
      <c r="D500" s="128" t="s">
        <v>122</v>
      </c>
      <c r="E500" s="129" t="s">
        <v>727</v>
      </c>
      <c r="F500" s="130" t="s">
        <v>728</v>
      </c>
      <c r="G500" s="131" t="s">
        <v>265</v>
      </c>
      <c r="H500" s="132">
        <v>9.0169999999999995</v>
      </c>
      <c r="I500" s="133"/>
      <c r="J500" s="134">
        <f>ROUND(I500*H500,2)</f>
        <v>0</v>
      </c>
      <c r="K500" s="130" t="s">
        <v>222</v>
      </c>
      <c r="L500" s="32"/>
      <c r="M500" s="135" t="s">
        <v>19</v>
      </c>
      <c r="N500" s="136" t="s">
        <v>46</v>
      </c>
      <c r="P500" s="137">
        <f>O500*H500</f>
        <v>0</v>
      </c>
      <c r="Q500" s="137">
        <v>0</v>
      </c>
      <c r="R500" s="137">
        <f>Q500*H500</f>
        <v>0</v>
      </c>
      <c r="S500" s="137">
        <v>0</v>
      </c>
      <c r="T500" s="138">
        <f>S500*H500</f>
        <v>0</v>
      </c>
      <c r="AR500" s="139" t="s">
        <v>140</v>
      </c>
      <c r="AT500" s="139" t="s">
        <v>122</v>
      </c>
      <c r="AU500" s="139" t="s">
        <v>85</v>
      </c>
      <c r="AY500" s="17" t="s">
        <v>119</v>
      </c>
      <c r="BE500" s="140">
        <f>IF(N500="základní",J500,0)</f>
        <v>0</v>
      </c>
      <c r="BF500" s="140">
        <f>IF(N500="snížená",J500,0)</f>
        <v>0</v>
      </c>
      <c r="BG500" s="140">
        <f>IF(N500="zákl. přenesená",J500,0)</f>
        <v>0</v>
      </c>
      <c r="BH500" s="140">
        <f>IF(N500="sníž. přenesená",J500,0)</f>
        <v>0</v>
      </c>
      <c r="BI500" s="140">
        <f>IF(N500="nulová",J500,0)</f>
        <v>0</v>
      </c>
      <c r="BJ500" s="17" t="s">
        <v>83</v>
      </c>
      <c r="BK500" s="140">
        <f>ROUND(I500*H500,2)</f>
        <v>0</v>
      </c>
      <c r="BL500" s="17" t="s">
        <v>140</v>
      </c>
      <c r="BM500" s="139" t="s">
        <v>729</v>
      </c>
    </row>
    <row r="501" spans="2:65" s="1" customFormat="1" ht="11.25">
      <c r="B501" s="32"/>
      <c r="D501" s="145" t="s">
        <v>179</v>
      </c>
      <c r="F501" s="146" t="s">
        <v>730</v>
      </c>
      <c r="I501" s="143"/>
      <c r="L501" s="32"/>
      <c r="M501" s="144"/>
      <c r="T501" s="53"/>
      <c r="AT501" s="17" t="s">
        <v>179</v>
      </c>
      <c r="AU501" s="17" t="s">
        <v>85</v>
      </c>
    </row>
    <row r="502" spans="2:65" s="12" customFormat="1" ht="11.25">
      <c r="B502" s="151"/>
      <c r="D502" s="141" t="s">
        <v>225</v>
      </c>
      <c r="F502" s="153" t="s">
        <v>731</v>
      </c>
      <c r="H502" s="154">
        <v>9.0169999999999995</v>
      </c>
      <c r="I502" s="155"/>
      <c r="L502" s="151"/>
      <c r="M502" s="156"/>
      <c r="T502" s="157"/>
      <c r="AT502" s="152" t="s">
        <v>225</v>
      </c>
      <c r="AU502" s="152" t="s">
        <v>85</v>
      </c>
      <c r="AV502" s="12" t="s">
        <v>85</v>
      </c>
      <c r="AW502" s="12" t="s">
        <v>4</v>
      </c>
      <c r="AX502" s="12" t="s">
        <v>83</v>
      </c>
      <c r="AY502" s="152" t="s">
        <v>119</v>
      </c>
    </row>
    <row r="503" spans="2:65" s="1" customFormat="1" ht="37.9" customHeight="1">
      <c r="B503" s="32"/>
      <c r="C503" s="128" t="s">
        <v>732</v>
      </c>
      <c r="D503" s="128" t="s">
        <v>122</v>
      </c>
      <c r="E503" s="129" t="s">
        <v>733</v>
      </c>
      <c r="F503" s="130" t="s">
        <v>734</v>
      </c>
      <c r="G503" s="131" t="s">
        <v>265</v>
      </c>
      <c r="H503" s="132">
        <v>0.99199999999999999</v>
      </c>
      <c r="I503" s="133"/>
      <c r="J503" s="134">
        <f>ROUND(I503*H503,2)</f>
        <v>0</v>
      </c>
      <c r="K503" s="130" t="s">
        <v>222</v>
      </c>
      <c r="L503" s="32"/>
      <c r="M503" s="135" t="s">
        <v>19</v>
      </c>
      <c r="N503" s="136" t="s">
        <v>46</v>
      </c>
      <c r="P503" s="137">
        <f>O503*H503</f>
        <v>0</v>
      </c>
      <c r="Q503" s="137">
        <v>0</v>
      </c>
      <c r="R503" s="137">
        <f>Q503*H503</f>
        <v>0</v>
      </c>
      <c r="S503" s="137">
        <v>0</v>
      </c>
      <c r="T503" s="138">
        <f>S503*H503</f>
        <v>0</v>
      </c>
      <c r="AR503" s="139" t="s">
        <v>140</v>
      </c>
      <c r="AT503" s="139" t="s">
        <v>122</v>
      </c>
      <c r="AU503" s="139" t="s">
        <v>85</v>
      </c>
      <c r="AY503" s="17" t="s">
        <v>119</v>
      </c>
      <c r="BE503" s="140">
        <f>IF(N503="základní",J503,0)</f>
        <v>0</v>
      </c>
      <c r="BF503" s="140">
        <f>IF(N503="snížená",J503,0)</f>
        <v>0</v>
      </c>
      <c r="BG503" s="140">
        <f>IF(N503="zákl. přenesená",J503,0)</f>
        <v>0</v>
      </c>
      <c r="BH503" s="140">
        <f>IF(N503="sníž. přenesená",J503,0)</f>
        <v>0</v>
      </c>
      <c r="BI503" s="140">
        <f>IF(N503="nulová",J503,0)</f>
        <v>0</v>
      </c>
      <c r="BJ503" s="17" t="s">
        <v>83</v>
      </c>
      <c r="BK503" s="140">
        <f>ROUND(I503*H503,2)</f>
        <v>0</v>
      </c>
      <c r="BL503" s="17" t="s">
        <v>140</v>
      </c>
      <c r="BM503" s="139" t="s">
        <v>735</v>
      </c>
    </row>
    <row r="504" spans="2:65" s="1" customFormat="1" ht="11.25">
      <c r="B504" s="32"/>
      <c r="D504" s="145" t="s">
        <v>179</v>
      </c>
      <c r="F504" s="146" t="s">
        <v>736</v>
      </c>
      <c r="I504" s="143"/>
      <c r="L504" s="32"/>
      <c r="M504" s="144"/>
      <c r="T504" s="53"/>
      <c r="AT504" s="17" t="s">
        <v>179</v>
      </c>
      <c r="AU504" s="17" t="s">
        <v>85</v>
      </c>
    </row>
    <row r="505" spans="2:65" s="12" customFormat="1" ht="11.25">
      <c r="B505" s="151"/>
      <c r="D505" s="141" t="s">
        <v>225</v>
      </c>
      <c r="F505" s="153" t="s">
        <v>737</v>
      </c>
      <c r="H505" s="154">
        <v>0.99199999999999999</v>
      </c>
      <c r="I505" s="155"/>
      <c r="L505" s="151"/>
      <c r="M505" s="156"/>
      <c r="T505" s="157"/>
      <c r="AT505" s="152" t="s">
        <v>225</v>
      </c>
      <c r="AU505" s="152" t="s">
        <v>85</v>
      </c>
      <c r="AV505" s="12" t="s">
        <v>85</v>
      </c>
      <c r="AW505" s="12" t="s">
        <v>4</v>
      </c>
      <c r="AX505" s="12" t="s">
        <v>83</v>
      </c>
      <c r="AY505" s="152" t="s">
        <v>119</v>
      </c>
    </row>
    <row r="506" spans="2:65" s="1" customFormat="1" ht="44.25" customHeight="1">
      <c r="B506" s="32"/>
      <c r="C506" s="128" t="s">
        <v>738</v>
      </c>
      <c r="D506" s="128" t="s">
        <v>122</v>
      </c>
      <c r="E506" s="129" t="s">
        <v>739</v>
      </c>
      <c r="F506" s="130" t="s">
        <v>740</v>
      </c>
      <c r="G506" s="131" t="s">
        <v>265</v>
      </c>
      <c r="H506" s="132">
        <v>0.27100000000000002</v>
      </c>
      <c r="I506" s="133"/>
      <c r="J506" s="134">
        <f>ROUND(I506*H506,2)</f>
        <v>0</v>
      </c>
      <c r="K506" s="130" t="s">
        <v>222</v>
      </c>
      <c r="L506" s="32"/>
      <c r="M506" s="135" t="s">
        <v>19</v>
      </c>
      <c r="N506" s="136" t="s">
        <v>46</v>
      </c>
      <c r="P506" s="137">
        <f>O506*H506</f>
        <v>0</v>
      </c>
      <c r="Q506" s="137">
        <v>0</v>
      </c>
      <c r="R506" s="137">
        <f>Q506*H506</f>
        <v>0</v>
      </c>
      <c r="S506" s="137">
        <v>0</v>
      </c>
      <c r="T506" s="138">
        <f>S506*H506</f>
        <v>0</v>
      </c>
      <c r="AR506" s="139" t="s">
        <v>140</v>
      </c>
      <c r="AT506" s="139" t="s">
        <v>122</v>
      </c>
      <c r="AU506" s="139" t="s">
        <v>85</v>
      </c>
      <c r="AY506" s="17" t="s">
        <v>119</v>
      </c>
      <c r="BE506" s="140">
        <f>IF(N506="základní",J506,0)</f>
        <v>0</v>
      </c>
      <c r="BF506" s="140">
        <f>IF(N506="snížená",J506,0)</f>
        <v>0</v>
      </c>
      <c r="BG506" s="140">
        <f>IF(N506="zákl. přenesená",J506,0)</f>
        <v>0</v>
      </c>
      <c r="BH506" s="140">
        <f>IF(N506="sníž. přenesená",J506,0)</f>
        <v>0</v>
      </c>
      <c r="BI506" s="140">
        <f>IF(N506="nulová",J506,0)</f>
        <v>0</v>
      </c>
      <c r="BJ506" s="17" t="s">
        <v>83</v>
      </c>
      <c r="BK506" s="140">
        <f>ROUND(I506*H506,2)</f>
        <v>0</v>
      </c>
      <c r="BL506" s="17" t="s">
        <v>140</v>
      </c>
      <c r="BM506" s="139" t="s">
        <v>741</v>
      </c>
    </row>
    <row r="507" spans="2:65" s="1" customFormat="1" ht="11.25">
      <c r="B507" s="32"/>
      <c r="D507" s="145" t="s">
        <v>179</v>
      </c>
      <c r="F507" s="146" t="s">
        <v>742</v>
      </c>
      <c r="I507" s="143"/>
      <c r="L507" s="32"/>
      <c r="M507" s="144"/>
      <c r="T507" s="53"/>
      <c r="AT507" s="17" t="s">
        <v>179</v>
      </c>
      <c r="AU507" s="17" t="s">
        <v>85</v>
      </c>
    </row>
    <row r="508" spans="2:65" s="12" customFormat="1" ht="11.25">
      <c r="B508" s="151"/>
      <c r="D508" s="141" t="s">
        <v>225</v>
      </c>
      <c r="F508" s="153" t="s">
        <v>743</v>
      </c>
      <c r="H508" s="154">
        <v>0.27100000000000002</v>
      </c>
      <c r="I508" s="155"/>
      <c r="L508" s="151"/>
      <c r="M508" s="156"/>
      <c r="T508" s="157"/>
      <c r="AT508" s="152" t="s">
        <v>225</v>
      </c>
      <c r="AU508" s="152" t="s">
        <v>85</v>
      </c>
      <c r="AV508" s="12" t="s">
        <v>85</v>
      </c>
      <c r="AW508" s="12" t="s">
        <v>4</v>
      </c>
      <c r="AX508" s="12" t="s">
        <v>83</v>
      </c>
      <c r="AY508" s="152" t="s">
        <v>119</v>
      </c>
    </row>
    <row r="509" spans="2:65" s="11" customFormat="1" ht="22.9" customHeight="1">
      <c r="B509" s="116"/>
      <c r="D509" s="117" t="s">
        <v>74</v>
      </c>
      <c r="E509" s="126" t="s">
        <v>744</v>
      </c>
      <c r="F509" s="126" t="s">
        <v>745</v>
      </c>
      <c r="I509" s="119"/>
      <c r="J509" s="127">
        <f>BK509</f>
        <v>0</v>
      </c>
      <c r="L509" s="116"/>
      <c r="M509" s="121"/>
      <c r="P509" s="122">
        <f>SUM(P510:P511)</f>
        <v>0</v>
      </c>
      <c r="R509" s="122">
        <f>SUM(R510:R511)</f>
        <v>0</v>
      </c>
      <c r="T509" s="123">
        <f>SUM(T510:T511)</f>
        <v>0</v>
      </c>
      <c r="AR509" s="117" t="s">
        <v>83</v>
      </c>
      <c r="AT509" s="124" t="s">
        <v>74</v>
      </c>
      <c r="AU509" s="124" t="s">
        <v>83</v>
      </c>
      <c r="AY509" s="117" t="s">
        <v>119</v>
      </c>
      <c r="BK509" s="125">
        <f>SUM(BK510:BK511)</f>
        <v>0</v>
      </c>
    </row>
    <row r="510" spans="2:65" s="1" customFormat="1" ht="78" customHeight="1">
      <c r="B510" s="32"/>
      <c r="C510" s="128" t="s">
        <v>746</v>
      </c>
      <c r="D510" s="128" t="s">
        <v>122</v>
      </c>
      <c r="E510" s="129" t="s">
        <v>747</v>
      </c>
      <c r="F510" s="130" t="s">
        <v>748</v>
      </c>
      <c r="G510" s="131" t="s">
        <v>265</v>
      </c>
      <c r="H510" s="132">
        <v>63.436999999999998</v>
      </c>
      <c r="I510" s="133"/>
      <c r="J510" s="134">
        <f>ROUND(I510*H510,2)</f>
        <v>0</v>
      </c>
      <c r="K510" s="130" t="s">
        <v>222</v>
      </c>
      <c r="L510" s="32"/>
      <c r="M510" s="135" t="s">
        <v>19</v>
      </c>
      <c r="N510" s="136" t="s">
        <v>46</v>
      </c>
      <c r="P510" s="137">
        <f>O510*H510</f>
        <v>0</v>
      </c>
      <c r="Q510" s="137">
        <v>0</v>
      </c>
      <c r="R510" s="137">
        <f>Q510*H510</f>
        <v>0</v>
      </c>
      <c r="S510" s="137">
        <v>0</v>
      </c>
      <c r="T510" s="138">
        <f>S510*H510</f>
        <v>0</v>
      </c>
      <c r="AR510" s="139" t="s">
        <v>140</v>
      </c>
      <c r="AT510" s="139" t="s">
        <v>122</v>
      </c>
      <c r="AU510" s="139" t="s">
        <v>85</v>
      </c>
      <c r="AY510" s="17" t="s">
        <v>119</v>
      </c>
      <c r="BE510" s="140">
        <f>IF(N510="základní",J510,0)</f>
        <v>0</v>
      </c>
      <c r="BF510" s="140">
        <f>IF(N510="snížená",J510,0)</f>
        <v>0</v>
      </c>
      <c r="BG510" s="140">
        <f>IF(N510="zákl. přenesená",J510,0)</f>
        <v>0</v>
      </c>
      <c r="BH510" s="140">
        <f>IF(N510="sníž. přenesená",J510,0)</f>
        <v>0</v>
      </c>
      <c r="BI510" s="140">
        <f>IF(N510="nulová",J510,0)</f>
        <v>0</v>
      </c>
      <c r="BJ510" s="17" t="s">
        <v>83</v>
      </c>
      <c r="BK510" s="140">
        <f>ROUND(I510*H510,2)</f>
        <v>0</v>
      </c>
      <c r="BL510" s="17" t="s">
        <v>140</v>
      </c>
      <c r="BM510" s="139" t="s">
        <v>749</v>
      </c>
    </row>
    <row r="511" spans="2:65" s="1" customFormat="1" ht="11.25">
      <c r="B511" s="32"/>
      <c r="D511" s="145" t="s">
        <v>179</v>
      </c>
      <c r="F511" s="146" t="s">
        <v>750</v>
      </c>
      <c r="I511" s="143"/>
      <c r="L511" s="32"/>
      <c r="M511" s="144"/>
      <c r="T511" s="53"/>
      <c r="AT511" s="17" t="s">
        <v>179</v>
      </c>
      <c r="AU511" s="17" t="s">
        <v>85</v>
      </c>
    </row>
    <row r="512" spans="2:65" s="11" customFormat="1" ht="25.9" customHeight="1">
      <c r="B512" s="116"/>
      <c r="D512" s="117" t="s">
        <v>74</v>
      </c>
      <c r="E512" s="118" t="s">
        <v>751</v>
      </c>
      <c r="F512" s="118" t="s">
        <v>752</v>
      </c>
      <c r="I512" s="119"/>
      <c r="J512" s="120">
        <f>BK512</f>
        <v>0</v>
      </c>
      <c r="L512" s="116"/>
      <c r="M512" s="121"/>
      <c r="P512" s="122">
        <f>P513+P533+P547+P602+P647+P679+P691</f>
        <v>0</v>
      </c>
      <c r="R512" s="122">
        <f>R513+R533+R547+R602+R647+R679+R691</f>
        <v>6.7924113200000011</v>
      </c>
      <c r="T512" s="123">
        <f>T513+T533+T547+T602+T647+T679+T691</f>
        <v>0.10295999999999998</v>
      </c>
      <c r="AR512" s="117" t="s">
        <v>85</v>
      </c>
      <c r="AT512" s="124" t="s">
        <v>74</v>
      </c>
      <c r="AU512" s="124" t="s">
        <v>75</v>
      </c>
      <c r="AY512" s="117" t="s">
        <v>119</v>
      </c>
      <c r="BK512" s="125">
        <f>BK513+BK533+BK547+BK602+BK647+BK679+BK691</f>
        <v>0</v>
      </c>
    </row>
    <row r="513" spans="2:65" s="11" customFormat="1" ht="22.9" customHeight="1">
      <c r="B513" s="116"/>
      <c r="D513" s="117" t="s">
        <v>74</v>
      </c>
      <c r="E513" s="126" t="s">
        <v>753</v>
      </c>
      <c r="F513" s="126" t="s">
        <v>754</v>
      </c>
      <c r="I513" s="119"/>
      <c r="J513" s="127">
        <f>BK513</f>
        <v>0</v>
      </c>
      <c r="L513" s="116"/>
      <c r="M513" s="121"/>
      <c r="P513" s="122">
        <f>SUM(P514:P532)</f>
        <v>0</v>
      </c>
      <c r="R513" s="122">
        <f>SUM(R514:R532)</f>
        <v>9.5513600000000004E-2</v>
      </c>
      <c r="T513" s="123">
        <f>SUM(T514:T532)</f>
        <v>0.10295999999999998</v>
      </c>
      <c r="AR513" s="117" t="s">
        <v>85</v>
      </c>
      <c r="AT513" s="124" t="s">
        <v>74</v>
      </c>
      <c r="AU513" s="124" t="s">
        <v>83</v>
      </c>
      <c r="AY513" s="117" t="s">
        <v>119</v>
      </c>
      <c r="BK513" s="125">
        <f>SUM(BK514:BK532)</f>
        <v>0</v>
      </c>
    </row>
    <row r="514" spans="2:65" s="1" customFormat="1" ht="24.2" customHeight="1">
      <c r="B514" s="32"/>
      <c r="C514" s="128" t="s">
        <v>755</v>
      </c>
      <c r="D514" s="128" t="s">
        <v>122</v>
      </c>
      <c r="E514" s="129" t="s">
        <v>756</v>
      </c>
      <c r="F514" s="130" t="s">
        <v>757</v>
      </c>
      <c r="G514" s="131" t="s">
        <v>221</v>
      </c>
      <c r="H514" s="132">
        <v>22.88</v>
      </c>
      <c r="I514" s="133"/>
      <c r="J514" s="134">
        <f>ROUND(I514*H514,2)</f>
        <v>0</v>
      </c>
      <c r="K514" s="130" t="s">
        <v>222</v>
      </c>
      <c r="L514" s="32"/>
      <c r="M514" s="135" t="s">
        <v>19</v>
      </c>
      <c r="N514" s="136" t="s">
        <v>46</v>
      </c>
      <c r="P514" s="137">
        <f>O514*H514</f>
        <v>0</v>
      </c>
      <c r="Q514" s="137">
        <v>0</v>
      </c>
      <c r="R514" s="137">
        <f>Q514*H514</f>
        <v>0</v>
      </c>
      <c r="S514" s="137">
        <v>4.4999999999999997E-3</v>
      </c>
      <c r="T514" s="138">
        <f>S514*H514</f>
        <v>0.10295999999999998</v>
      </c>
      <c r="AR514" s="139" t="s">
        <v>307</v>
      </c>
      <c r="AT514" s="139" t="s">
        <v>122</v>
      </c>
      <c r="AU514" s="139" t="s">
        <v>85</v>
      </c>
      <c r="AY514" s="17" t="s">
        <v>119</v>
      </c>
      <c r="BE514" s="140">
        <f>IF(N514="základní",J514,0)</f>
        <v>0</v>
      </c>
      <c r="BF514" s="140">
        <f>IF(N514="snížená",J514,0)</f>
        <v>0</v>
      </c>
      <c r="BG514" s="140">
        <f>IF(N514="zákl. přenesená",J514,0)</f>
        <v>0</v>
      </c>
      <c r="BH514" s="140">
        <f>IF(N514="sníž. přenesená",J514,0)</f>
        <v>0</v>
      </c>
      <c r="BI514" s="140">
        <f>IF(N514="nulová",J514,0)</f>
        <v>0</v>
      </c>
      <c r="BJ514" s="17" t="s">
        <v>83</v>
      </c>
      <c r="BK514" s="140">
        <f>ROUND(I514*H514,2)</f>
        <v>0</v>
      </c>
      <c r="BL514" s="17" t="s">
        <v>307</v>
      </c>
      <c r="BM514" s="139" t="s">
        <v>758</v>
      </c>
    </row>
    <row r="515" spans="2:65" s="1" customFormat="1" ht="11.25">
      <c r="B515" s="32"/>
      <c r="D515" s="145" t="s">
        <v>179</v>
      </c>
      <c r="F515" s="146" t="s">
        <v>759</v>
      </c>
      <c r="I515" s="143"/>
      <c r="L515" s="32"/>
      <c r="M515" s="144"/>
      <c r="T515" s="53"/>
      <c r="AT515" s="17" t="s">
        <v>179</v>
      </c>
      <c r="AU515" s="17" t="s">
        <v>85</v>
      </c>
    </row>
    <row r="516" spans="2:65" s="12" customFormat="1" ht="11.25">
      <c r="B516" s="151"/>
      <c r="D516" s="141" t="s">
        <v>225</v>
      </c>
      <c r="E516" s="152" t="s">
        <v>19</v>
      </c>
      <c r="F516" s="153" t="s">
        <v>442</v>
      </c>
      <c r="H516" s="154">
        <v>22.88</v>
      </c>
      <c r="I516" s="155"/>
      <c r="L516" s="151"/>
      <c r="M516" s="156"/>
      <c r="T516" s="157"/>
      <c r="AT516" s="152" t="s">
        <v>225</v>
      </c>
      <c r="AU516" s="152" t="s">
        <v>85</v>
      </c>
      <c r="AV516" s="12" t="s">
        <v>85</v>
      </c>
      <c r="AW516" s="12" t="s">
        <v>36</v>
      </c>
      <c r="AX516" s="12" t="s">
        <v>83</v>
      </c>
      <c r="AY516" s="152" t="s">
        <v>119</v>
      </c>
    </row>
    <row r="517" spans="2:65" s="1" customFormat="1" ht="21.75" customHeight="1">
      <c r="B517" s="32"/>
      <c r="C517" s="128" t="s">
        <v>760</v>
      </c>
      <c r="D517" s="128" t="s">
        <v>122</v>
      </c>
      <c r="E517" s="129" t="s">
        <v>761</v>
      </c>
      <c r="F517" s="130" t="s">
        <v>762</v>
      </c>
      <c r="G517" s="131" t="s">
        <v>221</v>
      </c>
      <c r="H517" s="132">
        <v>22.88</v>
      </c>
      <c r="I517" s="133"/>
      <c r="J517" s="134">
        <f>ROUND(I517*H517,2)</f>
        <v>0</v>
      </c>
      <c r="K517" s="130" t="s">
        <v>222</v>
      </c>
      <c r="L517" s="32"/>
      <c r="M517" s="135" t="s">
        <v>19</v>
      </c>
      <c r="N517" s="136" t="s">
        <v>46</v>
      </c>
      <c r="P517" s="137">
        <f>O517*H517</f>
        <v>0</v>
      </c>
      <c r="Q517" s="137">
        <v>0</v>
      </c>
      <c r="R517" s="137">
        <f>Q517*H517</f>
        <v>0</v>
      </c>
      <c r="S517" s="137">
        <v>0</v>
      </c>
      <c r="T517" s="138">
        <f>S517*H517</f>
        <v>0</v>
      </c>
      <c r="AR517" s="139" t="s">
        <v>307</v>
      </c>
      <c r="AT517" s="139" t="s">
        <v>122</v>
      </c>
      <c r="AU517" s="139" t="s">
        <v>85</v>
      </c>
      <c r="AY517" s="17" t="s">
        <v>119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7" t="s">
        <v>83</v>
      </c>
      <c r="BK517" s="140">
        <f>ROUND(I517*H517,2)</f>
        <v>0</v>
      </c>
      <c r="BL517" s="17" t="s">
        <v>307</v>
      </c>
      <c r="BM517" s="139" t="s">
        <v>763</v>
      </c>
    </row>
    <row r="518" spans="2:65" s="1" customFormat="1" ht="11.25">
      <c r="B518" s="32"/>
      <c r="D518" s="145" t="s">
        <v>179</v>
      </c>
      <c r="F518" s="146" t="s">
        <v>764</v>
      </c>
      <c r="I518" s="143"/>
      <c r="L518" s="32"/>
      <c r="M518" s="144"/>
      <c r="T518" s="53"/>
      <c r="AT518" s="17" t="s">
        <v>179</v>
      </c>
      <c r="AU518" s="17" t="s">
        <v>85</v>
      </c>
    </row>
    <row r="519" spans="2:65" s="12" customFormat="1" ht="11.25">
      <c r="B519" s="151"/>
      <c r="D519" s="141" t="s">
        <v>225</v>
      </c>
      <c r="E519" s="152" t="s">
        <v>19</v>
      </c>
      <c r="F519" s="153" t="s">
        <v>442</v>
      </c>
      <c r="H519" s="154">
        <v>22.88</v>
      </c>
      <c r="I519" s="155"/>
      <c r="L519" s="151"/>
      <c r="M519" s="156"/>
      <c r="T519" s="157"/>
      <c r="AT519" s="152" t="s">
        <v>225</v>
      </c>
      <c r="AU519" s="152" t="s">
        <v>85</v>
      </c>
      <c r="AV519" s="12" t="s">
        <v>85</v>
      </c>
      <c r="AW519" s="12" t="s">
        <v>36</v>
      </c>
      <c r="AX519" s="12" t="s">
        <v>83</v>
      </c>
      <c r="AY519" s="152" t="s">
        <v>119</v>
      </c>
    </row>
    <row r="520" spans="2:65" s="1" customFormat="1" ht="33" customHeight="1">
      <c r="B520" s="32"/>
      <c r="C520" s="128" t="s">
        <v>765</v>
      </c>
      <c r="D520" s="128" t="s">
        <v>122</v>
      </c>
      <c r="E520" s="129" t="s">
        <v>766</v>
      </c>
      <c r="F520" s="130" t="s">
        <v>767</v>
      </c>
      <c r="G520" s="131" t="s">
        <v>221</v>
      </c>
      <c r="H520" s="132">
        <v>22.88</v>
      </c>
      <c r="I520" s="133"/>
      <c r="J520" s="134">
        <f>ROUND(I520*H520,2)</f>
        <v>0</v>
      </c>
      <c r="K520" s="130" t="s">
        <v>222</v>
      </c>
      <c r="L520" s="32"/>
      <c r="M520" s="135" t="s">
        <v>19</v>
      </c>
      <c r="N520" s="136" t="s">
        <v>46</v>
      </c>
      <c r="P520" s="137">
        <f>O520*H520</f>
        <v>0</v>
      </c>
      <c r="Q520" s="137">
        <v>0</v>
      </c>
      <c r="R520" s="137">
        <f>Q520*H520</f>
        <v>0</v>
      </c>
      <c r="S520" s="137">
        <v>0</v>
      </c>
      <c r="T520" s="138">
        <f>S520*H520</f>
        <v>0</v>
      </c>
      <c r="AR520" s="139" t="s">
        <v>307</v>
      </c>
      <c r="AT520" s="139" t="s">
        <v>122</v>
      </c>
      <c r="AU520" s="139" t="s">
        <v>85</v>
      </c>
      <c r="AY520" s="17" t="s">
        <v>119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7" t="s">
        <v>83</v>
      </c>
      <c r="BK520" s="140">
        <f>ROUND(I520*H520,2)</f>
        <v>0</v>
      </c>
      <c r="BL520" s="17" t="s">
        <v>307</v>
      </c>
      <c r="BM520" s="139" t="s">
        <v>768</v>
      </c>
    </row>
    <row r="521" spans="2:65" s="1" customFormat="1" ht="11.25">
      <c r="B521" s="32"/>
      <c r="D521" s="145" t="s">
        <v>179</v>
      </c>
      <c r="F521" s="146" t="s">
        <v>769</v>
      </c>
      <c r="I521" s="143"/>
      <c r="L521" s="32"/>
      <c r="M521" s="144"/>
      <c r="T521" s="53"/>
      <c r="AT521" s="17" t="s">
        <v>179</v>
      </c>
      <c r="AU521" s="17" t="s">
        <v>85</v>
      </c>
    </row>
    <row r="522" spans="2:65" s="12" customFormat="1" ht="11.25">
      <c r="B522" s="151"/>
      <c r="D522" s="141" t="s">
        <v>225</v>
      </c>
      <c r="E522" s="152" t="s">
        <v>19</v>
      </c>
      <c r="F522" s="153" t="s">
        <v>442</v>
      </c>
      <c r="H522" s="154">
        <v>22.88</v>
      </c>
      <c r="I522" s="155"/>
      <c r="L522" s="151"/>
      <c r="M522" s="156"/>
      <c r="T522" s="157"/>
      <c r="AT522" s="152" t="s">
        <v>225</v>
      </c>
      <c r="AU522" s="152" t="s">
        <v>85</v>
      </c>
      <c r="AV522" s="12" t="s">
        <v>85</v>
      </c>
      <c r="AW522" s="12" t="s">
        <v>36</v>
      </c>
      <c r="AX522" s="12" t="s">
        <v>83</v>
      </c>
      <c r="AY522" s="152" t="s">
        <v>119</v>
      </c>
    </row>
    <row r="523" spans="2:65" s="1" customFormat="1" ht="24.2" customHeight="1">
      <c r="B523" s="32"/>
      <c r="C523" s="165" t="s">
        <v>770</v>
      </c>
      <c r="D523" s="165" t="s">
        <v>283</v>
      </c>
      <c r="E523" s="166" t="s">
        <v>771</v>
      </c>
      <c r="F523" s="167" t="s">
        <v>772</v>
      </c>
      <c r="G523" s="168" t="s">
        <v>286</v>
      </c>
      <c r="H523" s="169">
        <v>91.52</v>
      </c>
      <c r="I523" s="170"/>
      <c r="J523" s="171">
        <f>ROUND(I523*H523,2)</f>
        <v>0</v>
      </c>
      <c r="K523" s="167" t="s">
        <v>222</v>
      </c>
      <c r="L523" s="172"/>
      <c r="M523" s="173" t="s">
        <v>19</v>
      </c>
      <c r="N523" s="174" t="s">
        <v>46</v>
      </c>
      <c r="P523" s="137">
        <f>O523*H523</f>
        <v>0</v>
      </c>
      <c r="Q523" s="137">
        <v>1E-3</v>
      </c>
      <c r="R523" s="137">
        <f>Q523*H523</f>
        <v>9.1520000000000004E-2</v>
      </c>
      <c r="S523" s="137">
        <v>0</v>
      </c>
      <c r="T523" s="138">
        <f>S523*H523</f>
        <v>0</v>
      </c>
      <c r="AR523" s="139" t="s">
        <v>399</v>
      </c>
      <c r="AT523" s="139" t="s">
        <v>283</v>
      </c>
      <c r="AU523" s="139" t="s">
        <v>85</v>
      </c>
      <c r="AY523" s="17" t="s">
        <v>119</v>
      </c>
      <c r="BE523" s="140">
        <f>IF(N523="základní",J523,0)</f>
        <v>0</v>
      </c>
      <c r="BF523" s="140">
        <f>IF(N523="snížená",J523,0)</f>
        <v>0</v>
      </c>
      <c r="BG523" s="140">
        <f>IF(N523="zákl. přenesená",J523,0)</f>
        <v>0</v>
      </c>
      <c r="BH523" s="140">
        <f>IF(N523="sníž. přenesená",J523,0)</f>
        <v>0</v>
      </c>
      <c r="BI523" s="140">
        <f>IF(N523="nulová",J523,0)</f>
        <v>0</v>
      </c>
      <c r="BJ523" s="17" t="s">
        <v>83</v>
      </c>
      <c r="BK523" s="140">
        <f>ROUND(I523*H523,2)</f>
        <v>0</v>
      </c>
      <c r="BL523" s="17" t="s">
        <v>307</v>
      </c>
      <c r="BM523" s="139" t="s">
        <v>773</v>
      </c>
    </row>
    <row r="524" spans="2:65" s="12" customFormat="1" ht="22.5">
      <c r="B524" s="151"/>
      <c r="D524" s="141" t="s">
        <v>225</v>
      </c>
      <c r="E524" s="152" t="s">
        <v>19</v>
      </c>
      <c r="F524" s="153" t="s">
        <v>774</v>
      </c>
      <c r="H524" s="154">
        <v>91.52</v>
      </c>
      <c r="I524" s="155"/>
      <c r="L524" s="151"/>
      <c r="M524" s="156"/>
      <c r="T524" s="157"/>
      <c r="AT524" s="152" t="s">
        <v>225</v>
      </c>
      <c r="AU524" s="152" t="s">
        <v>85</v>
      </c>
      <c r="AV524" s="12" t="s">
        <v>85</v>
      </c>
      <c r="AW524" s="12" t="s">
        <v>36</v>
      </c>
      <c r="AX524" s="12" t="s">
        <v>83</v>
      </c>
      <c r="AY524" s="152" t="s">
        <v>119</v>
      </c>
    </row>
    <row r="525" spans="2:65" s="1" customFormat="1" ht="24.2" customHeight="1">
      <c r="B525" s="32"/>
      <c r="C525" s="128" t="s">
        <v>775</v>
      </c>
      <c r="D525" s="128" t="s">
        <v>122</v>
      </c>
      <c r="E525" s="129" t="s">
        <v>776</v>
      </c>
      <c r="F525" s="130" t="s">
        <v>777</v>
      </c>
      <c r="G525" s="131" t="s">
        <v>221</v>
      </c>
      <c r="H525" s="132">
        <v>16.64</v>
      </c>
      <c r="I525" s="133"/>
      <c r="J525" s="134">
        <f>ROUND(I525*H525,2)</f>
        <v>0</v>
      </c>
      <c r="K525" s="130" t="s">
        <v>222</v>
      </c>
      <c r="L525" s="32"/>
      <c r="M525" s="135" t="s">
        <v>19</v>
      </c>
      <c r="N525" s="136" t="s">
        <v>46</v>
      </c>
      <c r="P525" s="137">
        <f>O525*H525</f>
        <v>0</v>
      </c>
      <c r="Q525" s="137">
        <v>0</v>
      </c>
      <c r="R525" s="137">
        <f>Q525*H525</f>
        <v>0</v>
      </c>
      <c r="S525" s="137">
        <v>0</v>
      </c>
      <c r="T525" s="138">
        <f>S525*H525</f>
        <v>0</v>
      </c>
      <c r="AR525" s="139" t="s">
        <v>307</v>
      </c>
      <c r="AT525" s="139" t="s">
        <v>122</v>
      </c>
      <c r="AU525" s="139" t="s">
        <v>85</v>
      </c>
      <c r="AY525" s="17" t="s">
        <v>119</v>
      </c>
      <c r="BE525" s="140">
        <f>IF(N525="základní",J525,0)</f>
        <v>0</v>
      </c>
      <c r="BF525" s="140">
        <f>IF(N525="snížená",J525,0)</f>
        <v>0</v>
      </c>
      <c r="BG525" s="140">
        <f>IF(N525="zákl. přenesená",J525,0)</f>
        <v>0</v>
      </c>
      <c r="BH525" s="140">
        <f>IF(N525="sníž. přenesená",J525,0)</f>
        <v>0</v>
      </c>
      <c r="BI525" s="140">
        <f>IF(N525="nulová",J525,0)</f>
        <v>0</v>
      </c>
      <c r="BJ525" s="17" t="s">
        <v>83</v>
      </c>
      <c r="BK525" s="140">
        <f>ROUND(I525*H525,2)</f>
        <v>0</v>
      </c>
      <c r="BL525" s="17" t="s">
        <v>307</v>
      </c>
      <c r="BM525" s="139" t="s">
        <v>778</v>
      </c>
    </row>
    <row r="526" spans="2:65" s="1" customFormat="1" ht="11.25">
      <c r="B526" s="32"/>
      <c r="D526" s="145" t="s">
        <v>179</v>
      </c>
      <c r="F526" s="146" t="s">
        <v>779</v>
      </c>
      <c r="I526" s="143"/>
      <c r="L526" s="32"/>
      <c r="M526" s="144"/>
      <c r="T526" s="53"/>
      <c r="AT526" s="17" t="s">
        <v>179</v>
      </c>
      <c r="AU526" s="17" t="s">
        <v>85</v>
      </c>
    </row>
    <row r="527" spans="2:65" s="12" customFormat="1" ht="11.25">
      <c r="B527" s="151"/>
      <c r="D527" s="141" t="s">
        <v>225</v>
      </c>
      <c r="E527" s="152" t="s">
        <v>19</v>
      </c>
      <c r="F527" s="153" t="s">
        <v>780</v>
      </c>
      <c r="H527" s="154">
        <v>16.64</v>
      </c>
      <c r="I527" s="155"/>
      <c r="L527" s="151"/>
      <c r="M527" s="156"/>
      <c r="T527" s="157"/>
      <c r="AT527" s="152" t="s">
        <v>225</v>
      </c>
      <c r="AU527" s="152" t="s">
        <v>85</v>
      </c>
      <c r="AV527" s="12" t="s">
        <v>85</v>
      </c>
      <c r="AW527" s="12" t="s">
        <v>36</v>
      </c>
      <c r="AX527" s="12" t="s">
        <v>83</v>
      </c>
      <c r="AY527" s="152" t="s">
        <v>119</v>
      </c>
    </row>
    <row r="528" spans="2:65" s="1" customFormat="1" ht="24.2" customHeight="1">
      <c r="B528" s="32"/>
      <c r="C528" s="165" t="s">
        <v>781</v>
      </c>
      <c r="D528" s="165" t="s">
        <v>283</v>
      </c>
      <c r="E528" s="166" t="s">
        <v>782</v>
      </c>
      <c r="F528" s="167" t="s">
        <v>783</v>
      </c>
      <c r="G528" s="168" t="s">
        <v>221</v>
      </c>
      <c r="H528" s="169">
        <v>19.968</v>
      </c>
      <c r="I528" s="170"/>
      <c r="J528" s="171">
        <f>ROUND(I528*H528,2)</f>
        <v>0</v>
      </c>
      <c r="K528" s="167" t="s">
        <v>222</v>
      </c>
      <c r="L528" s="172"/>
      <c r="M528" s="173" t="s">
        <v>19</v>
      </c>
      <c r="N528" s="174" t="s">
        <v>46</v>
      </c>
      <c r="P528" s="137">
        <f>O528*H528</f>
        <v>0</v>
      </c>
      <c r="Q528" s="137">
        <v>2.0000000000000001E-4</v>
      </c>
      <c r="R528" s="137">
        <f>Q528*H528</f>
        <v>3.9935999999999999E-3</v>
      </c>
      <c r="S528" s="137">
        <v>0</v>
      </c>
      <c r="T528" s="138">
        <f>S528*H528</f>
        <v>0</v>
      </c>
      <c r="AR528" s="139" t="s">
        <v>399</v>
      </c>
      <c r="AT528" s="139" t="s">
        <v>283</v>
      </c>
      <c r="AU528" s="139" t="s">
        <v>85</v>
      </c>
      <c r="AY528" s="17" t="s">
        <v>119</v>
      </c>
      <c r="BE528" s="140">
        <f>IF(N528="základní",J528,0)</f>
        <v>0</v>
      </c>
      <c r="BF528" s="140">
        <f>IF(N528="snížená",J528,0)</f>
        <v>0</v>
      </c>
      <c r="BG528" s="140">
        <f>IF(N528="zákl. přenesená",J528,0)</f>
        <v>0</v>
      </c>
      <c r="BH528" s="140">
        <f>IF(N528="sníž. přenesená",J528,0)</f>
        <v>0</v>
      </c>
      <c r="BI528" s="140">
        <f>IF(N528="nulová",J528,0)</f>
        <v>0</v>
      </c>
      <c r="BJ528" s="17" t="s">
        <v>83</v>
      </c>
      <c r="BK528" s="140">
        <f>ROUND(I528*H528,2)</f>
        <v>0</v>
      </c>
      <c r="BL528" s="17" t="s">
        <v>307</v>
      </c>
      <c r="BM528" s="139" t="s">
        <v>784</v>
      </c>
    </row>
    <row r="529" spans="2:65" s="12" customFormat="1" ht="11.25">
      <c r="B529" s="151"/>
      <c r="D529" s="141" t="s">
        <v>225</v>
      </c>
      <c r="E529" s="152" t="s">
        <v>19</v>
      </c>
      <c r="F529" s="153" t="s">
        <v>780</v>
      </c>
      <c r="H529" s="154">
        <v>16.64</v>
      </c>
      <c r="I529" s="155"/>
      <c r="L529" s="151"/>
      <c r="M529" s="156"/>
      <c r="T529" s="157"/>
      <c r="AT529" s="152" t="s">
        <v>225</v>
      </c>
      <c r="AU529" s="152" t="s">
        <v>85</v>
      </c>
      <c r="AV529" s="12" t="s">
        <v>85</v>
      </c>
      <c r="AW529" s="12" t="s">
        <v>36</v>
      </c>
      <c r="AX529" s="12" t="s">
        <v>83</v>
      </c>
      <c r="AY529" s="152" t="s">
        <v>119</v>
      </c>
    </row>
    <row r="530" spans="2:65" s="12" customFormat="1" ht="11.25">
      <c r="B530" s="151"/>
      <c r="D530" s="141" t="s">
        <v>225</v>
      </c>
      <c r="F530" s="153" t="s">
        <v>785</v>
      </c>
      <c r="H530" s="154">
        <v>19.968</v>
      </c>
      <c r="I530" s="155"/>
      <c r="L530" s="151"/>
      <c r="M530" s="156"/>
      <c r="T530" s="157"/>
      <c r="AT530" s="152" t="s">
        <v>225</v>
      </c>
      <c r="AU530" s="152" t="s">
        <v>85</v>
      </c>
      <c r="AV530" s="12" t="s">
        <v>85</v>
      </c>
      <c r="AW530" s="12" t="s">
        <v>4</v>
      </c>
      <c r="AX530" s="12" t="s">
        <v>83</v>
      </c>
      <c r="AY530" s="152" t="s">
        <v>119</v>
      </c>
    </row>
    <row r="531" spans="2:65" s="1" customFormat="1" ht="49.15" customHeight="1">
      <c r="B531" s="32"/>
      <c r="C531" s="128" t="s">
        <v>786</v>
      </c>
      <c r="D531" s="128" t="s">
        <v>122</v>
      </c>
      <c r="E531" s="129" t="s">
        <v>787</v>
      </c>
      <c r="F531" s="130" t="s">
        <v>788</v>
      </c>
      <c r="G531" s="131" t="s">
        <v>265</v>
      </c>
      <c r="H531" s="132">
        <v>9.6000000000000002E-2</v>
      </c>
      <c r="I531" s="133"/>
      <c r="J531" s="134">
        <f>ROUND(I531*H531,2)</f>
        <v>0</v>
      </c>
      <c r="K531" s="130" t="s">
        <v>222</v>
      </c>
      <c r="L531" s="32"/>
      <c r="M531" s="135" t="s">
        <v>19</v>
      </c>
      <c r="N531" s="136" t="s">
        <v>46</v>
      </c>
      <c r="P531" s="137">
        <f>O531*H531</f>
        <v>0</v>
      </c>
      <c r="Q531" s="137">
        <v>0</v>
      </c>
      <c r="R531" s="137">
        <f>Q531*H531</f>
        <v>0</v>
      </c>
      <c r="S531" s="137">
        <v>0</v>
      </c>
      <c r="T531" s="138">
        <f>S531*H531</f>
        <v>0</v>
      </c>
      <c r="AR531" s="139" t="s">
        <v>307</v>
      </c>
      <c r="AT531" s="139" t="s">
        <v>122</v>
      </c>
      <c r="AU531" s="139" t="s">
        <v>85</v>
      </c>
      <c r="AY531" s="17" t="s">
        <v>119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17" t="s">
        <v>83</v>
      </c>
      <c r="BK531" s="140">
        <f>ROUND(I531*H531,2)</f>
        <v>0</v>
      </c>
      <c r="BL531" s="17" t="s">
        <v>307</v>
      </c>
      <c r="BM531" s="139" t="s">
        <v>789</v>
      </c>
    </row>
    <row r="532" spans="2:65" s="1" customFormat="1" ht="11.25">
      <c r="B532" s="32"/>
      <c r="D532" s="145" t="s">
        <v>179</v>
      </c>
      <c r="F532" s="146" t="s">
        <v>790</v>
      </c>
      <c r="I532" s="143"/>
      <c r="L532" s="32"/>
      <c r="M532" s="144"/>
      <c r="T532" s="53"/>
      <c r="AT532" s="17" t="s">
        <v>179</v>
      </c>
      <c r="AU532" s="17" t="s">
        <v>85</v>
      </c>
    </row>
    <row r="533" spans="2:65" s="11" customFormat="1" ht="22.9" customHeight="1">
      <c r="B533" s="116"/>
      <c r="D533" s="117" t="s">
        <v>74</v>
      </c>
      <c r="E533" s="126" t="s">
        <v>791</v>
      </c>
      <c r="F533" s="126" t="s">
        <v>792</v>
      </c>
      <c r="I533" s="119"/>
      <c r="J533" s="127">
        <f>BK533</f>
        <v>0</v>
      </c>
      <c r="L533" s="116"/>
      <c r="M533" s="121"/>
      <c r="P533" s="122">
        <f>SUM(P534:P546)</f>
        <v>0</v>
      </c>
      <c r="R533" s="122">
        <f>SUM(R534:R546)</f>
        <v>0.13744580000000001</v>
      </c>
      <c r="T533" s="123">
        <f>SUM(T534:T546)</f>
        <v>0</v>
      </c>
      <c r="AR533" s="117" t="s">
        <v>85</v>
      </c>
      <c r="AT533" s="124" t="s">
        <v>74</v>
      </c>
      <c r="AU533" s="124" t="s">
        <v>83</v>
      </c>
      <c r="AY533" s="117" t="s">
        <v>119</v>
      </c>
      <c r="BK533" s="125">
        <f>SUM(BK534:BK546)</f>
        <v>0</v>
      </c>
    </row>
    <row r="534" spans="2:65" s="1" customFormat="1" ht="33" customHeight="1">
      <c r="B534" s="32"/>
      <c r="C534" s="128" t="s">
        <v>793</v>
      </c>
      <c r="D534" s="128" t="s">
        <v>122</v>
      </c>
      <c r="E534" s="129" t="s">
        <v>794</v>
      </c>
      <c r="F534" s="130" t="s">
        <v>795</v>
      </c>
      <c r="G534" s="131" t="s">
        <v>357</v>
      </c>
      <c r="H534" s="132">
        <v>3.08</v>
      </c>
      <c r="I534" s="133"/>
      <c r="J534" s="134">
        <f>ROUND(I534*H534,2)</f>
        <v>0</v>
      </c>
      <c r="K534" s="130" t="s">
        <v>222</v>
      </c>
      <c r="L534" s="32"/>
      <c r="M534" s="135" t="s">
        <v>19</v>
      </c>
      <c r="N534" s="136" t="s">
        <v>46</v>
      </c>
      <c r="P534" s="137">
        <f>O534*H534</f>
        <v>0</v>
      </c>
      <c r="Q534" s="137">
        <v>1.7099999999999999E-3</v>
      </c>
      <c r="R534" s="137">
        <f>Q534*H534</f>
        <v>5.2668000000000003E-3</v>
      </c>
      <c r="S534" s="137">
        <v>0</v>
      </c>
      <c r="T534" s="138">
        <f>S534*H534</f>
        <v>0</v>
      </c>
      <c r="AR534" s="139" t="s">
        <v>307</v>
      </c>
      <c r="AT534" s="139" t="s">
        <v>122</v>
      </c>
      <c r="AU534" s="139" t="s">
        <v>85</v>
      </c>
      <c r="AY534" s="17" t="s">
        <v>119</v>
      </c>
      <c r="BE534" s="140">
        <f>IF(N534="základní",J534,0)</f>
        <v>0</v>
      </c>
      <c r="BF534" s="140">
        <f>IF(N534="snížená",J534,0)</f>
        <v>0</v>
      </c>
      <c r="BG534" s="140">
        <f>IF(N534="zákl. přenesená",J534,0)</f>
        <v>0</v>
      </c>
      <c r="BH534" s="140">
        <f>IF(N534="sníž. přenesená",J534,0)</f>
        <v>0</v>
      </c>
      <c r="BI534" s="140">
        <f>IF(N534="nulová",J534,0)</f>
        <v>0</v>
      </c>
      <c r="BJ534" s="17" t="s">
        <v>83</v>
      </c>
      <c r="BK534" s="140">
        <f>ROUND(I534*H534,2)</f>
        <v>0</v>
      </c>
      <c r="BL534" s="17" t="s">
        <v>307</v>
      </c>
      <c r="BM534" s="139" t="s">
        <v>796</v>
      </c>
    </row>
    <row r="535" spans="2:65" s="1" customFormat="1" ht="11.25">
      <c r="B535" s="32"/>
      <c r="D535" s="145" t="s">
        <v>179</v>
      </c>
      <c r="F535" s="146" t="s">
        <v>797</v>
      </c>
      <c r="I535" s="143"/>
      <c r="L535" s="32"/>
      <c r="M535" s="144"/>
      <c r="T535" s="53"/>
      <c r="AT535" s="17" t="s">
        <v>179</v>
      </c>
      <c r="AU535" s="17" t="s">
        <v>85</v>
      </c>
    </row>
    <row r="536" spans="2:65" s="12" customFormat="1" ht="11.25">
      <c r="B536" s="151"/>
      <c r="D536" s="141" t="s">
        <v>225</v>
      </c>
      <c r="E536" s="152" t="s">
        <v>19</v>
      </c>
      <c r="F536" s="153" t="s">
        <v>513</v>
      </c>
      <c r="H536" s="154">
        <v>2.1</v>
      </c>
      <c r="I536" s="155"/>
      <c r="L536" s="151"/>
      <c r="M536" s="156"/>
      <c r="T536" s="157"/>
      <c r="AT536" s="152" t="s">
        <v>225</v>
      </c>
      <c r="AU536" s="152" t="s">
        <v>85</v>
      </c>
      <c r="AV536" s="12" t="s">
        <v>85</v>
      </c>
      <c r="AW536" s="12" t="s">
        <v>36</v>
      </c>
      <c r="AX536" s="12" t="s">
        <v>75</v>
      </c>
      <c r="AY536" s="152" t="s">
        <v>119</v>
      </c>
    </row>
    <row r="537" spans="2:65" s="12" customFormat="1" ht="11.25">
      <c r="B537" s="151"/>
      <c r="D537" s="141" t="s">
        <v>225</v>
      </c>
      <c r="E537" s="152" t="s">
        <v>19</v>
      </c>
      <c r="F537" s="153" t="s">
        <v>514</v>
      </c>
      <c r="H537" s="154">
        <v>0.98</v>
      </c>
      <c r="I537" s="155"/>
      <c r="L537" s="151"/>
      <c r="M537" s="156"/>
      <c r="T537" s="157"/>
      <c r="AT537" s="152" t="s">
        <v>225</v>
      </c>
      <c r="AU537" s="152" t="s">
        <v>85</v>
      </c>
      <c r="AV537" s="12" t="s">
        <v>85</v>
      </c>
      <c r="AW537" s="12" t="s">
        <v>36</v>
      </c>
      <c r="AX537" s="12" t="s">
        <v>75</v>
      </c>
      <c r="AY537" s="152" t="s">
        <v>119</v>
      </c>
    </row>
    <row r="538" spans="2:65" s="13" customFormat="1" ht="11.25">
      <c r="B538" s="158"/>
      <c r="D538" s="141" t="s">
        <v>225</v>
      </c>
      <c r="E538" s="159" t="s">
        <v>19</v>
      </c>
      <c r="F538" s="160" t="s">
        <v>227</v>
      </c>
      <c r="H538" s="161">
        <v>3.08</v>
      </c>
      <c r="I538" s="162"/>
      <c r="L538" s="158"/>
      <c r="M538" s="163"/>
      <c r="T538" s="164"/>
      <c r="AT538" s="159" t="s">
        <v>225</v>
      </c>
      <c r="AU538" s="159" t="s">
        <v>85</v>
      </c>
      <c r="AV538" s="13" t="s">
        <v>140</v>
      </c>
      <c r="AW538" s="13" t="s">
        <v>36</v>
      </c>
      <c r="AX538" s="13" t="s">
        <v>83</v>
      </c>
      <c r="AY538" s="159" t="s">
        <v>119</v>
      </c>
    </row>
    <row r="539" spans="2:65" s="1" customFormat="1" ht="37.9" customHeight="1">
      <c r="B539" s="32"/>
      <c r="C539" s="128" t="s">
        <v>798</v>
      </c>
      <c r="D539" s="128" t="s">
        <v>122</v>
      </c>
      <c r="E539" s="129" t="s">
        <v>799</v>
      </c>
      <c r="F539" s="130" t="s">
        <v>800</v>
      </c>
      <c r="G539" s="131" t="s">
        <v>357</v>
      </c>
      <c r="H539" s="132">
        <v>3.7</v>
      </c>
      <c r="I539" s="133"/>
      <c r="J539" s="134">
        <f>ROUND(I539*H539,2)</f>
        <v>0</v>
      </c>
      <c r="K539" s="130" t="s">
        <v>222</v>
      </c>
      <c r="L539" s="32"/>
      <c r="M539" s="135" t="s">
        <v>19</v>
      </c>
      <c r="N539" s="136" t="s">
        <v>46</v>
      </c>
      <c r="P539" s="137">
        <f>O539*H539</f>
        <v>0</v>
      </c>
      <c r="Q539" s="137">
        <v>2.5699999999999998E-3</v>
      </c>
      <c r="R539" s="137">
        <f>Q539*H539</f>
        <v>9.5090000000000001E-3</v>
      </c>
      <c r="S539" s="137">
        <v>0</v>
      </c>
      <c r="T539" s="138">
        <f>S539*H539</f>
        <v>0</v>
      </c>
      <c r="AR539" s="139" t="s">
        <v>307</v>
      </c>
      <c r="AT539" s="139" t="s">
        <v>122</v>
      </c>
      <c r="AU539" s="139" t="s">
        <v>85</v>
      </c>
      <c r="AY539" s="17" t="s">
        <v>119</v>
      </c>
      <c r="BE539" s="140">
        <f>IF(N539="základní",J539,0)</f>
        <v>0</v>
      </c>
      <c r="BF539" s="140">
        <f>IF(N539="snížená",J539,0)</f>
        <v>0</v>
      </c>
      <c r="BG539" s="140">
        <f>IF(N539="zákl. přenesená",J539,0)</f>
        <v>0</v>
      </c>
      <c r="BH539" s="140">
        <f>IF(N539="sníž. přenesená",J539,0)</f>
        <v>0</v>
      </c>
      <c r="BI539" s="140">
        <f>IF(N539="nulová",J539,0)</f>
        <v>0</v>
      </c>
      <c r="BJ539" s="17" t="s">
        <v>83</v>
      </c>
      <c r="BK539" s="140">
        <f>ROUND(I539*H539,2)</f>
        <v>0</v>
      </c>
      <c r="BL539" s="17" t="s">
        <v>307</v>
      </c>
      <c r="BM539" s="139" t="s">
        <v>801</v>
      </c>
    </row>
    <row r="540" spans="2:65" s="1" customFormat="1" ht="11.25">
      <c r="B540" s="32"/>
      <c r="D540" s="145" t="s">
        <v>179</v>
      </c>
      <c r="F540" s="146" t="s">
        <v>802</v>
      </c>
      <c r="I540" s="143"/>
      <c r="L540" s="32"/>
      <c r="M540" s="144"/>
      <c r="T540" s="53"/>
      <c r="AT540" s="17" t="s">
        <v>179</v>
      </c>
      <c r="AU540" s="17" t="s">
        <v>85</v>
      </c>
    </row>
    <row r="541" spans="2:65" s="12" customFormat="1" ht="11.25">
      <c r="B541" s="151"/>
      <c r="D541" s="141" t="s">
        <v>225</v>
      </c>
      <c r="E541" s="152" t="s">
        <v>19</v>
      </c>
      <c r="F541" s="153" t="s">
        <v>803</v>
      </c>
      <c r="H541" s="154">
        <v>3.7</v>
      </c>
      <c r="I541" s="155"/>
      <c r="L541" s="151"/>
      <c r="M541" s="156"/>
      <c r="T541" s="157"/>
      <c r="AT541" s="152" t="s">
        <v>225</v>
      </c>
      <c r="AU541" s="152" t="s">
        <v>85</v>
      </c>
      <c r="AV541" s="12" t="s">
        <v>85</v>
      </c>
      <c r="AW541" s="12" t="s">
        <v>36</v>
      </c>
      <c r="AX541" s="12" t="s">
        <v>83</v>
      </c>
      <c r="AY541" s="152" t="s">
        <v>119</v>
      </c>
    </row>
    <row r="542" spans="2:65" s="1" customFormat="1" ht="37.9" customHeight="1">
      <c r="B542" s="32"/>
      <c r="C542" s="128" t="s">
        <v>804</v>
      </c>
      <c r="D542" s="128" t="s">
        <v>122</v>
      </c>
      <c r="E542" s="129" t="s">
        <v>805</v>
      </c>
      <c r="F542" s="130" t="s">
        <v>806</v>
      </c>
      <c r="G542" s="131" t="s">
        <v>357</v>
      </c>
      <c r="H542" s="132">
        <v>29</v>
      </c>
      <c r="I542" s="133"/>
      <c r="J542" s="134">
        <f>ROUND(I542*H542,2)</f>
        <v>0</v>
      </c>
      <c r="K542" s="130" t="s">
        <v>222</v>
      </c>
      <c r="L542" s="32"/>
      <c r="M542" s="135" t="s">
        <v>19</v>
      </c>
      <c r="N542" s="136" t="s">
        <v>46</v>
      </c>
      <c r="P542" s="137">
        <f>O542*H542</f>
        <v>0</v>
      </c>
      <c r="Q542" s="137">
        <v>4.2300000000000003E-3</v>
      </c>
      <c r="R542" s="137">
        <f>Q542*H542</f>
        <v>0.12267</v>
      </c>
      <c r="S542" s="137">
        <v>0</v>
      </c>
      <c r="T542" s="138">
        <f>S542*H542</f>
        <v>0</v>
      </c>
      <c r="AR542" s="139" t="s">
        <v>307</v>
      </c>
      <c r="AT542" s="139" t="s">
        <v>122</v>
      </c>
      <c r="AU542" s="139" t="s">
        <v>85</v>
      </c>
      <c r="AY542" s="17" t="s">
        <v>119</v>
      </c>
      <c r="BE542" s="140">
        <f>IF(N542="základní",J542,0)</f>
        <v>0</v>
      </c>
      <c r="BF542" s="140">
        <f>IF(N542="snížená",J542,0)</f>
        <v>0</v>
      </c>
      <c r="BG542" s="140">
        <f>IF(N542="zákl. přenesená",J542,0)</f>
        <v>0</v>
      </c>
      <c r="BH542" s="140">
        <f>IF(N542="sníž. přenesená",J542,0)</f>
        <v>0</v>
      </c>
      <c r="BI542" s="140">
        <f>IF(N542="nulová",J542,0)</f>
        <v>0</v>
      </c>
      <c r="BJ542" s="17" t="s">
        <v>83</v>
      </c>
      <c r="BK542" s="140">
        <f>ROUND(I542*H542,2)</f>
        <v>0</v>
      </c>
      <c r="BL542" s="17" t="s">
        <v>307</v>
      </c>
      <c r="BM542" s="139" t="s">
        <v>807</v>
      </c>
    </row>
    <row r="543" spans="2:65" s="1" customFormat="1" ht="11.25">
      <c r="B543" s="32"/>
      <c r="D543" s="145" t="s">
        <v>179</v>
      </c>
      <c r="F543" s="146" t="s">
        <v>808</v>
      </c>
      <c r="I543" s="143"/>
      <c r="L543" s="32"/>
      <c r="M543" s="144"/>
      <c r="T543" s="53"/>
      <c r="AT543" s="17" t="s">
        <v>179</v>
      </c>
      <c r="AU543" s="17" t="s">
        <v>85</v>
      </c>
    </row>
    <row r="544" spans="2:65" s="12" customFormat="1" ht="11.25">
      <c r="B544" s="151"/>
      <c r="D544" s="141" t="s">
        <v>225</v>
      </c>
      <c r="E544" s="152" t="s">
        <v>19</v>
      </c>
      <c r="F544" s="153" t="s">
        <v>809</v>
      </c>
      <c r="H544" s="154">
        <v>29</v>
      </c>
      <c r="I544" s="155"/>
      <c r="L544" s="151"/>
      <c r="M544" s="156"/>
      <c r="T544" s="157"/>
      <c r="AT544" s="152" t="s">
        <v>225</v>
      </c>
      <c r="AU544" s="152" t="s">
        <v>85</v>
      </c>
      <c r="AV544" s="12" t="s">
        <v>85</v>
      </c>
      <c r="AW544" s="12" t="s">
        <v>36</v>
      </c>
      <c r="AX544" s="12" t="s">
        <v>83</v>
      </c>
      <c r="AY544" s="152" t="s">
        <v>119</v>
      </c>
    </row>
    <row r="545" spans="2:65" s="1" customFormat="1" ht="44.25" customHeight="1">
      <c r="B545" s="32"/>
      <c r="C545" s="128" t="s">
        <v>810</v>
      </c>
      <c r="D545" s="128" t="s">
        <v>122</v>
      </c>
      <c r="E545" s="129" t="s">
        <v>811</v>
      </c>
      <c r="F545" s="130" t="s">
        <v>812</v>
      </c>
      <c r="G545" s="131" t="s">
        <v>265</v>
      </c>
      <c r="H545" s="132">
        <v>0.13700000000000001</v>
      </c>
      <c r="I545" s="133"/>
      <c r="J545" s="134">
        <f>ROUND(I545*H545,2)</f>
        <v>0</v>
      </c>
      <c r="K545" s="130" t="s">
        <v>222</v>
      </c>
      <c r="L545" s="32"/>
      <c r="M545" s="135" t="s">
        <v>19</v>
      </c>
      <c r="N545" s="136" t="s">
        <v>46</v>
      </c>
      <c r="P545" s="137">
        <f>O545*H545</f>
        <v>0</v>
      </c>
      <c r="Q545" s="137">
        <v>0</v>
      </c>
      <c r="R545" s="137">
        <f>Q545*H545</f>
        <v>0</v>
      </c>
      <c r="S545" s="137">
        <v>0</v>
      </c>
      <c r="T545" s="138">
        <f>S545*H545</f>
        <v>0</v>
      </c>
      <c r="AR545" s="139" t="s">
        <v>307</v>
      </c>
      <c r="AT545" s="139" t="s">
        <v>122</v>
      </c>
      <c r="AU545" s="139" t="s">
        <v>85</v>
      </c>
      <c r="AY545" s="17" t="s">
        <v>119</v>
      </c>
      <c r="BE545" s="140">
        <f>IF(N545="základní",J545,0)</f>
        <v>0</v>
      </c>
      <c r="BF545" s="140">
        <f>IF(N545="snížená",J545,0)</f>
        <v>0</v>
      </c>
      <c r="BG545" s="140">
        <f>IF(N545="zákl. přenesená",J545,0)</f>
        <v>0</v>
      </c>
      <c r="BH545" s="140">
        <f>IF(N545="sníž. přenesená",J545,0)</f>
        <v>0</v>
      </c>
      <c r="BI545" s="140">
        <f>IF(N545="nulová",J545,0)</f>
        <v>0</v>
      </c>
      <c r="BJ545" s="17" t="s">
        <v>83</v>
      </c>
      <c r="BK545" s="140">
        <f>ROUND(I545*H545,2)</f>
        <v>0</v>
      </c>
      <c r="BL545" s="17" t="s">
        <v>307</v>
      </c>
      <c r="BM545" s="139" t="s">
        <v>813</v>
      </c>
    </row>
    <row r="546" spans="2:65" s="1" customFormat="1" ht="11.25">
      <c r="B546" s="32"/>
      <c r="D546" s="145" t="s">
        <v>179</v>
      </c>
      <c r="F546" s="146" t="s">
        <v>814</v>
      </c>
      <c r="I546" s="143"/>
      <c r="L546" s="32"/>
      <c r="M546" s="144"/>
      <c r="T546" s="53"/>
      <c r="AT546" s="17" t="s">
        <v>179</v>
      </c>
      <c r="AU546" s="17" t="s">
        <v>85</v>
      </c>
    </row>
    <row r="547" spans="2:65" s="11" customFormat="1" ht="22.9" customHeight="1">
      <c r="B547" s="116"/>
      <c r="D547" s="117" t="s">
        <v>74</v>
      </c>
      <c r="E547" s="126" t="s">
        <v>815</v>
      </c>
      <c r="F547" s="126" t="s">
        <v>816</v>
      </c>
      <c r="I547" s="119"/>
      <c r="J547" s="127">
        <f>BK547</f>
        <v>0</v>
      </c>
      <c r="L547" s="116"/>
      <c r="M547" s="121"/>
      <c r="P547" s="122">
        <f>SUM(P548:P601)</f>
        <v>0</v>
      </c>
      <c r="R547" s="122">
        <f>SUM(R548:R601)</f>
        <v>0.34510420000000003</v>
      </c>
      <c r="T547" s="123">
        <f>SUM(T548:T601)</f>
        <v>0</v>
      </c>
      <c r="AR547" s="117" t="s">
        <v>85</v>
      </c>
      <c r="AT547" s="124" t="s">
        <v>74</v>
      </c>
      <c r="AU547" s="124" t="s">
        <v>83</v>
      </c>
      <c r="AY547" s="117" t="s">
        <v>119</v>
      </c>
      <c r="BK547" s="125">
        <f>SUM(BK548:BK601)</f>
        <v>0</v>
      </c>
    </row>
    <row r="548" spans="2:65" s="1" customFormat="1" ht="33" customHeight="1">
      <c r="B548" s="32"/>
      <c r="C548" s="128" t="s">
        <v>817</v>
      </c>
      <c r="D548" s="128" t="s">
        <v>122</v>
      </c>
      <c r="E548" s="129" t="s">
        <v>818</v>
      </c>
      <c r="F548" s="130" t="s">
        <v>819</v>
      </c>
      <c r="G548" s="131" t="s">
        <v>221</v>
      </c>
      <c r="H548" s="132">
        <v>4.62</v>
      </c>
      <c r="I548" s="133"/>
      <c r="J548" s="134">
        <f>ROUND(I548*H548,2)</f>
        <v>0</v>
      </c>
      <c r="K548" s="130" t="s">
        <v>222</v>
      </c>
      <c r="L548" s="32"/>
      <c r="M548" s="135" t="s">
        <v>19</v>
      </c>
      <c r="N548" s="136" t="s">
        <v>46</v>
      </c>
      <c r="P548" s="137">
        <f>O548*H548</f>
        <v>0</v>
      </c>
      <c r="Q548" s="137">
        <v>2.7E-4</v>
      </c>
      <c r="R548" s="137">
        <f>Q548*H548</f>
        <v>1.2474000000000001E-3</v>
      </c>
      <c r="S548" s="137">
        <v>0</v>
      </c>
      <c r="T548" s="138">
        <f>S548*H548</f>
        <v>0</v>
      </c>
      <c r="AR548" s="139" t="s">
        <v>307</v>
      </c>
      <c r="AT548" s="139" t="s">
        <v>122</v>
      </c>
      <c r="AU548" s="139" t="s">
        <v>85</v>
      </c>
      <c r="AY548" s="17" t="s">
        <v>119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17" t="s">
        <v>83</v>
      </c>
      <c r="BK548" s="140">
        <f>ROUND(I548*H548,2)</f>
        <v>0</v>
      </c>
      <c r="BL548" s="17" t="s">
        <v>307</v>
      </c>
      <c r="BM548" s="139" t="s">
        <v>820</v>
      </c>
    </row>
    <row r="549" spans="2:65" s="1" customFormat="1" ht="11.25">
      <c r="B549" s="32"/>
      <c r="D549" s="145" t="s">
        <v>179</v>
      </c>
      <c r="F549" s="146" t="s">
        <v>821</v>
      </c>
      <c r="I549" s="143"/>
      <c r="L549" s="32"/>
      <c r="M549" s="144"/>
      <c r="T549" s="53"/>
      <c r="AT549" s="17" t="s">
        <v>179</v>
      </c>
      <c r="AU549" s="17" t="s">
        <v>85</v>
      </c>
    </row>
    <row r="550" spans="2:65" s="12" customFormat="1" ht="11.25">
      <c r="B550" s="151"/>
      <c r="D550" s="141" t="s">
        <v>225</v>
      </c>
      <c r="E550" s="152" t="s">
        <v>19</v>
      </c>
      <c r="F550" s="153" t="s">
        <v>411</v>
      </c>
      <c r="H550" s="154">
        <v>3.15</v>
      </c>
      <c r="I550" s="155"/>
      <c r="L550" s="151"/>
      <c r="M550" s="156"/>
      <c r="T550" s="157"/>
      <c r="AT550" s="152" t="s">
        <v>225</v>
      </c>
      <c r="AU550" s="152" t="s">
        <v>85</v>
      </c>
      <c r="AV550" s="12" t="s">
        <v>85</v>
      </c>
      <c r="AW550" s="12" t="s">
        <v>36</v>
      </c>
      <c r="AX550" s="12" t="s">
        <v>75</v>
      </c>
      <c r="AY550" s="152" t="s">
        <v>119</v>
      </c>
    </row>
    <row r="551" spans="2:65" s="12" customFormat="1" ht="11.25">
      <c r="B551" s="151"/>
      <c r="D551" s="141" t="s">
        <v>225</v>
      </c>
      <c r="E551" s="152" t="s">
        <v>19</v>
      </c>
      <c r="F551" s="153" t="s">
        <v>412</v>
      </c>
      <c r="H551" s="154">
        <v>1.47</v>
      </c>
      <c r="I551" s="155"/>
      <c r="L551" s="151"/>
      <c r="M551" s="156"/>
      <c r="T551" s="157"/>
      <c r="AT551" s="152" t="s">
        <v>225</v>
      </c>
      <c r="AU551" s="152" t="s">
        <v>85</v>
      </c>
      <c r="AV551" s="12" t="s">
        <v>85</v>
      </c>
      <c r="AW551" s="12" t="s">
        <v>36</v>
      </c>
      <c r="AX551" s="12" t="s">
        <v>75</v>
      </c>
      <c r="AY551" s="152" t="s">
        <v>119</v>
      </c>
    </row>
    <row r="552" spans="2:65" s="13" customFormat="1" ht="11.25">
      <c r="B552" s="158"/>
      <c r="D552" s="141" t="s">
        <v>225</v>
      </c>
      <c r="E552" s="159" t="s">
        <v>19</v>
      </c>
      <c r="F552" s="160" t="s">
        <v>227</v>
      </c>
      <c r="H552" s="161">
        <v>4.62</v>
      </c>
      <c r="I552" s="162"/>
      <c r="L552" s="158"/>
      <c r="M552" s="163"/>
      <c r="T552" s="164"/>
      <c r="AT552" s="159" t="s">
        <v>225</v>
      </c>
      <c r="AU552" s="159" t="s">
        <v>85</v>
      </c>
      <c r="AV552" s="13" t="s">
        <v>140</v>
      </c>
      <c r="AW552" s="13" t="s">
        <v>36</v>
      </c>
      <c r="AX552" s="13" t="s">
        <v>83</v>
      </c>
      <c r="AY552" s="159" t="s">
        <v>119</v>
      </c>
    </row>
    <row r="553" spans="2:65" s="1" customFormat="1" ht="24.2" customHeight="1">
      <c r="B553" s="32"/>
      <c r="C553" s="165" t="s">
        <v>822</v>
      </c>
      <c r="D553" s="165" t="s">
        <v>283</v>
      </c>
      <c r="E553" s="166" t="s">
        <v>823</v>
      </c>
      <c r="F553" s="167" t="s">
        <v>824</v>
      </c>
      <c r="G553" s="168" t="s">
        <v>338</v>
      </c>
      <c r="H553" s="169">
        <v>1</v>
      </c>
      <c r="I553" s="170"/>
      <c r="J553" s="171">
        <f>ROUND(I553*H553,2)</f>
        <v>0</v>
      </c>
      <c r="K553" s="167" t="s">
        <v>19</v>
      </c>
      <c r="L553" s="172"/>
      <c r="M553" s="173" t="s">
        <v>19</v>
      </c>
      <c r="N553" s="174" t="s">
        <v>46</v>
      </c>
      <c r="P553" s="137">
        <f>O553*H553</f>
        <v>0</v>
      </c>
      <c r="Q553" s="137">
        <v>2.4E-2</v>
      </c>
      <c r="R553" s="137">
        <f>Q553*H553</f>
        <v>2.4E-2</v>
      </c>
      <c r="S553" s="137">
        <v>0</v>
      </c>
      <c r="T553" s="138">
        <f>S553*H553</f>
        <v>0</v>
      </c>
      <c r="AR553" s="139" t="s">
        <v>399</v>
      </c>
      <c r="AT553" s="139" t="s">
        <v>283</v>
      </c>
      <c r="AU553" s="139" t="s">
        <v>85</v>
      </c>
      <c r="AY553" s="17" t="s">
        <v>119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17" t="s">
        <v>83</v>
      </c>
      <c r="BK553" s="140">
        <f>ROUND(I553*H553,2)</f>
        <v>0</v>
      </c>
      <c r="BL553" s="17" t="s">
        <v>307</v>
      </c>
      <c r="BM553" s="139" t="s">
        <v>825</v>
      </c>
    </row>
    <row r="554" spans="2:65" s="1" customFormat="1" ht="29.25">
      <c r="B554" s="32"/>
      <c r="D554" s="141" t="s">
        <v>128</v>
      </c>
      <c r="F554" s="142" t="s">
        <v>329</v>
      </c>
      <c r="I554" s="143"/>
      <c r="L554" s="32"/>
      <c r="M554" s="144"/>
      <c r="T554" s="53"/>
      <c r="AT554" s="17" t="s">
        <v>128</v>
      </c>
      <c r="AU554" s="17" t="s">
        <v>85</v>
      </c>
    </row>
    <row r="555" spans="2:65" s="12" customFormat="1" ht="11.25">
      <c r="B555" s="151"/>
      <c r="D555" s="141" t="s">
        <v>225</v>
      </c>
      <c r="E555" s="152" t="s">
        <v>19</v>
      </c>
      <c r="F555" s="153" t="s">
        <v>826</v>
      </c>
      <c r="H555" s="154">
        <v>1</v>
      </c>
      <c r="I555" s="155"/>
      <c r="L555" s="151"/>
      <c r="M555" s="156"/>
      <c r="T555" s="157"/>
      <c r="AT555" s="152" t="s">
        <v>225</v>
      </c>
      <c r="AU555" s="152" t="s">
        <v>85</v>
      </c>
      <c r="AV555" s="12" t="s">
        <v>85</v>
      </c>
      <c r="AW555" s="12" t="s">
        <v>36</v>
      </c>
      <c r="AX555" s="12" t="s">
        <v>83</v>
      </c>
      <c r="AY555" s="152" t="s">
        <v>119</v>
      </c>
    </row>
    <row r="556" spans="2:65" s="1" customFormat="1" ht="24.2" customHeight="1">
      <c r="B556" s="32"/>
      <c r="C556" s="165" t="s">
        <v>827</v>
      </c>
      <c r="D556" s="165" t="s">
        <v>283</v>
      </c>
      <c r="E556" s="166" t="s">
        <v>828</v>
      </c>
      <c r="F556" s="167" t="s">
        <v>829</v>
      </c>
      <c r="G556" s="168" t="s">
        <v>338</v>
      </c>
      <c r="H556" s="169">
        <v>1</v>
      </c>
      <c r="I556" s="170"/>
      <c r="J556" s="171">
        <f>ROUND(I556*H556,2)</f>
        <v>0</v>
      </c>
      <c r="K556" s="167" t="s">
        <v>19</v>
      </c>
      <c r="L556" s="172"/>
      <c r="M556" s="173" t="s">
        <v>19</v>
      </c>
      <c r="N556" s="174" t="s">
        <v>46</v>
      </c>
      <c r="P556" s="137">
        <f>O556*H556</f>
        <v>0</v>
      </c>
      <c r="Q556" s="137">
        <v>5.7000000000000002E-2</v>
      </c>
      <c r="R556" s="137">
        <f>Q556*H556</f>
        <v>5.7000000000000002E-2</v>
      </c>
      <c r="S556" s="137">
        <v>0</v>
      </c>
      <c r="T556" s="138">
        <f>S556*H556</f>
        <v>0</v>
      </c>
      <c r="AR556" s="139" t="s">
        <v>399</v>
      </c>
      <c r="AT556" s="139" t="s">
        <v>283</v>
      </c>
      <c r="AU556" s="139" t="s">
        <v>85</v>
      </c>
      <c r="AY556" s="17" t="s">
        <v>119</v>
      </c>
      <c r="BE556" s="140">
        <f>IF(N556="základní",J556,0)</f>
        <v>0</v>
      </c>
      <c r="BF556" s="140">
        <f>IF(N556="snížená",J556,0)</f>
        <v>0</v>
      </c>
      <c r="BG556" s="140">
        <f>IF(N556="zákl. přenesená",J556,0)</f>
        <v>0</v>
      </c>
      <c r="BH556" s="140">
        <f>IF(N556="sníž. přenesená",J556,0)</f>
        <v>0</v>
      </c>
      <c r="BI556" s="140">
        <f>IF(N556="nulová",J556,0)</f>
        <v>0</v>
      </c>
      <c r="BJ556" s="17" t="s">
        <v>83</v>
      </c>
      <c r="BK556" s="140">
        <f>ROUND(I556*H556,2)</f>
        <v>0</v>
      </c>
      <c r="BL556" s="17" t="s">
        <v>307</v>
      </c>
      <c r="BM556" s="139" t="s">
        <v>830</v>
      </c>
    </row>
    <row r="557" spans="2:65" s="1" customFormat="1" ht="29.25">
      <c r="B557" s="32"/>
      <c r="D557" s="141" t="s">
        <v>128</v>
      </c>
      <c r="F557" s="142" t="s">
        <v>329</v>
      </c>
      <c r="I557" s="143"/>
      <c r="L557" s="32"/>
      <c r="M557" s="144"/>
      <c r="T557" s="53"/>
      <c r="AT557" s="17" t="s">
        <v>128</v>
      </c>
      <c r="AU557" s="17" t="s">
        <v>85</v>
      </c>
    </row>
    <row r="558" spans="2:65" s="12" customFormat="1" ht="11.25">
      <c r="B558" s="151"/>
      <c r="D558" s="141" t="s">
        <v>225</v>
      </c>
      <c r="E558" s="152" t="s">
        <v>19</v>
      </c>
      <c r="F558" s="153" t="s">
        <v>831</v>
      </c>
      <c r="H558" s="154">
        <v>1</v>
      </c>
      <c r="I558" s="155"/>
      <c r="L558" s="151"/>
      <c r="M558" s="156"/>
      <c r="T558" s="157"/>
      <c r="AT558" s="152" t="s">
        <v>225</v>
      </c>
      <c r="AU558" s="152" t="s">
        <v>85</v>
      </c>
      <c r="AV558" s="12" t="s">
        <v>85</v>
      </c>
      <c r="AW558" s="12" t="s">
        <v>36</v>
      </c>
      <c r="AX558" s="12" t="s">
        <v>83</v>
      </c>
      <c r="AY558" s="152" t="s">
        <v>119</v>
      </c>
    </row>
    <row r="559" spans="2:65" s="1" customFormat="1" ht="37.9" customHeight="1">
      <c r="B559" s="32"/>
      <c r="C559" s="128" t="s">
        <v>832</v>
      </c>
      <c r="D559" s="128" t="s">
        <v>122</v>
      </c>
      <c r="E559" s="129" t="s">
        <v>833</v>
      </c>
      <c r="F559" s="130" t="s">
        <v>834</v>
      </c>
      <c r="G559" s="131" t="s">
        <v>338</v>
      </c>
      <c r="H559" s="132">
        <v>2</v>
      </c>
      <c r="I559" s="133"/>
      <c r="J559" s="134">
        <f>ROUND(I559*H559,2)</f>
        <v>0</v>
      </c>
      <c r="K559" s="130" t="s">
        <v>222</v>
      </c>
      <c r="L559" s="32"/>
      <c r="M559" s="135" t="s">
        <v>19</v>
      </c>
      <c r="N559" s="136" t="s">
        <v>46</v>
      </c>
      <c r="P559" s="137">
        <f>O559*H559</f>
        <v>0</v>
      </c>
      <c r="Q559" s="137">
        <v>8.5999999999999998E-4</v>
      </c>
      <c r="R559" s="137">
        <f>Q559*H559</f>
        <v>1.72E-3</v>
      </c>
      <c r="S559" s="137">
        <v>0</v>
      </c>
      <c r="T559" s="138">
        <f>S559*H559</f>
        <v>0</v>
      </c>
      <c r="AR559" s="139" t="s">
        <v>307</v>
      </c>
      <c r="AT559" s="139" t="s">
        <v>122</v>
      </c>
      <c r="AU559" s="139" t="s">
        <v>85</v>
      </c>
      <c r="AY559" s="17" t="s">
        <v>119</v>
      </c>
      <c r="BE559" s="140">
        <f>IF(N559="základní",J559,0)</f>
        <v>0</v>
      </c>
      <c r="BF559" s="140">
        <f>IF(N559="snížená",J559,0)</f>
        <v>0</v>
      </c>
      <c r="BG559" s="140">
        <f>IF(N559="zákl. přenesená",J559,0)</f>
        <v>0</v>
      </c>
      <c r="BH559" s="140">
        <f>IF(N559="sníž. přenesená",J559,0)</f>
        <v>0</v>
      </c>
      <c r="BI559" s="140">
        <f>IF(N559="nulová",J559,0)</f>
        <v>0</v>
      </c>
      <c r="BJ559" s="17" t="s">
        <v>83</v>
      </c>
      <c r="BK559" s="140">
        <f>ROUND(I559*H559,2)</f>
        <v>0</v>
      </c>
      <c r="BL559" s="17" t="s">
        <v>307</v>
      </c>
      <c r="BM559" s="139" t="s">
        <v>835</v>
      </c>
    </row>
    <row r="560" spans="2:65" s="1" customFormat="1" ht="11.25">
      <c r="B560" s="32"/>
      <c r="D560" s="145" t="s">
        <v>179</v>
      </c>
      <c r="F560" s="146" t="s">
        <v>836</v>
      </c>
      <c r="I560" s="143"/>
      <c r="L560" s="32"/>
      <c r="M560" s="144"/>
      <c r="T560" s="53"/>
      <c r="AT560" s="17" t="s">
        <v>179</v>
      </c>
      <c r="AU560" s="17" t="s">
        <v>85</v>
      </c>
    </row>
    <row r="561" spans="2:65" s="12" customFormat="1" ht="11.25">
      <c r="B561" s="151"/>
      <c r="D561" s="141" t="s">
        <v>225</v>
      </c>
      <c r="E561" s="152" t="s">
        <v>19</v>
      </c>
      <c r="F561" s="153" t="s">
        <v>837</v>
      </c>
      <c r="H561" s="154">
        <v>2</v>
      </c>
      <c r="I561" s="155"/>
      <c r="L561" s="151"/>
      <c r="M561" s="156"/>
      <c r="T561" s="157"/>
      <c r="AT561" s="152" t="s">
        <v>225</v>
      </c>
      <c r="AU561" s="152" t="s">
        <v>85</v>
      </c>
      <c r="AV561" s="12" t="s">
        <v>85</v>
      </c>
      <c r="AW561" s="12" t="s">
        <v>36</v>
      </c>
      <c r="AX561" s="12" t="s">
        <v>83</v>
      </c>
      <c r="AY561" s="152" t="s">
        <v>119</v>
      </c>
    </row>
    <row r="562" spans="2:65" s="1" customFormat="1" ht="37.9" customHeight="1">
      <c r="B562" s="32"/>
      <c r="C562" s="165" t="s">
        <v>838</v>
      </c>
      <c r="D562" s="165" t="s">
        <v>283</v>
      </c>
      <c r="E562" s="166" t="s">
        <v>839</v>
      </c>
      <c r="F562" s="167" t="s">
        <v>840</v>
      </c>
      <c r="G562" s="168" t="s">
        <v>338</v>
      </c>
      <c r="H562" s="169">
        <v>2</v>
      </c>
      <c r="I562" s="170"/>
      <c r="J562" s="171">
        <f>ROUND(I562*H562,2)</f>
        <v>0</v>
      </c>
      <c r="K562" s="167" t="s">
        <v>19</v>
      </c>
      <c r="L562" s="172"/>
      <c r="M562" s="173" t="s">
        <v>19</v>
      </c>
      <c r="N562" s="174" t="s">
        <v>46</v>
      </c>
      <c r="P562" s="137">
        <f>O562*H562</f>
        <v>0</v>
      </c>
      <c r="Q562" s="137">
        <v>0.127</v>
      </c>
      <c r="R562" s="137">
        <f>Q562*H562</f>
        <v>0.254</v>
      </c>
      <c r="S562" s="137">
        <v>0</v>
      </c>
      <c r="T562" s="138">
        <f>S562*H562</f>
        <v>0</v>
      </c>
      <c r="AR562" s="139" t="s">
        <v>399</v>
      </c>
      <c r="AT562" s="139" t="s">
        <v>283</v>
      </c>
      <c r="AU562" s="139" t="s">
        <v>85</v>
      </c>
      <c r="AY562" s="17" t="s">
        <v>119</v>
      </c>
      <c r="BE562" s="140">
        <f>IF(N562="základní",J562,0)</f>
        <v>0</v>
      </c>
      <c r="BF562" s="140">
        <f>IF(N562="snížená",J562,0)</f>
        <v>0</v>
      </c>
      <c r="BG562" s="140">
        <f>IF(N562="zákl. přenesená",J562,0)</f>
        <v>0</v>
      </c>
      <c r="BH562" s="140">
        <f>IF(N562="sníž. přenesená",J562,0)</f>
        <v>0</v>
      </c>
      <c r="BI562" s="140">
        <f>IF(N562="nulová",J562,0)</f>
        <v>0</v>
      </c>
      <c r="BJ562" s="17" t="s">
        <v>83</v>
      </c>
      <c r="BK562" s="140">
        <f>ROUND(I562*H562,2)</f>
        <v>0</v>
      </c>
      <c r="BL562" s="17" t="s">
        <v>307</v>
      </c>
      <c r="BM562" s="139" t="s">
        <v>841</v>
      </c>
    </row>
    <row r="563" spans="2:65" s="1" customFormat="1" ht="97.5">
      <c r="B563" s="32"/>
      <c r="D563" s="141" t="s">
        <v>128</v>
      </c>
      <c r="F563" s="142" t="s">
        <v>842</v>
      </c>
      <c r="I563" s="143"/>
      <c r="L563" s="32"/>
      <c r="M563" s="144"/>
      <c r="T563" s="53"/>
      <c r="AT563" s="17" t="s">
        <v>128</v>
      </c>
      <c r="AU563" s="17" t="s">
        <v>85</v>
      </c>
    </row>
    <row r="564" spans="2:65" s="12" customFormat="1" ht="11.25">
      <c r="B564" s="151"/>
      <c r="D564" s="141" t="s">
        <v>225</v>
      </c>
      <c r="E564" s="152" t="s">
        <v>19</v>
      </c>
      <c r="F564" s="153" t="s">
        <v>837</v>
      </c>
      <c r="H564" s="154">
        <v>2</v>
      </c>
      <c r="I564" s="155"/>
      <c r="L564" s="151"/>
      <c r="M564" s="156"/>
      <c r="T564" s="157"/>
      <c r="AT564" s="152" t="s">
        <v>225</v>
      </c>
      <c r="AU564" s="152" t="s">
        <v>85</v>
      </c>
      <c r="AV564" s="12" t="s">
        <v>85</v>
      </c>
      <c r="AW564" s="12" t="s">
        <v>36</v>
      </c>
      <c r="AX564" s="12" t="s">
        <v>83</v>
      </c>
      <c r="AY564" s="152" t="s">
        <v>119</v>
      </c>
    </row>
    <row r="565" spans="2:65" s="1" customFormat="1" ht="37.9" customHeight="1">
      <c r="B565" s="32"/>
      <c r="C565" s="128" t="s">
        <v>843</v>
      </c>
      <c r="D565" s="128" t="s">
        <v>122</v>
      </c>
      <c r="E565" s="129" t="s">
        <v>844</v>
      </c>
      <c r="F565" s="130" t="s">
        <v>845</v>
      </c>
      <c r="G565" s="131" t="s">
        <v>357</v>
      </c>
      <c r="H565" s="132">
        <v>51.52</v>
      </c>
      <c r="I565" s="133"/>
      <c r="J565" s="134">
        <f>ROUND(I565*H565,2)</f>
        <v>0</v>
      </c>
      <c r="K565" s="130" t="s">
        <v>19</v>
      </c>
      <c r="L565" s="32"/>
      <c r="M565" s="135" t="s">
        <v>19</v>
      </c>
      <c r="N565" s="136" t="s">
        <v>46</v>
      </c>
      <c r="P565" s="137">
        <f>O565*H565</f>
        <v>0</v>
      </c>
      <c r="Q565" s="137">
        <v>0</v>
      </c>
      <c r="R565" s="137">
        <f>Q565*H565</f>
        <v>0</v>
      </c>
      <c r="S565" s="137">
        <v>0</v>
      </c>
      <c r="T565" s="138">
        <f>S565*H565</f>
        <v>0</v>
      </c>
      <c r="AR565" s="139" t="s">
        <v>307</v>
      </c>
      <c r="AT565" s="139" t="s">
        <v>122</v>
      </c>
      <c r="AU565" s="139" t="s">
        <v>85</v>
      </c>
      <c r="AY565" s="17" t="s">
        <v>119</v>
      </c>
      <c r="BE565" s="140">
        <f>IF(N565="základní",J565,0)</f>
        <v>0</v>
      </c>
      <c r="BF565" s="140">
        <f>IF(N565="snížená",J565,0)</f>
        <v>0</v>
      </c>
      <c r="BG565" s="140">
        <f>IF(N565="zákl. přenesená",J565,0)</f>
        <v>0</v>
      </c>
      <c r="BH565" s="140">
        <f>IF(N565="sníž. přenesená",J565,0)</f>
        <v>0</v>
      </c>
      <c r="BI565" s="140">
        <f>IF(N565="nulová",J565,0)</f>
        <v>0</v>
      </c>
      <c r="BJ565" s="17" t="s">
        <v>83</v>
      </c>
      <c r="BK565" s="140">
        <f>ROUND(I565*H565,2)</f>
        <v>0</v>
      </c>
      <c r="BL565" s="17" t="s">
        <v>307</v>
      </c>
      <c r="BM565" s="139" t="s">
        <v>846</v>
      </c>
    </row>
    <row r="566" spans="2:65" s="14" customFormat="1" ht="11.25">
      <c r="B566" s="175"/>
      <c r="D566" s="141" t="s">
        <v>225</v>
      </c>
      <c r="E566" s="176" t="s">
        <v>19</v>
      </c>
      <c r="F566" s="177" t="s">
        <v>847</v>
      </c>
      <c r="H566" s="176" t="s">
        <v>19</v>
      </c>
      <c r="I566" s="178"/>
      <c r="L566" s="175"/>
      <c r="M566" s="179"/>
      <c r="T566" s="180"/>
      <c r="AT566" s="176" t="s">
        <v>225</v>
      </c>
      <c r="AU566" s="176" t="s">
        <v>85</v>
      </c>
      <c r="AV566" s="14" t="s">
        <v>83</v>
      </c>
      <c r="AW566" s="14" t="s">
        <v>36</v>
      </c>
      <c r="AX566" s="14" t="s">
        <v>75</v>
      </c>
      <c r="AY566" s="176" t="s">
        <v>119</v>
      </c>
    </row>
    <row r="567" spans="2:65" s="12" customFormat="1" ht="11.25">
      <c r="B567" s="151"/>
      <c r="D567" s="141" t="s">
        <v>225</v>
      </c>
      <c r="E567" s="152" t="s">
        <v>19</v>
      </c>
      <c r="F567" s="153" t="s">
        <v>848</v>
      </c>
      <c r="H567" s="154">
        <v>7.2</v>
      </c>
      <c r="I567" s="155"/>
      <c r="L567" s="151"/>
      <c r="M567" s="156"/>
      <c r="T567" s="157"/>
      <c r="AT567" s="152" t="s">
        <v>225</v>
      </c>
      <c r="AU567" s="152" t="s">
        <v>85</v>
      </c>
      <c r="AV567" s="12" t="s">
        <v>85</v>
      </c>
      <c r="AW567" s="12" t="s">
        <v>36</v>
      </c>
      <c r="AX567" s="12" t="s">
        <v>75</v>
      </c>
      <c r="AY567" s="152" t="s">
        <v>119</v>
      </c>
    </row>
    <row r="568" spans="2:65" s="12" customFormat="1" ht="11.25">
      <c r="B568" s="151"/>
      <c r="D568" s="141" t="s">
        <v>225</v>
      </c>
      <c r="E568" s="152" t="s">
        <v>19</v>
      </c>
      <c r="F568" s="153" t="s">
        <v>849</v>
      </c>
      <c r="H568" s="154">
        <v>4.96</v>
      </c>
      <c r="I568" s="155"/>
      <c r="L568" s="151"/>
      <c r="M568" s="156"/>
      <c r="T568" s="157"/>
      <c r="AT568" s="152" t="s">
        <v>225</v>
      </c>
      <c r="AU568" s="152" t="s">
        <v>85</v>
      </c>
      <c r="AV568" s="12" t="s">
        <v>85</v>
      </c>
      <c r="AW568" s="12" t="s">
        <v>36</v>
      </c>
      <c r="AX568" s="12" t="s">
        <v>75</v>
      </c>
      <c r="AY568" s="152" t="s">
        <v>119</v>
      </c>
    </row>
    <row r="569" spans="2:65" s="12" customFormat="1" ht="11.25">
      <c r="B569" s="151"/>
      <c r="D569" s="141" t="s">
        <v>225</v>
      </c>
      <c r="E569" s="152" t="s">
        <v>19</v>
      </c>
      <c r="F569" s="153" t="s">
        <v>431</v>
      </c>
      <c r="H569" s="154">
        <v>13.6</v>
      </c>
      <c r="I569" s="155"/>
      <c r="L569" s="151"/>
      <c r="M569" s="156"/>
      <c r="T569" s="157"/>
      <c r="AT569" s="152" t="s">
        <v>225</v>
      </c>
      <c r="AU569" s="152" t="s">
        <v>85</v>
      </c>
      <c r="AV569" s="12" t="s">
        <v>85</v>
      </c>
      <c r="AW569" s="12" t="s">
        <v>36</v>
      </c>
      <c r="AX569" s="12" t="s">
        <v>75</v>
      </c>
      <c r="AY569" s="152" t="s">
        <v>119</v>
      </c>
    </row>
    <row r="570" spans="2:65" s="14" customFormat="1" ht="11.25">
      <c r="B570" s="175"/>
      <c r="D570" s="141" t="s">
        <v>225</v>
      </c>
      <c r="E570" s="176" t="s">
        <v>19</v>
      </c>
      <c r="F570" s="177" t="s">
        <v>850</v>
      </c>
      <c r="H570" s="176" t="s">
        <v>19</v>
      </c>
      <c r="I570" s="178"/>
      <c r="L570" s="175"/>
      <c r="M570" s="179"/>
      <c r="T570" s="180"/>
      <c r="AT570" s="176" t="s">
        <v>225</v>
      </c>
      <c r="AU570" s="176" t="s">
        <v>85</v>
      </c>
      <c r="AV570" s="14" t="s">
        <v>83</v>
      </c>
      <c r="AW570" s="14" t="s">
        <v>36</v>
      </c>
      <c r="AX570" s="14" t="s">
        <v>75</v>
      </c>
      <c r="AY570" s="176" t="s">
        <v>119</v>
      </c>
    </row>
    <row r="571" spans="2:65" s="12" customFormat="1" ht="11.25">
      <c r="B571" s="151"/>
      <c r="D571" s="141" t="s">
        <v>225</v>
      </c>
      <c r="E571" s="152" t="s">
        <v>19</v>
      </c>
      <c r="F571" s="153" t="s">
        <v>848</v>
      </c>
      <c r="H571" s="154">
        <v>7.2</v>
      </c>
      <c r="I571" s="155"/>
      <c r="L571" s="151"/>
      <c r="M571" s="156"/>
      <c r="T571" s="157"/>
      <c r="AT571" s="152" t="s">
        <v>225</v>
      </c>
      <c r="AU571" s="152" t="s">
        <v>85</v>
      </c>
      <c r="AV571" s="12" t="s">
        <v>85</v>
      </c>
      <c r="AW571" s="12" t="s">
        <v>36</v>
      </c>
      <c r="AX571" s="12" t="s">
        <v>75</v>
      </c>
      <c r="AY571" s="152" t="s">
        <v>119</v>
      </c>
    </row>
    <row r="572" spans="2:65" s="12" customFormat="1" ht="11.25">
      <c r="B572" s="151"/>
      <c r="D572" s="141" t="s">
        <v>225</v>
      </c>
      <c r="E572" s="152" t="s">
        <v>19</v>
      </c>
      <c r="F572" s="153" t="s">
        <v>849</v>
      </c>
      <c r="H572" s="154">
        <v>4.96</v>
      </c>
      <c r="I572" s="155"/>
      <c r="L572" s="151"/>
      <c r="M572" s="156"/>
      <c r="T572" s="157"/>
      <c r="AT572" s="152" t="s">
        <v>225</v>
      </c>
      <c r="AU572" s="152" t="s">
        <v>85</v>
      </c>
      <c r="AV572" s="12" t="s">
        <v>85</v>
      </c>
      <c r="AW572" s="12" t="s">
        <v>36</v>
      </c>
      <c r="AX572" s="12" t="s">
        <v>75</v>
      </c>
      <c r="AY572" s="152" t="s">
        <v>119</v>
      </c>
    </row>
    <row r="573" spans="2:65" s="12" customFormat="1" ht="11.25">
      <c r="B573" s="151"/>
      <c r="D573" s="141" t="s">
        <v>225</v>
      </c>
      <c r="E573" s="152" t="s">
        <v>19</v>
      </c>
      <c r="F573" s="153" t="s">
        <v>431</v>
      </c>
      <c r="H573" s="154">
        <v>13.6</v>
      </c>
      <c r="I573" s="155"/>
      <c r="L573" s="151"/>
      <c r="M573" s="156"/>
      <c r="T573" s="157"/>
      <c r="AT573" s="152" t="s">
        <v>225</v>
      </c>
      <c r="AU573" s="152" t="s">
        <v>85</v>
      </c>
      <c r="AV573" s="12" t="s">
        <v>85</v>
      </c>
      <c r="AW573" s="12" t="s">
        <v>36</v>
      </c>
      <c r="AX573" s="12" t="s">
        <v>75</v>
      </c>
      <c r="AY573" s="152" t="s">
        <v>119</v>
      </c>
    </row>
    <row r="574" spans="2:65" s="13" customFormat="1" ht="11.25">
      <c r="B574" s="158"/>
      <c r="D574" s="141" t="s">
        <v>225</v>
      </c>
      <c r="E574" s="159" t="s">
        <v>19</v>
      </c>
      <c r="F574" s="160" t="s">
        <v>227</v>
      </c>
      <c r="H574" s="161">
        <v>51.52</v>
      </c>
      <c r="I574" s="162"/>
      <c r="L574" s="158"/>
      <c r="M574" s="163"/>
      <c r="T574" s="164"/>
      <c r="AT574" s="159" t="s">
        <v>225</v>
      </c>
      <c r="AU574" s="159" t="s">
        <v>85</v>
      </c>
      <c r="AV574" s="13" t="s">
        <v>140</v>
      </c>
      <c r="AW574" s="13" t="s">
        <v>36</v>
      </c>
      <c r="AX574" s="13" t="s">
        <v>83</v>
      </c>
      <c r="AY574" s="159" t="s">
        <v>119</v>
      </c>
    </row>
    <row r="575" spans="2:65" s="1" customFormat="1" ht="24.2" customHeight="1">
      <c r="B575" s="32"/>
      <c r="C575" s="165" t="s">
        <v>851</v>
      </c>
      <c r="D575" s="165" t="s">
        <v>283</v>
      </c>
      <c r="E575" s="166" t="s">
        <v>852</v>
      </c>
      <c r="F575" s="167" t="s">
        <v>853</v>
      </c>
      <c r="G575" s="168" t="s">
        <v>357</v>
      </c>
      <c r="H575" s="169">
        <v>25.76</v>
      </c>
      <c r="I575" s="170"/>
      <c r="J575" s="171">
        <f>ROUND(I575*H575,2)</f>
        <v>0</v>
      </c>
      <c r="K575" s="167" t="s">
        <v>222</v>
      </c>
      <c r="L575" s="172"/>
      <c r="M575" s="173" t="s">
        <v>19</v>
      </c>
      <c r="N575" s="174" t="s">
        <v>46</v>
      </c>
      <c r="P575" s="137">
        <f>O575*H575</f>
        <v>0</v>
      </c>
      <c r="Q575" s="137">
        <v>8.0000000000000007E-5</v>
      </c>
      <c r="R575" s="137">
        <f>Q575*H575</f>
        <v>2.0608000000000002E-3</v>
      </c>
      <c r="S575" s="137">
        <v>0</v>
      </c>
      <c r="T575" s="138">
        <f>S575*H575</f>
        <v>0</v>
      </c>
      <c r="AR575" s="139" t="s">
        <v>399</v>
      </c>
      <c r="AT575" s="139" t="s">
        <v>283</v>
      </c>
      <c r="AU575" s="139" t="s">
        <v>85</v>
      </c>
      <c r="AY575" s="17" t="s">
        <v>119</v>
      </c>
      <c r="BE575" s="140">
        <f>IF(N575="základní",J575,0)</f>
        <v>0</v>
      </c>
      <c r="BF575" s="140">
        <f>IF(N575="snížená",J575,0)</f>
        <v>0</v>
      </c>
      <c r="BG575" s="140">
        <f>IF(N575="zákl. přenesená",J575,0)</f>
        <v>0</v>
      </c>
      <c r="BH575" s="140">
        <f>IF(N575="sníž. přenesená",J575,0)</f>
        <v>0</v>
      </c>
      <c r="BI575" s="140">
        <f>IF(N575="nulová",J575,0)</f>
        <v>0</v>
      </c>
      <c r="BJ575" s="17" t="s">
        <v>83</v>
      </c>
      <c r="BK575" s="140">
        <f>ROUND(I575*H575,2)</f>
        <v>0</v>
      </c>
      <c r="BL575" s="17" t="s">
        <v>307</v>
      </c>
      <c r="BM575" s="139" t="s">
        <v>854</v>
      </c>
    </row>
    <row r="576" spans="2:65" s="14" customFormat="1" ht="11.25">
      <c r="B576" s="175"/>
      <c r="D576" s="141" t="s">
        <v>225</v>
      </c>
      <c r="E576" s="176" t="s">
        <v>19</v>
      </c>
      <c r="F576" s="177" t="s">
        <v>847</v>
      </c>
      <c r="H576" s="176" t="s">
        <v>19</v>
      </c>
      <c r="I576" s="178"/>
      <c r="L576" s="175"/>
      <c r="M576" s="179"/>
      <c r="T576" s="180"/>
      <c r="AT576" s="176" t="s">
        <v>225</v>
      </c>
      <c r="AU576" s="176" t="s">
        <v>85</v>
      </c>
      <c r="AV576" s="14" t="s">
        <v>83</v>
      </c>
      <c r="AW576" s="14" t="s">
        <v>36</v>
      </c>
      <c r="AX576" s="14" t="s">
        <v>75</v>
      </c>
      <c r="AY576" s="176" t="s">
        <v>119</v>
      </c>
    </row>
    <row r="577" spans="2:65" s="12" customFormat="1" ht="11.25">
      <c r="B577" s="151"/>
      <c r="D577" s="141" t="s">
        <v>225</v>
      </c>
      <c r="E577" s="152" t="s">
        <v>19</v>
      </c>
      <c r="F577" s="153" t="s">
        <v>848</v>
      </c>
      <c r="H577" s="154">
        <v>7.2</v>
      </c>
      <c r="I577" s="155"/>
      <c r="L577" s="151"/>
      <c r="M577" s="156"/>
      <c r="T577" s="157"/>
      <c r="AT577" s="152" t="s">
        <v>225</v>
      </c>
      <c r="AU577" s="152" t="s">
        <v>85</v>
      </c>
      <c r="AV577" s="12" t="s">
        <v>85</v>
      </c>
      <c r="AW577" s="12" t="s">
        <v>36</v>
      </c>
      <c r="AX577" s="12" t="s">
        <v>75</v>
      </c>
      <c r="AY577" s="152" t="s">
        <v>119</v>
      </c>
    </row>
    <row r="578" spans="2:65" s="12" customFormat="1" ht="11.25">
      <c r="B578" s="151"/>
      <c r="D578" s="141" t="s">
        <v>225</v>
      </c>
      <c r="E578" s="152" t="s">
        <v>19</v>
      </c>
      <c r="F578" s="153" t="s">
        <v>849</v>
      </c>
      <c r="H578" s="154">
        <v>4.96</v>
      </c>
      <c r="I578" s="155"/>
      <c r="L578" s="151"/>
      <c r="M578" s="156"/>
      <c r="T578" s="157"/>
      <c r="AT578" s="152" t="s">
        <v>225</v>
      </c>
      <c r="AU578" s="152" t="s">
        <v>85</v>
      </c>
      <c r="AV578" s="12" t="s">
        <v>85</v>
      </c>
      <c r="AW578" s="12" t="s">
        <v>36</v>
      </c>
      <c r="AX578" s="12" t="s">
        <v>75</v>
      </c>
      <c r="AY578" s="152" t="s">
        <v>119</v>
      </c>
    </row>
    <row r="579" spans="2:65" s="12" customFormat="1" ht="11.25">
      <c r="B579" s="151"/>
      <c r="D579" s="141" t="s">
        <v>225</v>
      </c>
      <c r="E579" s="152" t="s">
        <v>19</v>
      </c>
      <c r="F579" s="153" t="s">
        <v>431</v>
      </c>
      <c r="H579" s="154">
        <v>13.6</v>
      </c>
      <c r="I579" s="155"/>
      <c r="L579" s="151"/>
      <c r="M579" s="156"/>
      <c r="T579" s="157"/>
      <c r="AT579" s="152" t="s">
        <v>225</v>
      </c>
      <c r="AU579" s="152" t="s">
        <v>85</v>
      </c>
      <c r="AV579" s="12" t="s">
        <v>85</v>
      </c>
      <c r="AW579" s="12" t="s">
        <v>36</v>
      </c>
      <c r="AX579" s="12" t="s">
        <v>75</v>
      </c>
      <c r="AY579" s="152" t="s">
        <v>119</v>
      </c>
    </row>
    <row r="580" spans="2:65" s="13" customFormat="1" ht="11.25">
      <c r="B580" s="158"/>
      <c r="D580" s="141" t="s">
        <v>225</v>
      </c>
      <c r="E580" s="159" t="s">
        <v>19</v>
      </c>
      <c r="F580" s="160" t="s">
        <v>227</v>
      </c>
      <c r="H580" s="161">
        <v>25.76</v>
      </c>
      <c r="I580" s="162"/>
      <c r="L580" s="158"/>
      <c r="M580" s="163"/>
      <c r="T580" s="164"/>
      <c r="AT580" s="159" t="s">
        <v>225</v>
      </c>
      <c r="AU580" s="159" t="s">
        <v>85</v>
      </c>
      <c r="AV580" s="13" t="s">
        <v>140</v>
      </c>
      <c r="AW580" s="13" t="s">
        <v>36</v>
      </c>
      <c r="AX580" s="13" t="s">
        <v>83</v>
      </c>
      <c r="AY580" s="159" t="s">
        <v>119</v>
      </c>
    </row>
    <row r="581" spans="2:65" s="1" customFormat="1" ht="24.2" customHeight="1">
      <c r="B581" s="32"/>
      <c r="C581" s="165" t="s">
        <v>855</v>
      </c>
      <c r="D581" s="165" t="s">
        <v>283</v>
      </c>
      <c r="E581" s="166" t="s">
        <v>856</v>
      </c>
      <c r="F581" s="167" t="s">
        <v>857</v>
      </c>
      <c r="G581" s="168" t="s">
        <v>357</v>
      </c>
      <c r="H581" s="169">
        <v>25.76</v>
      </c>
      <c r="I581" s="170"/>
      <c r="J581" s="171">
        <f>ROUND(I581*H581,2)</f>
        <v>0</v>
      </c>
      <c r="K581" s="167" t="s">
        <v>222</v>
      </c>
      <c r="L581" s="172"/>
      <c r="M581" s="173" t="s">
        <v>19</v>
      </c>
      <c r="N581" s="174" t="s">
        <v>46</v>
      </c>
      <c r="P581" s="137">
        <f>O581*H581</f>
        <v>0</v>
      </c>
      <c r="Q581" s="137">
        <v>5.0000000000000002E-5</v>
      </c>
      <c r="R581" s="137">
        <f>Q581*H581</f>
        <v>1.2880000000000001E-3</v>
      </c>
      <c r="S581" s="137">
        <v>0</v>
      </c>
      <c r="T581" s="138">
        <f>S581*H581</f>
        <v>0</v>
      </c>
      <c r="AR581" s="139" t="s">
        <v>399</v>
      </c>
      <c r="AT581" s="139" t="s">
        <v>283</v>
      </c>
      <c r="AU581" s="139" t="s">
        <v>85</v>
      </c>
      <c r="AY581" s="17" t="s">
        <v>119</v>
      </c>
      <c r="BE581" s="140">
        <f>IF(N581="základní",J581,0)</f>
        <v>0</v>
      </c>
      <c r="BF581" s="140">
        <f>IF(N581="snížená",J581,0)</f>
        <v>0</v>
      </c>
      <c r="BG581" s="140">
        <f>IF(N581="zákl. přenesená",J581,0)</f>
        <v>0</v>
      </c>
      <c r="BH581" s="140">
        <f>IF(N581="sníž. přenesená",J581,0)</f>
        <v>0</v>
      </c>
      <c r="BI581" s="140">
        <f>IF(N581="nulová",J581,0)</f>
        <v>0</v>
      </c>
      <c r="BJ581" s="17" t="s">
        <v>83</v>
      </c>
      <c r="BK581" s="140">
        <f>ROUND(I581*H581,2)</f>
        <v>0</v>
      </c>
      <c r="BL581" s="17" t="s">
        <v>307</v>
      </c>
      <c r="BM581" s="139" t="s">
        <v>858</v>
      </c>
    </row>
    <row r="582" spans="2:65" s="14" customFormat="1" ht="11.25">
      <c r="B582" s="175"/>
      <c r="D582" s="141" t="s">
        <v>225</v>
      </c>
      <c r="E582" s="176" t="s">
        <v>19</v>
      </c>
      <c r="F582" s="177" t="s">
        <v>850</v>
      </c>
      <c r="H582" s="176" t="s">
        <v>19</v>
      </c>
      <c r="I582" s="178"/>
      <c r="L582" s="175"/>
      <c r="M582" s="179"/>
      <c r="T582" s="180"/>
      <c r="AT582" s="176" t="s">
        <v>225</v>
      </c>
      <c r="AU582" s="176" t="s">
        <v>85</v>
      </c>
      <c r="AV582" s="14" t="s">
        <v>83</v>
      </c>
      <c r="AW582" s="14" t="s">
        <v>36</v>
      </c>
      <c r="AX582" s="14" t="s">
        <v>75</v>
      </c>
      <c r="AY582" s="176" t="s">
        <v>119</v>
      </c>
    </row>
    <row r="583" spans="2:65" s="12" customFormat="1" ht="11.25">
      <c r="B583" s="151"/>
      <c r="D583" s="141" t="s">
        <v>225</v>
      </c>
      <c r="E583" s="152" t="s">
        <v>19</v>
      </c>
      <c r="F583" s="153" t="s">
        <v>848</v>
      </c>
      <c r="H583" s="154">
        <v>7.2</v>
      </c>
      <c r="I583" s="155"/>
      <c r="L583" s="151"/>
      <c r="M583" s="156"/>
      <c r="T583" s="157"/>
      <c r="AT583" s="152" t="s">
        <v>225</v>
      </c>
      <c r="AU583" s="152" t="s">
        <v>85</v>
      </c>
      <c r="AV583" s="12" t="s">
        <v>85</v>
      </c>
      <c r="AW583" s="12" t="s">
        <v>36</v>
      </c>
      <c r="AX583" s="12" t="s">
        <v>75</v>
      </c>
      <c r="AY583" s="152" t="s">
        <v>119</v>
      </c>
    </row>
    <row r="584" spans="2:65" s="12" customFormat="1" ht="11.25">
      <c r="B584" s="151"/>
      <c r="D584" s="141" t="s">
        <v>225</v>
      </c>
      <c r="E584" s="152" t="s">
        <v>19</v>
      </c>
      <c r="F584" s="153" t="s">
        <v>849</v>
      </c>
      <c r="H584" s="154">
        <v>4.96</v>
      </c>
      <c r="I584" s="155"/>
      <c r="L584" s="151"/>
      <c r="M584" s="156"/>
      <c r="T584" s="157"/>
      <c r="AT584" s="152" t="s">
        <v>225</v>
      </c>
      <c r="AU584" s="152" t="s">
        <v>85</v>
      </c>
      <c r="AV584" s="12" t="s">
        <v>85</v>
      </c>
      <c r="AW584" s="12" t="s">
        <v>36</v>
      </c>
      <c r="AX584" s="12" t="s">
        <v>75</v>
      </c>
      <c r="AY584" s="152" t="s">
        <v>119</v>
      </c>
    </row>
    <row r="585" spans="2:65" s="12" customFormat="1" ht="11.25">
      <c r="B585" s="151"/>
      <c r="D585" s="141" t="s">
        <v>225</v>
      </c>
      <c r="E585" s="152" t="s">
        <v>19</v>
      </c>
      <c r="F585" s="153" t="s">
        <v>431</v>
      </c>
      <c r="H585" s="154">
        <v>13.6</v>
      </c>
      <c r="I585" s="155"/>
      <c r="L585" s="151"/>
      <c r="M585" s="156"/>
      <c r="T585" s="157"/>
      <c r="AT585" s="152" t="s">
        <v>225</v>
      </c>
      <c r="AU585" s="152" t="s">
        <v>85</v>
      </c>
      <c r="AV585" s="12" t="s">
        <v>85</v>
      </c>
      <c r="AW585" s="12" t="s">
        <v>36</v>
      </c>
      <c r="AX585" s="12" t="s">
        <v>75</v>
      </c>
      <c r="AY585" s="152" t="s">
        <v>119</v>
      </c>
    </row>
    <row r="586" spans="2:65" s="13" customFormat="1" ht="11.25">
      <c r="B586" s="158"/>
      <c r="D586" s="141" t="s">
        <v>225</v>
      </c>
      <c r="E586" s="159" t="s">
        <v>19</v>
      </c>
      <c r="F586" s="160" t="s">
        <v>227</v>
      </c>
      <c r="H586" s="161">
        <v>25.76</v>
      </c>
      <c r="I586" s="162"/>
      <c r="L586" s="158"/>
      <c r="M586" s="163"/>
      <c r="T586" s="164"/>
      <c r="AT586" s="159" t="s">
        <v>225</v>
      </c>
      <c r="AU586" s="159" t="s">
        <v>85</v>
      </c>
      <c r="AV586" s="13" t="s">
        <v>140</v>
      </c>
      <c r="AW586" s="13" t="s">
        <v>36</v>
      </c>
      <c r="AX586" s="13" t="s">
        <v>83</v>
      </c>
      <c r="AY586" s="159" t="s">
        <v>119</v>
      </c>
    </row>
    <row r="587" spans="2:65" s="1" customFormat="1" ht="33" customHeight="1">
      <c r="B587" s="32"/>
      <c r="C587" s="128" t="s">
        <v>859</v>
      </c>
      <c r="D587" s="128" t="s">
        <v>122</v>
      </c>
      <c r="E587" s="129" t="s">
        <v>860</v>
      </c>
      <c r="F587" s="130" t="s">
        <v>861</v>
      </c>
      <c r="G587" s="131" t="s">
        <v>357</v>
      </c>
      <c r="H587" s="132">
        <v>3.08</v>
      </c>
      <c r="I587" s="133"/>
      <c r="J587" s="134">
        <f>ROUND(I587*H587,2)</f>
        <v>0</v>
      </c>
      <c r="K587" s="130" t="s">
        <v>222</v>
      </c>
      <c r="L587" s="32"/>
      <c r="M587" s="135" t="s">
        <v>19</v>
      </c>
      <c r="N587" s="136" t="s">
        <v>46</v>
      </c>
      <c r="P587" s="137">
        <f>O587*H587</f>
        <v>0</v>
      </c>
      <c r="Q587" s="137">
        <v>0</v>
      </c>
      <c r="R587" s="137">
        <f>Q587*H587</f>
        <v>0</v>
      </c>
      <c r="S587" s="137">
        <v>0</v>
      </c>
      <c r="T587" s="138">
        <f>S587*H587</f>
        <v>0</v>
      </c>
      <c r="AR587" s="139" t="s">
        <v>307</v>
      </c>
      <c r="AT587" s="139" t="s">
        <v>122</v>
      </c>
      <c r="AU587" s="139" t="s">
        <v>85</v>
      </c>
      <c r="AY587" s="17" t="s">
        <v>119</v>
      </c>
      <c r="BE587" s="140">
        <f>IF(N587="základní",J587,0)</f>
        <v>0</v>
      </c>
      <c r="BF587" s="140">
        <f>IF(N587="snížená",J587,0)</f>
        <v>0</v>
      </c>
      <c r="BG587" s="140">
        <f>IF(N587="zákl. přenesená",J587,0)</f>
        <v>0</v>
      </c>
      <c r="BH587" s="140">
        <f>IF(N587="sníž. přenesená",J587,0)</f>
        <v>0</v>
      </c>
      <c r="BI587" s="140">
        <f>IF(N587="nulová",J587,0)</f>
        <v>0</v>
      </c>
      <c r="BJ587" s="17" t="s">
        <v>83</v>
      </c>
      <c r="BK587" s="140">
        <f>ROUND(I587*H587,2)</f>
        <v>0</v>
      </c>
      <c r="BL587" s="17" t="s">
        <v>307</v>
      </c>
      <c r="BM587" s="139" t="s">
        <v>862</v>
      </c>
    </row>
    <row r="588" spans="2:65" s="1" customFormat="1" ht="11.25">
      <c r="B588" s="32"/>
      <c r="D588" s="145" t="s">
        <v>179</v>
      </c>
      <c r="F588" s="146" t="s">
        <v>863</v>
      </c>
      <c r="I588" s="143"/>
      <c r="L588" s="32"/>
      <c r="M588" s="144"/>
      <c r="T588" s="53"/>
      <c r="AT588" s="17" t="s">
        <v>179</v>
      </c>
      <c r="AU588" s="17" t="s">
        <v>85</v>
      </c>
    </row>
    <row r="589" spans="2:65" s="12" customFormat="1" ht="11.25">
      <c r="B589" s="151"/>
      <c r="D589" s="141" t="s">
        <v>225</v>
      </c>
      <c r="E589" s="152" t="s">
        <v>19</v>
      </c>
      <c r="F589" s="153" t="s">
        <v>864</v>
      </c>
      <c r="H589" s="154">
        <v>2.1</v>
      </c>
      <c r="I589" s="155"/>
      <c r="L589" s="151"/>
      <c r="M589" s="156"/>
      <c r="T589" s="157"/>
      <c r="AT589" s="152" t="s">
        <v>225</v>
      </c>
      <c r="AU589" s="152" t="s">
        <v>85</v>
      </c>
      <c r="AV589" s="12" t="s">
        <v>85</v>
      </c>
      <c r="AW589" s="12" t="s">
        <v>36</v>
      </c>
      <c r="AX589" s="12" t="s">
        <v>75</v>
      </c>
      <c r="AY589" s="152" t="s">
        <v>119</v>
      </c>
    </row>
    <row r="590" spans="2:65" s="12" customFormat="1" ht="11.25">
      <c r="B590" s="151"/>
      <c r="D590" s="141" t="s">
        <v>225</v>
      </c>
      <c r="E590" s="152" t="s">
        <v>19</v>
      </c>
      <c r="F590" s="153" t="s">
        <v>865</v>
      </c>
      <c r="H590" s="154">
        <v>0.98</v>
      </c>
      <c r="I590" s="155"/>
      <c r="L590" s="151"/>
      <c r="M590" s="156"/>
      <c r="T590" s="157"/>
      <c r="AT590" s="152" t="s">
        <v>225</v>
      </c>
      <c r="AU590" s="152" t="s">
        <v>85</v>
      </c>
      <c r="AV590" s="12" t="s">
        <v>85</v>
      </c>
      <c r="AW590" s="12" t="s">
        <v>36</v>
      </c>
      <c r="AX590" s="12" t="s">
        <v>75</v>
      </c>
      <c r="AY590" s="152" t="s">
        <v>119</v>
      </c>
    </row>
    <row r="591" spans="2:65" s="13" customFormat="1" ht="11.25">
      <c r="B591" s="158"/>
      <c r="D591" s="141" t="s">
        <v>225</v>
      </c>
      <c r="E591" s="159" t="s">
        <v>19</v>
      </c>
      <c r="F591" s="160" t="s">
        <v>227</v>
      </c>
      <c r="H591" s="161">
        <v>3.08</v>
      </c>
      <c r="I591" s="162"/>
      <c r="L591" s="158"/>
      <c r="M591" s="163"/>
      <c r="T591" s="164"/>
      <c r="AT591" s="159" t="s">
        <v>225</v>
      </c>
      <c r="AU591" s="159" t="s">
        <v>85</v>
      </c>
      <c r="AV591" s="13" t="s">
        <v>140</v>
      </c>
      <c r="AW591" s="13" t="s">
        <v>36</v>
      </c>
      <c r="AX591" s="13" t="s">
        <v>83</v>
      </c>
      <c r="AY591" s="159" t="s">
        <v>119</v>
      </c>
    </row>
    <row r="592" spans="2:65" s="1" customFormat="1" ht="21.75" customHeight="1">
      <c r="B592" s="32"/>
      <c r="C592" s="165" t="s">
        <v>866</v>
      </c>
      <c r="D592" s="165" t="s">
        <v>283</v>
      </c>
      <c r="E592" s="166" t="s">
        <v>867</v>
      </c>
      <c r="F592" s="167" t="s">
        <v>868</v>
      </c>
      <c r="G592" s="168" t="s">
        <v>357</v>
      </c>
      <c r="H592" s="169">
        <v>3.08</v>
      </c>
      <c r="I592" s="170"/>
      <c r="J592" s="171">
        <f>ROUND(I592*H592,2)</f>
        <v>0</v>
      </c>
      <c r="K592" s="167" t="s">
        <v>222</v>
      </c>
      <c r="L592" s="172"/>
      <c r="M592" s="173" t="s">
        <v>19</v>
      </c>
      <c r="N592" s="174" t="s">
        <v>46</v>
      </c>
      <c r="P592" s="137">
        <f>O592*H592</f>
        <v>0</v>
      </c>
      <c r="Q592" s="137">
        <v>1.1000000000000001E-3</v>
      </c>
      <c r="R592" s="137">
        <f>Q592*H592</f>
        <v>3.3880000000000004E-3</v>
      </c>
      <c r="S592" s="137">
        <v>0</v>
      </c>
      <c r="T592" s="138">
        <f>S592*H592</f>
        <v>0</v>
      </c>
      <c r="AR592" s="139" t="s">
        <v>399</v>
      </c>
      <c r="AT592" s="139" t="s">
        <v>283</v>
      </c>
      <c r="AU592" s="139" t="s">
        <v>85</v>
      </c>
      <c r="AY592" s="17" t="s">
        <v>119</v>
      </c>
      <c r="BE592" s="140">
        <f>IF(N592="základní",J592,0)</f>
        <v>0</v>
      </c>
      <c r="BF592" s="140">
        <f>IF(N592="snížená",J592,0)</f>
        <v>0</v>
      </c>
      <c r="BG592" s="140">
        <f>IF(N592="zákl. přenesená",J592,0)</f>
        <v>0</v>
      </c>
      <c r="BH592" s="140">
        <f>IF(N592="sníž. přenesená",J592,0)</f>
        <v>0</v>
      </c>
      <c r="BI592" s="140">
        <f>IF(N592="nulová",J592,0)</f>
        <v>0</v>
      </c>
      <c r="BJ592" s="17" t="s">
        <v>83</v>
      </c>
      <c r="BK592" s="140">
        <f>ROUND(I592*H592,2)</f>
        <v>0</v>
      </c>
      <c r="BL592" s="17" t="s">
        <v>307</v>
      </c>
      <c r="BM592" s="139" t="s">
        <v>869</v>
      </c>
    </row>
    <row r="593" spans="2:65" s="12" customFormat="1" ht="11.25">
      <c r="B593" s="151"/>
      <c r="D593" s="141" t="s">
        <v>225</v>
      </c>
      <c r="E593" s="152" t="s">
        <v>19</v>
      </c>
      <c r="F593" s="153" t="s">
        <v>864</v>
      </c>
      <c r="H593" s="154">
        <v>2.1</v>
      </c>
      <c r="I593" s="155"/>
      <c r="L593" s="151"/>
      <c r="M593" s="156"/>
      <c r="T593" s="157"/>
      <c r="AT593" s="152" t="s">
        <v>225</v>
      </c>
      <c r="AU593" s="152" t="s">
        <v>85</v>
      </c>
      <c r="AV593" s="12" t="s">
        <v>85</v>
      </c>
      <c r="AW593" s="12" t="s">
        <v>36</v>
      </c>
      <c r="AX593" s="12" t="s">
        <v>75</v>
      </c>
      <c r="AY593" s="152" t="s">
        <v>119</v>
      </c>
    </row>
    <row r="594" spans="2:65" s="12" customFormat="1" ht="11.25">
      <c r="B594" s="151"/>
      <c r="D594" s="141" t="s">
        <v>225</v>
      </c>
      <c r="E594" s="152" t="s">
        <v>19</v>
      </c>
      <c r="F594" s="153" t="s">
        <v>865</v>
      </c>
      <c r="H594" s="154">
        <v>0.98</v>
      </c>
      <c r="I594" s="155"/>
      <c r="L594" s="151"/>
      <c r="M594" s="156"/>
      <c r="T594" s="157"/>
      <c r="AT594" s="152" t="s">
        <v>225</v>
      </c>
      <c r="AU594" s="152" t="s">
        <v>85</v>
      </c>
      <c r="AV594" s="12" t="s">
        <v>85</v>
      </c>
      <c r="AW594" s="12" t="s">
        <v>36</v>
      </c>
      <c r="AX594" s="12" t="s">
        <v>75</v>
      </c>
      <c r="AY594" s="152" t="s">
        <v>119</v>
      </c>
    </row>
    <row r="595" spans="2:65" s="13" customFormat="1" ht="11.25">
      <c r="B595" s="158"/>
      <c r="D595" s="141" t="s">
        <v>225</v>
      </c>
      <c r="E595" s="159" t="s">
        <v>19</v>
      </c>
      <c r="F595" s="160" t="s">
        <v>227</v>
      </c>
      <c r="H595" s="161">
        <v>3.08</v>
      </c>
      <c r="I595" s="162"/>
      <c r="L595" s="158"/>
      <c r="M595" s="163"/>
      <c r="T595" s="164"/>
      <c r="AT595" s="159" t="s">
        <v>225</v>
      </c>
      <c r="AU595" s="159" t="s">
        <v>85</v>
      </c>
      <c r="AV595" s="13" t="s">
        <v>140</v>
      </c>
      <c r="AW595" s="13" t="s">
        <v>36</v>
      </c>
      <c r="AX595" s="13" t="s">
        <v>83</v>
      </c>
      <c r="AY595" s="159" t="s">
        <v>119</v>
      </c>
    </row>
    <row r="596" spans="2:65" s="1" customFormat="1" ht="16.5" customHeight="1">
      <c r="B596" s="32"/>
      <c r="C596" s="165" t="s">
        <v>870</v>
      </c>
      <c r="D596" s="165" t="s">
        <v>283</v>
      </c>
      <c r="E596" s="166" t="s">
        <v>871</v>
      </c>
      <c r="F596" s="167" t="s">
        <v>872</v>
      </c>
      <c r="G596" s="168" t="s">
        <v>873</v>
      </c>
      <c r="H596" s="169">
        <v>2</v>
      </c>
      <c r="I596" s="170"/>
      <c r="J596" s="171">
        <f>ROUND(I596*H596,2)</f>
        <v>0</v>
      </c>
      <c r="K596" s="167" t="s">
        <v>222</v>
      </c>
      <c r="L596" s="172"/>
      <c r="M596" s="173" t="s">
        <v>19</v>
      </c>
      <c r="N596" s="174" t="s">
        <v>46</v>
      </c>
      <c r="P596" s="137">
        <f>O596*H596</f>
        <v>0</v>
      </c>
      <c r="Q596" s="137">
        <v>2.0000000000000001E-4</v>
      </c>
      <c r="R596" s="137">
        <f>Q596*H596</f>
        <v>4.0000000000000002E-4</v>
      </c>
      <c r="S596" s="137">
        <v>0</v>
      </c>
      <c r="T596" s="138">
        <f>S596*H596</f>
        <v>0</v>
      </c>
      <c r="AR596" s="139" t="s">
        <v>399</v>
      </c>
      <c r="AT596" s="139" t="s">
        <v>283</v>
      </c>
      <c r="AU596" s="139" t="s">
        <v>85</v>
      </c>
      <c r="AY596" s="17" t="s">
        <v>119</v>
      </c>
      <c r="BE596" s="140">
        <f>IF(N596="základní",J596,0)</f>
        <v>0</v>
      </c>
      <c r="BF596" s="140">
        <f>IF(N596="snížená",J596,0)</f>
        <v>0</v>
      </c>
      <c r="BG596" s="140">
        <f>IF(N596="zákl. přenesená",J596,0)</f>
        <v>0</v>
      </c>
      <c r="BH596" s="140">
        <f>IF(N596="sníž. přenesená",J596,0)</f>
        <v>0</v>
      </c>
      <c r="BI596" s="140">
        <f>IF(N596="nulová",J596,0)</f>
        <v>0</v>
      </c>
      <c r="BJ596" s="17" t="s">
        <v>83</v>
      </c>
      <c r="BK596" s="140">
        <f>ROUND(I596*H596,2)</f>
        <v>0</v>
      </c>
      <c r="BL596" s="17" t="s">
        <v>307</v>
      </c>
      <c r="BM596" s="139" t="s">
        <v>874</v>
      </c>
    </row>
    <row r="597" spans="2:65" s="12" customFormat="1" ht="11.25">
      <c r="B597" s="151"/>
      <c r="D597" s="141" t="s">
        <v>225</v>
      </c>
      <c r="E597" s="152" t="s">
        <v>19</v>
      </c>
      <c r="F597" s="153" t="s">
        <v>875</v>
      </c>
      <c r="H597" s="154">
        <v>1</v>
      </c>
      <c r="I597" s="155"/>
      <c r="L597" s="151"/>
      <c r="M597" s="156"/>
      <c r="T597" s="157"/>
      <c r="AT597" s="152" t="s">
        <v>225</v>
      </c>
      <c r="AU597" s="152" t="s">
        <v>85</v>
      </c>
      <c r="AV597" s="12" t="s">
        <v>85</v>
      </c>
      <c r="AW597" s="12" t="s">
        <v>36</v>
      </c>
      <c r="AX597" s="12" t="s">
        <v>75</v>
      </c>
      <c r="AY597" s="152" t="s">
        <v>119</v>
      </c>
    </row>
    <row r="598" spans="2:65" s="12" customFormat="1" ht="11.25">
      <c r="B598" s="151"/>
      <c r="D598" s="141" t="s">
        <v>225</v>
      </c>
      <c r="E598" s="152" t="s">
        <v>19</v>
      </c>
      <c r="F598" s="153" t="s">
        <v>876</v>
      </c>
      <c r="H598" s="154">
        <v>1</v>
      </c>
      <c r="I598" s="155"/>
      <c r="L598" s="151"/>
      <c r="M598" s="156"/>
      <c r="T598" s="157"/>
      <c r="AT598" s="152" t="s">
        <v>225</v>
      </c>
      <c r="AU598" s="152" t="s">
        <v>85</v>
      </c>
      <c r="AV598" s="12" t="s">
        <v>85</v>
      </c>
      <c r="AW598" s="12" t="s">
        <v>36</v>
      </c>
      <c r="AX598" s="12" t="s">
        <v>75</v>
      </c>
      <c r="AY598" s="152" t="s">
        <v>119</v>
      </c>
    </row>
    <row r="599" spans="2:65" s="13" customFormat="1" ht="11.25">
      <c r="B599" s="158"/>
      <c r="D599" s="141" t="s">
        <v>225</v>
      </c>
      <c r="E599" s="159" t="s">
        <v>19</v>
      </c>
      <c r="F599" s="160" t="s">
        <v>227</v>
      </c>
      <c r="H599" s="161">
        <v>2</v>
      </c>
      <c r="I599" s="162"/>
      <c r="L599" s="158"/>
      <c r="M599" s="163"/>
      <c r="T599" s="164"/>
      <c r="AT599" s="159" t="s">
        <v>225</v>
      </c>
      <c r="AU599" s="159" t="s">
        <v>85</v>
      </c>
      <c r="AV599" s="13" t="s">
        <v>140</v>
      </c>
      <c r="AW599" s="13" t="s">
        <v>36</v>
      </c>
      <c r="AX599" s="13" t="s">
        <v>83</v>
      </c>
      <c r="AY599" s="159" t="s">
        <v>119</v>
      </c>
    </row>
    <row r="600" spans="2:65" s="1" customFormat="1" ht="44.25" customHeight="1">
      <c r="B600" s="32"/>
      <c r="C600" s="128" t="s">
        <v>877</v>
      </c>
      <c r="D600" s="128" t="s">
        <v>122</v>
      </c>
      <c r="E600" s="129" t="s">
        <v>878</v>
      </c>
      <c r="F600" s="130" t="s">
        <v>879</v>
      </c>
      <c r="G600" s="131" t="s">
        <v>265</v>
      </c>
      <c r="H600" s="132">
        <v>0.34499999999999997</v>
      </c>
      <c r="I600" s="133"/>
      <c r="J600" s="134">
        <f>ROUND(I600*H600,2)</f>
        <v>0</v>
      </c>
      <c r="K600" s="130" t="s">
        <v>222</v>
      </c>
      <c r="L600" s="32"/>
      <c r="M600" s="135" t="s">
        <v>19</v>
      </c>
      <c r="N600" s="136" t="s">
        <v>46</v>
      </c>
      <c r="P600" s="137">
        <f>O600*H600</f>
        <v>0</v>
      </c>
      <c r="Q600" s="137">
        <v>0</v>
      </c>
      <c r="R600" s="137">
        <f>Q600*H600</f>
        <v>0</v>
      </c>
      <c r="S600" s="137">
        <v>0</v>
      </c>
      <c r="T600" s="138">
        <f>S600*H600</f>
        <v>0</v>
      </c>
      <c r="AR600" s="139" t="s">
        <v>307</v>
      </c>
      <c r="AT600" s="139" t="s">
        <v>122</v>
      </c>
      <c r="AU600" s="139" t="s">
        <v>85</v>
      </c>
      <c r="AY600" s="17" t="s">
        <v>119</v>
      </c>
      <c r="BE600" s="140">
        <f>IF(N600="základní",J600,0)</f>
        <v>0</v>
      </c>
      <c r="BF600" s="140">
        <f>IF(N600="snížená",J600,0)</f>
        <v>0</v>
      </c>
      <c r="BG600" s="140">
        <f>IF(N600="zákl. přenesená",J600,0)</f>
        <v>0</v>
      </c>
      <c r="BH600" s="140">
        <f>IF(N600="sníž. přenesená",J600,0)</f>
        <v>0</v>
      </c>
      <c r="BI600" s="140">
        <f>IF(N600="nulová",J600,0)</f>
        <v>0</v>
      </c>
      <c r="BJ600" s="17" t="s">
        <v>83</v>
      </c>
      <c r="BK600" s="140">
        <f>ROUND(I600*H600,2)</f>
        <v>0</v>
      </c>
      <c r="BL600" s="17" t="s">
        <v>307</v>
      </c>
      <c r="BM600" s="139" t="s">
        <v>880</v>
      </c>
    </row>
    <row r="601" spans="2:65" s="1" customFormat="1" ht="11.25">
      <c r="B601" s="32"/>
      <c r="D601" s="145" t="s">
        <v>179</v>
      </c>
      <c r="F601" s="146" t="s">
        <v>881</v>
      </c>
      <c r="I601" s="143"/>
      <c r="L601" s="32"/>
      <c r="M601" s="144"/>
      <c r="T601" s="53"/>
      <c r="AT601" s="17" t="s">
        <v>179</v>
      </c>
      <c r="AU601" s="17" t="s">
        <v>85</v>
      </c>
    </row>
    <row r="602" spans="2:65" s="11" customFormat="1" ht="22.9" customHeight="1">
      <c r="B602" s="116"/>
      <c r="D602" s="117" t="s">
        <v>74</v>
      </c>
      <c r="E602" s="126" t="s">
        <v>882</v>
      </c>
      <c r="F602" s="126" t="s">
        <v>883</v>
      </c>
      <c r="I602" s="119"/>
      <c r="J602" s="127">
        <f>BK602</f>
        <v>0</v>
      </c>
      <c r="L602" s="116"/>
      <c r="M602" s="121"/>
      <c r="P602" s="122">
        <f>SUM(P603:P646)</f>
        <v>0</v>
      </c>
      <c r="R602" s="122">
        <f>SUM(R603:R646)</f>
        <v>0.10398592000000001</v>
      </c>
      <c r="T602" s="123">
        <f>SUM(T603:T646)</f>
        <v>0</v>
      </c>
      <c r="AR602" s="117" t="s">
        <v>85</v>
      </c>
      <c r="AT602" s="124" t="s">
        <v>74</v>
      </c>
      <c r="AU602" s="124" t="s">
        <v>83</v>
      </c>
      <c r="AY602" s="117" t="s">
        <v>119</v>
      </c>
      <c r="BK602" s="125">
        <f>SUM(BK603:BK646)</f>
        <v>0</v>
      </c>
    </row>
    <row r="603" spans="2:65" s="1" customFormat="1" ht="24.2" customHeight="1">
      <c r="B603" s="32"/>
      <c r="C603" s="128" t="s">
        <v>884</v>
      </c>
      <c r="D603" s="128" t="s">
        <v>122</v>
      </c>
      <c r="E603" s="129" t="s">
        <v>885</v>
      </c>
      <c r="F603" s="130" t="s">
        <v>886</v>
      </c>
      <c r="G603" s="131" t="s">
        <v>221</v>
      </c>
      <c r="H603" s="132">
        <v>1.92</v>
      </c>
      <c r="I603" s="133"/>
      <c r="J603" s="134">
        <f>ROUND(I603*H603,2)</f>
        <v>0</v>
      </c>
      <c r="K603" s="130" t="s">
        <v>222</v>
      </c>
      <c r="L603" s="32"/>
      <c r="M603" s="135" t="s">
        <v>19</v>
      </c>
      <c r="N603" s="136" t="s">
        <v>46</v>
      </c>
      <c r="P603" s="137">
        <f>O603*H603</f>
        <v>0</v>
      </c>
      <c r="Q603" s="137">
        <v>0</v>
      </c>
      <c r="R603" s="137">
        <f>Q603*H603</f>
        <v>0</v>
      </c>
      <c r="S603" s="137">
        <v>0</v>
      </c>
      <c r="T603" s="138">
        <f>S603*H603</f>
        <v>0</v>
      </c>
      <c r="AR603" s="139" t="s">
        <v>307</v>
      </c>
      <c r="AT603" s="139" t="s">
        <v>122</v>
      </c>
      <c r="AU603" s="139" t="s">
        <v>85</v>
      </c>
      <c r="AY603" s="17" t="s">
        <v>119</v>
      </c>
      <c r="BE603" s="140">
        <f>IF(N603="základní",J603,0)</f>
        <v>0</v>
      </c>
      <c r="BF603" s="140">
        <f>IF(N603="snížená",J603,0)</f>
        <v>0</v>
      </c>
      <c r="BG603" s="140">
        <f>IF(N603="zákl. přenesená",J603,0)</f>
        <v>0</v>
      </c>
      <c r="BH603" s="140">
        <f>IF(N603="sníž. přenesená",J603,0)</f>
        <v>0</v>
      </c>
      <c r="BI603" s="140">
        <f>IF(N603="nulová",J603,0)</f>
        <v>0</v>
      </c>
      <c r="BJ603" s="17" t="s">
        <v>83</v>
      </c>
      <c r="BK603" s="140">
        <f>ROUND(I603*H603,2)</f>
        <v>0</v>
      </c>
      <c r="BL603" s="17" t="s">
        <v>307</v>
      </c>
      <c r="BM603" s="139" t="s">
        <v>887</v>
      </c>
    </row>
    <row r="604" spans="2:65" s="1" customFormat="1" ht="11.25">
      <c r="B604" s="32"/>
      <c r="D604" s="145" t="s">
        <v>179</v>
      </c>
      <c r="F604" s="146" t="s">
        <v>888</v>
      </c>
      <c r="I604" s="143"/>
      <c r="L604" s="32"/>
      <c r="M604" s="144"/>
      <c r="T604" s="53"/>
      <c r="AT604" s="17" t="s">
        <v>179</v>
      </c>
      <c r="AU604" s="17" t="s">
        <v>85</v>
      </c>
    </row>
    <row r="605" spans="2:65" s="12" customFormat="1" ht="11.25">
      <c r="B605" s="151"/>
      <c r="D605" s="141" t="s">
        <v>225</v>
      </c>
      <c r="E605" s="152" t="s">
        <v>19</v>
      </c>
      <c r="F605" s="153" t="s">
        <v>889</v>
      </c>
      <c r="H605" s="154">
        <v>1.92</v>
      </c>
      <c r="I605" s="155"/>
      <c r="L605" s="151"/>
      <c r="M605" s="156"/>
      <c r="T605" s="157"/>
      <c r="AT605" s="152" t="s">
        <v>225</v>
      </c>
      <c r="AU605" s="152" t="s">
        <v>85</v>
      </c>
      <c r="AV605" s="12" t="s">
        <v>85</v>
      </c>
      <c r="AW605" s="12" t="s">
        <v>36</v>
      </c>
      <c r="AX605" s="12" t="s">
        <v>83</v>
      </c>
      <c r="AY605" s="152" t="s">
        <v>119</v>
      </c>
    </row>
    <row r="606" spans="2:65" s="1" customFormat="1" ht="16.5" customHeight="1">
      <c r="B606" s="32"/>
      <c r="C606" s="165" t="s">
        <v>890</v>
      </c>
      <c r="D606" s="165" t="s">
        <v>283</v>
      </c>
      <c r="E606" s="166" t="s">
        <v>891</v>
      </c>
      <c r="F606" s="167" t="s">
        <v>892</v>
      </c>
      <c r="G606" s="168" t="s">
        <v>221</v>
      </c>
      <c r="H606" s="169">
        <v>1.92</v>
      </c>
      <c r="I606" s="170"/>
      <c r="J606" s="171">
        <f>ROUND(I606*H606,2)</f>
        <v>0</v>
      </c>
      <c r="K606" s="167" t="s">
        <v>222</v>
      </c>
      <c r="L606" s="172"/>
      <c r="M606" s="173" t="s">
        <v>19</v>
      </c>
      <c r="N606" s="174" t="s">
        <v>46</v>
      </c>
      <c r="P606" s="137">
        <f>O606*H606</f>
        <v>0</v>
      </c>
      <c r="Q606" s="137">
        <v>1.6E-2</v>
      </c>
      <c r="R606" s="137">
        <f>Q606*H606</f>
        <v>3.0720000000000001E-2</v>
      </c>
      <c r="S606" s="137">
        <v>0</v>
      </c>
      <c r="T606" s="138">
        <f>S606*H606</f>
        <v>0</v>
      </c>
      <c r="AR606" s="139" t="s">
        <v>399</v>
      </c>
      <c r="AT606" s="139" t="s">
        <v>283</v>
      </c>
      <c r="AU606" s="139" t="s">
        <v>85</v>
      </c>
      <c r="AY606" s="17" t="s">
        <v>119</v>
      </c>
      <c r="BE606" s="140">
        <f>IF(N606="základní",J606,0)</f>
        <v>0</v>
      </c>
      <c r="BF606" s="140">
        <f>IF(N606="snížená",J606,0)</f>
        <v>0</v>
      </c>
      <c r="BG606" s="140">
        <f>IF(N606="zákl. přenesená",J606,0)</f>
        <v>0</v>
      </c>
      <c r="BH606" s="140">
        <f>IF(N606="sníž. přenesená",J606,0)</f>
        <v>0</v>
      </c>
      <c r="BI606" s="140">
        <f>IF(N606="nulová",J606,0)</f>
        <v>0</v>
      </c>
      <c r="BJ606" s="17" t="s">
        <v>83</v>
      </c>
      <c r="BK606" s="140">
        <f>ROUND(I606*H606,2)</f>
        <v>0</v>
      </c>
      <c r="BL606" s="17" t="s">
        <v>307</v>
      </c>
      <c r="BM606" s="139" t="s">
        <v>893</v>
      </c>
    </row>
    <row r="607" spans="2:65" s="12" customFormat="1" ht="11.25">
      <c r="B607" s="151"/>
      <c r="D607" s="141" t="s">
        <v>225</v>
      </c>
      <c r="E607" s="152" t="s">
        <v>19</v>
      </c>
      <c r="F607" s="153" t="s">
        <v>889</v>
      </c>
      <c r="H607" s="154">
        <v>1.92</v>
      </c>
      <c r="I607" s="155"/>
      <c r="L607" s="151"/>
      <c r="M607" s="156"/>
      <c r="T607" s="157"/>
      <c r="AT607" s="152" t="s">
        <v>225</v>
      </c>
      <c r="AU607" s="152" t="s">
        <v>85</v>
      </c>
      <c r="AV607" s="12" t="s">
        <v>85</v>
      </c>
      <c r="AW607" s="12" t="s">
        <v>36</v>
      </c>
      <c r="AX607" s="12" t="s">
        <v>83</v>
      </c>
      <c r="AY607" s="152" t="s">
        <v>119</v>
      </c>
    </row>
    <row r="608" spans="2:65" s="1" customFormat="1" ht="33" customHeight="1">
      <c r="B608" s="32"/>
      <c r="C608" s="128" t="s">
        <v>894</v>
      </c>
      <c r="D608" s="128" t="s">
        <v>122</v>
      </c>
      <c r="E608" s="129" t="s">
        <v>895</v>
      </c>
      <c r="F608" s="130" t="s">
        <v>896</v>
      </c>
      <c r="G608" s="131" t="s">
        <v>357</v>
      </c>
      <c r="H608" s="132">
        <v>8.8000000000000007</v>
      </c>
      <c r="I608" s="133"/>
      <c r="J608" s="134">
        <f>ROUND(I608*H608,2)</f>
        <v>0</v>
      </c>
      <c r="K608" s="130" t="s">
        <v>222</v>
      </c>
      <c r="L608" s="32"/>
      <c r="M608" s="135" t="s">
        <v>19</v>
      </c>
      <c r="N608" s="136" t="s">
        <v>46</v>
      </c>
      <c r="P608" s="137">
        <f>O608*H608</f>
        <v>0</v>
      </c>
      <c r="Q608" s="137">
        <v>0</v>
      </c>
      <c r="R608" s="137">
        <f>Q608*H608</f>
        <v>0</v>
      </c>
      <c r="S608" s="137">
        <v>0</v>
      </c>
      <c r="T608" s="138">
        <f>S608*H608</f>
        <v>0</v>
      </c>
      <c r="AR608" s="139" t="s">
        <v>307</v>
      </c>
      <c r="AT608" s="139" t="s">
        <v>122</v>
      </c>
      <c r="AU608" s="139" t="s">
        <v>85</v>
      </c>
      <c r="AY608" s="17" t="s">
        <v>119</v>
      </c>
      <c r="BE608" s="140">
        <f>IF(N608="základní",J608,0)</f>
        <v>0</v>
      </c>
      <c r="BF608" s="140">
        <f>IF(N608="snížená",J608,0)</f>
        <v>0</v>
      </c>
      <c r="BG608" s="140">
        <f>IF(N608="zákl. přenesená",J608,0)</f>
        <v>0</v>
      </c>
      <c r="BH608" s="140">
        <f>IF(N608="sníž. přenesená",J608,0)</f>
        <v>0</v>
      </c>
      <c r="BI608" s="140">
        <f>IF(N608="nulová",J608,0)</f>
        <v>0</v>
      </c>
      <c r="BJ608" s="17" t="s">
        <v>83</v>
      </c>
      <c r="BK608" s="140">
        <f>ROUND(I608*H608,2)</f>
        <v>0</v>
      </c>
      <c r="BL608" s="17" t="s">
        <v>307</v>
      </c>
      <c r="BM608" s="139" t="s">
        <v>897</v>
      </c>
    </row>
    <row r="609" spans="2:65" s="1" customFormat="1" ht="11.25">
      <c r="B609" s="32"/>
      <c r="D609" s="145" t="s">
        <v>179</v>
      </c>
      <c r="F609" s="146" t="s">
        <v>898</v>
      </c>
      <c r="I609" s="143"/>
      <c r="L609" s="32"/>
      <c r="M609" s="144"/>
      <c r="T609" s="53"/>
      <c r="AT609" s="17" t="s">
        <v>179</v>
      </c>
      <c r="AU609" s="17" t="s">
        <v>85</v>
      </c>
    </row>
    <row r="610" spans="2:65" s="12" customFormat="1" ht="11.25">
      <c r="B610" s="151"/>
      <c r="D610" s="141" t="s">
        <v>225</v>
      </c>
      <c r="E610" s="152" t="s">
        <v>19</v>
      </c>
      <c r="F610" s="153" t="s">
        <v>899</v>
      </c>
      <c r="H610" s="154">
        <v>8.8000000000000007</v>
      </c>
      <c r="I610" s="155"/>
      <c r="L610" s="151"/>
      <c r="M610" s="156"/>
      <c r="T610" s="157"/>
      <c r="AT610" s="152" t="s">
        <v>225</v>
      </c>
      <c r="AU610" s="152" t="s">
        <v>85</v>
      </c>
      <c r="AV610" s="12" t="s">
        <v>85</v>
      </c>
      <c r="AW610" s="12" t="s">
        <v>36</v>
      </c>
      <c r="AX610" s="12" t="s">
        <v>83</v>
      </c>
      <c r="AY610" s="152" t="s">
        <v>119</v>
      </c>
    </row>
    <row r="611" spans="2:65" s="1" customFormat="1" ht="16.5" customHeight="1">
      <c r="B611" s="32"/>
      <c r="C611" s="165" t="s">
        <v>900</v>
      </c>
      <c r="D611" s="165" t="s">
        <v>283</v>
      </c>
      <c r="E611" s="166" t="s">
        <v>901</v>
      </c>
      <c r="F611" s="167" t="s">
        <v>902</v>
      </c>
      <c r="G611" s="168" t="s">
        <v>357</v>
      </c>
      <c r="H611" s="169">
        <v>8.8000000000000007</v>
      </c>
      <c r="I611" s="170"/>
      <c r="J611" s="171">
        <f>ROUND(I611*H611,2)</f>
        <v>0</v>
      </c>
      <c r="K611" s="167" t="s">
        <v>222</v>
      </c>
      <c r="L611" s="172"/>
      <c r="M611" s="173" t="s">
        <v>19</v>
      </c>
      <c r="N611" s="174" t="s">
        <v>46</v>
      </c>
      <c r="P611" s="137">
        <f>O611*H611</f>
        <v>0</v>
      </c>
      <c r="Q611" s="137">
        <v>2.0000000000000001E-4</v>
      </c>
      <c r="R611" s="137">
        <f>Q611*H611</f>
        <v>1.7600000000000003E-3</v>
      </c>
      <c r="S611" s="137">
        <v>0</v>
      </c>
      <c r="T611" s="138">
        <f>S611*H611</f>
        <v>0</v>
      </c>
      <c r="AR611" s="139" t="s">
        <v>399</v>
      </c>
      <c r="AT611" s="139" t="s">
        <v>283</v>
      </c>
      <c r="AU611" s="139" t="s">
        <v>85</v>
      </c>
      <c r="AY611" s="17" t="s">
        <v>119</v>
      </c>
      <c r="BE611" s="140">
        <f>IF(N611="základní",J611,0)</f>
        <v>0</v>
      </c>
      <c r="BF611" s="140">
        <f>IF(N611="snížená",J611,0)</f>
        <v>0</v>
      </c>
      <c r="BG611" s="140">
        <f>IF(N611="zákl. přenesená",J611,0)</f>
        <v>0</v>
      </c>
      <c r="BH611" s="140">
        <f>IF(N611="sníž. přenesená",J611,0)</f>
        <v>0</v>
      </c>
      <c r="BI611" s="140">
        <f>IF(N611="nulová",J611,0)</f>
        <v>0</v>
      </c>
      <c r="BJ611" s="17" t="s">
        <v>83</v>
      </c>
      <c r="BK611" s="140">
        <f>ROUND(I611*H611,2)</f>
        <v>0</v>
      </c>
      <c r="BL611" s="17" t="s">
        <v>307</v>
      </c>
      <c r="BM611" s="139" t="s">
        <v>903</v>
      </c>
    </row>
    <row r="612" spans="2:65" s="12" customFormat="1" ht="11.25">
      <c r="B612" s="151"/>
      <c r="D612" s="141" t="s">
        <v>225</v>
      </c>
      <c r="E612" s="152" t="s">
        <v>19</v>
      </c>
      <c r="F612" s="153" t="s">
        <v>899</v>
      </c>
      <c r="H612" s="154">
        <v>8.8000000000000007</v>
      </c>
      <c r="I612" s="155"/>
      <c r="L612" s="151"/>
      <c r="M612" s="156"/>
      <c r="T612" s="157"/>
      <c r="AT612" s="152" t="s">
        <v>225</v>
      </c>
      <c r="AU612" s="152" t="s">
        <v>85</v>
      </c>
      <c r="AV612" s="12" t="s">
        <v>85</v>
      </c>
      <c r="AW612" s="12" t="s">
        <v>36</v>
      </c>
      <c r="AX612" s="12" t="s">
        <v>83</v>
      </c>
      <c r="AY612" s="152" t="s">
        <v>119</v>
      </c>
    </row>
    <row r="613" spans="2:65" s="1" customFormat="1" ht="24.2" customHeight="1">
      <c r="B613" s="32"/>
      <c r="C613" s="128" t="s">
        <v>904</v>
      </c>
      <c r="D613" s="128" t="s">
        <v>122</v>
      </c>
      <c r="E613" s="129" t="s">
        <v>905</v>
      </c>
      <c r="F613" s="130" t="s">
        <v>906</v>
      </c>
      <c r="G613" s="131" t="s">
        <v>286</v>
      </c>
      <c r="H613" s="132">
        <v>59.531999999999996</v>
      </c>
      <c r="I613" s="133"/>
      <c r="J613" s="134">
        <f>ROUND(I613*H613,2)</f>
        <v>0</v>
      </c>
      <c r="K613" s="130" t="s">
        <v>222</v>
      </c>
      <c r="L613" s="32"/>
      <c r="M613" s="135" t="s">
        <v>19</v>
      </c>
      <c r="N613" s="136" t="s">
        <v>46</v>
      </c>
      <c r="P613" s="137">
        <f>O613*H613</f>
        <v>0</v>
      </c>
      <c r="Q613" s="137">
        <v>6.0000000000000002E-5</v>
      </c>
      <c r="R613" s="137">
        <f>Q613*H613</f>
        <v>3.5719199999999997E-3</v>
      </c>
      <c r="S613" s="137">
        <v>0</v>
      </c>
      <c r="T613" s="138">
        <f>S613*H613</f>
        <v>0</v>
      </c>
      <c r="AR613" s="139" t="s">
        <v>307</v>
      </c>
      <c r="AT613" s="139" t="s">
        <v>122</v>
      </c>
      <c r="AU613" s="139" t="s">
        <v>85</v>
      </c>
      <c r="AY613" s="17" t="s">
        <v>119</v>
      </c>
      <c r="BE613" s="140">
        <f>IF(N613="základní",J613,0)</f>
        <v>0</v>
      </c>
      <c r="BF613" s="140">
        <f>IF(N613="snížená",J613,0)</f>
        <v>0</v>
      </c>
      <c r="BG613" s="140">
        <f>IF(N613="zákl. přenesená",J613,0)</f>
        <v>0</v>
      </c>
      <c r="BH613" s="140">
        <f>IF(N613="sníž. přenesená",J613,0)</f>
        <v>0</v>
      </c>
      <c r="BI613" s="140">
        <f>IF(N613="nulová",J613,0)</f>
        <v>0</v>
      </c>
      <c r="BJ613" s="17" t="s">
        <v>83</v>
      </c>
      <c r="BK613" s="140">
        <f>ROUND(I613*H613,2)</f>
        <v>0</v>
      </c>
      <c r="BL613" s="17" t="s">
        <v>307</v>
      </c>
      <c r="BM613" s="139" t="s">
        <v>907</v>
      </c>
    </row>
    <row r="614" spans="2:65" s="1" customFormat="1" ht="11.25">
      <c r="B614" s="32"/>
      <c r="D614" s="145" t="s">
        <v>179</v>
      </c>
      <c r="F614" s="146" t="s">
        <v>908</v>
      </c>
      <c r="I614" s="143"/>
      <c r="L614" s="32"/>
      <c r="M614" s="144"/>
      <c r="T614" s="53"/>
      <c r="AT614" s="17" t="s">
        <v>179</v>
      </c>
      <c r="AU614" s="17" t="s">
        <v>85</v>
      </c>
    </row>
    <row r="615" spans="2:65" s="14" customFormat="1" ht="11.25">
      <c r="B615" s="175"/>
      <c r="D615" s="141" t="s">
        <v>225</v>
      </c>
      <c r="E615" s="176" t="s">
        <v>19</v>
      </c>
      <c r="F615" s="177" t="s">
        <v>909</v>
      </c>
      <c r="H615" s="176" t="s">
        <v>19</v>
      </c>
      <c r="I615" s="178"/>
      <c r="L615" s="175"/>
      <c r="M615" s="179"/>
      <c r="T615" s="180"/>
      <c r="AT615" s="176" t="s">
        <v>225</v>
      </c>
      <c r="AU615" s="176" t="s">
        <v>85</v>
      </c>
      <c r="AV615" s="14" t="s">
        <v>83</v>
      </c>
      <c r="AW615" s="14" t="s">
        <v>36</v>
      </c>
      <c r="AX615" s="14" t="s">
        <v>75</v>
      </c>
      <c r="AY615" s="176" t="s">
        <v>119</v>
      </c>
    </row>
    <row r="616" spans="2:65" s="12" customFormat="1" ht="11.25">
      <c r="B616" s="151"/>
      <c r="D616" s="141" t="s">
        <v>225</v>
      </c>
      <c r="E616" s="152" t="s">
        <v>19</v>
      </c>
      <c r="F616" s="153" t="s">
        <v>910</v>
      </c>
      <c r="H616" s="154">
        <v>13.2</v>
      </c>
      <c r="I616" s="155"/>
      <c r="L616" s="151"/>
      <c r="M616" s="156"/>
      <c r="T616" s="157"/>
      <c r="AT616" s="152" t="s">
        <v>225</v>
      </c>
      <c r="AU616" s="152" t="s">
        <v>85</v>
      </c>
      <c r="AV616" s="12" t="s">
        <v>85</v>
      </c>
      <c r="AW616" s="12" t="s">
        <v>36</v>
      </c>
      <c r="AX616" s="12" t="s">
        <v>75</v>
      </c>
      <c r="AY616" s="152" t="s">
        <v>119</v>
      </c>
    </row>
    <row r="617" spans="2:65" s="12" customFormat="1" ht="11.25">
      <c r="B617" s="151"/>
      <c r="D617" s="141" t="s">
        <v>225</v>
      </c>
      <c r="E617" s="152" t="s">
        <v>19</v>
      </c>
      <c r="F617" s="153" t="s">
        <v>911</v>
      </c>
      <c r="H617" s="154">
        <v>35.531999999999996</v>
      </c>
      <c r="I617" s="155"/>
      <c r="L617" s="151"/>
      <c r="M617" s="156"/>
      <c r="T617" s="157"/>
      <c r="AT617" s="152" t="s">
        <v>225</v>
      </c>
      <c r="AU617" s="152" t="s">
        <v>85</v>
      </c>
      <c r="AV617" s="12" t="s">
        <v>85</v>
      </c>
      <c r="AW617" s="12" t="s">
        <v>36</v>
      </c>
      <c r="AX617" s="12" t="s">
        <v>75</v>
      </c>
      <c r="AY617" s="152" t="s">
        <v>119</v>
      </c>
    </row>
    <row r="618" spans="2:65" s="12" customFormat="1" ht="11.25">
      <c r="B618" s="151"/>
      <c r="D618" s="141" t="s">
        <v>225</v>
      </c>
      <c r="E618" s="152" t="s">
        <v>19</v>
      </c>
      <c r="F618" s="153" t="s">
        <v>912</v>
      </c>
      <c r="H618" s="154">
        <v>10.8</v>
      </c>
      <c r="I618" s="155"/>
      <c r="L618" s="151"/>
      <c r="M618" s="156"/>
      <c r="T618" s="157"/>
      <c r="AT618" s="152" t="s">
        <v>225</v>
      </c>
      <c r="AU618" s="152" t="s">
        <v>85</v>
      </c>
      <c r="AV618" s="12" t="s">
        <v>85</v>
      </c>
      <c r="AW618" s="12" t="s">
        <v>36</v>
      </c>
      <c r="AX618" s="12" t="s">
        <v>75</v>
      </c>
      <c r="AY618" s="152" t="s">
        <v>119</v>
      </c>
    </row>
    <row r="619" spans="2:65" s="13" customFormat="1" ht="11.25">
      <c r="B619" s="158"/>
      <c r="D619" s="141" t="s">
        <v>225</v>
      </c>
      <c r="E619" s="159" t="s">
        <v>19</v>
      </c>
      <c r="F619" s="160" t="s">
        <v>227</v>
      </c>
      <c r="H619" s="161">
        <v>59.531999999999996</v>
      </c>
      <c r="I619" s="162"/>
      <c r="L619" s="158"/>
      <c r="M619" s="163"/>
      <c r="T619" s="164"/>
      <c r="AT619" s="159" t="s">
        <v>225</v>
      </c>
      <c r="AU619" s="159" t="s">
        <v>85</v>
      </c>
      <c r="AV619" s="13" t="s">
        <v>140</v>
      </c>
      <c r="AW619" s="13" t="s">
        <v>36</v>
      </c>
      <c r="AX619" s="13" t="s">
        <v>83</v>
      </c>
      <c r="AY619" s="159" t="s">
        <v>119</v>
      </c>
    </row>
    <row r="620" spans="2:65" s="1" customFormat="1" ht="21.75" customHeight="1">
      <c r="B620" s="32"/>
      <c r="C620" s="165" t="s">
        <v>913</v>
      </c>
      <c r="D620" s="165" t="s">
        <v>283</v>
      </c>
      <c r="E620" s="166" t="s">
        <v>914</v>
      </c>
      <c r="F620" s="167" t="s">
        <v>915</v>
      </c>
      <c r="G620" s="168" t="s">
        <v>265</v>
      </c>
      <c r="H620" s="169">
        <v>1.0999999999999999E-2</v>
      </c>
      <c r="I620" s="170"/>
      <c r="J620" s="171">
        <f>ROUND(I620*H620,2)</f>
        <v>0</v>
      </c>
      <c r="K620" s="167" t="s">
        <v>222</v>
      </c>
      <c r="L620" s="172"/>
      <c r="M620" s="173" t="s">
        <v>19</v>
      </c>
      <c r="N620" s="174" t="s">
        <v>46</v>
      </c>
      <c r="P620" s="137">
        <f>O620*H620</f>
        <v>0</v>
      </c>
      <c r="Q620" s="137">
        <v>1</v>
      </c>
      <c r="R620" s="137">
        <f>Q620*H620</f>
        <v>1.0999999999999999E-2</v>
      </c>
      <c r="S620" s="137">
        <v>0</v>
      </c>
      <c r="T620" s="138">
        <f>S620*H620</f>
        <v>0</v>
      </c>
      <c r="AR620" s="139" t="s">
        <v>399</v>
      </c>
      <c r="AT620" s="139" t="s">
        <v>283</v>
      </c>
      <c r="AU620" s="139" t="s">
        <v>85</v>
      </c>
      <c r="AY620" s="17" t="s">
        <v>119</v>
      </c>
      <c r="BE620" s="140">
        <f>IF(N620="základní",J620,0)</f>
        <v>0</v>
      </c>
      <c r="BF620" s="140">
        <f>IF(N620="snížená",J620,0)</f>
        <v>0</v>
      </c>
      <c r="BG620" s="140">
        <f>IF(N620="zákl. přenesená",J620,0)</f>
        <v>0</v>
      </c>
      <c r="BH620" s="140">
        <f>IF(N620="sníž. přenesená",J620,0)</f>
        <v>0</v>
      </c>
      <c r="BI620" s="140">
        <f>IF(N620="nulová",J620,0)</f>
        <v>0</v>
      </c>
      <c r="BJ620" s="17" t="s">
        <v>83</v>
      </c>
      <c r="BK620" s="140">
        <f>ROUND(I620*H620,2)</f>
        <v>0</v>
      </c>
      <c r="BL620" s="17" t="s">
        <v>307</v>
      </c>
      <c r="BM620" s="139" t="s">
        <v>916</v>
      </c>
    </row>
    <row r="621" spans="2:65" s="12" customFormat="1" ht="11.25">
      <c r="B621" s="151"/>
      <c r="D621" s="141" t="s">
        <v>225</v>
      </c>
      <c r="E621" s="152" t="s">
        <v>19</v>
      </c>
      <c r="F621" s="153" t="s">
        <v>917</v>
      </c>
      <c r="H621" s="154">
        <v>1.0999999999999999E-2</v>
      </c>
      <c r="I621" s="155"/>
      <c r="L621" s="151"/>
      <c r="M621" s="156"/>
      <c r="T621" s="157"/>
      <c r="AT621" s="152" t="s">
        <v>225</v>
      </c>
      <c r="AU621" s="152" t="s">
        <v>85</v>
      </c>
      <c r="AV621" s="12" t="s">
        <v>85</v>
      </c>
      <c r="AW621" s="12" t="s">
        <v>36</v>
      </c>
      <c r="AX621" s="12" t="s">
        <v>83</v>
      </c>
      <c r="AY621" s="152" t="s">
        <v>119</v>
      </c>
    </row>
    <row r="622" spans="2:65" s="1" customFormat="1" ht="24.2" customHeight="1">
      <c r="B622" s="32"/>
      <c r="C622" s="165" t="s">
        <v>918</v>
      </c>
      <c r="D622" s="165" t="s">
        <v>283</v>
      </c>
      <c r="E622" s="166" t="s">
        <v>919</v>
      </c>
      <c r="F622" s="167" t="s">
        <v>920</v>
      </c>
      <c r="G622" s="168" t="s">
        <v>357</v>
      </c>
      <c r="H622" s="169">
        <v>6</v>
      </c>
      <c r="I622" s="170"/>
      <c r="J622" s="171">
        <f>ROUND(I622*H622,2)</f>
        <v>0</v>
      </c>
      <c r="K622" s="167" t="s">
        <v>222</v>
      </c>
      <c r="L622" s="172"/>
      <c r="M622" s="173" t="s">
        <v>19</v>
      </c>
      <c r="N622" s="174" t="s">
        <v>46</v>
      </c>
      <c r="P622" s="137">
        <f>O622*H622</f>
        <v>0</v>
      </c>
      <c r="Q622" s="137">
        <v>2.2699999999999999E-3</v>
      </c>
      <c r="R622" s="137">
        <f>Q622*H622</f>
        <v>1.362E-2</v>
      </c>
      <c r="S622" s="137">
        <v>0</v>
      </c>
      <c r="T622" s="138">
        <f>S622*H622</f>
        <v>0</v>
      </c>
      <c r="AR622" s="139" t="s">
        <v>399</v>
      </c>
      <c r="AT622" s="139" t="s">
        <v>283</v>
      </c>
      <c r="AU622" s="139" t="s">
        <v>85</v>
      </c>
      <c r="AY622" s="17" t="s">
        <v>119</v>
      </c>
      <c r="BE622" s="140">
        <f>IF(N622="základní",J622,0)</f>
        <v>0</v>
      </c>
      <c r="BF622" s="140">
        <f>IF(N622="snížená",J622,0)</f>
        <v>0</v>
      </c>
      <c r="BG622" s="140">
        <f>IF(N622="zákl. přenesená",J622,0)</f>
        <v>0</v>
      </c>
      <c r="BH622" s="140">
        <f>IF(N622="sníž. přenesená",J622,0)</f>
        <v>0</v>
      </c>
      <c r="BI622" s="140">
        <f>IF(N622="nulová",J622,0)</f>
        <v>0</v>
      </c>
      <c r="BJ622" s="17" t="s">
        <v>83</v>
      </c>
      <c r="BK622" s="140">
        <f>ROUND(I622*H622,2)</f>
        <v>0</v>
      </c>
      <c r="BL622" s="17" t="s">
        <v>307</v>
      </c>
      <c r="BM622" s="139" t="s">
        <v>921</v>
      </c>
    </row>
    <row r="623" spans="2:65" s="12" customFormat="1" ht="11.25">
      <c r="B623" s="151"/>
      <c r="D623" s="141" t="s">
        <v>225</v>
      </c>
      <c r="E623" s="152" t="s">
        <v>19</v>
      </c>
      <c r="F623" s="153" t="s">
        <v>922</v>
      </c>
      <c r="H623" s="154">
        <v>6</v>
      </c>
      <c r="I623" s="155"/>
      <c r="L623" s="151"/>
      <c r="M623" s="156"/>
      <c r="T623" s="157"/>
      <c r="AT623" s="152" t="s">
        <v>225</v>
      </c>
      <c r="AU623" s="152" t="s">
        <v>85</v>
      </c>
      <c r="AV623" s="12" t="s">
        <v>85</v>
      </c>
      <c r="AW623" s="12" t="s">
        <v>36</v>
      </c>
      <c r="AX623" s="12" t="s">
        <v>83</v>
      </c>
      <c r="AY623" s="152" t="s">
        <v>119</v>
      </c>
    </row>
    <row r="624" spans="2:65" s="1" customFormat="1" ht="24.2" customHeight="1">
      <c r="B624" s="32"/>
      <c r="C624" s="165" t="s">
        <v>923</v>
      </c>
      <c r="D624" s="165" t="s">
        <v>283</v>
      </c>
      <c r="E624" s="166" t="s">
        <v>924</v>
      </c>
      <c r="F624" s="167" t="s">
        <v>925</v>
      </c>
      <c r="G624" s="168" t="s">
        <v>357</v>
      </c>
      <c r="H624" s="169">
        <v>12.6</v>
      </c>
      <c r="I624" s="170"/>
      <c r="J624" s="171">
        <f>ROUND(I624*H624,2)</f>
        <v>0</v>
      </c>
      <c r="K624" s="167" t="s">
        <v>222</v>
      </c>
      <c r="L624" s="172"/>
      <c r="M624" s="173" t="s">
        <v>19</v>
      </c>
      <c r="N624" s="174" t="s">
        <v>46</v>
      </c>
      <c r="P624" s="137">
        <f>O624*H624</f>
        <v>0</v>
      </c>
      <c r="Q624" s="137">
        <v>2.99E-3</v>
      </c>
      <c r="R624" s="137">
        <f>Q624*H624</f>
        <v>3.7673999999999999E-2</v>
      </c>
      <c r="S624" s="137">
        <v>0</v>
      </c>
      <c r="T624" s="138">
        <f>S624*H624</f>
        <v>0</v>
      </c>
      <c r="AR624" s="139" t="s">
        <v>399</v>
      </c>
      <c r="AT624" s="139" t="s">
        <v>283</v>
      </c>
      <c r="AU624" s="139" t="s">
        <v>85</v>
      </c>
      <c r="AY624" s="17" t="s">
        <v>119</v>
      </c>
      <c r="BE624" s="140">
        <f>IF(N624="základní",J624,0)</f>
        <v>0</v>
      </c>
      <c r="BF624" s="140">
        <f>IF(N624="snížená",J624,0)</f>
        <v>0</v>
      </c>
      <c r="BG624" s="140">
        <f>IF(N624="zákl. přenesená",J624,0)</f>
        <v>0</v>
      </c>
      <c r="BH624" s="140">
        <f>IF(N624="sníž. přenesená",J624,0)</f>
        <v>0</v>
      </c>
      <c r="BI624" s="140">
        <f>IF(N624="nulová",J624,0)</f>
        <v>0</v>
      </c>
      <c r="BJ624" s="17" t="s">
        <v>83</v>
      </c>
      <c r="BK624" s="140">
        <f>ROUND(I624*H624,2)</f>
        <v>0</v>
      </c>
      <c r="BL624" s="17" t="s">
        <v>307</v>
      </c>
      <c r="BM624" s="139" t="s">
        <v>926</v>
      </c>
    </row>
    <row r="625" spans="2:65" s="12" customFormat="1" ht="11.25">
      <c r="B625" s="151"/>
      <c r="D625" s="141" t="s">
        <v>225</v>
      </c>
      <c r="E625" s="152" t="s">
        <v>19</v>
      </c>
      <c r="F625" s="153" t="s">
        <v>927</v>
      </c>
      <c r="H625" s="154">
        <v>12.6</v>
      </c>
      <c r="I625" s="155"/>
      <c r="L625" s="151"/>
      <c r="M625" s="156"/>
      <c r="T625" s="157"/>
      <c r="AT625" s="152" t="s">
        <v>225</v>
      </c>
      <c r="AU625" s="152" t="s">
        <v>85</v>
      </c>
      <c r="AV625" s="12" t="s">
        <v>85</v>
      </c>
      <c r="AW625" s="12" t="s">
        <v>36</v>
      </c>
      <c r="AX625" s="12" t="s">
        <v>83</v>
      </c>
      <c r="AY625" s="152" t="s">
        <v>119</v>
      </c>
    </row>
    <row r="626" spans="2:65" s="1" customFormat="1" ht="16.5" customHeight="1">
      <c r="B626" s="32"/>
      <c r="C626" s="165" t="s">
        <v>928</v>
      </c>
      <c r="D626" s="165" t="s">
        <v>283</v>
      </c>
      <c r="E626" s="166" t="s">
        <v>929</v>
      </c>
      <c r="F626" s="167" t="s">
        <v>930</v>
      </c>
      <c r="G626" s="168" t="s">
        <v>338</v>
      </c>
      <c r="H626" s="169">
        <v>24</v>
      </c>
      <c r="I626" s="170"/>
      <c r="J626" s="171">
        <f>ROUND(I626*H626,2)</f>
        <v>0</v>
      </c>
      <c r="K626" s="167" t="s">
        <v>222</v>
      </c>
      <c r="L626" s="172"/>
      <c r="M626" s="173" t="s">
        <v>19</v>
      </c>
      <c r="N626" s="174" t="s">
        <v>46</v>
      </c>
      <c r="P626" s="137">
        <f>O626*H626</f>
        <v>0</v>
      </c>
      <c r="Q626" s="137">
        <v>4.0000000000000003E-5</v>
      </c>
      <c r="R626" s="137">
        <f>Q626*H626</f>
        <v>9.6000000000000013E-4</v>
      </c>
      <c r="S626" s="137">
        <v>0</v>
      </c>
      <c r="T626" s="138">
        <f>S626*H626</f>
        <v>0</v>
      </c>
      <c r="AR626" s="139" t="s">
        <v>399</v>
      </c>
      <c r="AT626" s="139" t="s">
        <v>283</v>
      </c>
      <c r="AU626" s="139" t="s">
        <v>85</v>
      </c>
      <c r="AY626" s="17" t="s">
        <v>119</v>
      </c>
      <c r="BE626" s="140">
        <f>IF(N626="základní",J626,0)</f>
        <v>0</v>
      </c>
      <c r="BF626" s="140">
        <f>IF(N626="snížená",J626,0)</f>
        <v>0</v>
      </c>
      <c r="BG626" s="140">
        <f>IF(N626="zákl. přenesená",J626,0)</f>
        <v>0</v>
      </c>
      <c r="BH626" s="140">
        <f>IF(N626="sníž. přenesená",J626,0)</f>
        <v>0</v>
      </c>
      <c r="BI626" s="140">
        <f>IF(N626="nulová",J626,0)</f>
        <v>0</v>
      </c>
      <c r="BJ626" s="17" t="s">
        <v>83</v>
      </c>
      <c r="BK626" s="140">
        <f>ROUND(I626*H626,2)</f>
        <v>0</v>
      </c>
      <c r="BL626" s="17" t="s">
        <v>307</v>
      </c>
      <c r="BM626" s="139" t="s">
        <v>931</v>
      </c>
    </row>
    <row r="627" spans="2:65" s="12" customFormat="1" ht="11.25">
      <c r="B627" s="151"/>
      <c r="D627" s="141" t="s">
        <v>225</v>
      </c>
      <c r="E627" s="152" t="s">
        <v>19</v>
      </c>
      <c r="F627" s="153" t="s">
        <v>932</v>
      </c>
      <c r="H627" s="154">
        <v>24</v>
      </c>
      <c r="I627" s="155"/>
      <c r="L627" s="151"/>
      <c r="M627" s="156"/>
      <c r="T627" s="157"/>
      <c r="AT627" s="152" t="s">
        <v>225</v>
      </c>
      <c r="AU627" s="152" t="s">
        <v>85</v>
      </c>
      <c r="AV627" s="12" t="s">
        <v>85</v>
      </c>
      <c r="AW627" s="12" t="s">
        <v>36</v>
      </c>
      <c r="AX627" s="12" t="s">
        <v>75</v>
      </c>
      <c r="AY627" s="152" t="s">
        <v>119</v>
      </c>
    </row>
    <row r="628" spans="2:65" s="13" customFormat="1" ht="11.25">
      <c r="B628" s="158"/>
      <c r="D628" s="141" t="s">
        <v>225</v>
      </c>
      <c r="E628" s="159" t="s">
        <v>19</v>
      </c>
      <c r="F628" s="160" t="s">
        <v>227</v>
      </c>
      <c r="H628" s="161">
        <v>24</v>
      </c>
      <c r="I628" s="162"/>
      <c r="L628" s="158"/>
      <c r="M628" s="163"/>
      <c r="T628" s="164"/>
      <c r="AT628" s="159" t="s">
        <v>225</v>
      </c>
      <c r="AU628" s="159" t="s">
        <v>85</v>
      </c>
      <c r="AV628" s="13" t="s">
        <v>140</v>
      </c>
      <c r="AW628" s="13" t="s">
        <v>36</v>
      </c>
      <c r="AX628" s="13" t="s">
        <v>83</v>
      </c>
      <c r="AY628" s="159" t="s">
        <v>119</v>
      </c>
    </row>
    <row r="629" spans="2:65" s="1" customFormat="1" ht="16.5" customHeight="1">
      <c r="B629" s="32"/>
      <c r="C629" s="165" t="s">
        <v>933</v>
      </c>
      <c r="D629" s="165" t="s">
        <v>283</v>
      </c>
      <c r="E629" s="166" t="s">
        <v>934</v>
      </c>
      <c r="F629" s="167" t="s">
        <v>935</v>
      </c>
      <c r="G629" s="168" t="s">
        <v>357</v>
      </c>
      <c r="H629" s="169">
        <v>6</v>
      </c>
      <c r="I629" s="170"/>
      <c r="J629" s="171">
        <f>ROUND(I629*H629,2)</f>
        <v>0</v>
      </c>
      <c r="K629" s="167" t="s">
        <v>222</v>
      </c>
      <c r="L629" s="172"/>
      <c r="M629" s="173" t="s">
        <v>19</v>
      </c>
      <c r="N629" s="174" t="s">
        <v>46</v>
      </c>
      <c r="P629" s="137">
        <f>O629*H629</f>
        <v>0</v>
      </c>
      <c r="Q629" s="137">
        <v>7.7999999999999999E-4</v>
      </c>
      <c r="R629" s="137">
        <f>Q629*H629</f>
        <v>4.6800000000000001E-3</v>
      </c>
      <c r="S629" s="137">
        <v>0</v>
      </c>
      <c r="T629" s="138">
        <f>S629*H629</f>
        <v>0</v>
      </c>
      <c r="AR629" s="139" t="s">
        <v>399</v>
      </c>
      <c r="AT629" s="139" t="s">
        <v>283</v>
      </c>
      <c r="AU629" s="139" t="s">
        <v>85</v>
      </c>
      <c r="AY629" s="17" t="s">
        <v>119</v>
      </c>
      <c r="BE629" s="140">
        <f>IF(N629="základní",J629,0)</f>
        <v>0</v>
      </c>
      <c r="BF629" s="140">
        <f>IF(N629="snížená",J629,0)</f>
        <v>0</v>
      </c>
      <c r="BG629" s="140">
        <f>IF(N629="zákl. přenesená",J629,0)</f>
        <v>0</v>
      </c>
      <c r="BH629" s="140">
        <f>IF(N629="sníž. přenesená",J629,0)</f>
        <v>0</v>
      </c>
      <c r="BI629" s="140">
        <f>IF(N629="nulová",J629,0)</f>
        <v>0</v>
      </c>
      <c r="BJ629" s="17" t="s">
        <v>83</v>
      </c>
      <c r="BK629" s="140">
        <f>ROUND(I629*H629,2)</f>
        <v>0</v>
      </c>
      <c r="BL629" s="17" t="s">
        <v>307</v>
      </c>
      <c r="BM629" s="139" t="s">
        <v>936</v>
      </c>
    </row>
    <row r="630" spans="2:65" s="12" customFormat="1" ht="11.25">
      <c r="B630" s="151"/>
      <c r="D630" s="141" t="s">
        <v>225</v>
      </c>
      <c r="E630" s="152" t="s">
        <v>19</v>
      </c>
      <c r="F630" s="153" t="s">
        <v>937</v>
      </c>
      <c r="H630" s="154">
        <v>6</v>
      </c>
      <c r="I630" s="155"/>
      <c r="L630" s="151"/>
      <c r="M630" s="156"/>
      <c r="T630" s="157"/>
      <c r="AT630" s="152" t="s">
        <v>225</v>
      </c>
      <c r="AU630" s="152" t="s">
        <v>85</v>
      </c>
      <c r="AV630" s="12" t="s">
        <v>85</v>
      </c>
      <c r="AW630" s="12" t="s">
        <v>36</v>
      </c>
      <c r="AX630" s="12" t="s">
        <v>83</v>
      </c>
      <c r="AY630" s="152" t="s">
        <v>119</v>
      </c>
    </row>
    <row r="631" spans="2:65" s="1" customFormat="1" ht="33" customHeight="1">
      <c r="B631" s="32"/>
      <c r="C631" s="128" t="s">
        <v>938</v>
      </c>
      <c r="D631" s="128" t="s">
        <v>122</v>
      </c>
      <c r="E631" s="129" t="s">
        <v>939</v>
      </c>
      <c r="F631" s="130" t="s">
        <v>940</v>
      </c>
      <c r="G631" s="131" t="s">
        <v>286</v>
      </c>
      <c r="H631" s="132">
        <v>59.531999999999996</v>
      </c>
      <c r="I631" s="133"/>
      <c r="J631" s="134">
        <f>ROUND(I631*H631,2)</f>
        <v>0</v>
      </c>
      <c r="K631" s="130" t="s">
        <v>19</v>
      </c>
      <c r="L631" s="32"/>
      <c r="M631" s="135" t="s">
        <v>19</v>
      </c>
      <c r="N631" s="136" t="s">
        <v>46</v>
      </c>
      <c r="P631" s="137">
        <f>O631*H631</f>
        <v>0</v>
      </c>
      <c r="Q631" s="137">
        <v>0</v>
      </c>
      <c r="R631" s="137">
        <f>Q631*H631</f>
        <v>0</v>
      </c>
      <c r="S631" s="137">
        <v>0</v>
      </c>
      <c r="T631" s="138">
        <f>S631*H631</f>
        <v>0</v>
      </c>
      <c r="AR631" s="139" t="s">
        <v>307</v>
      </c>
      <c r="AT631" s="139" t="s">
        <v>122</v>
      </c>
      <c r="AU631" s="139" t="s">
        <v>85</v>
      </c>
      <c r="AY631" s="17" t="s">
        <v>119</v>
      </c>
      <c r="BE631" s="140">
        <f>IF(N631="základní",J631,0)</f>
        <v>0</v>
      </c>
      <c r="BF631" s="140">
        <f>IF(N631="snížená",J631,0)</f>
        <v>0</v>
      </c>
      <c r="BG631" s="140">
        <f>IF(N631="zákl. přenesená",J631,0)</f>
        <v>0</v>
      </c>
      <c r="BH631" s="140">
        <f>IF(N631="sníž. přenesená",J631,0)</f>
        <v>0</v>
      </c>
      <c r="BI631" s="140">
        <f>IF(N631="nulová",J631,0)</f>
        <v>0</v>
      </c>
      <c r="BJ631" s="17" t="s">
        <v>83</v>
      </c>
      <c r="BK631" s="140">
        <f>ROUND(I631*H631,2)</f>
        <v>0</v>
      </c>
      <c r="BL631" s="17" t="s">
        <v>307</v>
      </c>
      <c r="BM631" s="139" t="s">
        <v>941</v>
      </c>
    </row>
    <row r="632" spans="2:65" s="14" customFormat="1" ht="11.25">
      <c r="B632" s="175"/>
      <c r="D632" s="141" t="s">
        <v>225</v>
      </c>
      <c r="E632" s="176" t="s">
        <v>19</v>
      </c>
      <c r="F632" s="177" t="s">
        <v>909</v>
      </c>
      <c r="H632" s="176" t="s">
        <v>19</v>
      </c>
      <c r="I632" s="178"/>
      <c r="L632" s="175"/>
      <c r="M632" s="179"/>
      <c r="T632" s="180"/>
      <c r="AT632" s="176" t="s">
        <v>225</v>
      </c>
      <c r="AU632" s="176" t="s">
        <v>85</v>
      </c>
      <c r="AV632" s="14" t="s">
        <v>83</v>
      </c>
      <c r="AW632" s="14" t="s">
        <v>36</v>
      </c>
      <c r="AX632" s="14" t="s">
        <v>75</v>
      </c>
      <c r="AY632" s="176" t="s">
        <v>119</v>
      </c>
    </row>
    <row r="633" spans="2:65" s="12" customFormat="1" ht="11.25">
      <c r="B633" s="151"/>
      <c r="D633" s="141" t="s">
        <v>225</v>
      </c>
      <c r="E633" s="152" t="s">
        <v>19</v>
      </c>
      <c r="F633" s="153" t="s">
        <v>910</v>
      </c>
      <c r="H633" s="154">
        <v>13.2</v>
      </c>
      <c r="I633" s="155"/>
      <c r="L633" s="151"/>
      <c r="M633" s="156"/>
      <c r="T633" s="157"/>
      <c r="AT633" s="152" t="s">
        <v>225</v>
      </c>
      <c r="AU633" s="152" t="s">
        <v>85</v>
      </c>
      <c r="AV633" s="12" t="s">
        <v>85</v>
      </c>
      <c r="AW633" s="12" t="s">
        <v>36</v>
      </c>
      <c r="AX633" s="12" t="s">
        <v>75</v>
      </c>
      <c r="AY633" s="152" t="s">
        <v>119</v>
      </c>
    </row>
    <row r="634" spans="2:65" s="12" customFormat="1" ht="11.25">
      <c r="B634" s="151"/>
      <c r="D634" s="141" t="s">
        <v>225</v>
      </c>
      <c r="E634" s="152" t="s">
        <v>19</v>
      </c>
      <c r="F634" s="153" t="s">
        <v>911</v>
      </c>
      <c r="H634" s="154">
        <v>35.531999999999996</v>
      </c>
      <c r="I634" s="155"/>
      <c r="L634" s="151"/>
      <c r="M634" s="156"/>
      <c r="T634" s="157"/>
      <c r="AT634" s="152" t="s">
        <v>225</v>
      </c>
      <c r="AU634" s="152" t="s">
        <v>85</v>
      </c>
      <c r="AV634" s="12" t="s">
        <v>85</v>
      </c>
      <c r="AW634" s="12" t="s">
        <v>36</v>
      </c>
      <c r="AX634" s="12" t="s">
        <v>75</v>
      </c>
      <c r="AY634" s="152" t="s">
        <v>119</v>
      </c>
    </row>
    <row r="635" spans="2:65" s="12" customFormat="1" ht="11.25">
      <c r="B635" s="151"/>
      <c r="D635" s="141" t="s">
        <v>225</v>
      </c>
      <c r="E635" s="152" t="s">
        <v>19</v>
      </c>
      <c r="F635" s="153" t="s">
        <v>912</v>
      </c>
      <c r="H635" s="154">
        <v>10.8</v>
      </c>
      <c r="I635" s="155"/>
      <c r="L635" s="151"/>
      <c r="M635" s="156"/>
      <c r="T635" s="157"/>
      <c r="AT635" s="152" t="s">
        <v>225</v>
      </c>
      <c r="AU635" s="152" t="s">
        <v>85</v>
      </c>
      <c r="AV635" s="12" t="s">
        <v>85</v>
      </c>
      <c r="AW635" s="12" t="s">
        <v>36</v>
      </c>
      <c r="AX635" s="12" t="s">
        <v>75</v>
      </c>
      <c r="AY635" s="152" t="s">
        <v>119</v>
      </c>
    </row>
    <row r="636" spans="2:65" s="13" customFormat="1" ht="11.25">
      <c r="B636" s="158"/>
      <c r="D636" s="141" t="s">
        <v>225</v>
      </c>
      <c r="E636" s="159" t="s">
        <v>19</v>
      </c>
      <c r="F636" s="160" t="s">
        <v>227</v>
      </c>
      <c r="H636" s="161">
        <v>59.531999999999996</v>
      </c>
      <c r="I636" s="162"/>
      <c r="L636" s="158"/>
      <c r="M636" s="163"/>
      <c r="T636" s="164"/>
      <c r="AT636" s="159" t="s">
        <v>225</v>
      </c>
      <c r="AU636" s="159" t="s">
        <v>85</v>
      </c>
      <c r="AV636" s="13" t="s">
        <v>140</v>
      </c>
      <c r="AW636" s="13" t="s">
        <v>36</v>
      </c>
      <c r="AX636" s="13" t="s">
        <v>83</v>
      </c>
      <c r="AY636" s="159" t="s">
        <v>119</v>
      </c>
    </row>
    <row r="637" spans="2:65" s="1" customFormat="1" ht="24.2" customHeight="1">
      <c r="B637" s="32"/>
      <c r="C637" s="128" t="s">
        <v>942</v>
      </c>
      <c r="D637" s="128" t="s">
        <v>122</v>
      </c>
      <c r="E637" s="129" t="s">
        <v>943</v>
      </c>
      <c r="F637" s="130" t="s">
        <v>944</v>
      </c>
      <c r="G637" s="131" t="s">
        <v>286</v>
      </c>
      <c r="H637" s="132">
        <v>59.531999999999996</v>
      </c>
      <c r="I637" s="133"/>
      <c r="J637" s="134">
        <f>ROUND(I637*H637,2)</f>
        <v>0</v>
      </c>
      <c r="K637" s="130" t="s">
        <v>19</v>
      </c>
      <c r="L637" s="32"/>
      <c r="M637" s="135" t="s">
        <v>19</v>
      </c>
      <c r="N637" s="136" t="s">
        <v>46</v>
      </c>
      <c r="P637" s="137">
        <f>O637*H637</f>
        <v>0</v>
      </c>
      <c r="Q637" s="137">
        <v>0</v>
      </c>
      <c r="R637" s="137">
        <f>Q637*H637</f>
        <v>0</v>
      </c>
      <c r="S637" s="137">
        <v>0</v>
      </c>
      <c r="T637" s="138">
        <f>S637*H637</f>
        <v>0</v>
      </c>
      <c r="AR637" s="139" t="s">
        <v>307</v>
      </c>
      <c r="AT637" s="139" t="s">
        <v>122</v>
      </c>
      <c r="AU637" s="139" t="s">
        <v>85</v>
      </c>
      <c r="AY637" s="17" t="s">
        <v>119</v>
      </c>
      <c r="BE637" s="140">
        <f>IF(N637="základní",J637,0)</f>
        <v>0</v>
      </c>
      <c r="BF637" s="140">
        <f>IF(N637="snížená",J637,0)</f>
        <v>0</v>
      </c>
      <c r="BG637" s="140">
        <f>IF(N637="zákl. přenesená",J637,0)</f>
        <v>0</v>
      </c>
      <c r="BH637" s="140">
        <f>IF(N637="sníž. přenesená",J637,0)</f>
        <v>0</v>
      </c>
      <c r="BI637" s="140">
        <f>IF(N637="nulová",J637,0)</f>
        <v>0</v>
      </c>
      <c r="BJ637" s="17" t="s">
        <v>83</v>
      </c>
      <c r="BK637" s="140">
        <f>ROUND(I637*H637,2)</f>
        <v>0</v>
      </c>
      <c r="BL637" s="17" t="s">
        <v>307</v>
      </c>
      <c r="BM637" s="139" t="s">
        <v>945</v>
      </c>
    </row>
    <row r="638" spans="2:65" s="14" customFormat="1" ht="11.25">
      <c r="B638" s="175"/>
      <c r="D638" s="141" t="s">
        <v>225</v>
      </c>
      <c r="E638" s="176" t="s">
        <v>19</v>
      </c>
      <c r="F638" s="177" t="s">
        <v>909</v>
      </c>
      <c r="H638" s="176" t="s">
        <v>19</v>
      </c>
      <c r="I638" s="178"/>
      <c r="L638" s="175"/>
      <c r="M638" s="179"/>
      <c r="T638" s="180"/>
      <c r="AT638" s="176" t="s">
        <v>225</v>
      </c>
      <c r="AU638" s="176" t="s">
        <v>85</v>
      </c>
      <c r="AV638" s="14" t="s">
        <v>83</v>
      </c>
      <c r="AW638" s="14" t="s">
        <v>36</v>
      </c>
      <c r="AX638" s="14" t="s">
        <v>75</v>
      </c>
      <c r="AY638" s="176" t="s">
        <v>119</v>
      </c>
    </row>
    <row r="639" spans="2:65" s="12" customFormat="1" ht="11.25">
      <c r="B639" s="151"/>
      <c r="D639" s="141" t="s">
        <v>225</v>
      </c>
      <c r="E639" s="152" t="s">
        <v>19</v>
      </c>
      <c r="F639" s="153" t="s">
        <v>910</v>
      </c>
      <c r="H639" s="154">
        <v>13.2</v>
      </c>
      <c r="I639" s="155"/>
      <c r="L639" s="151"/>
      <c r="M639" s="156"/>
      <c r="T639" s="157"/>
      <c r="AT639" s="152" t="s">
        <v>225</v>
      </c>
      <c r="AU639" s="152" t="s">
        <v>85</v>
      </c>
      <c r="AV639" s="12" t="s">
        <v>85</v>
      </c>
      <c r="AW639" s="12" t="s">
        <v>36</v>
      </c>
      <c r="AX639" s="12" t="s">
        <v>75</v>
      </c>
      <c r="AY639" s="152" t="s">
        <v>119</v>
      </c>
    </row>
    <row r="640" spans="2:65" s="12" customFormat="1" ht="11.25">
      <c r="B640" s="151"/>
      <c r="D640" s="141" t="s">
        <v>225</v>
      </c>
      <c r="E640" s="152" t="s">
        <v>19</v>
      </c>
      <c r="F640" s="153" t="s">
        <v>911</v>
      </c>
      <c r="H640" s="154">
        <v>35.531999999999996</v>
      </c>
      <c r="I640" s="155"/>
      <c r="L640" s="151"/>
      <c r="M640" s="156"/>
      <c r="T640" s="157"/>
      <c r="AT640" s="152" t="s">
        <v>225</v>
      </c>
      <c r="AU640" s="152" t="s">
        <v>85</v>
      </c>
      <c r="AV640" s="12" t="s">
        <v>85</v>
      </c>
      <c r="AW640" s="12" t="s">
        <v>36</v>
      </c>
      <c r="AX640" s="12" t="s">
        <v>75</v>
      </c>
      <c r="AY640" s="152" t="s">
        <v>119</v>
      </c>
    </row>
    <row r="641" spans="2:65" s="12" customFormat="1" ht="11.25">
      <c r="B641" s="151"/>
      <c r="D641" s="141" t="s">
        <v>225</v>
      </c>
      <c r="E641" s="152" t="s">
        <v>19</v>
      </c>
      <c r="F641" s="153" t="s">
        <v>912</v>
      </c>
      <c r="H641" s="154">
        <v>10.8</v>
      </c>
      <c r="I641" s="155"/>
      <c r="L641" s="151"/>
      <c r="M641" s="156"/>
      <c r="T641" s="157"/>
      <c r="AT641" s="152" t="s">
        <v>225</v>
      </c>
      <c r="AU641" s="152" t="s">
        <v>85</v>
      </c>
      <c r="AV641" s="12" t="s">
        <v>85</v>
      </c>
      <c r="AW641" s="12" t="s">
        <v>36</v>
      </c>
      <c r="AX641" s="12" t="s">
        <v>75</v>
      </c>
      <c r="AY641" s="152" t="s">
        <v>119</v>
      </c>
    </row>
    <row r="642" spans="2:65" s="13" customFormat="1" ht="11.25">
      <c r="B642" s="158"/>
      <c r="D642" s="141" t="s">
        <v>225</v>
      </c>
      <c r="E642" s="159" t="s">
        <v>19</v>
      </c>
      <c r="F642" s="160" t="s">
        <v>227</v>
      </c>
      <c r="H642" s="161">
        <v>59.531999999999996</v>
      </c>
      <c r="I642" s="162"/>
      <c r="L642" s="158"/>
      <c r="M642" s="163"/>
      <c r="T642" s="164"/>
      <c r="AT642" s="159" t="s">
        <v>225</v>
      </c>
      <c r="AU642" s="159" t="s">
        <v>85</v>
      </c>
      <c r="AV642" s="13" t="s">
        <v>140</v>
      </c>
      <c r="AW642" s="13" t="s">
        <v>36</v>
      </c>
      <c r="AX642" s="13" t="s">
        <v>83</v>
      </c>
      <c r="AY642" s="159" t="s">
        <v>119</v>
      </c>
    </row>
    <row r="643" spans="2:65" s="1" customFormat="1" ht="16.5" customHeight="1">
      <c r="B643" s="32"/>
      <c r="C643" s="128" t="s">
        <v>946</v>
      </c>
      <c r="D643" s="128" t="s">
        <v>122</v>
      </c>
      <c r="E643" s="129" t="s">
        <v>947</v>
      </c>
      <c r="F643" s="130" t="s">
        <v>948</v>
      </c>
      <c r="G643" s="131" t="s">
        <v>338</v>
      </c>
      <c r="H643" s="132">
        <v>1</v>
      </c>
      <c r="I643" s="133"/>
      <c r="J643" s="134">
        <f>ROUND(I643*H643,2)</f>
        <v>0</v>
      </c>
      <c r="K643" s="130" t="s">
        <v>19</v>
      </c>
      <c r="L643" s="32"/>
      <c r="M643" s="135" t="s">
        <v>19</v>
      </c>
      <c r="N643" s="136" t="s">
        <v>46</v>
      </c>
      <c r="P643" s="137">
        <f>O643*H643</f>
        <v>0</v>
      </c>
      <c r="Q643" s="137">
        <v>0</v>
      </c>
      <c r="R643" s="137">
        <f>Q643*H643</f>
        <v>0</v>
      </c>
      <c r="S643" s="137">
        <v>0</v>
      </c>
      <c r="T643" s="138">
        <f>S643*H643</f>
        <v>0</v>
      </c>
      <c r="AR643" s="139" t="s">
        <v>307</v>
      </c>
      <c r="AT643" s="139" t="s">
        <v>122</v>
      </c>
      <c r="AU643" s="139" t="s">
        <v>85</v>
      </c>
      <c r="AY643" s="17" t="s">
        <v>119</v>
      </c>
      <c r="BE643" s="140">
        <f>IF(N643="základní",J643,0)</f>
        <v>0</v>
      </c>
      <c r="BF643" s="140">
        <f>IF(N643="snížená",J643,0)</f>
        <v>0</v>
      </c>
      <c r="BG643" s="140">
        <f>IF(N643="zákl. přenesená",J643,0)</f>
        <v>0</v>
      </c>
      <c r="BH643" s="140">
        <f>IF(N643="sníž. přenesená",J643,0)</f>
        <v>0</v>
      </c>
      <c r="BI643" s="140">
        <f>IF(N643="nulová",J643,0)</f>
        <v>0</v>
      </c>
      <c r="BJ643" s="17" t="s">
        <v>83</v>
      </c>
      <c r="BK643" s="140">
        <f>ROUND(I643*H643,2)</f>
        <v>0</v>
      </c>
      <c r="BL643" s="17" t="s">
        <v>307</v>
      </c>
      <c r="BM643" s="139" t="s">
        <v>949</v>
      </c>
    </row>
    <row r="644" spans="2:65" s="1" customFormat="1" ht="16.5" customHeight="1">
      <c r="B644" s="32"/>
      <c r="C644" s="128" t="s">
        <v>950</v>
      </c>
      <c r="D644" s="128" t="s">
        <v>122</v>
      </c>
      <c r="E644" s="129" t="s">
        <v>951</v>
      </c>
      <c r="F644" s="130" t="s">
        <v>952</v>
      </c>
      <c r="G644" s="131" t="s">
        <v>338</v>
      </c>
      <c r="H644" s="132">
        <v>3</v>
      </c>
      <c r="I644" s="133"/>
      <c r="J644" s="134">
        <f>ROUND(I644*H644,2)</f>
        <v>0</v>
      </c>
      <c r="K644" s="130" t="s">
        <v>19</v>
      </c>
      <c r="L644" s="32"/>
      <c r="M644" s="135" t="s">
        <v>19</v>
      </c>
      <c r="N644" s="136" t="s">
        <v>46</v>
      </c>
      <c r="P644" s="137">
        <f>O644*H644</f>
        <v>0</v>
      </c>
      <c r="Q644" s="137">
        <v>0</v>
      </c>
      <c r="R644" s="137">
        <f>Q644*H644</f>
        <v>0</v>
      </c>
      <c r="S644" s="137">
        <v>0</v>
      </c>
      <c r="T644" s="138">
        <f>S644*H644</f>
        <v>0</v>
      </c>
      <c r="AR644" s="139" t="s">
        <v>307</v>
      </c>
      <c r="AT644" s="139" t="s">
        <v>122</v>
      </c>
      <c r="AU644" s="139" t="s">
        <v>85</v>
      </c>
      <c r="AY644" s="17" t="s">
        <v>119</v>
      </c>
      <c r="BE644" s="140">
        <f>IF(N644="základní",J644,0)</f>
        <v>0</v>
      </c>
      <c r="BF644" s="140">
        <f>IF(N644="snížená",J644,0)</f>
        <v>0</v>
      </c>
      <c r="BG644" s="140">
        <f>IF(N644="zákl. přenesená",J644,0)</f>
        <v>0</v>
      </c>
      <c r="BH644" s="140">
        <f>IF(N644="sníž. přenesená",J644,0)</f>
        <v>0</v>
      </c>
      <c r="BI644" s="140">
        <f>IF(N644="nulová",J644,0)</f>
        <v>0</v>
      </c>
      <c r="BJ644" s="17" t="s">
        <v>83</v>
      </c>
      <c r="BK644" s="140">
        <f>ROUND(I644*H644,2)</f>
        <v>0</v>
      </c>
      <c r="BL644" s="17" t="s">
        <v>307</v>
      </c>
      <c r="BM644" s="139" t="s">
        <v>953</v>
      </c>
    </row>
    <row r="645" spans="2:65" s="1" customFormat="1" ht="44.25" customHeight="1">
      <c r="B645" s="32"/>
      <c r="C645" s="128" t="s">
        <v>954</v>
      </c>
      <c r="D645" s="128" t="s">
        <v>122</v>
      </c>
      <c r="E645" s="129" t="s">
        <v>955</v>
      </c>
      <c r="F645" s="130" t="s">
        <v>956</v>
      </c>
      <c r="G645" s="131" t="s">
        <v>265</v>
      </c>
      <c r="H645" s="132">
        <v>0.104</v>
      </c>
      <c r="I645" s="133"/>
      <c r="J645" s="134">
        <f>ROUND(I645*H645,2)</f>
        <v>0</v>
      </c>
      <c r="K645" s="130" t="s">
        <v>222</v>
      </c>
      <c r="L645" s="32"/>
      <c r="M645" s="135" t="s">
        <v>19</v>
      </c>
      <c r="N645" s="136" t="s">
        <v>46</v>
      </c>
      <c r="P645" s="137">
        <f>O645*H645</f>
        <v>0</v>
      </c>
      <c r="Q645" s="137">
        <v>0</v>
      </c>
      <c r="R645" s="137">
        <f>Q645*H645</f>
        <v>0</v>
      </c>
      <c r="S645" s="137">
        <v>0</v>
      </c>
      <c r="T645" s="138">
        <f>S645*H645</f>
        <v>0</v>
      </c>
      <c r="AR645" s="139" t="s">
        <v>307</v>
      </c>
      <c r="AT645" s="139" t="s">
        <v>122</v>
      </c>
      <c r="AU645" s="139" t="s">
        <v>85</v>
      </c>
      <c r="AY645" s="17" t="s">
        <v>119</v>
      </c>
      <c r="BE645" s="140">
        <f>IF(N645="základní",J645,0)</f>
        <v>0</v>
      </c>
      <c r="BF645" s="140">
        <f>IF(N645="snížená",J645,0)</f>
        <v>0</v>
      </c>
      <c r="BG645" s="140">
        <f>IF(N645="zákl. přenesená",J645,0)</f>
        <v>0</v>
      </c>
      <c r="BH645" s="140">
        <f>IF(N645="sníž. přenesená",J645,0)</f>
        <v>0</v>
      </c>
      <c r="BI645" s="140">
        <f>IF(N645="nulová",J645,0)</f>
        <v>0</v>
      </c>
      <c r="BJ645" s="17" t="s">
        <v>83</v>
      </c>
      <c r="BK645" s="140">
        <f>ROUND(I645*H645,2)</f>
        <v>0</v>
      </c>
      <c r="BL645" s="17" t="s">
        <v>307</v>
      </c>
      <c r="BM645" s="139" t="s">
        <v>957</v>
      </c>
    </row>
    <row r="646" spans="2:65" s="1" customFormat="1" ht="11.25">
      <c r="B646" s="32"/>
      <c r="D646" s="145" t="s">
        <v>179</v>
      </c>
      <c r="F646" s="146" t="s">
        <v>958</v>
      </c>
      <c r="I646" s="143"/>
      <c r="L646" s="32"/>
      <c r="M646" s="144"/>
      <c r="T646" s="53"/>
      <c r="AT646" s="17" t="s">
        <v>179</v>
      </c>
      <c r="AU646" s="17" t="s">
        <v>85</v>
      </c>
    </row>
    <row r="647" spans="2:65" s="11" customFormat="1" ht="22.9" customHeight="1">
      <c r="B647" s="116"/>
      <c r="D647" s="117" t="s">
        <v>74</v>
      </c>
      <c r="E647" s="126" t="s">
        <v>959</v>
      </c>
      <c r="F647" s="126" t="s">
        <v>960</v>
      </c>
      <c r="I647" s="119"/>
      <c r="J647" s="127">
        <f>BK647</f>
        <v>0</v>
      </c>
      <c r="L647" s="116"/>
      <c r="M647" s="121"/>
      <c r="P647" s="122">
        <f>SUM(P648:P678)</f>
        <v>0</v>
      </c>
      <c r="R647" s="122">
        <f>SUM(R648:R678)</f>
        <v>6.099165600000001</v>
      </c>
      <c r="T647" s="123">
        <f>SUM(T648:T678)</f>
        <v>0</v>
      </c>
      <c r="AR647" s="117" t="s">
        <v>85</v>
      </c>
      <c r="AT647" s="124" t="s">
        <v>74</v>
      </c>
      <c r="AU647" s="124" t="s">
        <v>83</v>
      </c>
      <c r="AY647" s="117" t="s">
        <v>119</v>
      </c>
      <c r="BK647" s="125">
        <f>SUM(BK648:BK678)</f>
        <v>0</v>
      </c>
    </row>
    <row r="648" spans="2:65" s="1" customFormat="1" ht="37.9" customHeight="1">
      <c r="B648" s="32"/>
      <c r="C648" s="128" t="s">
        <v>961</v>
      </c>
      <c r="D648" s="128" t="s">
        <v>122</v>
      </c>
      <c r="E648" s="129" t="s">
        <v>962</v>
      </c>
      <c r="F648" s="130" t="s">
        <v>963</v>
      </c>
      <c r="G648" s="131" t="s">
        <v>357</v>
      </c>
      <c r="H648" s="132">
        <v>44</v>
      </c>
      <c r="I648" s="133"/>
      <c r="J648" s="134">
        <f>ROUND(I648*H648,2)</f>
        <v>0</v>
      </c>
      <c r="K648" s="130" t="s">
        <v>222</v>
      </c>
      <c r="L648" s="32"/>
      <c r="M648" s="135" t="s">
        <v>19</v>
      </c>
      <c r="N648" s="136" t="s">
        <v>46</v>
      </c>
      <c r="P648" s="137">
        <f>O648*H648</f>
        <v>0</v>
      </c>
      <c r="Q648" s="137">
        <v>1.5299999999999999E-3</v>
      </c>
      <c r="R648" s="137">
        <f>Q648*H648</f>
        <v>6.7319999999999991E-2</v>
      </c>
      <c r="S648" s="137">
        <v>0</v>
      </c>
      <c r="T648" s="138">
        <f>S648*H648</f>
        <v>0</v>
      </c>
      <c r="AR648" s="139" t="s">
        <v>307</v>
      </c>
      <c r="AT648" s="139" t="s">
        <v>122</v>
      </c>
      <c r="AU648" s="139" t="s">
        <v>85</v>
      </c>
      <c r="AY648" s="17" t="s">
        <v>119</v>
      </c>
      <c r="BE648" s="140">
        <f>IF(N648="základní",J648,0)</f>
        <v>0</v>
      </c>
      <c r="BF648" s="140">
        <f>IF(N648="snížená",J648,0)</f>
        <v>0</v>
      </c>
      <c r="BG648" s="140">
        <f>IF(N648="zákl. přenesená",J648,0)</f>
        <v>0</v>
      </c>
      <c r="BH648" s="140">
        <f>IF(N648="sníž. přenesená",J648,0)</f>
        <v>0</v>
      </c>
      <c r="BI648" s="140">
        <f>IF(N648="nulová",J648,0)</f>
        <v>0</v>
      </c>
      <c r="BJ648" s="17" t="s">
        <v>83</v>
      </c>
      <c r="BK648" s="140">
        <f>ROUND(I648*H648,2)</f>
        <v>0</v>
      </c>
      <c r="BL648" s="17" t="s">
        <v>307</v>
      </c>
      <c r="BM648" s="139" t="s">
        <v>964</v>
      </c>
    </row>
    <row r="649" spans="2:65" s="1" customFormat="1" ht="11.25">
      <c r="B649" s="32"/>
      <c r="D649" s="145" t="s">
        <v>179</v>
      </c>
      <c r="F649" s="146" t="s">
        <v>965</v>
      </c>
      <c r="I649" s="143"/>
      <c r="L649" s="32"/>
      <c r="M649" s="144"/>
      <c r="T649" s="53"/>
      <c r="AT649" s="17" t="s">
        <v>179</v>
      </c>
      <c r="AU649" s="17" t="s">
        <v>85</v>
      </c>
    </row>
    <row r="650" spans="2:65" s="14" customFormat="1" ht="11.25">
      <c r="B650" s="175"/>
      <c r="D650" s="141" t="s">
        <v>225</v>
      </c>
      <c r="E650" s="176" t="s">
        <v>19</v>
      </c>
      <c r="F650" s="177" t="s">
        <v>966</v>
      </c>
      <c r="H650" s="176" t="s">
        <v>19</v>
      </c>
      <c r="I650" s="178"/>
      <c r="L650" s="175"/>
      <c r="M650" s="179"/>
      <c r="T650" s="180"/>
      <c r="AT650" s="176" t="s">
        <v>225</v>
      </c>
      <c r="AU650" s="176" t="s">
        <v>85</v>
      </c>
      <c r="AV650" s="14" t="s">
        <v>83</v>
      </c>
      <c r="AW650" s="14" t="s">
        <v>36</v>
      </c>
      <c r="AX650" s="14" t="s">
        <v>75</v>
      </c>
      <c r="AY650" s="176" t="s">
        <v>119</v>
      </c>
    </row>
    <row r="651" spans="2:65" s="12" customFormat="1" ht="11.25">
      <c r="B651" s="151"/>
      <c r="D651" s="141" t="s">
        <v>225</v>
      </c>
      <c r="E651" s="152" t="s">
        <v>19</v>
      </c>
      <c r="F651" s="153" t="s">
        <v>690</v>
      </c>
      <c r="H651" s="154">
        <v>44</v>
      </c>
      <c r="I651" s="155"/>
      <c r="L651" s="151"/>
      <c r="M651" s="156"/>
      <c r="T651" s="157"/>
      <c r="AT651" s="152" t="s">
        <v>225</v>
      </c>
      <c r="AU651" s="152" t="s">
        <v>85</v>
      </c>
      <c r="AV651" s="12" t="s">
        <v>85</v>
      </c>
      <c r="AW651" s="12" t="s">
        <v>36</v>
      </c>
      <c r="AX651" s="12" t="s">
        <v>83</v>
      </c>
      <c r="AY651" s="152" t="s">
        <v>119</v>
      </c>
    </row>
    <row r="652" spans="2:65" s="1" customFormat="1" ht="37.9" customHeight="1">
      <c r="B652" s="32"/>
      <c r="C652" s="128" t="s">
        <v>967</v>
      </c>
      <c r="D652" s="128" t="s">
        <v>122</v>
      </c>
      <c r="E652" s="129" t="s">
        <v>968</v>
      </c>
      <c r="F652" s="130" t="s">
        <v>969</v>
      </c>
      <c r="G652" s="131" t="s">
        <v>357</v>
      </c>
      <c r="H652" s="132">
        <v>44</v>
      </c>
      <c r="I652" s="133"/>
      <c r="J652" s="134">
        <f>ROUND(I652*H652,2)</f>
        <v>0</v>
      </c>
      <c r="K652" s="130" t="s">
        <v>222</v>
      </c>
      <c r="L652" s="32"/>
      <c r="M652" s="135" t="s">
        <v>19</v>
      </c>
      <c r="N652" s="136" t="s">
        <v>46</v>
      </c>
      <c r="P652" s="137">
        <f>O652*H652</f>
        <v>0</v>
      </c>
      <c r="Q652" s="137">
        <v>7.5000000000000002E-4</v>
      </c>
      <c r="R652" s="137">
        <f>Q652*H652</f>
        <v>3.3000000000000002E-2</v>
      </c>
      <c r="S652" s="137">
        <v>0</v>
      </c>
      <c r="T652" s="138">
        <f>S652*H652</f>
        <v>0</v>
      </c>
      <c r="AR652" s="139" t="s">
        <v>307</v>
      </c>
      <c r="AT652" s="139" t="s">
        <v>122</v>
      </c>
      <c r="AU652" s="139" t="s">
        <v>85</v>
      </c>
      <c r="AY652" s="17" t="s">
        <v>119</v>
      </c>
      <c r="BE652" s="140">
        <f>IF(N652="základní",J652,0)</f>
        <v>0</v>
      </c>
      <c r="BF652" s="140">
        <f>IF(N652="snížená",J652,0)</f>
        <v>0</v>
      </c>
      <c r="BG652" s="140">
        <f>IF(N652="zákl. přenesená",J652,0)</f>
        <v>0</v>
      </c>
      <c r="BH652" s="140">
        <f>IF(N652="sníž. přenesená",J652,0)</f>
        <v>0</v>
      </c>
      <c r="BI652" s="140">
        <f>IF(N652="nulová",J652,0)</f>
        <v>0</v>
      </c>
      <c r="BJ652" s="17" t="s">
        <v>83</v>
      </c>
      <c r="BK652" s="140">
        <f>ROUND(I652*H652,2)</f>
        <v>0</v>
      </c>
      <c r="BL652" s="17" t="s">
        <v>307</v>
      </c>
      <c r="BM652" s="139" t="s">
        <v>970</v>
      </c>
    </row>
    <row r="653" spans="2:65" s="1" customFormat="1" ht="11.25">
      <c r="B653" s="32"/>
      <c r="D653" s="145" t="s">
        <v>179</v>
      </c>
      <c r="F653" s="146" t="s">
        <v>971</v>
      </c>
      <c r="I653" s="143"/>
      <c r="L653" s="32"/>
      <c r="M653" s="144"/>
      <c r="T653" s="53"/>
      <c r="AT653" s="17" t="s">
        <v>179</v>
      </c>
      <c r="AU653" s="17" t="s">
        <v>85</v>
      </c>
    </row>
    <row r="654" spans="2:65" s="14" customFormat="1" ht="11.25">
      <c r="B654" s="175"/>
      <c r="D654" s="141" t="s">
        <v>225</v>
      </c>
      <c r="E654" s="176" t="s">
        <v>19</v>
      </c>
      <c r="F654" s="177" t="s">
        <v>966</v>
      </c>
      <c r="H654" s="176" t="s">
        <v>19</v>
      </c>
      <c r="I654" s="178"/>
      <c r="L654" s="175"/>
      <c r="M654" s="179"/>
      <c r="T654" s="180"/>
      <c r="AT654" s="176" t="s">
        <v>225</v>
      </c>
      <c r="AU654" s="176" t="s">
        <v>85</v>
      </c>
      <c r="AV654" s="14" t="s">
        <v>83</v>
      </c>
      <c r="AW654" s="14" t="s">
        <v>36</v>
      </c>
      <c r="AX654" s="14" t="s">
        <v>75</v>
      </c>
      <c r="AY654" s="176" t="s">
        <v>119</v>
      </c>
    </row>
    <row r="655" spans="2:65" s="12" customFormat="1" ht="11.25">
      <c r="B655" s="151"/>
      <c r="D655" s="141" t="s">
        <v>225</v>
      </c>
      <c r="E655" s="152" t="s">
        <v>19</v>
      </c>
      <c r="F655" s="153" t="s">
        <v>690</v>
      </c>
      <c r="H655" s="154">
        <v>44</v>
      </c>
      <c r="I655" s="155"/>
      <c r="L655" s="151"/>
      <c r="M655" s="156"/>
      <c r="T655" s="157"/>
      <c r="AT655" s="152" t="s">
        <v>225</v>
      </c>
      <c r="AU655" s="152" t="s">
        <v>85</v>
      </c>
      <c r="AV655" s="12" t="s">
        <v>85</v>
      </c>
      <c r="AW655" s="12" t="s">
        <v>36</v>
      </c>
      <c r="AX655" s="12" t="s">
        <v>83</v>
      </c>
      <c r="AY655" s="152" t="s">
        <v>119</v>
      </c>
    </row>
    <row r="656" spans="2:65" s="1" customFormat="1" ht="16.5" customHeight="1">
      <c r="B656" s="32"/>
      <c r="C656" s="165" t="s">
        <v>972</v>
      </c>
      <c r="D656" s="165" t="s">
        <v>283</v>
      </c>
      <c r="E656" s="166" t="s">
        <v>973</v>
      </c>
      <c r="F656" s="167" t="s">
        <v>974</v>
      </c>
      <c r="G656" s="168" t="s">
        <v>221</v>
      </c>
      <c r="H656" s="169">
        <v>26.73</v>
      </c>
      <c r="I656" s="170"/>
      <c r="J656" s="171">
        <f>ROUND(I656*H656,2)</f>
        <v>0</v>
      </c>
      <c r="K656" s="167" t="s">
        <v>222</v>
      </c>
      <c r="L656" s="172"/>
      <c r="M656" s="173" t="s">
        <v>19</v>
      </c>
      <c r="N656" s="174" t="s">
        <v>46</v>
      </c>
      <c r="P656" s="137">
        <f>O656*H656</f>
        <v>0</v>
      </c>
      <c r="Q656" s="137">
        <v>7.0000000000000007E-2</v>
      </c>
      <c r="R656" s="137">
        <f>Q656*H656</f>
        <v>1.8711000000000002</v>
      </c>
      <c r="S656" s="137">
        <v>0</v>
      </c>
      <c r="T656" s="138">
        <f>S656*H656</f>
        <v>0</v>
      </c>
      <c r="AR656" s="139" t="s">
        <v>399</v>
      </c>
      <c r="AT656" s="139" t="s">
        <v>283</v>
      </c>
      <c r="AU656" s="139" t="s">
        <v>85</v>
      </c>
      <c r="AY656" s="17" t="s">
        <v>119</v>
      </c>
      <c r="BE656" s="140">
        <f>IF(N656="základní",J656,0)</f>
        <v>0</v>
      </c>
      <c r="BF656" s="140">
        <f>IF(N656="snížená",J656,0)</f>
        <v>0</v>
      </c>
      <c r="BG656" s="140">
        <f>IF(N656="zákl. přenesená",J656,0)</f>
        <v>0</v>
      </c>
      <c r="BH656" s="140">
        <f>IF(N656="sníž. přenesená",J656,0)</f>
        <v>0</v>
      </c>
      <c r="BI656" s="140">
        <f>IF(N656="nulová",J656,0)</f>
        <v>0</v>
      </c>
      <c r="BJ656" s="17" t="s">
        <v>83</v>
      </c>
      <c r="BK656" s="140">
        <f>ROUND(I656*H656,2)</f>
        <v>0</v>
      </c>
      <c r="BL656" s="17" t="s">
        <v>307</v>
      </c>
      <c r="BM656" s="139" t="s">
        <v>975</v>
      </c>
    </row>
    <row r="657" spans="2:65" s="12" customFormat="1" ht="11.25">
      <c r="B657" s="151"/>
      <c r="D657" s="141" t="s">
        <v>225</v>
      </c>
      <c r="E657" s="152" t="s">
        <v>19</v>
      </c>
      <c r="F657" s="153" t="s">
        <v>976</v>
      </c>
      <c r="H657" s="154">
        <v>13.2</v>
      </c>
      <c r="I657" s="155"/>
      <c r="L657" s="151"/>
      <c r="M657" s="156"/>
      <c r="T657" s="157"/>
      <c r="AT657" s="152" t="s">
        <v>225</v>
      </c>
      <c r="AU657" s="152" t="s">
        <v>85</v>
      </c>
      <c r="AV657" s="12" t="s">
        <v>85</v>
      </c>
      <c r="AW657" s="12" t="s">
        <v>36</v>
      </c>
      <c r="AX657" s="12" t="s">
        <v>75</v>
      </c>
      <c r="AY657" s="152" t="s">
        <v>119</v>
      </c>
    </row>
    <row r="658" spans="2:65" s="12" customFormat="1" ht="11.25">
      <c r="B658" s="151"/>
      <c r="D658" s="141" t="s">
        <v>225</v>
      </c>
      <c r="E658" s="152" t="s">
        <v>19</v>
      </c>
      <c r="F658" s="153" t="s">
        <v>977</v>
      </c>
      <c r="H658" s="154">
        <v>6.6</v>
      </c>
      <c r="I658" s="155"/>
      <c r="L658" s="151"/>
      <c r="M658" s="156"/>
      <c r="T658" s="157"/>
      <c r="AT658" s="152" t="s">
        <v>225</v>
      </c>
      <c r="AU658" s="152" t="s">
        <v>85</v>
      </c>
      <c r="AV658" s="12" t="s">
        <v>85</v>
      </c>
      <c r="AW658" s="12" t="s">
        <v>36</v>
      </c>
      <c r="AX658" s="12" t="s">
        <v>75</v>
      </c>
      <c r="AY658" s="152" t="s">
        <v>119</v>
      </c>
    </row>
    <row r="659" spans="2:65" s="13" customFormat="1" ht="11.25">
      <c r="B659" s="158"/>
      <c r="D659" s="141" t="s">
        <v>225</v>
      </c>
      <c r="E659" s="159" t="s">
        <v>19</v>
      </c>
      <c r="F659" s="160" t="s">
        <v>227</v>
      </c>
      <c r="H659" s="161">
        <v>19.8</v>
      </c>
      <c r="I659" s="162"/>
      <c r="L659" s="158"/>
      <c r="M659" s="163"/>
      <c r="T659" s="164"/>
      <c r="AT659" s="159" t="s">
        <v>225</v>
      </c>
      <c r="AU659" s="159" t="s">
        <v>85</v>
      </c>
      <c r="AV659" s="13" t="s">
        <v>140</v>
      </c>
      <c r="AW659" s="13" t="s">
        <v>36</v>
      </c>
      <c r="AX659" s="13" t="s">
        <v>83</v>
      </c>
      <c r="AY659" s="159" t="s">
        <v>119</v>
      </c>
    </row>
    <row r="660" spans="2:65" s="12" customFormat="1" ht="11.25">
      <c r="B660" s="151"/>
      <c r="D660" s="141" t="s">
        <v>225</v>
      </c>
      <c r="F660" s="153" t="s">
        <v>978</v>
      </c>
      <c r="H660" s="154">
        <v>26.73</v>
      </c>
      <c r="I660" s="155"/>
      <c r="L660" s="151"/>
      <c r="M660" s="156"/>
      <c r="T660" s="157"/>
      <c r="AT660" s="152" t="s">
        <v>225</v>
      </c>
      <c r="AU660" s="152" t="s">
        <v>85</v>
      </c>
      <c r="AV660" s="12" t="s">
        <v>85</v>
      </c>
      <c r="AW660" s="12" t="s">
        <v>4</v>
      </c>
      <c r="AX660" s="12" t="s">
        <v>83</v>
      </c>
      <c r="AY660" s="152" t="s">
        <v>119</v>
      </c>
    </row>
    <row r="661" spans="2:65" s="1" customFormat="1" ht="24.2" customHeight="1">
      <c r="B661" s="32"/>
      <c r="C661" s="128" t="s">
        <v>979</v>
      </c>
      <c r="D661" s="128" t="s">
        <v>122</v>
      </c>
      <c r="E661" s="129" t="s">
        <v>980</v>
      </c>
      <c r="F661" s="130" t="s">
        <v>981</v>
      </c>
      <c r="G661" s="131" t="s">
        <v>221</v>
      </c>
      <c r="H661" s="132">
        <v>47.52</v>
      </c>
      <c r="I661" s="133"/>
      <c r="J661" s="134">
        <f>ROUND(I661*H661,2)</f>
        <v>0</v>
      </c>
      <c r="K661" s="130" t="s">
        <v>222</v>
      </c>
      <c r="L661" s="32"/>
      <c r="M661" s="135" t="s">
        <v>19</v>
      </c>
      <c r="N661" s="136" t="s">
        <v>46</v>
      </c>
      <c r="P661" s="137">
        <f>O661*H661</f>
        <v>0</v>
      </c>
      <c r="Q661" s="137">
        <v>5.4000000000000003E-3</v>
      </c>
      <c r="R661" s="137">
        <f>Q661*H661</f>
        <v>0.256608</v>
      </c>
      <c r="S661" s="137">
        <v>0</v>
      </c>
      <c r="T661" s="138">
        <f>S661*H661</f>
        <v>0</v>
      </c>
      <c r="AR661" s="139" t="s">
        <v>307</v>
      </c>
      <c r="AT661" s="139" t="s">
        <v>122</v>
      </c>
      <c r="AU661" s="139" t="s">
        <v>85</v>
      </c>
      <c r="AY661" s="17" t="s">
        <v>119</v>
      </c>
      <c r="BE661" s="140">
        <f>IF(N661="základní",J661,0)</f>
        <v>0</v>
      </c>
      <c r="BF661" s="140">
        <f>IF(N661="snížená",J661,0)</f>
        <v>0</v>
      </c>
      <c r="BG661" s="140">
        <f>IF(N661="zákl. přenesená",J661,0)</f>
        <v>0</v>
      </c>
      <c r="BH661" s="140">
        <f>IF(N661="sníž. přenesená",J661,0)</f>
        <v>0</v>
      </c>
      <c r="BI661" s="140">
        <f>IF(N661="nulová",J661,0)</f>
        <v>0</v>
      </c>
      <c r="BJ661" s="17" t="s">
        <v>83</v>
      </c>
      <c r="BK661" s="140">
        <f>ROUND(I661*H661,2)</f>
        <v>0</v>
      </c>
      <c r="BL661" s="17" t="s">
        <v>307</v>
      </c>
      <c r="BM661" s="139" t="s">
        <v>982</v>
      </c>
    </row>
    <row r="662" spans="2:65" s="1" customFormat="1" ht="11.25">
      <c r="B662" s="32"/>
      <c r="D662" s="145" t="s">
        <v>179</v>
      </c>
      <c r="F662" s="146" t="s">
        <v>983</v>
      </c>
      <c r="I662" s="143"/>
      <c r="L662" s="32"/>
      <c r="M662" s="144"/>
      <c r="T662" s="53"/>
      <c r="AT662" s="17" t="s">
        <v>179</v>
      </c>
      <c r="AU662" s="17" t="s">
        <v>85</v>
      </c>
    </row>
    <row r="663" spans="2:65" s="14" customFormat="1" ht="11.25">
      <c r="B663" s="175"/>
      <c r="D663" s="141" t="s">
        <v>225</v>
      </c>
      <c r="E663" s="176" t="s">
        <v>19</v>
      </c>
      <c r="F663" s="177" t="s">
        <v>966</v>
      </c>
      <c r="H663" s="176" t="s">
        <v>19</v>
      </c>
      <c r="I663" s="178"/>
      <c r="L663" s="175"/>
      <c r="M663" s="179"/>
      <c r="T663" s="180"/>
      <c r="AT663" s="176" t="s">
        <v>225</v>
      </c>
      <c r="AU663" s="176" t="s">
        <v>85</v>
      </c>
      <c r="AV663" s="14" t="s">
        <v>83</v>
      </c>
      <c r="AW663" s="14" t="s">
        <v>36</v>
      </c>
      <c r="AX663" s="14" t="s">
        <v>75</v>
      </c>
      <c r="AY663" s="176" t="s">
        <v>119</v>
      </c>
    </row>
    <row r="664" spans="2:65" s="12" customFormat="1" ht="11.25">
      <c r="B664" s="151"/>
      <c r="D664" s="141" t="s">
        <v>225</v>
      </c>
      <c r="E664" s="152" t="s">
        <v>19</v>
      </c>
      <c r="F664" s="153" t="s">
        <v>984</v>
      </c>
      <c r="H664" s="154">
        <v>47.52</v>
      </c>
      <c r="I664" s="155"/>
      <c r="L664" s="151"/>
      <c r="M664" s="156"/>
      <c r="T664" s="157"/>
      <c r="AT664" s="152" t="s">
        <v>225</v>
      </c>
      <c r="AU664" s="152" t="s">
        <v>85</v>
      </c>
      <c r="AV664" s="12" t="s">
        <v>85</v>
      </c>
      <c r="AW664" s="12" t="s">
        <v>36</v>
      </c>
      <c r="AX664" s="12" t="s">
        <v>83</v>
      </c>
      <c r="AY664" s="152" t="s">
        <v>119</v>
      </c>
    </row>
    <row r="665" spans="2:65" s="1" customFormat="1" ht="16.5" customHeight="1">
      <c r="B665" s="32"/>
      <c r="C665" s="165" t="s">
        <v>985</v>
      </c>
      <c r="D665" s="165" t="s">
        <v>283</v>
      </c>
      <c r="E665" s="166" t="s">
        <v>973</v>
      </c>
      <c r="F665" s="167" t="s">
        <v>974</v>
      </c>
      <c r="G665" s="168" t="s">
        <v>221</v>
      </c>
      <c r="H665" s="169">
        <v>54.648000000000003</v>
      </c>
      <c r="I665" s="170"/>
      <c r="J665" s="171">
        <f>ROUND(I665*H665,2)</f>
        <v>0</v>
      </c>
      <c r="K665" s="167" t="s">
        <v>222</v>
      </c>
      <c r="L665" s="172"/>
      <c r="M665" s="173" t="s">
        <v>19</v>
      </c>
      <c r="N665" s="174" t="s">
        <v>46</v>
      </c>
      <c r="P665" s="137">
        <f>O665*H665</f>
        <v>0</v>
      </c>
      <c r="Q665" s="137">
        <v>7.0000000000000007E-2</v>
      </c>
      <c r="R665" s="137">
        <f>Q665*H665</f>
        <v>3.8253600000000008</v>
      </c>
      <c r="S665" s="137">
        <v>0</v>
      </c>
      <c r="T665" s="138">
        <f>S665*H665</f>
        <v>0</v>
      </c>
      <c r="AR665" s="139" t="s">
        <v>399</v>
      </c>
      <c r="AT665" s="139" t="s">
        <v>283</v>
      </c>
      <c r="AU665" s="139" t="s">
        <v>85</v>
      </c>
      <c r="AY665" s="17" t="s">
        <v>119</v>
      </c>
      <c r="BE665" s="140">
        <f>IF(N665="základní",J665,0)</f>
        <v>0</v>
      </c>
      <c r="BF665" s="140">
        <f>IF(N665="snížená",J665,0)</f>
        <v>0</v>
      </c>
      <c r="BG665" s="140">
        <f>IF(N665="zákl. přenesená",J665,0)</f>
        <v>0</v>
      </c>
      <c r="BH665" s="140">
        <f>IF(N665="sníž. přenesená",J665,0)</f>
        <v>0</v>
      </c>
      <c r="BI665" s="140">
        <f>IF(N665="nulová",J665,0)</f>
        <v>0</v>
      </c>
      <c r="BJ665" s="17" t="s">
        <v>83</v>
      </c>
      <c r="BK665" s="140">
        <f>ROUND(I665*H665,2)</f>
        <v>0</v>
      </c>
      <c r="BL665" s="17" t="s">
        <v>307</v>
      </c>
      <c r="BM665" s="139" t="s">
        <v>986</v>
      </c>
    </row>
    <row r="666" spans="2:65" s="12" customFormat="1" ht="11.25">
      <c r="B666" s="151"/>
      <c r="D666" s="141" t="s">
        <v>225</v>
      </c>
      <c r="E666" s="152" t="s">
        <v>19</v>
      </c>
      <c r="F666" s="153" t="s">
        <v>984</v>
      </c>
      <c r="H666" s="154">
        <v>47.52</v>
      </c>
      <c r="I666" s="155"/>
      <c r="L666" s="151"/>
      <c r="M666" s="156"/>
      <c r="T666" s="157"/>
      <c r="AT666" s="152" t="s">
        <v>225</v>
      </c>
      <c r="AU666" s="152" t="s">
        <v>85</v>
      </c>
      <c r="AV666" s="12" t="s">
        <v>85</v>
      </c>
      <c r="AW666" s="12" t="s">
        <v>36</v>
      </c>
      <c r="AX666" s="12" t="s">
        <v>83</v>
      </c>
      <c r="AY666" s="152" t="s">
        <v>119</v>
      </c>
    </row>
    <row r="667" spans="2:65" s="12" customFormat="1" ht="11.25">
      <c r="B667" s="151"/>
      <c r="D667" s="141" t="s">
        <v>225</v>
      </c>
      <c r="F667" s="153" t="s">
        <v>987</v>
      </c>
      <c r="H667" s="154">
        <v>54.648000000000003</v>
      </c>
      <c r="I667" s="155"/>
      <c r="L667" s="151"/>
      <c r="M667" s="156"/>
      <c r="T667" s="157"/>
      <c r="AT667" s="152" t="s">
        <v>225</v>
      </c>
      <c r="AU667" s="152" t="s">
        <v>85</v>
      </c>
      <c r="AV667" s="12" t="s">
        <v>85</v>
      </c>
      <c r="AW667" s="12" t="s">
        <v>4</v>
      </c>
      <c r="AX667" s="12" t="s">
        <v>83</v>
      </c>
      <c r="AY667" s="152" t="s">
        <v>119</v>
      </c>
    </row>
    <row r="668" spans="2:65" s="1" customFormat="1" ht="49.15" customHeight="1">
      <c r="B668" s="32"/>
      <c r="C668" s="128" t="s">
        <v>988</v>
      </c>
      <c r="D668" s="128" t="s">
        <v>122</v>
      </c>
      <c r="E668" s="129" t="s">
        <v>989</v>
      </c>
      <c r="F668" s="130" t="s">
        <v>990</v>
      </c>
      <c r="G668" s="131" t="s">
        <v>221</v>
      </c>
      <c r="H668" s="132">
        <v>1.32</v>
      </c>
      <c r="I668" s="133"/>
      <c r="J668" s="134">
        <f>ROUND(I668*H668,2)</f>
        <v>0</v>
      </c>
      <c r="K668" s="130" t="s">
        <v>222</v>
      </c>
      <c r="L668" s="32"/>
      <c r="M668" s="135" t="s">
        <v>19</v>
      </c>
      <c r="N668" s="136" t="s">
        <v>46</v>
      </c>
      <c r="P668" s="137">
        <f>O668*H668</f>
        <v>0</v>
      </c>
      <c r="Q668" s="137">
        <v>5.8799999999999998E-3</v>
      </c>
      <c r="R668" s="137">
        <f>Q668*H668</f>
        <v>7.7616000000000004E-3</v>
      </c>
      <c r="S668" s="137">
        <v>0</v>
      </c>
      <c r="T668" s="138">
        <f>S668*H668</f>
        <v>0</v>
      </c>
      <c r="AR668" s="139" t="s">
        <v>307</v>
      </c>
      <c r="AT668" s="139" t="s">
        <v>122</v>
      </c>
      <c r="AU668" s="139" t="s">
        <v>85</v>
      </c>
      <c r="AY668" s="17" t="s">
        <v>119</v>
      </c>
      <c r="BE668" s="140">
        <f>IF(N668="základní",J668,0)</f>
        <v>0</v>
      </c>
      <c r="BF668" s="140">
        <f>IF(N668="snížená",J668,0)</f>
        <v>0</v>
      </c>
      <c r="BG668" s="140">
        <f>IF(N668="zákl. přenesená",J668,0)</f>
        <v>0</v>
      </c>
      <c r="BH668" s="140">
        <f>IF(N668="sníž. přenesená",J668,0)</f>
        <v>0</v>
      </c>
      <c r="BI668" s="140">
        <f>IF(N668="nulová",J668,0)</f>
        <v>0</v>
      </c>
      <c r="BJ668" s="17" t="s">
        <v>83</v>
      </c>
      <c r="BK668" s="140">
        <f>ROUND(I668*H668,2)</f>
        <v>0</v>
      </c>
      <c r="BL668" s="17" t="s">
        <v>307</v>
      </c>
      <c r="BM668" s="139" t="s">
        <v>991</v>
      </c>
    </row>
    <row r="669" spans="2:65" s="1" customFormat="1" ht="11.25">
      <c r="B669" s="32"/>
      <c r="D669" s="145" t="s">
        <v>179</v>
      </c>
      <c r="F669" s="146" t="s">
        <v>992</v>
      </c>
      <c r="I669" s="143"/>
      <c r="L669" s="32"/>
      <c r="M669" s="144"/>
      <c r="T669" s="53"/>
      <c r="AT669" s="17" t="s">
        <v>179</v>
      </c>
      <c r="AU669" s="17" t="s">
        <v>85</v>
      </c>
    </row>
    <row r="670" spans="2:65" s="14" customFormat="1" ht="11.25">
      <c r="B670" s="175"/>
      <c r="D670" s="141" t="s">
        <v>225</v>
      </c>
      <c r="E670" s="176" t="s">
        <v>19</v>
      </c>
      <c r="F670" s="177" t="s">
        <v>966</v>
      </c>
      <c r="H670" s="176" t="s">
        <v>19</v>
      </c>
      <c r="I670" s="178"/>
      <c r="L670" s="175"/>
      <c r="M670" s="179"/>
      <c r="T670" s="180"/>
      <c r="AT670" s="176" t="s">
        <v>225</v>
      </c>
      <c r="AU670" s="176" t="s">
        <v>85</v>
      </c>
      <c r="AV670" s="14" t="s">
        <v>83</v>
      </c>
      <c r="AW670" s="14" t="s">
        <v>36</v>
      </c>
      <c r="AX670" s="14" t="s">
        <v>75</v>
      </c>
      <c r="AY670" s="176" t="s">
        <v>119</v>
      </c>
    </row>
    <row r="671" spans="2:65" s="12" customFormat="1" ht="11.25">
      <c r="B671" s="151"/>
      <c r="D671" s="141" t="s">
        <v>225</v>
      </c>
      <c r="E671" s="152" t="s">
        <v>19</v>
      </c>
      <c r="F671" s="153" t="s">
        <v>993</v>
      </c>
      <c r="H671" s="154">
        <v>1.32</v>
      </c>
      <c r="I671" s="155"/>
      <c r="L671" s="151"/>
      <c r="M671" s="156"/>
      <c r="T671" s="157"/>
      <c r="AT671" s="152" t="s">
        <v>225</v>
      </c>
      <c r="AU671" s="152" t="s">
        <v>85</v>
      </c>
      <c r="AV671" s="12" t="s">
        <v>85</v>
      </c>
      <c r="AW671" s="12" t="s">
        <v>36</v>
      </c>
      <c r="AX671" s="12" t="s">
        <v>75</v>
      </c>
      <c r="AY671" s="152" t="s">
        <v>119</v>
      </c>
    </row>
    <row r="672" spans="2:65" s="13" customFormat="1" ht="11.25">
      <c r="B672" s="158"/>
      <c r="D672" s="141" t="s">
        <v>225</v>
      </c>
      <c r="E672" s="159" t="s">
        <v>19</v>
      </c>
      <c r="F672" s="160" t="s">
        <v>227</v>
      </c>
      <c r="H672" s="161">
        <v>1.32</v>
      </c>
      <c r="I672" s="162"/>
      <c r="L672" s="158"/>
      <c r="M672" s="163"/>
      <c r="T672" s="164"/>
      <c r="AT672" s="159" t="s">
        <v>225</v>
      </c>
      <c r="AU672" s="159" t="s">
        <v>85</v>
      </c>
      <c r="AV672" s="13" t="s">
        <v>140</v>
      </c>
      <c r="AW672" s="13" t="s">
        <v>36</v>
      </c>
      <c r="AX672" s="13" t="s">
        <v>83</v>
      </c>
      <c r="AY672" s="159" t="s">
        <v>119</v>
      </c>
    </row>
    <row r="673" spans="2:65" s="1" customFormat="1" ht="24.2" customHeight="1">
      <c r="B673" s="32"/>
      <c r="C673" s="165" t="s">
        <v>994</v>
      </c>
      <c r="D673" s="165" t="s">
        <v>283</v>
      </c>
      <c r="E673" s="166" t="s">
        <v>995</v>
      </c>
      <c r="F673" s="167" t="s">
        <v>996</v>
      </c>
      <c r="G673" s="168" t="s">
        <v>221</v>
      </c>
      <c r="H673" s="169">
        <v>1.98</v>
      </c>
      <c r="I673" s="170"/>
      <c r="J673" s="171">
        <f>ROUND(I673*H673,2)</f>
        <v>0</v>
      </c>
      <c r="K673" s="167" t="s">
        <v>19</v>
      </c>
      <c r="L673" s="172"/>
      <c r="M673" s="173" t="s">
        <v>19</v>
      </c>
      <c r="N673" s="174" t="s">
        <v>46</v>
      </c>
      <c r="P673" s="137">
        <f>O673*H673</f>
        <v>0</v>
      </c>
      <c r="Q673" s="137">
        <v>1.9199999999999998E-2</v>
      </c>
      <c r="R673" s="137">
        <f>Q673*H673</f>
        <v>3.8015999999999994E-2</v>
      </c>
      <c r="S673" s="137">
        <v>0</v>
      </c>
      <c r="T673" s="138">
        <f>S673*H673</f>
        <v>0</v>
      </c>
      <c r="AR673" s="139" t="s">
        <v>399</v>
      </c>
      <c r="AT673" s="139" t="s">
        <v>283</v>
      </c>
      <c r="AU673" s="139" t="s">
        <v>85</v>
      </c>
      <c r="AY673" s="17" t="s">
        <v>119</v>
      </c>
      <c r="BE673" s="140">
        <f>IF(N673="základní",J673,0)</f>
        <v>0</v>
      </c>
      <c r="BF673" s="140">
        <f>IF(N673="snížená",J673,0)</f>
        <v>0</v>
      </c>
      <c r="BG673" s="140">
        <f>IF(N673="zákl. přenesená",J673,0)</f>
        <v>0</v>
      </c>
      <c r="BH673" s="140">
        <f>IF(N673="sníž. přenesená",J673,0)</f>
        <v>0</v>
      </c>
      <c r="BI673" s="140">
        <f>IF(N673="nulová",J673,0)</f>
        <v>0</v>
      </c>
      <c r="BJ673" s="17" t="s">
        <v>83</v>
      </c>
      <c r="BK673" s="140">
        <f>ROUND(I673*H673,2)</f>
        <v>0</v>
      </c>
      <c r="BL673" s="17" t="s">
        <v>307</v>
      </c>
      <c r="BM673" s="139" t="s">
        <v>997</v>
      </c>
    </row>
    <row r="674" spans="2:65" s="12" customFormat="1" ht="11.25">
      <c r="B674" s="151"/>
      <c r="D674" s="141" t="s">
        <v>225</v>
      </c>
      <c r="E674" s="152" t="s">
        <v>19</v>
      </c>
      <c r="F674" s="153" t="s">
        <v>993</v>
      </c>
      <c r="H674" s="154">
        <v>1.32</v>
      </c>
      <c r="I674" s="155"/>
      <c r="L674" s="151"/>
      <c r="M674" s="156"/>
      <c r="T674" s="157"/>
      <c r="AT674" s="152" t="s">
        <v>225</v>
      </c>
      <c r="AU674" s="152" t="s">
        <v>85</v>
      </c>
      <c r="AV674" s="12" t="s">
        <v>85</v>
      </c>
      <c r="AW674" s="12" t="s">
        <v>36</v>
      </c>
      <c r="AX674" s="12" t="s">
        <v>75</v>
      </c>
      <c r="AY674" s="152" t="s">
        <v>119</v>
      </c>
    </row>
    <row r="675" spans="2:65" s="13" customFormat="1" ht="11.25">
      <c r="B675" s="158"/>
      <c r="D675" s="141" t="s">
        <v>225</v>
      </c>
      <c r="E675" s="159" t="s">
        <v>19</v>
      </c>
      <c r="F675" s="160" t="s">
        <v>227</v>
      </c>
      <c r="H675" s="161">
        <v>1.32</v>
      </c>
      <c r="I675" s="162"/>
      <c r="L675" s="158"/>
      <c r="M675" s="163"/>
      <c r="T675" s="164"/>
      <c r="AT675" s="159" t="s">
        <v>225</v>
      </c>
      <c r="AU675" s="159" t="s">
        <v>85</v>
      </c>
      <c r="AV675" s="13" t="s">
        <v>140</v>
      </c>
      <c r="AW675" s="13" t="s">
        <v>36</v>
      </c>
      <c r="AX675" s="13" t="s">
        <v>83</v>
      </c>
      <c r="AY675" s="159" t="s">
        <v>119</v>
      </c>
    </row>
    <row r="676" spans="2:65" s="12" customFormat="1" ht="11.25">
      <c r="B676" s="151"/>
      <c r="D676" s="141" t="s">
        <v>225</v>
      </c>
      <c r="F676" s="153" t="s">
        <v>998</v>
      </c>
      <c r="H676" s="154">
        <v>1.98</v>
      </c>
      <c r="I676" s="155"/>
      <c r="L676" s="151"/>
      <c r="M676" s="156"/>
      <c r="T676" s="157"/>
      <c r="AT676" s="152" t="s">
        <v>225</v>
      </c>
      <c r="AU676" s="152" t="s">
        <v>85</v>
      </c>
      <c r="AV676" s="12" t="s">
        <v>85</v>
      </c>
      <c r="AW676" s="12" t="s">
        <v>4</v>
      </c>
      <c r="AX676" s="12" t="s">
        <v>83</v>
      </c>
      <c r="AY676" s="152" t="s">
        <v>119</v>
      </c>
    </row>
    <row r="677" spans="2:65" s="1" customFormat="1" ht="44.25" customHeight="1">
      <c r="B677" s="32"/>
      <c r="C677" s="128" t="s">
        <v>999</v>
      </c>
      <c r="D677" s="128" t="s">
        <v>122</v>
      </c>
      <c r="E677" s="129" t="s">
        <v>1000</v>
      </c>
      <c r="F677" s="130" t="s">
        <v>1001</v>
      </c>
      <c r="G677" s="131" t="s">
        <v>265</v>
      </c>
      <c r="H677" s="132">
        <v>6.0990000000000002</v>
      </c>
      <c r="I677" s="133"/>
      <c r="J677" s="134">
        <f>ROUND(I677*H677,2)</f>
        <v>0</v>
      </c>
      <c r="K677" s="130" t="s">
        <v>222</v>
      </c>
      <c r="L677" s="32"/>
      <c r="M677" s="135" t="s">
        <v>19</v>
      </c>
      <c r="N677" s="136" t="s">
        <v>46</v>
      </c>
      <c r="P677" s="137">
        <f>O677*H677</f>
        <v>0</v>
      </c>
      <c r="Q677" s="137">
        <v>0</v>
      </c>
      <c r="R677" s="137">
        <f>Q677*H677</f>
        <v>0</v>
      </c>
      <c r="S677" s="137">
        <v>0</v>
      </c>
      <c r="T677" s="138">
        <f>S677*H677</f>
        <v>0</v>
      </c>
      <c r="AR677" s="139" t="s">
        <v>307</v>
      </c>
      <c r="AT677" s="139" t="s">
        <v>122</v>
      </c>
      <c r="AU677" s="139" t="s">
        <v>85</v>
      </c>
      <c r="AY677" s="17" t="s">
        <v>119</v>
      </c>
      <c r="BE677" s="140">
        <f>IF(N677="základní",J677,0)</f>
        <v>0</v>
      </c>
      <c r="BF677" s="140">
        <f>IF(N677="snížená",J677,0)</f>
        <v>0</v>
      </c>
      <c r="BG677" s="140">
        <f>IF(N677="zákl. přenesená",J677,0)</f>
        <v>0</v>
      </c>
      <c r="BH677" s="140">
        <f>IF(N677="sníž. přenesená",J677,0)</f>
        <v>0</v>
      </c>
      <c r="BI677" s="140">
        <f>IF(N677="nulová",J677,0)</f>
        <v>0</v>
      </c>
      <c r="BJ677" s="17" t="s">
        <v>83</v>
      </c>
      <c r="BK677" s="140">
        <f>ROUND(I677*H677,2)</f>
        <v>0</v>
      </c>
      <c r="BL677" s="17" t="s">
        <v>307</v>
      </c>
      <c r="BM677" s="139" t="s">
        <v>1002</v>
      </c>
    </row>
    <row r="678" spans="2:65" s="1" customFormat="1" ht="11.25">
      <c r="B678" s="32"/>
      <c r="D678" s="145" t="s">
        <v>179</v>
      </c>
      <c r="F678" s="146" t="s">
        <v>1003</v>
      </c>
      <c r="I678" s="143"/>
      <c r="L678" s="32"/>
      <c r="M678" s="144"/>
      <c r="T678" s="53"/>
      <c r="AT678" s="17" t="s">
        <v>179</v>
      </c>
      <c r="AU678" s="17" t="s">
        <v>85</v>
      </c>
    </row>
    <row r="679" spans="2:65" s="11" customFormat="1" ht="22.9" customHeight="1">
      <c r="B679" s="116"/>
      <c r="D679" s="117" t="s">
        <v>74</v>
      </c>
      <c r="E679" s="126" t="s">
        <v>1004</v>
      </c>
      <c r="F679" s="126" t="s">
        <v>1005</v>
      </c>
      <c r="I679" s="119"/>
      <c r="J679" s="127">
        <f>BK679</f>
        <v>0</v>
      </c>
      <c r="L679" s="116"/>
      <c r="M679" s="121"/>
      <c r="P679" s="122">
        <f>SUM(P680:P690)</f>
        <v>0</v>
      </c>
      <c r="R679" s="122">
        <f>SUM(R680:R690)</f>
        <v>9.0000000000000011E-3</v>
      </c>
      <c r="T679" s="123">
        <f>SUM(T680:T690)</f>
        <v>0</v>
      </c>
      <c r="AR679" s="117" t="s">
        <v>85</v>
      </c>
      <c r="AT679" s="124" t="s">
        <v>74</v>
      </c>
      <c r="AU679" s="124" t="s">
        <v>83</v>
      </c>
      <c r="AY679" s="117" t="s">
        <v>119</v>
      </c>
      <c r="BK679" s="125">
        <f>SUM(BK680:BK690)</f>
        <v>0</v>
      </c>
    </row>
    <row r="680" spans="2:65" s="1" customFormat="1" ht="37.9" customHeight="1">
      <c r="B680" s="32"/>
      <c r="C680" s="128" t="s">
        <v>1006</v>
      </c>
      <c r="D680" s="128" t="s">
        <v>122</v>
      </c>
      <c r="E680" s="129" t="s">
        <v>1007</v>
      </c>
      <c r="F680" s="130" t="s">
        <v>1008</v>
      </c>
      <c r="G680" s="131" t="s">
        <v>221</v>
      </c>
      <c r="H680" s="132">
        <v>1.8</v>
      </c>
      <c r="I680" s="133"/>
      <c r="J680" s="134">
        <f>ROUND(I680*H680,2)</f>
        <v>0</v>
      </c>
      <c r="K680" s="130" t="s">
        <v>222</v>
      </c>
      <c r="L680" s="32"/>
      <c r="M680" s="135" t="s">
        <v>19</v>
      </c>
      <c r="N680" s="136" t="s">
        <v>46</v>
      </c>
      <c r="P680" s="137">
        <f>O680*H680</f>
        <v>0</v>
      </c>
      <c r="Q680" s="137">
        <v>5.0000000000000001E-3</v>
      </c>
      <c r="R680" s="137">
        <f>Q680*H680</f>
        <v>9.0000000000000011E-3</v>
      </c>
      <c r="S680" s="137">
        <v>0</v>
      </c>
      <c r="T680" s="138">
        <f>S680*H680</f>
        <v>0</v>
      </c>
      <c r="AR680" s="139" t="s">
        <v>307</v>
      </c>
      <c r="AT680" s="139" t="s">
        <v>122</v>
      </c>
      <c r="AU680" s="139" t="s">
        <v>85</v>
      </c>
      <c r="AY680" s="17" t="s">
        <v>119</v>
      </c>
      <c r="BE680" s="140">
        <f>IF(N680="základní",J680,0)</f>
        <v>0</v>
      </c>
      <c r="BF680" s="140">
        <f>IF(N680="snížená",J680,0)</f>
        <v>0</v>
      </c>
      <c r="BG680" s="140">
        <f>IF(N680="zákl. přenesená",J680,0)</f>
        <v>0</v>
      </c>
      <c r="BH680" s="140">
        <f>IF(N680="sníž. přenesená",J680,0)</f>
        <v>0</v>
      </c>
      <c r="BI680" s="140">
        <f>IF(N680="nulová",J680,0)</f>
        <v>0</v>
      </c>
      <c r="BJ680" s="17" t="s">
        <v>83</v>
      </c>
      <c r="BK680" s="140">
        <f>ROUND(I680*H680,2)</f>
        <v>0</v>
      </c>
      <c r="BL680" s="17" t="s">
        <v>307</v>
      </c>
      <c r="BM680" s="139" t="s">
        <v>1009</v>
      </c>
    </row>
    <row r="681" spans="2:65" s="1" customFormat="1" ht="11.25">
      <c r="B681" s="32"/>
      <c r="D681" s="145" t="s">
        <v>179</v>
      </c>
      <c r="F681" s="146" t="s">
        <v>1010</v>
      </c>
      <c r="I681" s="143"/>
      <c r="L681" s="32"/>
      <c r="M681" s="144"/>
      <c r="T681" s="53"/>
      <c r="AT681" s="17" t="s">
        <v>179</v>
      </c>
      <c r="AU681" s="17" t="s">
        <v>85</v>
      </c>
    </row>
    <row r="682" spans="2:65" s="14" customFormat="1" ht="22.5">
      <c r="B682" s="175"/>
      <c r="D682" s="141" t="s">
        <v>225</v>
      </c>
      <c r="E682" s="176" t="s">
        <v>19</v>
      </c>
      <c r="F682" s="177" t="s">
        <v>1011</v>
      </c>
      <c r="H682" s="176" t="s">
        <v>19</v>
      </c>
      <c r="I682" s="178"/>
      <c r="L682" s="175"/>
      <c r="M682" s="179"/>
      <c r="T682" s="180"/>
      <c r="AT682" s="176" t="s">
        <v>225</v>
      </c>
      <c r="AU682" s="176" t="s">
        <v>85</v>
      </c>
      <c r="AV682" s="14" t="s">
        <v>83</v>
      </c>
      <c r="AW682" s="14" t="s">
        <v>36</v>
      </c>
      <c r="AX682" s="14" t="s">
        <v>75</v>
      </c>
      <c r="AY682" s="176" t="s">
        <v>119</v>
      </c>
    </row>
    <row r="683" spans="2:65" s="12" customFormat="1" ht="22.5">
      <c r="B683" s="151"/>
      <c r="D683" s="141" t="s">
        <v>225</v>
      </c>
      <c r="E683" s="152" t="s">
        <v>19</v>
      </c>
      <c r="F683" s="153" t="s">
        <v>1012</v>
      </c>
      <c r="H683" s="154">
        <v>1.8</v>
      </c>
      <c r="I683" s="155"/>
      <c r="L683" s="151"/>
      <c r="M683" s="156"/>
      <c r="T683" s="157"/>
      <c r="AT683" s="152" t="s">
        <v>225</v>
      </c>
      <c r="AU683" s="152" t="s">
        <v>85</v>
      </c>
      <c r="AV683" s="12" t="s">
        <v>85</v>
      </c>
      <c r="AW683" s="12" t="s">
        <v>36</v>
      </c>
      <c r="AX683" s="12" t="s">
        <v>83</v>
      </c>
      <c r="AY683" s="152" t="s">
        <v>119</v>
      </c>
    </row>
    <row r="684" spans="2:65" s="1" customFormat="1" ht="37.9" customHeight="1">
      <c r="B684" s="32"/>
      <c r="C684" s="128" t="s">
        <v>1013</v>
      </c>
      <c r="D684" s="128" t="s">
        <v>122</v>
      </c>
      <c r="E684" s="129" t="s">
        <v>1014</v>
      </c>
      <c r="F684" s="130" t="s">
        <v>1015</v>
      </c>
      <c r="G684" s="131" t="s">
        <v>221</v>
      </c>
      <c r="H684" s="132">
        <v>1.8</v>
      </c>
      <c r="I684" s="133"/>
      <c r="J684" s="134">
        <f>ROUND(I684*H684,2)</f>
        <v>0</v>
      </c>
      <c r="K684" s="130" t="s">
        <v>222</v>
      </c>
      <c r="L684" s="32"/>
      <c r="M684" s="135" t="s">
        <v>19</v>
      </c>
      <c r="N684" s="136" t="s">
        <v>46</v>
      </c>
      <c r="P684" s="137">
        <f>O684*H684</f>
        <v>0</v>
      </c>
      <c r="Q684" s="137">
        <v>0</v>
      </c>
      <c r="R684" s="137">
        <f>Q684*H684</f>
        <v>0</v>
      </c>
      <c r="S684" s="137">
        <v>0</v>
      </c>
      <c r="T684" s="138">
        <f>S684*H684</f>
        <v>0</v>
      </c>
      <c r="AR684" s="139" t="s">
        <v>307</v>
      </c>
      <c r="AT684" s="139" t="s">
        <v>122</v>
      </c>
      <c r="AU684" s="139" t="s">
        <v>85</v>
      </c>
      <c r="AY684" s="17" t="s">
        <v>119</v>
      </c>
      <c r="BE684" s="140">
        <f>IF(N684="základní",J684,0)</f>
        <v>0</v>
      </c>
      <c r="BF684" s="140">
        <f>IF(N684="snížená",J684,0)</f>
        <v>0</v>
      </c>
      <c r="BG684" s="140">
        <f>IF(N684="zákl. přenesená",J684,0)</f>
        <v>0</v>
      </c>
      <c r="BH684" s="140">
        <f>IF(N684="sníž. přenesená",J684,0)</f>
        <v>0</v>
      </c>
      <c r="BI684" s="140">
        <f>IF(N684="nulová",J684,0)</f>
        <v>0</v>
      </c>
      <c r="BJ684" s="17" t="s">
        <v>83</v>
      </c>
      <c r="BK684" s="140">
        <f>ROUND(I684*H684,2)</f>
        <v>0</v>
      </c>
      <c r="BL684" s="17" t="s">
        <v>307</v>
      </c>
      <c r="BM684" s="139" t="s">
        <v>1016</v>
      </c>
    </row>
    <row r="685" spans="2:65" s="1" customFormat="1" ht="11.25">
      <c r="B685" s="32"/>
      <c r="D685" s="145" t="s">
        <v>179</v>
      </c>
      <c r="F685" s="146" t="s">
        <v>1017</v>
      </c>
      <c r="I685" s="143"/>
      <c r="L685" s="32"/>
      <c r="M685" s="144"/>
      <c r="T685" s="53"/>
      <c r="AT685" s="17" t="s">
        <v>179</v>
      </c>
      <c r="AU685" s="17" t="s">
        <v>85</v>
      </c>
    </row>
    <row r="686" spans="2:65" s="14" customFormat="1" ht="22.5">
      <c r="B686" s="175"/>
      <c r="D686" s="141" t="s">
        <v>225</v>
      </c>
      <c r="E686" s="176" t="s">
        <v>19</v>
      </c>
      <c r="F686" s="177" t="s">
        <v>1011</v>
      </c>
      <c r="H686" s="176" t="s">
        <v>19</v>
      </c>
      <c r="I686" s="178"/>
      <c r="L686" s="175"/>
      <c r="M686" s="179"/>
      <c r="T686" s="180"/>
      <c r="AT686" s="176" t="s">
        <v>225</v>
      </c>
      <c r="AU686" s="176" t="s">
        <v>85</v>
      </c>
      <c r="AV686" s="14" t="s">
        <v>83</v>
      </c>
      <c r="AW686" s="14" t="s">
        <v>36</v>
      </c>
      <c r="AX686" s="14" t="s">
        <v>75</v>
      </c>
      <c r="AY686" s="176" t="s">
        <v>119</v>
      </c>
    </row>
    <row r="687" spans="2:65" s="12" customFormat="1" ht="22.5">
      <c r="B687" s="151"/>
      <c r="D687" s="141" t="s">
        <v>225</v>
      </c>
      <c r="E687" s="152" t="s">
        <v>19</v>
      </c>
      <c r="F687" s="153" t="s">
        <v>1012</v>
      </c>
      <c r="H687" s="154">
        <v>1.8</v>
      </c>
      <c r="I687" s="155"/>
      <c r="L687" s="151"/>
      <c r="M687" s="156"/>
      <c r="T687" s="157"/>
      <c r="AT687" s="152" t="s">
        <v>225</v>
      </c>
      <c r="AU687" s="152" t="s">
        <v>85</v>
      </c>
      <c r="AV687" s="12" t="s">
        <v>85</v>
      </c>
      <c r="AW687" s="12" t="s">
        <v>36</v>
      </c>
      <c r="AX687" s="12" t="s">
        <v>83</v>
      </c>
      <c r="AY687" s="152" t="s">
        <v>119</v>
      </c>
    </row>
    <row r="688" spans="2:65" s="1" customFormat="1" ht="24.2" customHeight="1">
      <c r="B688" s="32"/>
      <c r="C688" s="128" t="s">
        <v>1018</v>
      </c>
      <c r="D688" s="128" t="s">
        <v>122</v>
      </c>
      <c r="E688" s="129" t="s">
        <v>1019</v>
      </c>
      <c r="F688" s="130" t="s">
        <v>1020</v>
      </c>
      <c r="G688" s="131" t="s">
        <v>221</v>
      </c>
      <c r="H688" s="132">
        <v>1.8</v>
      </c>
      <c r="I688" s="133"/>
      <c r="J688" s="134">
        <f>ROUND(I688*H688,2)</f>
        <v>0</v>
      </c>
      <c r="K688" s="130" t="s">
        <v>19</v>
      </c>
      <c r="L688" s="32"/>
      <c r="M688" s="135" t="s">
        <v>19</v>
      </c>
      <c r="N688" s="136" t="s">
        <v>46</v>
      </c>
      <c r="P688" s="137">
        <f>O688*H688</f>
        <v>0</v>
      </c>
      <c r="Q688" s="137">
        <v>0</v>
      </c>
      <c r="R688" s="137">
        <f>Q688*H688</f>
        <v>0</v>
      </c>
      <c r="S688" s="137">
        <v>0</v>
      </c>
      <c r="T688" s="138">
        <f>S688*H688</f>
        <v>0</v>
      </c>
      <c r="AR688" s="139" t="s">
        <v>307</v>
      </c>
      <c r="AT688" s="139" t="s">
        <v>122</v>
      </c>
      <c r="AU688" s="139" t="s">
        <v>85</v>
      </c>
      <c r="AY688" s="17" t="s">
        <v>119</v>
      </c>
      <c r="BE688" s="140">
        <f>IF(N688="základní",J688,0)</f>
        <v>0</v>
      </c>
      <c r="BF688" s="140">
        <f>IF(N688="snížená",J688,0)</f>
        <v>0</v>
      </c>
      <c r="BG688" s="140">
        <f>IF(N688="zákl. přenesená",J688,0)</f>
        <v>0</v>
      </c>
      <c r="BH688" s="140">
        <f>IF(N688="sníž. přenesená",J688,0)</f>
        <v>0</v>
      </c>
      <c r="BI688" s="140">
        <f>IF(N688="nulová",J688,0)</f>
        <v>0</v>
      </c>
      <c r="BJ688" s="17" t="s">
        <v>83</v>
      </c>
      <c r="BK688" s="140">
        <f>ROUND(I688*H688,2)</f>
        <v>0</v>
      </c>
      <c r="BL688" s="17" t="s">
        <v>307</v>
      </c>
      <c r="BM688" s="139" t="s">
        <v>1021</v>
      </c>
    </row>
    <row r="689" spans="2:65" s="14" customFormat="1" ht="22.5">
      <c r="B689" s="175"/>
      <c r="D689" s="141" t="s">
        <v>225</v>
      </c>
      <c r="E689" s="176" t="s">
        <v>19</v>
      </c>
      <c r="F689" s="177" t="s">
        <v>1011</v>
      </c>
      <c r="H689" s="176" t="s">
        <v>19</v>
      </c>
      <c r="I689" s="178"/>
      <c r="L689" s="175"/>
      <c r="M689" s="179"/>
      <c r="T689" s="180"/>
      <c r="AT689" s="176" t="s">
        <v>225</v>
      </c>
      <c r="AU689" s="176" t="s">
        <v>85</v>
      </c>
      <c r="AV689" s="14" t="s">
        <v>83</v>
      </c>
      <c r="AW689" s="14" t="s">
        <v>36</v>
      </c>
      <c r="AX689" s="14" t="s">
        <v>75</v>
      </c>
      <c r="AY689" s="176" t="s">
        <v>119</v>
      </c>
    </row>
    <row r="690" spans="2:65" s="12" customFormat="1" ht="22.5">
      <c r="B690" s="151"/>
      <c r="D690" s="141" t="s">
        <v>225</v>
      </c>
      <c r="E690" s="152" t="s">
        <v>19</v>
      </c>
      <c r="F690" s="153" t="s">
        <v>1012</v>
      </c>
      <c r="H690" s="154">
        <v>1.8</v>
      </c>
      <c r="I690" s="155"/>
      <c r="L690" s="151"/>
      <c r="M690" s="156"/>
      <c r="T690" s="157"/>
      <c r="AT690" s="152" t="s">
        <v>225</v>
      </c>
      <c r="AU690" s="152" t="s">
        <v>85</v>
      </c>
      <c r="AV690" s="12" t="s">
        <v>85</v>
      </c>
      <c r="AW690" s="12" t="s">
        <v>36</v>
      </c>
      <c r="AX690" s="12" t="s">
        <v>83</v>
      </c>
      <c r="AY690" s="152" t="s">
        <v>119</v>
      </c>
    </row>
    <row r="691" spans="2:65" s="11" customFormat="1" ht="22.9" customHeight="1">
      <c r="B691" s="116"/>
      <c r="D691" s="117" t="s">
        <v>74</v>
      </c>
      <c r="E691" s="126" t="s">
        <v>1022</v>
      </c>
      <c r="F691" s="126" t="s">
        <v>1023</v>
      </c>
      <c r="I691" s="119"/>
      <c r="J691" s="127">
        <f>BK691</f>
        <v>0</v>
      </c>
      <c r="L691" s="116"/>
      <c r="M691" s="121"/>
      <c r="P691" s="122">
        <f>SUM(P692:P698)</f>
        <v>0</v>
      </c>
      <c r="R691" s="122">
        <f>SUM(R692:R698)</f>
        <v>2.1962000000000001E-3</v>
      </c>
      <c r="T691" s="123">
        <f>SUM(T692:T698)</f>
        <v>0</v>
      </c>
      <c r="AR691" s="117" t="s">
        <v>85</v>
      </c>
      <c r="AT691" s="124" t="s">
        <v>74</v>
      </c>
      <c r="AU691" s="124" t="s">
        <v>83</v>
      </c>
      <c r="AY691" s="117" t="s">
        <v>119</v>
      </c>
      <c r="BK691" s="125">
        <f>SUM(BK692:BK698)</f>
        <v>0</v>
      </c>
    </row>
    <row r="692" spans="2:65" s="1" customFormat="1" ht="37.9" customHeight="1">
      <c r="B692" s="32"/>
      <c r="C692" s="128" t="s">
        <v>1024</v>
      </c>
      <c r="D692" s="128" t="s">
        <v>122</v>
      </c>
      <c r="E692" s="129" t="s">
        <v>1025</v>
      </c>
      <c r="F692" s="130" t="s">
        <v>1026</v>
      </c>
      <c r="G692" s="131" t="s">
        <v>221</v>
      </c>
      <c r="H692" s="132">
        <v>10.981</v>
      </c>
      <c r="I692" s="133"/>
      <c r="J692" s="134">
        <f>ROUND(I692*H692,2)</f>
        <v>0</v>
      </c>
      <c r="K692" s="130" t="s">
        <v>222</v>
      </c>
      <c r="L692" s="32"/>
      <c r="M692" s="135" t="s">
        <v>19</v>
      </c>
      <c r="N692" s="136" t="s">
        <v>46</v>
      </c>
      <c r="P692" s="137">
        <f>O692*H692</f>
        <v>0</v>
      </c>
      <c r="Q692" s="137">
        <v>2.0000000000000001E-4</v>
      </c>
      <c r="R692" s="137">
        <f>Q692*H692</f>
        <v>2.1962000000000001E-3</v>
      </c>
      <c r="S692" s="137">
        <v>0</v>
      </c>
      <c r="T692" s="138">
        <f>S692*H692</f>
        <v>0</v>
      </c>
      <c r="AR692" s="139" t="s">
        <v>307</v>
      </c>
      <c r="AT692" s="139" t="s">
        <v>122</v>
      </c>
      <c r="AU692" s="139" t="s">
        <v>85</v>
      </c>
      <c r="AY692" s="17" t="s">
        <v>119</v>
      </c>
      <c r="BE692" s="140">
        <f>IF(N692="základní",J692,0)</f>
        <v>0</v>
      </c>
      <c r="BF692" s="140">
        <f>IF(N692="snížená",J692,0)</f>
        <v>0</v>
      </c>
      <c r="BG692" s="140">
        <f>IF(N692="zákl. přenesená",J692,0)</f>
        <v>0</v>
      </c>
      <c r="BH692" s="140">
        <f>IF(N692="sníž. přenesená",J692,0)</f>
        <v>0</v>
      </c>
      <c r="BI692" s="140">
        <f>IF(N692="nulová",J692,0)</f>
        <v>0</v>
      </c>
      <c r="BJ692" s="17" t="s">
        <v>83</v>
      </c>
      <c r="BK692" s="140">
        <f>ROUND(I692*H692,2)</f>
        <v>0</v>
      </c>
      <c r="BL692" s="17" t="s">
        <v>307</v>
      </c>
      <c r="BM692" s="139" t="s">
        <v>1027</v>
      </c>
    </row>
    <row r="693" spans="2:65" s="1" customFormat="1" ht="11.25">
      <c r="B693" s="32"/>
      <c r="D693" s="145" t="s">
        <v>179</v>
      </c>
      <c r="F693" s="146" t="s">
        <v>1028</v>
      </c>
      <c r="I693" s="143"/>
      <c r="L693" s="32"/>
      <c r="M693" s="144"/>
      <c r="T693" s="53"/>
      <c r="AT693" s="17" t="s">
        <v>179</v>
      </c>
      <c r="AU693" s="17" t="s">
        <v>85</v>
      </c>
    </row>
    <row r="694" spans="2:65" s="12" customFormat="1" ht="22.5">
      <c r="B694" s="151"/>
      <c r="D694" s="141" t="s">
        <v>225</v>
      </c>
      <c r="E694" s="152" t="s">
        <v>19</v>
      </c>
      <c r="F694" s="153" t="s">
        <v>385</v>
      </c>
      <c r="H694" s="154">
        <v>9.6199999999999992</v>
      </c>
      <c r="I694" s="155"/>
      <c r="L694" s="151"/>
      <c r="M694" s="156"/>
      <c r="T694" s="157"/>
      <c r="AT694" s="152" t="s">
        <v>225</v>
      </c>
      <c r="AU694" s="152" t="s">
        <v>85</v>
      </c>
      <c r="AV694" s="12" t="s">
        <v>85</v>
      </c>
      <c r="AW694" s="12" t="s">
        <v>36</v>
      </c>
      <c r="AX694" s="12" t="s">
        <v>75</v>
      </c>
      <c r="AY694" s="152" t="s">
        <v>119</v>
      </c>
    </row>
    <row r="695" spans="2:65" s="12" customFormat="1" ht="11.25">
      <c r="B695" s="151"/>
      <c r="D695" s="141" t="s">
        <v>225</v>
      </c>
      <c r="E695" s="152" t="s">
        <v>19</v>
      </c>
      <c r="F695" s="153" t="s">
        <v>386</v>
      </c>
      <c r="H695" s="154">
        <v>0.30599999999999999</v>
      </c>
      <c r="I695" s="155"/>
      <c r="L695" s="151"/>
      <c r="M695" s="156"/>
      <c r="T695" s="157"/>
      <c r="AT695" s="152" t="s">
        <v>225</v>
      </c>
      <c r="AU695" s="152" t="s">
        <v>85</v>
      </c>
      <c r="AV695" s="12" t="s">
        <v>85</v>
      </c>
      <c r="AW695" s="12" t="s">
        <v>36</v>
      </c>
      <c r="AX695" s="12" t="s">
        <v>75</v>
      </c>
      <c r="AY695" s="152" t="s">
        <v>119</v>
      </c>
    </row>
    <row r="696" spans="2:65" s="12" customFormat="1" ht="11.25">
      <c r="B696" s="151"/>
      <c r="D696" s="141" t="s">
        <v>225</v>
      </c>
      <c r="E696" s="152" t="s">
        <v>19</v>
      </c>
      <c r="F696" s="153" t="s">
        <v>387</v>
      </c>
      <c r="H696" s="154">
        <v>0.23899999999999999</v>
      </c>
      <c r="I696" s="155"/>
      <c r="L696" s="151"/>
      <c r="M696" s="156"/>
      <c r="T696" s="157"/>
      <c r="AT696" s="152" t="s">
        <v>225</v>
      </c>
      <c r="AU696" s="152" t="s">
        <v>85</v>
      </c>
      <c r="AV696" s="12" t="s">
        <v>85</v>
      </c>
      <c r="AW696" s="12" t="s">
        <v>36</v>
      </c>
      <c r="AX696" s="12" t="s">
        <v>75</v>
      </c>
      <c r="AY696" s="152" t="s">
        <v>119</v>
      </c>
    </row>
    <row r="697" spans="2:65" s="12" customFormat="1" ht="11.25">
      <c r="B697" s="151"/>
      <c r="D697" s="141" t="s">
        <v>225</v>
      </c>
      <c r="E697" s="152" t="s">
        <v>19</v>
      </c>
      <c r="F697" s="153" t="s">
        <v>388</v>
      </c>
      <c r="H697" s="154">
        <v>0.81599999999999995</v>
      </c>
      <c r="I697" s="155"/>
      <c r="L697" s="151"/>
      <c r="M697" s="156"/>
      <c r="T697" s="157"/>
      <c r="AT697" s="152" t="s">
        <v>225</v>
      </c>
      <c r="AU697" s="152" t="s">
        <v>85</v>
      </c>
      <c r="AV697" s="12" t="s">
        <v>85</v>
      </c>
      <c r="AW697" s="12" t="s">
        <v>36</v>
      </c>
      <c r="AX697" s="12" t="s">
        <v>75</v>
      </c>
      <c r="AY697" s="152" t="s">
        <v>119</v>
      </c>
    </row>
    <row r="698" spans="2:65" s="13" customFormat="1" ht="11.25">
      <c r="B698" s="158"/>
      <c r="D698" s="141" t="s">
        <v>225</v>
      </c>
      <c r="E698" s="159" t="s">
        <v>19</v>
      </c>
      <c r="F698" s="160" t="s">
        <v>227</v>
      </c>
      <c r="H698" s="161">
        <v>10.981</v>
      </c>
      <c r="I698" s="162"/>
      <c r="L698" s="158"/>
      <c r="M698" s="163"/>
      <c r="T698" s="164"/>
      <c r="AT698" s="159" t="s">
        <v>225</v>
      </c>
      <c r="AU698" s="159" t="s">
        <v>85</v>
      </c>
      <c r="AV698" s="13" t="s">
        <v>140</v>
      </c>
      <c r="AW698" s="13" t="s">
        <v>36</v>
      </c>
      <c r="AX698" s="13" t="s">
        <v>83</v>
      </c>
      <c r="AY698" s="159" t="s">
        <v>119</v>
      </c>
    </row>
    <row r="699" spans="2:65" s="11" customFormat="1" ht="25.9" customHeight="1">
      <c r="B699" s="116"/>
      <c r="D699" s="117" t="s">
        <v>74</v>
      </c>
      <c r="E699" s="118" t="s">
        <v>116</v>
      </c>
      <c r="F699" s="118" t="s">
        <v>117</v>
      </c>
      <c r="I699" s="119"/>
      <c r="J699" s="120">
        <f>BK699</f>
        <v>0</v>
      </c>
      <c r="L699" s="116"/>
      <c r="M699" s="121"/>
      <c r="P699" s="122">
        <f>P700</f>
        <v>0</v>
      </c>
      <c r="R699" s="122">
        <f>R700</f>
        <v>0</v>
      </c>
      <c r="T699" s="123">
        <f>T700</f>
        <v>0</v>
      </c>
      <c r="AR699" s="117" t="s">
        <v>118</v>
      </c>
      <c r="AT699" s="124" t="s">
        <v>74</v>
      </c>
      <c r="AU699" s="124" t="s">
        <v>75</v>
      </c>
      <c r="AY699" s="117" t="s">
        <v>119</v>
      </c>
      <c r="BK699" s="125">
        <f>BK700</f>
        <v>0</v>
      </c>
    </row>
    <row r="700" spans="2:65" s="11" customFormat="1" ht="22.9" customHeight="1">
      <c r="B700" s="116"/>
      <c r="D700" s="117" t="s">
        <v>74</v>
      </c>
      <c r="E700" s="126" t="s">
        <v>120</v>
      </c>
      <c r="F700" s="126" t="s">
        <v>121</v>
      </c>
      <c r="I700" s="119"/>
      <c r="J700" s="127">
        <f>BK700</f>
        <v>0</v>
      </c>
      <c r="L700" s="116"/>
      <c r="M700" s="121"/>
      <c r="P700" s="122">
        <f>SUM(P701:P703)</f>
        <v>0</v>
      </c>
      <c r="R700" s="122">
        <f>SUM(R701:R703)</f>
        <v>0</v>
      </c>
      <c r="T700" s="123">
        <f>SUM(T701:T703)</f>
        <v>0</v>
      </c>
      <c r="AR700" s="117" t="s">
        <v>118</v>
      </c>
      <c r="AT700" s="124" t="s">
        <v>74</v>
      </c>
      <c r="AU700" s="124" t="s">
        <v>83</v>
      </c>
      <c r="AY700" s="117" t="s">
        <v>119</v>
      </c>
      <c r="BK700" s="125">
        <f>SUM(BK701:BK703)</f>
        <v>0</v>
      </c>
    </row>
    <row r="701" spans="2:65" s="1" customFormat="1" ht="16.5" customHeight="1">
      <c r="B701" s="32"/>
      <c r="C701" s="128" t="s">
        <v>1029</v>
      </c>
      <c r="D701" s="128" t="s">
        <v>122</v>
      </c>
      <c r="E701" s="129" t="s">
        <v>1030</v>
      </c>
      <c r="F701" s="130" t="s">
        <v>1031</v>
      </c>
      <c r="G701" s="131" t="s">
        <v>338</v>
      </c>
      <c r="H701" s="132">
        <v>1</v>
      </c>
      <c r="I701" s="133"/>
      <c r="J701" s="134">
        <f>ROUND(I701*H701,2)</f>
        <v>0</v>
      </c>
      <c r="K701" s="130" t="s">
        <v>19</v>
      </c>
      <c r="L701" s="32"/>
      <c r="M701" s="135" t="s">
        <v>19</v>
      </c>
      <c r="N701" s="136" t="s">
        <v>46</v>
      </c>
      <c r="P701" s="137">
        <f>O701*H701</f>
        <v>0</v>
      </c>
      <c r="Q701" s="137">
        <v>0</v>
      </c>
      <c r="R701" s="137">
        <f>Q701*H701</f>
        <v>0</v>
      </c>
      <c r="S701" s="137">
        <v>0</v>
      </c>
      <c r="T701" s="138">
        <f>S701*H701</f>
        <v>0</v>
      </c>
      <c r="AR701" s="139" t="s">
        <v>126</v>
      </c>
      <c r="AT701" s="139" t="s">
        <v>122</v>
      </c>
      <c r="AU701" s="139" t="s">
        <v>85</v>
      </c>
      <c r="AY701" s="17" t="s">
        <v>119</v>
      </c>
      <c r="BE701" s="140">
        <f>IF(N701="základní",J701,0)</f>
        <v>0</v>
      </c>
      <c r="BF701" s="140">
        <f>IF(N701="snížená",J701,0)</f>
        <v>0</v>
      </c>
      <c r="BG701" s="140">
        <f>IF(N701="zákl. přenesená",J701,0)</f>
        <v>0</v>
      </c>
      <c r="BH701" s="140">
        <f>IF(N701="sníž. přenesená",J701,0)</f>
        <v>0</v>
      </c>
      <c r="BI701" s="140">
        <f>IF(N701="nulová",J701,0)</f>
        <v>0</v>
      </c>
      <c r="BJ701" s="17" t="s">
        <v>83</v>
      </c>
      <c r="BK701" s="140">
        <f>ROUND(I701*H701,2)</f>
        <v>0</v>
      </c>
      <c r="BL701" s="17" t="s">
        <v>126</v>
      </c>
      <c r="BM701" s="139" t="s">
        <v>1032</v>
      </c>
    </row>
    <row r="702" spans="2:65" s="1" customFormat="1" ht="19.5">
      <c r="B702" s="32"/>
      <c r="D702" s="141" t="s">
        <v>128</v>
      </c>
      <c r="F702" s="142" t="s">
        <v>1033</v>
      </c>
      <c r="I702" s="143"/>
      <c r="L702" s="32"/>
      <c r="M702" s="144"/>
      <c r="T702" s="53"/>
      <c r="AT702" s="17" t="s">
        <v>128</v>
      </c>
      <c r="AU702" s="17" t="s">
        <v>85</v>
      </c>
    </row>
    <row r="703" spans="2:65" s="1" customFormat="1" ht="16.5" customHeight="1">
      <c r="B703" s="32"/>
      <c r="C703" s="128" t="s">
        <v>1034</v>
      </c>
      <c r="D703" s="128" t="s">
        <v>122</v>
      </c>
      <c r="E703" s="129" t="s">
        <v>1035</v>
      </c>
      <c r="F703" s="130" t="s">
        <v>1036</v>
      </c>
      <c r="G703" s="131" t="s">
        <v>338</v>
      </c>
      <c r="H703" s="132">
        <v>1</v>
      </c>
      <c r="I703" s="133"/>
      <c r="J703" s="134">
        <f>ROUND(I703*H703,2)</f>
        <v>0</v>
      </c>
      <c r="K703" s="130" t="s">
        <v>19</v>
      </c>
      <c r="L703" s="32"/>
      <c r="M703" s="181" t="s">
        <v>19</v>
      </c>
      <c r="N703" s="182" t="s">
        <v>46</v>
      </c>
      <c r="O703" s="148"/>
      <c r="P703" s="183">
        <f>O703*H703</f>
        <v>0</v>
      </c>
      <c r="Q703" s="183">
        <v>0</v>
      </c>
      <c r="R703" s="183">
        <f>Q703*H703</f>
        <v>0</v>
      </c>
      <c r="S703" s="183">
        <v>0</v>
      </c>
      <c r="T703" s="184">
        <f>S703*H703</f>
        <v>0</v>
      </c>
      <c r="AR703" s="139" t="s">
        <v>126</v>
      </c>
      <c r="AT703" s="139" t="s">
        <v>122</v>
      </c>
      <c r="AU703" s="139" t="s">
        <v>85</v>
      </c>
      <c r="AY703" s="17" t="s">
        <v>119</v>
      </c>
      <c r="BE703" s="140">
        <f>IF(N703="základní",J703,0)</f>
        <v>0</v>
      </c>
      <c r="BF703" s="140">
        <f>IF(N703="snížená",J703,0)</f>
        <v>0</v>
      </c>
      <c r="BG703" s="140">
        <f>IF(N703="zákl. přenesená",J703,0)</f>
        <v>0</v>
      </c>
      <c r="BH703" s="140">
        <f>IF(N703="sníž. přenesená",J703,0)</f>
        <v>0</v>
      </c>
      <c r="BI703" s="140">
        <f>IF(N703="nulová",J703,0)</f>
        <v>0</v>
      </c>
      <c r="BJ703" s="17" t="s">
        <v>83</v>
      </c>
      <c r="BK703" s="140">
        <f>ROUND(I703*H703,2)</f>
        <v>0</v>
      </c>
      <c r="BL703" s="17" t="s">
        <v>126</v>
      </c>
      <c r="BM703" s="139" t="s">
        <v>1037</v>
      </c>
    </row>
    <row r="704" spans="2:65" s="1" customFormat="1" ht="6.95" customHeight="1">
      <c r="B704" s="41"/>
      <c r="C704" s="42"/>
      <c r="D704" s="42"/>
      <c r="E704" s="42"/>
      <c r="F704" s="42"/>
      <c r="G704" s="42"/>
      <c r="H704" s="42"/>
      <c r="I704" s="42"/>
      <c r="J704" s="42"/>
      <c r="K704" s="42"/>
      <c r="L704" s="32"/>
    </row>
  </sheetData>
  <sheetProtection algorithmName="SHA-512" hashValue="T3nN7BhCPR1RzDc7SZ2CVMt48kg0AEb0gjijiwMuhYplgwwiemv0/KC+TuHGsTA+qb1xvE3VsUxoYq+tAHI6WA==" saltValue="S6xuBMV+SX5WSbLmtKG832YC/5oCOuM7PdB0GZZzLV24Uuf4AvNJHNvHbA68zZX477dp5QjWfM/VU15GuWo6QA==" spinCount="100000" sheet="1" objects="1" scenarios="1" formatColumns="0" formatRows="0" autoFilter="0"/>
  <autoFilter ref="C103:K703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8" r:id="rId1" xr:uid="{00000000-0004-0000-0200-000000000000}"/>
    <hyperlink ref="F112" r:id="rId2" xr:uid="{00000000-0004-0000-0200-000001000000}"/>
    <hyperlink ref="F118" r:id="rId3" xr:uid="{00000000-0004-0000-0200-000002000000}"/>
    <hyperlink ref="F123" r:id="rId4" xr:uid="{00000000-0004-0000-0200-000003000000}"/>
    <hyperlink ref="F127" r:id="rId5" xr:uid="{00000000-0004-0000-0200-000004000000}"/>
    <hyperlink ref="F139" r:id="rId6" xr:uid="{00000000-0004-0000-0200-000005000000}"/>
    <hyperlink ref="F151" r:id="rId7" xr:uid="{00000000-0004-0000-0200-000006000000}"/>
    <hyperlink ref="F163" r:id="rId8" xr:uid="{00000000-0004-0000-0200-000007000000}"/>
    <hyperlink ref="F176" r:id="rId9" xr:uid="{00000000-0004-0000-0200-000008000000}"/>
    <hyperlink ref="F182" r:id="rId10" xr:uid="{00000000-0004-0000-0200-000009000000}"/>
    <hyperlink ref="F186" r:id="rId11" xr:uid="{00000000-0004-0000-0200-00000A000000}"/>
    <hyperlink ref="F194" r:id="rId12" xr:uid="{00000000-0004-0000-0200-00000B000000}"/>
    <hyperlink ref="F199" r:id="rId13" xr:uid="{00000000-0004-0000-0200-00000C000000}"/>
    <hyperlink ref="F202" r:id="rId14" xr:uid="{00000000-0004-0000-0200-00000D000000}"/>
    <hyperlink ref="F206" r:id="rId15" xr:uid="{00000000-0004-0000-0200-00000E000000}"/>
    <hyperlink ref="F209" r:id="rId16" xr:uid="{00000000-0004-0000-0200-00000F000000}"/>
    <hyperlink ref="F212" r:id="rId17" xr:uid="{00000000-0004-0000-0200-000010000000}"/>
    <hyperlink ref="F219" r:id="rId18" xr:uid="{00000000-0004-0000-0200-000011000000}"/>
    <hyperlink ref="F222" r:id="rId19" xr:uid="{00000000-0004-0000-0200-000012000000}"/>
    <hyperlink ref="F225" r:id="rId20" xr:uid="{00000000-0004-0000-0200-000013000000}"/>
    <hyperlink ref="F228" r:id="rId21" xr:uid="{00000000-0004-0000-0200-000014000000}"/>
    <hyperlink ref="F232" r:id="rId22" xr:uid="{00000000-0004-0000-0200-000015000000}"/>
    <hyperlink ref="F237" r:id="rId23" xr:uid="{00000000-0004-0000-0200-000016000000}"/>
    <hyperlink ref="F248" r:id="rId24" xr:uid="{00000000-0004-0000-0200-000017000000}"/>
    <hyperlink ref="F255" r:id="rId25" xr:uid="{00000000-0004-0000-0200-000018000000}"/>
    <hyperlink ref="F262" r:id="rId26" xr:uid="{00000000-0004-0000-0200-000019000000}"/>
    <hyperlink ref="F269" r:id="rId27" xr:uid="{00000000-0004-0000-0200-00001A000000}"/>
    <hyperlink ref="F274" r:id="rId28" xr:uid="{00000000-0004-0000-0200-00001B000000}"/>
    <hyperlink ref="F280" r:id="rId29" xr:uid="{00000000-0004-0000-0200-00001C000000}"/>
    <hyperlink ref="F286" r:id="rId30" xr:uid="{00000000-0004-0000-0200-00001D000000}"/>
    <hyperlink ref="F294" r:id="rId31" xr:uid="{00000000-0004-0000-0200-00001E000000}"/>
    <hyperlink ref="F297" r:id="rId32" xr:uid="{00000000-0004-0000-0200-00001F000000}"/>
    <hyperlink ref="F302" r:id="rId33" xr:uid="{00000000-0004-0000-0200-000020000000}"/>
    <hyperlink ref="F305" r:id="rId34" xr:uid="{00000000-0004-0000-0200-000021000000}"/>
    <hyperlink ref="F309" r:id="rId35" xr:uid="{00000000-0004-0000-0200-000022000000}"/>
    <hyperlink ref="F316" r:id="rId36" xr:uid="{00000000-0004-0000-0200-000023000000}"/>
    <hyperlink ref="F322" r:id="rId37" xr:uid="{00000000-0004-0000-0200-000024000000}"/>
    <hyperlink ref="F328" r:id="rId38" xr:uid="{00000000-0004-0000-0200-000025000000}"/>
    <hyperlink ref="F334" r:id="rId39" xr:uid="{00000000-0004-0000-0200-000026000000}"/>
    <hyperlink ref="F339" r:id="rId40" xr:uid="{00000000-0004-0000-0200-000027000000}"/>
    <hyperlink ref="F378" r:id="rId41" xr:uid="{00000000-0004-0000-0200-000028000000}"/>
    <hyperlink ref="F382" r:id="rId42" xr:uid="{00000000-0004-0000-0200-000029000000}"/>
    <hyperlink ref="F393" r:id="rId43" xr:uid="{00000000-0004-0000-0200-00002A000000}"/>
    <hyperlink ref="F399" r:id="rId44" xr:uid="{00000000-0004-0000-0200-00002B000000}"/>
    <hyperlink ref="F406" r:id="rId45" xr:uid="{00000000-0004-0000-0200-00002C000000}"/>
    <hyperlink ref="F411" r:id="rId46" xr:uid="{00000000-0004-0000-0200-00002D000000}"/>
    <hyperlink ref="F416" r:id="rId47" xr:uid="{00000000-0004-0000-0200-00002E000000}"/>
    <hyperlink ref="F421" r:id="rId48" xr:uid="{00000000-0004-0000-0200-00002F000000}"/>
    <hyperlink ref="F427" r:id="rId49" xr:uid="{00000000-0004-0000-0200-000030000000}"/>
    <hyperlink ref="F431" r:id="rId50" xr:uid="{00000000-0004-0000-0200-000031000000}"/>
    <hyperlink ref="F436" r:id="rId51" xr:uid="{00000000-0004-0000-0200-000032000000}"/>
    <hyperlink ref="F441" r:id="rId52" xr:uid="{00000000-0004-0000-0200-000033000000}"/>
    <hyperlink ref="F444" r:id="rId53" xr:uid="{00000000-0004-0000-0200-000034000000}"/>
    <hyperlink ref="F449" r:id="rId54" xr:uid="{00000000-0004-0000-0200-000035000000}"/>
    <hyperlink ref="F452" r:id="rId55" xr:uid="{00000000-0004-0000-0200-000036000000}"/>
    <hyperlink ref="F456" r:id="rId56" xr:uid="{00000000-0004-0000-0200-000037000000}"/>
    <hyperlink ref="F460" r:id="rId57" xr:uid="{00000000-0004-0000-0200-000038000000}"/>
    <hyperlink ref="F465" r:id="rId58" xr:uid="{00000000-0004-0000-0200-000039000000}"/>
    <hyperlink ref="F468" r:id="rId59" xr:uid="{00000000-0004-0000-0200-00003A000000}"/>
    <hyperlink ref="F471" r:id="rId60" xr:uid="{00000000-0004-0000-0200-00003B000000}"/>
    <hyperlink ref="F475" r:id="rId61" xr:uid="{00000000-0004-0000-0200-00003C000000}"/>
    <hyperlink ref="F480" r:id="rId62" xr:uid="{00000000-0004-0000-0200-00003D000000}"/>
    <hyperlink ref="F483" r:id="rId63" xr:uid="{00000000-0004-0000-0200-00003E000000}"/>
    <hyperlink ref="F486" r:id="rId64" xr:uid="{00000000-0004-0000-0200-00003F000000}"/>
    <hyperlink ref="F492" r:id="rId65" xr:uid="{00000000-0004-0000-0200-000040000000}"/>
    <hyperlink ref="F494" r:id="rId66" xr:uid="{00000000-0004-0000-0200-000041000000}"/>
    <hyperlink ref="F496" r:id="rId67" xr:uid="{00000000-0004-0000-0200-000042000000}"/>
    <hyperlink ref="F498" r:id="rId68" xr:uid="{00000000-0004-0000-0200-000043000000}"/>
    <hyperlink ref="F501" r:id="rId69" xr:uid="{00000000-0004-0000-0200-000044000000}"/>
    <hyperlink ref="F504" r:id="rId70" xr:uid="{00000000-0004-0000-0200-000045000000}"/>
    <hyperlink ref="F507" r:id="rId71" xr:uid="{00000000-0004-0000-0200-000046000000}"/>
    <hyperlink ref="F511" r:id="rId72" xr:uid="{00000000-0004-0000-0200-000047000000}"/>
    <hyperlink ref="F515" r:id="rId73" xr:uid="{00000000-0004-0000-0200-000048000000}"/>
    <hyperlink ref="F518" r:id="rId74" xr:uid="{00000000-0004-0000-0200-000049000000}"/>
    <hyperlink ref="F521" r:id="rId75" xr:uid="{00000000-0004-0000-0200-00004A000000}"/>
    <hyperlink ref="F526" r:id="rId76" xr:uid="{00000000-0004-0000-0200-00004B000000}"/>
    <hyperlink ref="F532" r:id="rId77" xr:uid="{00000000-0004-0000-0200-00004C000000}"/>
    <hyperlink ref="F535" r:id="rId78" xr:uid="{00000000-0004-0000-0200-00004D000000}"/>
    <hyperlink ref="F540" r:id="rId79" xr:uid="{00000000-0004-0000-0200-00004E000000}"/>
    <hyperlink ref="F543" r:id="rId80" xr:uid="{00000000-0004-0000-0200-00004F000000}"/>
    <hyperlink ref="F546" r:id="rId81" xr:uid="{00000000-0004-0000-0200-000050000000}"/>
    <hyperlink ref="F549" r:id="rId82" xr:uid="{00000000-0004-0000-0200-000051000000}"/>
    <hyperlink ref="F560" r:id="rId83" xr:uid="{00000000-0004-0000-0200-000052000000}"/>
    <hyperlink ref="F588" r:id="rId84" xr:uid="{00000000-0004-0000-0200-000053000000}"/>
    <hyperlink ref="F601" r:id="rId85" xr:uid="{00000000-0004-0000-0200-000054000000}"/>
    <hyperlink ref="F604" r:id="rId86" xr:uid="{00000000-0004-0000-0200-000055000000}"/>
    <hyperlink ref="F609" r:id="rId87" xr:uid="{00000000-0004-0000-0200-000056000000}"/>
    <hyperlink ref="F614" r:id="rId88" xr:uid="{00000000-0004-0000-0200-000057000000}"/>
    <hyperlink ref="F646" r:id="rId89" xr:uid="{00000000-0004-0000-0200-000058000000}"/>
    <hyperlink ref="F649" r:id="rId90" xr:uid="{00000000-0004-0000-0200-000059000000}"/>
    <hyperlink ref="F653" r:id="rId91" xr:uid="{00000000-0004-0000-0200-00005A000000}"/>
    <hyperlink ref="F662" r:id="rId92" xr:uid="{00000000-0004-0000-0200-00005B000000}"/>
    <hyperlink ref="F669" r:id="rId93" xr:uid="{00000000-0004-0000-0200-00005C000000}"/>
    <hyperlink ref="F678" r:id="rId94" xr:uid="{00000000-0004-0000-0200-00005D000000}"/>
    <hyperlink ref="F681" r:id="rId95" xr:uid="{00000000-0004-0000-0200-00005E000000}"/>
    <hyperlink ref="F685" r:id="rId96" xr:uid="{00000000-0004-0000-0200-00005F000000}"/>
    <hyperlink ref="F693" r:id="rId97" xr:uid="{00000000-0004-0000-0200-00006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83203125" style="185" customWidth="1"/>
    <col min="9" max="10" width="20" style="185" customWidth="1"/>
    <col min="11" max="11" width="1.6640625" style="185" customWidth="1"/>
  </cols>
  <sheetData>
    <row r="1" spans="2:11" customFormat="1" ht="37.5" customHeight="1"/>
    <row r="2" spans="2:11" customFormat="1" ht="7.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5" customFormat="1" ht="45" customHeight="1">
      <c r="B3" s="189"/>
      <c r="C3" s="317" t="s">
        <v>1038</v>
      </c>
      <c r="D3" s="317"/>
      <c r="E3" s="317"/>
      <c r="F3" s="317"/>
      <c r="G3" s="317"/>
      <c r="H3" s="317"/>
      <c r="I3" s="317"/>
      <c r="J3" s="317"/>
      <c r="K3" s="190"/>
    </row>
    <row r="4" spans="2:11" customFormat="1" ht="25.5" customHeight="1">
      <c r="B4" s="191"/>
      <c r="C4" s="316" t="s">
        <v>1039</v>
      </c>
      <c r="D4" s="316"/>
      <c r="E4" s="316"/>
      <c r="F4" s="316"/>
      <c r="G4" s="316"/>
      <c r="H4" s="316"/>
      <c r="I4" s="316"/>
      <c r="J4" s="316"/>
      <c r="K4" s="192"/>
    </row>
    <row r="5" spans="2:11" customFormat="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customFormat="1" ht="15" customHeight="1">
      <c r="B6" s="191"/>
      <c r="C6" s="315" t="s">
        <v>1040</v>
      </c>
      <c r="D6" s="315"/>
      <c r="E6" s="315"/>
      <c r="F6" s="315"/>
      <c r="G6" s="315"/>
      <c r="H6" s="315"/>
      <c r="I6" s="315"/>
      <c r="J6" s="315"/>
      <c r="K6" s="192"/>
    </row>
    <row r="7" spans="2:11" customFormat="1" ht="15" customHeight="1">
      <c r="B7" s="195"/>
      <c r="C7" s="315" t="s">
        <v>1041</v>
      </c>
      <c r="D7" s="315"/>
      <c r="E7" s="315"/>
      <c r="F7" s="315"/>
      <c r="G7" s="315"/>
      <c r="H7" s="315"/>
      <c r="I7" s="315"/>
      <c r="J7" s="315"/>
      <c r="K7" s="192"/>
    </row>
    <row r="8" spans="2:11" customFormat="1" ht="12.75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customFormat="1" ht="15" customHeight="1">
      <c r="B9" s="195"/>
      <c r="C9" s="315" t="s">
        <v>1042</v>
      </c>
      <c r="D9" s="315"/>
      <c r="E9" s="315"/>
      <c r="F9" s="315"/>
      <c r="G9" s="315"/>
      <c r="H9" s="315"/>
      <c r="I9" s="315"/>
      <c r="J9" s="315"/>
      <c r="K9" s="192"/>
    </row>
    <row r="10" spans="2:11" customFormat="1" ht="15" customHeight="1">
      <c r="B10" s="195"/>
      <c r="C10" s="194"/>
      <c r="D10" s="315" t="s">
        <v>1043</v>
      </c>
      <c r="E10" s="315"/>
      <c r="F10" s="315"/>
      <c r="G10" s="315"/>
      <c r="H10" s="315"/>
      <c r="I10" s="315"/>
      <c r="J10" s="315"/>
      <c r="K10" s="192"/>
    </row>
    <row r="11" spans="2:11" customFormat="1" ht="15" customHeight="1">
      <c r="B11" s="195"/>
      <c r="C11" s="196"/>
      <c r="D11" s="315" t="s">
        <v>1044</v>
      </c>
      <c r="E11" s="315"/>
      <c r="F11" s="315"/>
      <c r="G11" s="315"/>
      <c r="H11" s="315"/>
      <c r="I11" s="315"/>
      <c r="J11" s="315"/>
      <c r="K11" s="192"/>
    </row>
    <row r="12" spans="2:11" customFormat="1" ht="1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customFormat="1" ht="15" customHeight="1">
      <c r="B13" s="195"/>
      <c r="C13" s="196"/>
      <c r="D13" s="197" t="s">
        <v>1045</v>
      </c>
      <c r="E13" s="194"/>
      <c r="F13" s="194"/>
      <c r="G13" s="194"/>
      <c r="H13" s="194"/>
      <c r="I13" s="194"/>
      <c r="J13" s="194"/>
      <c r="K13" s="192"/>
    </row>
    <row r="14" spans="2:11" customFormat="1" ht="12.75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customFormat="1" ht="15" customHeight="1">
      <c r="B15" s="195"/>
      <c r="C15" s="196"/>
      <c r="D15" s="315" t="s">
        <v>1046</v>
      </c>
      <c r="E15" s="315"/>
      <c r="F15" s="315"/>
      <c r="G15" s="315"/>
      <c r="H15" s="315"/>
      <c r="I15" s="315"/>
      <c r="J15" s="315"/>
      <c r="K15" s="192"/>
    </row>
    <row r="16" spans="2:11" customFormat="1" ht="15" customHeight="1">
      <c r="B16" s="195"/>
      <c r="C16" s="196"/>
      <c r="D16" s="315" t="s">
        <v>1047</v>
      </c>
      <c r="E16" s="315"/>
      <c r="F16" s="315"/>
      <c r="G16" s="315"/>
      <c r="H16" s="315"/>
      <c r="I16" s="315"/>
      <c r="J16" s="315"/>
      <c r="K16" s="192"/>
    </row>
    <row r="17" spans="2:11" customFormat="1" ht="15" customHeight="1">
      <c r="B17" s="195"/>
      <c r="C17" s="196"/>
      <c r="D17" s="315" t="s">
        <v>1048</v>
      </c>
      <c r="E17" s="315"/>
      <c r="F17" s="315"/>
      <c r="G17" s="315"/>
      <c r="H17" s="315"/>
      <c r="I17" s="315"/>
      <c r="J17" s="315"/>
      <c r="K17" s="192"/>
    </row>
    <row r="18" spans="2:11" customFormat="1" ht="15" customHeight="1">
      <c r="B18" s="195"/>
      <c r="C18" s="196"/>
      <c r="D18" s="196"/>
      <c r="E18" s="198" t="s">
        <v>82</v>
      </c>
      <c r="F18" s="315" t="s">
        <v>1049</v>
      </c>
      <c r="G18" s="315"/>
      <c r="H18" s="315"/>
      <c r="I18" s="315"/>
      <c r="J18" s="315"/>
      <c r="K18" s="192"/>
    </row>
    <row r="19" spans="2:11" customFormat="1" ht="15" customHeight="1">
      <c r="B19" s="195"/>
      <c r="C19" s="196"/>
      <c r="D19" s="196"/>
      <c r="E19" s="198" t="s">
        <v>1050</v>
      </c>
      <c r="F19" s="315" t="s">
        <v>1051</v>
      </c>
      <c r="G19" s="315"/>
      <c r="H19" s="315"/>
      <c r="I19" s="315"/>
      <c r="J19" s="315"/>
      <c r="K19" s="192"/>
    </row>
    <row r="20" spans="2:11" customFormat="1" ht="15" customHeight="1">
      <c r="B20" s="195"/>
      <c r="C20" s="196"/>
      <c r="D20" s="196"/>
      <c r="E20" s="198" t="s">
        <v>1052</v>
      </c>
      <c r="F20" s="315" t="s">
        <v>1053</v>
      </c>
      <c r="G20" s="315"/>
      <c r="H20" s="315"/>
      <c r="I20" s="315"/>
      <c r="J20" s="315"/>
      <c r="K20" s="192"/>
    </row>
    <row r="21" spans="2:11" customFormat="1" ht="15" customHeight="1">
      <c r="B21" s="195"/>
      <c r="C21" s="196"/>
      <c r="D21" s="196"/>
      <c r="E21" s="198" t="s">
        <v>1054</v>
      </c>
      <c r="F21" s="315" t="s">
        <v>81</v>
      </c>
      <c r="G21" s="315"/>
      <c r="H21" s="315"/>
      <c r="I21" s="315"/>
      <c r="J21" s="315"/>
      <c r="K21" s="192"/>
    </row>
    <row r="22" spans="2:11" customFormat="1" ht="15" customHeight="1">
      <c r="B22" s="195"/>
      <c r="C22" s="196"/>
      <c r="D22" s="196"/>
      <c r="E22" s="198" t="s">
        <v>1055</v>
      </c>
      <c r="F22" s="315" t="s">
        <v>1056</v>
      </c>
      <c r="G22" s="315"/>
      <c r="H22" s="315"/>
      <c r="I22" s="315"/>
      <c r="J22" s="315"/>
      <c r="K22" s="192"/>
    </row>
    <row r="23" spans="2:11" customFormat="1" ht="15" customHeight="1">
      <c r="B23" s="195"/>
      <c r="C23" s="196"/>
      <c r="D23" s="196"/>
      <c r="E23" s="198" t="s">
        <v>91</v>
      </c>
      <c r="F23" s="315" t="s">
        <v>1057</v>
      </c>
      <c r="G23" s="315"/>
      <c r="H23" s="315"/>
      <c r="I23" s="315"/>
      <c r="J23" s="315"/>
      <c r="K23" s="192"/>
    </row>
    <row r="24" spans="2:11" customFormat="1" ht="12.75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customFormat="1" ht="15" customHeight="1">
      <c r="B25" s="195"/>
      <c r="C25" s="315" t="s">
        <v>1058</v>
      </c>
      <c r="D25" s="315"/>
      <c r="E25" s="315"/>
      <c r="F25" s="315"/>
      <c r="G25" s="315"/>
      <c r="H25" s="315"/>
      <c r="I25" s="315"/>
      <c r="J25" s="315"/>
      <c r="K25" s="192"/>
    </row>
    <row r="26" spans="2:11" customFormat="1" ht="15" customHeight="1">
      <c r="B26" s="195"/>
      <c r="C26" s="315" t="s">
        <v>1059</v>
      </c>
      <c r="D26" s="315"/>
      <c r="E26" s="315"/>
      <c r="F26" s="315"/>
      <c r="G26" s="315"/>
      <c r="H26" s="315"/>
      <c r="I26" s="315"/>
      <c r="J26" s="315"/>
      <c r="K26" s="192"/>
    </row>
    <row r="27" spans="2:11" customFormat="1" ht="15" customHeight="1">
      <c r="B27" s="195"/>
      <c r="C27" s="194"/>
      <c r="D27" s="315" t="s">
        <v>1060</v>
      </c>
      <c r="E27" s="315"/>
      <c r="F27" s="315"/>
      <c r="G27" s="315"/>
      <c r="H27" s="315"/>
      <c r="I27" s="315"/>
      <c r="J27" s="315"/>
      <c r="K27" s="192"/>
    </row>
    <row r="28" spans="2:11" customFormat="1" ht="15" customHeight="1">
      <c r="B28" s="195"/>
      <c r="C28" s="196"/>
      <c r="D28" s="315" t="s">
        <v>1061</v>
      </c>
      <c r="E28" s="315"/>
      <c r="F28" s="315"/>
      <c r="G28" s="315"/>
      <c r="H28" s="315"/>
      <c r="I28" s="315"/>
      <c r="J28" s="315"/>
      <c r="K28" s="192"/>
    </row>
    <row r="29" spans="2:11" customFormat="1" ht="12.75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customFormat="1" ht="15" customHeight="1">
      <c r="B30" s="195"/>
      <c r="C30" s="196"/>
      <c r="D30" s="315" t="s">
        <v>1062</v>
      </c>
      <c r="E30" s="315"/>
      <c r="F30" s="315"/>
      <c r="G30" s="315"/>
      <c r="H30" s="315"/>
      <c r="I30" s="315"/>
      <c r="J30" s="315"/>
      <c r="K30" s="192"/>
    </row>
    <row r="31" spans="2:11" customFormat="1" ht="15" customHeight="1">
      <c r="B31" s="195"/>
      <c r="C31" s="196"/>
      <c r="D31" s="315" t="s">
        <v>1063</v>
      </c>
      <c r="E31" s="315"/>
      <c r="F31" s="315"/>
      <c r="G31" s="315"/>
      <c r="H31" s="315"/>
      <c r="I31" s="315"/>
      <c r="J31" s="315"/>
      <c r="K31" s="192"/>
    </row>
    <row r="32" spans="2:11" customFormat="1" ht="12.75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customFormat="1" ht="15" customHeight="1">
      <c r="B33" s="195"/>
      <c r="C33" s="196"/>
      <c r="D33" s="315" t="s">
        <v>1064</v>
      </c>
      <c r="E33" s="315"/>
      <c r="F33" s="315"/>
      <c r="G33" s="315"/>
      <c r="H33" s="315"/>
      <c r="I33" s="315"/>
      <c r="J33" s="315"/>
      <c r="K33" s="192"/>
    </row>
    <row r="34" spans="2:11" customFormat="1" ht="15" customHeight="1">
      <c r="B34" s="195"/>
      <c r="C34" s="196"/>
      <c r="D34" s="315" t="s">
        <v>1065</v>
      </c>
      <c r="E34" s="315"/>
      <c r="F34" s="315"/>
      <c r="G34" s="315"/>
      <c r="H34" s="315"/>
      <c r="I34" s="315"/>
      <c r="J34" s="315"/>
      <c r="K34" s="192"/>
    </row>
    <row r="35" spans="2:11" customFormat="1" ht="15" customHeight="1">
      <c r="B35" s="195"/>
      <c r="C35" s="196"/>
      <c r="D35" s="315" t="s">
        <v>1066</v>
      </c>
      <c r="E35" s="315"/>
      <c r="F35" s="315"/>
      <c r="G35" s="315"/>
      <c r="H35" s="315"/>
      <c r="I35" s="315"/>
      <c r="J35" s="315"/>
      <c r="K35" s="192"/>
    </row>
    <row r="36" spans="2:11" customFormat="1" ht="15" customHeight="1">
      <c r="B36" s="195"/>
      <c r="C36" s="196"/>
      <c r="D36" s="194"/>
      <c r="E36" s="197" t="s">
        <v>104</v>
      </c>
      <c r="F36" s="194"/>
      <c r="G36" s="315" t="s">
        <v>1067</v>
      </c>
      <c r="H36" s="315"/>
      <c r="I36" s="315"/>
      <c r="J36" s="315"/>
      <c r="K36" s="192"/>
    </row>
    <row r="37" spans="2:11" customFormat="1" ht="30.75" customHeight="1">
      <c r="B37" s="195"/>
      <c r="C37" s="196"/>
      <c r="D37" s="194"/>
      <c r="E37" s="197" t="s">
        <v>1068</v>
      </c>
      <c r="F37" s="194"/>
      <c r="G37" s="315" t="s">
        <v>1069</v>
      </c>
      <c r="H37" s="315"/>
      <c r="I37" s="315"/>
      <c r="J37" s="315"/>
      <c r="K37" s="192"/>
    </row>
    <row r="38" spans="2:11" customFormat="1" ht="15" customHeight="1">
      <c r="B38" s="195"/>
      <c r="C38" s="196"/>
      <c r="D38" s="194"/>
      <c r="E38" s="197" t="s">
        <v>56</v>
      </c>
      <c r="F38" s="194"/>
      <c r="G38" s="315" t="s">
        <v>1070</v>
      </c>
      <c r="H38" s="315"/>
      <c r="I38" s="315"/>
      <c r="J38" s="315"/>
      <c r="K38" s="192"/>
    </row>
    <row r="39" spans="2:11" customFormat="1" ht="15" customHeight="1">
      <c r="B39" s="195"/>
      <c r="C39" s="196"/>
      <c r="D39" s="194"/>
      <c r="E39" s="197" t="s">
        <v>57</v>
      </c>
      <c r="F39" s="194"/>
      <c r="G39" s="315" t="s">
        <v>1071</v>
      </c>
      <c r="H39" s="315"/>
      <c r="I39" s="315"/>
      <c r="J39" s="315"/>
      <c r="K39" s="192"/>
    </row>
    <row r="40" spans="2:11" customFormat="1" ht="15" customHeight="1">
      <c r="B40" s="195"/>
      <c r="C40" s="196"/>
      <c r="D40" s="194"/>
      <c r="E40" s="197" t="s">
        <v>105</v>
      </c>
      <c r="F40" s="194"/>
      <c r="G40" s="315" t="s">
        <v>1072</v>
      </c>
      <c r="H40" s="315"/>
      <c r="I40" s="315"/>
      <c r="J40" s="315"/>
      <c r="K40" s="192"/>
    </row>
    <row r="41" spans="2:11" customFormat="1" ht="15" customHeight="1">
      <c r="B41" s="195"/>
      <c r="C41" s="196"/>
      <c r="D41" s="194"/>
      <c r="E41" s="197" t="s">
        <v>106</v>
      </c>
      <c r="F41" s="194"/>
      <c r="G41" s="315" t="s">
        <v>1073</v>
      </c>
      <c r="H41" s="315"/>
      <c r="I41" s="315"/>
      <c r="J41" s="315"/>
      <c r="K41" s="192"/>
    </row>
    <row r="42" spans="2:11" customFormat="1" ht="15" customHeight="1">
      <c r="B42" s="195"/>
      <c r="C42" s="196"/>
      <c r="D42" s="194"/>
      <c r="E42" s="197" t="s">
        <v>1074</v>
      </c>
      <c r="F42" s="194"/>
      <c r="G42" s="315" t="s">
        <v>1075</v>
      </c>
      <c r="H42" s="315"/>
      <c r="I42" s="315"/>
      <c r="J42" s="315"/>
      <c r="K42" s="192"/>
    </row>
    <row r="43" spans="2:11" customFormat="1" ht="15" customHeight="1">
      <c r="B43" s="195"/>
      <c r="C43" s="196"/>
      <c r="D43" s="194"/>
      <c r="E43" s="197"/>
      <c r="F43" s="194"/>
      <c r="G43" s="315" t="s">
        <v>1076</v>
      </c>
      <c r="H43" s="315"/>
      <c r="I43" s="315"/>
      <c r="J43" s="315"/>
      <c r="K43" s="192"/>
    </row>
    <row r="44" spans="2:11" customFormat="1" ht="15" customHeight="1">
      <c r="B44" s="195"/>
      <c r="C44" s="196"/>
      <c r="D44" s="194"/>
      <c r="E44" s="197" t="s">
        <v>1077</v>
      </c>
      <c r="F44" s="194"/>
      <c r="G44" s="315" t="s">
        <v>1078</v>
      </c>
      <c r="H44" s="315"/>
      <c r="I44" s="315"/>
      <c r="J44" s="315"/>
      <c r="K44" s="192"/>
    </row>
    <row r="45" spans="2:11" customFormat="1" ht="15" customHeight="1">
      <c r="B45" s="195"/>
      <c r="C45" s="196"/>
      <c r="D45" s="194"/>
      <c r="E45" s="197" t="s">
        <v>108</v>
      </c>
      <c r="F45" s="194"/>
      <c r="G45" s="315" t="s">
        <v>1079</v>
      </c>
      <c r="H45" s="315"/>
      <c r="I45" s="315"/>
      <c r="J45" s="315"/>
      <c r="K45" s="192"/>
    </row>
    <row r="46" spans="2:11" customFormat="1" ht="12.75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customFormat="1" ht="15" customHeight="1">
      <c r="B47" s="195"/>
      <c r="C47" s="196"/>
      <c r="D47" s="315" t="s">
        <v>1080</v>
      </c>
      <c r="E47" s="315"/>
      <c r="F47" s="315"/>
      <c r="G47" s="315"/>
      <c r="H47" s="315"/>
      <c r="I47" s="315"/>
      <c r="J47" s="315"/>
      <c r="K47" s="192"/>
    </row>
    <row r="48" spans="2:11" customFormat="1" ht="15" customHeight="1">
      <c r="B48" s="195"/>
      <c r="C48" s="196"/>
      <c r="D48" s="196"/>
      <c r="E48" s="315" t="s">
        <v>1081</v>
      </c>
      <c r="F48" s="315"/>
      <c r="G48" s="315"/>
      <c r="H48" s="315"/>
      <c r="I48" s="315"/>
      <c r="J48" s="315"/>
      <c r="K48" s="192"/>
    </row>
    <row r="49" spans="2:11" customFormat="1" ht="15" customHeight="1">
      <c r="B49" s="195"/>
      <c r="C49" s="196"/>
      <c r="D49" s="196"/>
      <c r="E49" s="315" t="s">
        <v>1082</v>
      </c>
      <c r="F49" s="315"/>
      <c r="G49" s="315"/>
      <c r="H49" s="315"/>
      <c r="I49" s="315"/>
      <c r="J49" s="315"/>
      <c r="K49" s="192"/>
    </row>
    <row r="50" spans="2:11" customFormat="1" ht="15" customHeight="1">
      <c r="B50" s="195"/>
      <c r="C50" s="196"/>
      <c r="D50" s="196"/>
      <c r="E50" s="315" t="s">
        <v>1083</v>
      </c>
      <c r="F50" s="315"/>
      <c r="G50" s="315"/>
      <c r="H50" s="315"/>
      <c r="I50" s="315"/>
      <c r="J50" s="315"/>
      <c r="K50" s="192"/>
    </row>
    <row r="51" spans="2:11" customFormat="1" ht="15" customHeight="1">
      <c r="B51" s="195"/>
      <c r="C51" s="196"/>
      <c r="D51" s="315" t="s">
        <v>1084</v>
      </c>
      <c r="E51" s="315"/>
      <c r="F51" s="315"/>
      <c r="G51" s="315"/>
      <c r="H51" s="315"/>
      <c r="I51" s="315"/>
      <c r="J51" s="315"/>
      <c r="K51" s="192"/>
    </row>
    <row r="52" spans="2:11" customFormat="1" ht="25.5" customHeight="1">
      <c r="B52" s="191"/>
      <c r="C52" s="316" t="s">
        <v>1085</v>
      </c>
      <c r="D52" s="316"/>
      <c r="E52" s="316"/>
      <c r="F52" s="316"/>
      <c r="G52" s="316"/>
      <c r="H52" s="316"/>
      <c r="I52" s="316"/>
      <c r="J52" s="316"/>
      <c r="K52" s="192"/>
    </row>
    <row r="53" spans="2:11" customFormat="1" ht="5.25" customHeight="1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customFormat="1" ht="15" customHeight="1">
      <c r="B54" s="191"/>
      <c r="C54" s="315" t="s">
        <v>1086</v>
      </c>
      <c r="D54" s="315"/>
      <c r="E54" s="315"/>
      <c r="F54" s="315"/>
      <c r="G54" s="315"/>
      <c r="H54" s="315"/>
      <c r="I54" s="315"/>
      <c r="J54" s="315"/>
      <c r="K54" s="192"/>
    </row>
    <row r="55" spans="2:11" customFormat="1" ht="15" customHeight="1">
      <c r="B55" s="191"/>
      <c r="C55" s="315" t="s">
        <v>1087</v>
      </c>
      <c r="D55" s="315"/>
      <c r="E55" s="315"/>
      <c r="F55" s="315"/>
      <c r="G55" s="315"/>
      <c r="H55" s="315"/>
      <c r="I55" s="315"/>
      <c r="J55" s="315"/>
      <c r="K55" s="192"/>
    </row>
    <row r="56" spans="2:11" customFormat="1" ht="12.75" customHeight="1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customFormat="1" ht="15" customHeight="1">
      <c r="B57" s="191"/>
      <c r="C57" s="315" t="s">
        <v>1088</v>
      </c>
      <c r="D57" s="315"/>
      <c r="E57" s="315"/>
      <c r="F57" s="315"/>
      <c r="G57" s="315"/>
      <c r="H57" s="315"/>
      <c r="I57" s="315"/>
      <c r="J57" s="315"/>
      <c r="K57" s="192"/>
    </row>
    <row r="58" spans="2:11" customFormat="1" ht="15" customHeight="1">
      <c r="B58" s="191"/>
      <c r="C58" s="196"/>
      <c r="D58" s="315" t="s">
        <v>1089</v>
      </c>
      <c r="E58" s="315"/>
      <c r="F58" s="315"/>
      <c r="G58" s="315"/>
      <c r="H58" s="315"/>
      <c r="I58" s="315"/>
      <c r="J58" s="315"/>
      <c r="K58" s="192"/>
    </row>
    <row r="59" spans="2:11" customFormat="1" ht="15" customHeight="1">
      <c r="B59" s="191"/>
      <c r="C59" s="196"/>
      <c r="D59" s="315" t="s">
        <v>1090</v>
      </c>
      <c r="E59" s="315"/>
      <c r="F59" s="315"/>
      <c r="G59" s="315"/>
      <c r="H59" s="315"/>
      <c r="I59" s="315"/>
      <c r="J59" s="315"/>
      <c r="K59" s="192"/>
    </row>
    <row r="60" spans="2:11" customFormat="1" ht="15" customHeight="1">
      <c r="B60" s="191"/>
      <c r="C60" s="196"/>
      <c r="D60" s="315" t="s">
        <v>1091</v>
      </c>
      <c r="E60" s="315"/>
      <c r="F60" s="315"/>
      <c r="G60" s="315"/>
      <c r="H60" s="315"/>
      <c r="I60" s="315"/>
      <c r="J60" s="315"/>
      <c r="K60" s="192"/>
    </row>
    <row r="61" spans="2:11" customFormat="1" ht="15" customHeight="1">
      <c r="B61" s="191"/>
      <c r="C61" s="196"/>
      <c r="D61" s="315" t="s">
        <v>1092</v>
      </c>
      <c r="E61" s="315"/>
      <c r="F61" s="315"/>
      <c r="G61" s="315"/>
      <c r="H61" s="315"/>
      <c r="I61" s="315"/>
      <c r="J61" s="315"/>
      <c r="K61" s="192"/>
    </row>
    <row r="62" spans="2:11" customFormat="1" ht="15" customHeight="1">
      <c r="B62" s="191"/>
      <c r="C62" s="196"/>
      <c r="D62" s="318" t="s">
        <v>1093</v>
      </c>
      <c r="E62" s="318"/>
      <c r="F62" s="318"/>
      <c r="G62" s="318"/>
      <c r="H62" s="318"/>
      <c r="I62" s="318"/>
      <c r="J62" s="318"/>
      <c r="K62" s="192"/>
    </row>
    <row r="63" spans="2:11" customFormat="1" ht="15" customHeight="1">
      <c r="B63" s="191"/>
      <c r="C63" s="196"/>
      <c r="D63" s="315" t="s">
        <v>1094</v>
      </c>
      <c r="E63" s="315"/>
      <c r="F63" s="315"/>
      <c r="G63" s="315"/>
      <c r="H63" s="315"/>
      <c r="I63" s="315"/>
      <c r="J63" s="315"/>
      <c r="K63" s="192"/>
    </row>
    <row r="64" spans="2:11" customFormat="1" ht="12.75" customHeight="1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customFormat="1" ht="15" customHeight="1">
      <c r="B65" s="191"/>
      <c r="C65" s="196"/>
      <c r="D65" s="315" t="s">
        <v>1095</v>
      </c>
      <c r="E65" s="315"/>
      <c r="F65" s="315"/>
      <c r="G65" s="315"/>
      <c r="H65" s="315"/>
      <c r="I65" s="315"/>
      <c r="J65" s="315"/>
      <c r="K65" s="192"/>
    </row>
    <row r="66" spans="2:11" customFormat="1" ht="15" customHeight="1">
      <c r="B66" s="191"/>
      <c r="C66" s="196"/>
      <c r="D66" s="318" t="s">
        <v>1096</v>
      </c>
      <c r="E66" s="318"/>
      <c r="F66" s="318"/>
      <c r="G66" s="318"/>
      <c r="H66" s="318"/>
      <c r="I66" s="318"/>
      <c r="J66" s="318"/>
      <c r="K66" s="192"/>
    </row>
    <row r="67" spans="2:11" customFormat="1" ht="15" customHeight="1">
      <c r="B67" s="191"/>
      <c r="C67" s="196"/>
      <c r="D67" s="315" t="s">
        <v>1097</v>
      </c>
      <c r="E67" s="315"/>
      <c r="F67" s="315"/>
      <c r="G67" s="315"/>
      <c r="H67" s="315"/>
      <c r="I67" s="315"/>
      <c r="J67" s="315"/>
      <c r="K67" s="192"/>
    </row>
    <row r="68" spans="2:11" customFormat="1" ht="15" customHeight="1">
      <c r="B68" s="191"/>
      <c r="C68" s="196"/>
      <c r="D68" s="315" t="s">
        <v>1098</v>
      </c>
      <c r="E68" s="315"/>
      <c r="F68" s="315"/>
      <c r="G68" s="315"/>
      <c r="H68" s="315"/>
      <c r="I68" s="315"/>
      <c r="J68" s="315"/>
      <c r="K68" s="192"/>
    </row>
    <row r="69" spans="2:11" customFormat="1" ht="15" customHeight="1">
      <c r="B69" s="191"/>
      <c r="C69" s="196"/>
      <c r="D69" s="315" t="s">
        <v>1099</v>
      </c>
      <c r="E69" s="315"/>
      <c r="F69" s="315"/>
      <c r="G69" s="315"/>
      <c r="H69" s="315"/>
      <c r="I69" s="315"/>
      <c r="J69" s="315"/>
      <c r="K69" s="192"/>
    </row>
    <row r="70" spans="2:11" customFormat="1" ht="15" customHeight="1">
      <c r="B70" s="191"/>
      <c r="C70" s="196"/>
      <c r="D70" s="315" t="s">
        <v>1100</v>
      </c>
      <c r="E70" s="315"/>
      <c r="F70" s="315"/>
      <c r="G70" s="315"/>
      <c r="H70" s="315"/>
      <c r="I70" s="315"/>
      <c r="J70" s="315"/>
      <c r="K70" s="192"/>
    </row>
    <row r="71" spans="2:11" customFormat="1" ht="12.75" customHeight="1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customFormat="1" ht="18.75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customFormat="1" ht="18.75" customHeight="1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customFormat="1" ht="7.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customFormat="1" ht="45" customHeight="1">
      <c r="B75" s="208"/>
      <c r="C75" s="319" t="s">
        <v>1101</v>
      </c>
      <c r="D75" s="319"/>
      <c r="E75" s="319"/>
      <c r="F75" s="319"/>
      <c r="G75" s="319"/>
      <c r="H75" s="319"/>
      <c r="I75" s="319"/>
      <c r="J75" s="319"/>
      <c r="K75" s="209"/>
    </row>
    <row r="76" spans="2:11" customFormat="1" ht="17.25" customHeight="1">
      <c r="B76" s="208"/>
      <c r="C76" s="210" t="s">
        <v>1102</v>
      </c>
      <c r="D76" s="210"/>
      <c r="E76" s="210"/>
      <c r="F76" s="210" t="s">
        <v>1103</v>
      </c>
      <c r="G76" s="211"/>
      <c r="H76" s="210" t="s">
        <v>57</v>
      </c>
      <c r="I76" s="210" t="s">
        <v>60</v>
      </c>
      <c r="J76" s="210" t="s">
        <v>1104</v>
      </c>
      <c r="K76" s="209"/>
    </row>
    <row r="77" spans="2:11" customFormat="1" ht="17.25" customHeight="1">
      <c r="B77" s="208"/>
      <c r="C77" s="212" t="s">
        <v>1105</v>
      </c>
      <c r="D77" s="212"/>
      <c r="E77" s="212"/>
      <c r="F77" s="213" t="s">
        <v>1106</v>
      </c>
      <c r="G77" s="214"/>
      <c r="H77" s="212"/>
      <c r="I77" s="212"/>
      <c r="J77" s="212" t="s">
        <v>1107</v>
      </c>
      <c r="K77" s="209"/>
    </row>
    <row r="78" spans="2:11" customFormat="1" ht="5.25" customHeight="1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customFormat="1" ht="15" customHeight="1">
      <c r="B79" s="208"/>
      <c r="C79" s="197" t="s">
        <v>56</v>
      </c>
      <c r="D79" s="217"/>
      <c r="E79" s="217"/>
      <c r="F79" s="218" t="s">
        <v>1108</v>
      </c>
      <c r="G79" s="219"/>
      <c r="H79" s="197" t="s">
        <v>1109</v>
      </c>
      <c r="I79" s="197" t="s">
        <v>1110</v>
      </c>
      <c r="J79" s="197">
        <v>20</v>
      </c>
      <c r="K79" s="209"/>
    </row>
    <row r="80" spans="2:11" customFormat="1" ht="15" customHeight="1">
      <c r="B80" s="208"/>
      <c r="C80" s="197" t="s">
        <v>1111</v>
      </c>
      <c r="D80" s="197"/>
      <c r="E80" s="197"/>
      <c r="F80" s="218" t="s">
        <v>1108</v>
      </c>
      <c r="G80" s="219"/>
      <c r="H80" s="197" t="s">
        <v>1112</v>
      </c>
      <c r="I80" s="197" t="s">
        <v>1110</v>
      </c>
      <c r="J80" s="197">
        <v>120</v>
      </c>
      <c r="K80" s="209"/>
    </row>
    <row r="81" spans="2:11" customFormat="1" ht="15" customHeight="1">
      <c r="B81" s="220"/>
      <c r="C81" s="197" t="s">
        <v>1113</v>
      </c>
      <c r="D81" s="197"/>
      <c r="E81" s="197"/>
      <c r="F81" s="218" t="s">
        <v>1114</v>
      </c>
      <c r="G81" s="219"/>
      <c r="H81" s="197" t="s">
        <v>1115</v>
      </c>
      <c r="I81" s="197" t="s">
        <v>1110</v>
      </c>
      <c r="J81" s="197">
        <v>50</v>
      </c>
      <c r="K81" s="209"/>
    </row>
    <row r="82" spans="2:11" customFormat="1" ht="15" customHeight="1">
      <c r="B82" s="220"/>
      <c r="C82" s="197" t="s">
        <v>1116</v>
      </c>
      <c r="D82" s="197"/>
      <c r="E82" s="197"/>
      <c r="F82" s="218" t="s">
        <v>1108</v>
      </c>
      <c r="G82" s="219"/>
      <c r="H82" s="197" t="s">
        <v>1117</v>
      </c>
      <c r="I82" s="197" t="s">
        <v>1118</v>
      </c>
      <c r="J82" s="197"/>
      <c r="K82" s="209"/>
    </row>
    <row r="83" spans="2:11" customFormat="1" ht="15" customHeight="1">
      <c r="B83" s="220"/>
      <c r="C83" s="197" t="s">
        <v>1119</v>
      </c>
      <c r="D83" s="197"/>
      <c r="E83" s="197"/>
      <c r="F83" s="218" t="s">
        <v>1114</v>
      </c>
      <c r="G83" s="197"/>
      <c r="H83" s="197" t="s">
        <v>1120</v>
      </c>
      <c r="I83" s="197" t="s">
        <v>1110</v>
      </c>
      <c r="J83" s="197">
        <v>15</v>
      </c>
      <c r="K83" s="209"/>
    </row>
    <row r="84" spans="2:11" customFormat="1" ht="15" customHeight="1">
      <c r="B84" s="220"/>
      <c r="C84" s="197" t="s">
        <v>1121</v>
      </c>
      <c r="D84" s="197"/>
      <c r="E84" s="197"/>
      <c r="F84" s="218" t="s">
        <v>1114</v>
      </c>
      <c r="G84" s="197"/>
      <c r="H84" s="197" t="s">
        <v>1122</v>
      </c>
      <c r="I84" s="197" t="s">
        <v>1110</v>
      </c>
      <c r="J84" s="197">
        <v>15</v>
      </c>
      <c r="K84" s="209"/>
    </row>
    <row r="85" spans="2:11" customFormat="1" ht="15" customHeight="1">
      <c r="B85" s="220"/>
      <c r="C85" s="197" t="s">
        <v>1123</v>
      </c>
      <c r="D85" s="197"/>
      <c r="E85" s="197"/>
      <c r="F85" s="218" t="s">
        <v>1114</v>
      </c>
      <c r="G85" s="197"/>
      <c r="H85" s="197" t="s">
        <v>1124</v>
      </c>
      <c r="I85" s="197" t="s">
        <v>1110</v>
      </c>
      <c r="J85" s="197">
        <v>20</v>
      </c>
      <c r="K85" s="209"/>
    </row>
    <row r="86" spans="2:11" customFormat="1" ht="15" customHeight="1">
      <c r="B86" s="220"/>
      <c r="C86" s="197" t="s">
        <v>1125</v>
      </c>
      <c r="D86" s="197"/>
      <c r="E86" s="197"/>
      <c r="F86" s="218" t="s">
        <v>1114</v>
      </c>
      <c r="G86" s="197"/>
      <c r="H86" s="197" t="s">
        <v>1126</v>
      </c>
      <c r="I86" s="197" t="s">
        <v>1110</v>
      </c>
      <c r="J86" s="197">
        <v>20</v>
      </c>
      <c r="K86" s="209"/>
    </row>
    <row r="87" spans="2:11" customFormat="1" ht="15" customHeight="1">
      <c r="B87" s="220"/>
      <c r="C87" s="197" t="s">
        <v>1127</v>
      </c>
      <c r="D87" s="197"/>
      <c r="E87" s="197"/>
      <c r="F87" s="218" t="s">
        <v>1114</v>
      </c>
      <c r="G87" s="219"/>
      <c r="H87" s="197" t="s">
        <v>1128</v>
      </c>
      <c r="I87" s="197" t="s">
        <v>1110</v>
      </c>
      <c r="J87" s="197">
        <v>50</v>
      </c>
      <c r="K87" s="209"/>
    </row>
    <row r="88" spans="2:11" customFormat="1" ht="15" customHeight="1">
      <c r="B88" s="220"/>
      <c r="C88" s="197" t="s">
        <v>1129</v>
      </c>
      <c r="D88" s="197"/>
      <c r="E88" s="197"/>
      <c r="F88" s="218" t="s">
        <v>1114</v>
      </c>
      <c r="G88" s="219"/>
      <c r="H88" s="197" t="s">
        <v>1130</v>
      </c>
      <c r="I88" s="197" t="s">
        <v>1110</v>
      </c>
      <c r="J88" s="197">
        <v>20</v>
      </c>
      <c r="K88" s="209"/>
    </row>
    <row r="89" spans="2:11" customFormat="1" ht="15" customHeight="1">
      <c r="B89" s="220"/>
      <c r="C89" s="197" t="s">
        <v>1131</v>
      </c>
      <c r="D89" s="197"/>
      <c r="E89" s="197"/>
      <c r="F89" s="218" t="s">
        <v>1114</v>
      </c>
      <c r="G89" s="219"/>
      <c r="H89" s="197" t="s">
        <v>1132</v>
      </c>
      <c r="I89" s="197" t="s">
        <v>1110</v>
      </c>
      <c r="J89" s="197">
        <v>20</v>
      </c>
      <c r="K89" s="209"/>
    </row>
    <row r="90" spans="2:11" customFormat="1" ht="15" customHeight="1">
      <c r="B90" s="220"/>
      <c r="C90" s="197" t="s">
        <v>1133</v>
      </c>
      <c r="D90" s="197"/>
      <c r="E90" s="197"/>
      <c r="F90" s="218" t="s">
        <v>1114</v>
      </c>
      <c r="G90" s="219"/>
      <c r="H90" s="197" t="s">
        <v>1134</v>
      </c>
      <c r="I90" s="197" t="s">
        <v>1110</v>
      </c>
      <c r="J90" s="197">
        <v>50</v>
      </c>
      <c r="K90" s="209"/>
    </row>
    <row r="91" spans="2:11" customFormat="1" ht="15" customHeight="1">
      <c r="B91" s="220"/>
      <c r="C91" s="197" t="s">
        <v>1135</v>
      </c>
      <c r="D91" s="197"/>
      <c r="E91" s="197"/>
      <c r="F91" s="218" t="s">
        <v>1114</v>
      </c>
      <c r="G91" s="219"/>
      <c r="H91" s="197" t="s">
        <v>1135</v>
      </c>
      <c r="I91" s="197" t="s">
        <v>1110</v>
      </c>
      <c r="J91" s="197">
        <v>50</v>
      </c>
      <c r="K91" s="209"/>
    </row>
    <row r="92" spans="2:11" customFormat="1" ht="15" customHeight="1">
      <c r="B92" s="220"/>
      <c r="C92" s="197" t="s">
        <v>1136</v>
      </c>
      <c r="D92" s="197"/>
      <c r="E92" s="197"/>
      <c r="F92" s="218" t="s">
        <v>1114</v>
      </c>
      <c r="G92" s="219"/>
      <c r="H92" s="197" t="s">
        <v>1137</v>
      </c>
      <c r="I92" s="197" t="s">
        <v>1110</v>
      </c>
      <c r="J92" s="197">
        <v>255</v>
      </c>
      <c r="K92" s="209"/>
    </row>
    <row r="93" spans="2:11" customFormat="1" ht="15" customHeight="1">
      <c r="B93" s="220"/>
      <c r="C93" s="197" t="s">
        <v>1138</v>
      </c>
      <c r="D93" s="197"/>
      <c r="E93" s="197"/>
      <c r="F93" s="218" t="s">
        <v>1108</v>
      </c>
      <c r="G93" s="219"/>
      <c r="H93" s="197" t="s">
        <v>1139</v>
      </c>
      <c r="I93" s="197" t="s">
        <v>1140</v>
      </c>
      <c r="J93" s="197"/>
      <c r="K93" s="209"/>
    </row>
    <row r="94" spans="2:11" customFormat="1" ht="15" customHeight="1">
      <c r="B94" s="220"/>
      <c r="C94" s="197" t="s">
        <v>1141</v>
      </c>
      <c r="D94" s="197"/>
      <c r="E94" s="197"/>
      <c r="F94" s="218" t="s">
        <v>1108</v>
      </c>
      <c r="G94" s="219"/>
      <c r="H94" s="197" t="s">
        <v>1142</v>
      </c>
      <c r="I94" s="197" t="s">
        <v>1143</v>
      </c>
      <c r="J94" s="197"/>
      <c r="K94" s="209"/>
    </row>
    <row r="95" spans="2:11" customFormat="1" ht="15" customHeight="1">
      <c r="B95" s="220"/>
      <c r="C95" s="197" t="s">
        <v>1144</v>
      </c>
      <c r="D95" s="197"/>
      <c r="E95" s="197"/>
      <c r="F95" s="218" t="s">
        <v>1108</v>
      </c>
      <c r="G95" s="219"/>
      <c r="H95" s="197" t="s">
        <v>1144</v>
      </c>
      <c r="I95" s="197" t="s">
        <v>1143</v>
      </c>
      <c r="J95" s="197"/>
      <c r="K95" s="209"/>
    </row>
    <row r="96" spans="2:11" customFormat="1" ht="15" customHeight="1">
      <c r="B96" s="220"/>
      <c r="C96" s="197" t="s">
        <v>41</v>
      </c>
      <c r="D96" s="197"/>
      <c r="E96" s="197"/>
      <c r="F96" s="218" t="s">
        <v>1108</v>
      </c>
      <c r="G96" s="219"/>
      <c r="H96" s="197" t="s">
        <v>1145</v>
      </c>
      <c r="I96" s="197" t="s">
        <v>1143</v>
      </c>
      <c r="J96" s="197"/>
      <c r="K96" s="209"/>
    </row>
    <row r="97" spans="2:11" customFormat="1" ht="15" customHeight="1">
      <c r="B97" s="220"/>
      <c r="C97" s="197" t="s">
        <v>51</v>
      </c>
      <c r="D97" s="197"/>
      <c r="E97" s="197"/>
      <c r="F97" s="218" t="s">
        <v>1108</v>
      </c>
      <c r="G97" s="219"/>
      <c r="H97" s="197" t="s">
        <v>1146</v>
      </c>
      <c r="I97" s="197" t="s">
        <v>1143</v>
      </c>
      <c r="J97" s="197"/>
      <c r="K97" s="209"/>
    </row>
    <row r="98" spans="2:11" customFormat="1" ht="15" customHeight="1"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2:11" customFormat="1" ht="18.75" customHeight="1"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2:11" customFormat="1" ht="18.75" customHeight="1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customFormat="1" ht="7.5" customHeight="1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customFormat="1" ht="45" customHeight="1">
      <c r="B102" s="208"/>
      <c r="C102" s="319" t="s">
        <v>1147</v>
      </c>
      <c r="D102" s="319"/>
      <c r="E102" s="319"/>
      <c r="F102" s="319"/>
      <c r="G102" s="319"/>
      <c r="H102" s="319"/>
      <c r="I102" s="319"/>
      <c r="J102" s="319"/>
      <c r="K102" s="209"/>
    </row>
    <row r="103" spans="2:11" customFormat="1" ht="17.25" customHeight="1">
      <c r="B103" s="208"/>
      <c r="C103" s="210" t="s">
        <v>1102</v>
      </c>
      <c r="D103" s="210"/>
      <c r="E103" s="210"/>
      <c r="F103" s="210" t="s">
        <v>1103</v>
      </c>
      <c r="G103" s="211"/>
      <c r="H103" s="210" t="s">
        <v>57</v>
      </c>
      <c r="I103" s="210" t="s">
        <v>60</v>
      </c>
      <c r="J103" s="210" t="s">
        <v>1104</v>
      </c>
      <c r="K103" s="209"/>
    </row>
    <row r="104" spans="2:11" customFormat="1" ht="17.25" customHeight="1">
      <c r="B104" s="208"/>
      <c r="C104" s="212" t="s">
        <v>1105</v>
      </c>
      <c r="D104" s="212"/>
      <c r="E104" s="212"/>
      <c r="F104" s="213" t="s">
        <v>1106</v>
      </c>
      <c r="G104" s="214"/>
      <c r="H104" s="212"/>
      <c r="I104" s="212"/>
      <c r="J104" s="212" t="s">
        <v>1107</v>
      </c>
      <c r="K104" s="209"/>
    </row>
    <row r="105" spans="2:11" customFormat="1" ht="5.25" customHeight="1">
      <c r="B105" s="208"/>
      <c r="C105" s="210"/>
      <c r="D105" s="210"/>
      <c r="E105" s="210"/>
      <c r="F105" s="210"/>
      <c r="G105" s="226"/>
      <c r="H105" s="210"/>
      <c r="I105" s="210"/>
      <c r="J105" s="210"/>
      <c r="K105" s="209"/>
    </row>
    <row r="106" spans="2:11" customFormat="1" ht="15" customHeight="1">
      <c r="B106" s="208"/>
      <c r="C106" s="197" t="s">
        <v>56</v>
      </c>
      <c r="D106" s="217"/>
      <c r="E106" s="217"/>
      <c r="F106" s="218" t="s">
        <v>1108</v>
      </c>
      <c r="G106" s="197"/>
      <c r="H106" s="197" t="s">
        <v>1148</v>
      </c>
      <c r="I106" s="197" t="s">
        <v>1110</v>
      </c>
      <c r="J106" s="197">
        <v>20</v>
      </c>
      <c r="K106" s="209"/>
    </row>
    <row r="107" spans="2:11" customFormat="1" ht="15" customHeight="1">
      <c r="B107" s="208"/>
      <c r="C107" s="197" t="s">
        <v>1111</v>
      </c>
      <c r="D107" s="197"/>
      <c r="E107" s="197"/>
      <c r="F107" s="218" t="s">
        <v>1108</v>
      </c>
      <c r="G107" s="197"/>
      <c r="H107" s="197" t="s">
        <v>1148</v>
      </c>
      <c r="I107" s="197" t="s">
        <v>1110</v>
      </c>
      <c r="J107" s="197">
        <v>120</v>
      </c>
      <c r="K107" s="209"/>
    </row>
    <row r="108" spans="2:11" customFormat="1" ht="15" customHeight="1">
      <c r="B108" s="220"/>
      <c r="C108" s="197" t="s">
        <v>1113</v>
      </c>
      <c r="D108" s="197"/>
      <c r="E108" s="197"/>
      <c r="F108" s="218" t="s">
        <v>1114</v>
      </c>
      <c r="G108" s="197"/>
      <c r="H108" s="197" t="s">
        <v>1148</v>
      </c>
      <c r="I108" s="197" t="s">
        <v>1110</v>
      </c>
      <c r="J108" s="197">
        <v>50</v>
      </c>
      <c r="K108" s="209"/>
    </row>
    <row r="109" spans="2:11" customFormat="1" ht="15" customHeight="1">
      <c r="B109" s="220"/>
      <c r="C109" s="197" t="s">
        <v>1116</v>
      </c>
      <c r="D109" s="197"/>
      <c r="E109" s="197"/>
      <c r="F109" s="218" t="s">
        <v>1108</v>
      </c>
      <c r="G109" s="197"/>
      <c r="H109" s="197" t="s">
        <v>1148</v>
      </c>
      <c r="I109" s="197" t="s">
        <v>1118</v>
      </c>
      <c r="J109" s="197"/>
      <c r="K109" s="209"/>
    </row>
    <row r="110" spans="2:11" customFormat="1" ht="15" customHeight="1">
      <c r="B110" s="220"/>
      <c r="C110" s="197" t="s">
        <v>1127</v>
      </c>
      <c r="D110" s="197"/>
      <c r="E110" s="197"/>
      <c r="F110" s="218" t="s">
        <v>1114</v>
      </c>
      <c r="G110" s="197"/>
      <c r="H110" s="197" t="s">
        <v>1148</v>
      </c>
      <c r="I110" s="197" t="s">
        <v>1110</v>
      </c>
      <c r="J110" s="197">
        <v>50</v>
      </c>
      <c r="K110" s="209"/>
    </row>
    <row r="111" spans="2:11" customFormat="1" ht="15" customHeight="1">
      <c r="B111" s="220"/>
      <c r="C111" s="197" t="s">
        <v>1135</v>
      </c>
      <c r="D111" s="197"/>
      <c r="E111" s="197"/>
      <c r="F111" s="218" t="s">
        <v>1114</v>
      </c>
      <c r="G111" s="197"/>
      <c r="H111" s="197" t="s">
        <v>1148</v>
      </c>
      <c r="I111" s="197" t="s">
        <v>1110</v>
      </c>
      <c r="J111" s="197">
        <v>50</v>
      </c>
      <c r="K111" s="209"/>
    </row>
    <row r="112" spans="2:11" customFormat="1" ht="15" customHeight="1">
      <c r="B112" s="220"/>
      <c r="C112" s="197" t="s">
        <v>1133</v>
      </c>
      <c r="D112" s="197"/>
      <c r="E112" s="197"/>
      <c r="F112" s="218" t="s">
        <v>1114</v>
      </c>
      <c r="G112" s="197"/>
      <c r="H112" s="197" t="s">
        <v>1148</v>
      </c>
      <c r="I112" s="197" t="s">
        <v>1110</v>
      </c>
      <c r="J112" s="197">
        <v>50</v>
      </c>
      <c r="K112" s="209"/>
    </row>
    <row r="113" spans="2:11" customFormat="1" ht="15" customHeight="1">
      <c r="B113" s="220"/>
      <c r="C113" s="197" t="s">
        <v>56</v>
      </c>
      <c r="D113" s="197"/>
      <c r="E113" s="197"/>
      <c r="F113" s="218" t="s">
        <v>1108</v>
      </c>
      <c r="G113" s="197"/>
      <c r="H113" s="197" t="s">
        <v>1149</v>
      </c>
      <c r="I113" s="197" t="s">
        <v>1110</v>
      </c>
      <c r="J113" s="197">
        <v>20</v>
      </c>
      <c r="K113" s="209"/>
    </row>
    <row r="114" spans="2:11" customFormat="1" ht="15" customHeight="1">
      <c r="B114" s="220"/>
      <c r="C114" s="197" t="s">
        <v>1150</v>
      </c>
      <c r="D114" s="197"/>
      <c r="E114" s="197"/>
      <c r="F114" s="218" t="s">
        <v>1108</v>
      </c>
      <c r="G114" s="197"/>
      <c r="H114" s="197" t="s">
        <v>1151</v>
      </c>
      <c r="I114" s="197" t="s">
        <v>1110</v>
      </c>
      <c r="J114" s="197">
        <v>120</v>
      </c>
      <c r="K114" s="209"/>
    </row>
    <row r="115" spans="2:11" customFormat="1" ht="15" customHeight="1">
      <c r="B115" s="220"/>
      <c r="C115" s="197" t="s">
        <v>41</v>
      </c>
      <c r="D115" s="197"/>
      <c r="E115" s="197"/>
      <c r="F115" s="218" t="s">
        <v>1108</v>
      </c>
      <c r="G115" s="197"/>
      <c r="H115" s="197" t="s">
        <v>1152</v>
      </c>
      <c r="I115" s="197" t="s">
        <v>1143</v>
      </c>
      <c r="J115" s="197"/>
      <c r="K115" s="209"/>
    </row>
    <row r="116" spans="2:11" customFormat="1" ht="15" customHeight="1">
      <c r="B116" s="220"/>
      <c r="C116" s="197" t="s">
        <v>51</v>
      </c>
      <c r="D116" s="197"/>
      <c r="E116" s="197"/>
      <c r="F116" s="218" t="s">
        <v>1108</v>
      </c>
      <c r="G116" s="197"/>
      <c r="H116" s="197" t="s">
        <v>1153</v>
      </c>
      <c r="I116" s="197" t="s">
        <v>1143</v>
      </c>
      <c r="J116" s="197"/>
      <c r="K116" s="209"/>
    </row>
    <row r="117" spans="2:11" customFormat="1" ht="15" customHeight="1">
      <c r="B117" s="220"/>
      <c r="C117" s="197" t="s">
        <v>60</v>
      </c>
      <c r="D117" s="197"/>
      <c r="E117" s="197"/>
      <c r="F117" s="218" t="s">
        <v>1108</v>
      </c>
      <c r="G117" s="197"/>
      <c r="H117" s="197" t="s">
        <v>1154</v>
      </c>
      <c r="I117" s="197" t="s">
        <v>1155</v>
      </c>
      <c r="J117" s="197"/>
      <c r="K117" s="209"/>
    </row>
    <row r="118" spans="2:11" customFormat="1" ht="15" customHeight="1"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2:11" customFormat="1" ht="18.75" customHeight="1">
      <c r="B119" s="228"/>
      <c r="C119" s="229"/>
      <c r="D119" s="229"/>
      <c r="E119" s="229"/>
      <c r="F119" s="230"/>
      <c r="G119" s="229"/>
      <c r="H119" s="229"/>
      <c r="I119" s="229"/>
      <c r="J119" s="229"/>
      <c r="K119" s="228"/>
    </row>
    <row r="120" spans="2:11" customFormat="1" ht="18.75" customHeight="1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customFormat="1" ht="7.5" customHeight="1">
      <c r="B121" s="231"/>
      <c r="C121" s="232"/>
      <c r="D121" s="232"/>
      <c r="E121" s="232"/>
      <c r="F121" s="232"/>
      <c r="G121" s="232"/>
      <c r="H121" s="232"/>
      <c r="I121" s="232"/>
      <c r="J121" s="232"/>
      <c r="K121" s="233"/>
    </row>
    <row r="122" spans="2:11" customFormat="1" ht="45" customHeight="1">
      <c r="B122" s="234"/>
      <c r="C122" s="317" t="s">
        <v>1156</v>
      </c>
      <c r="D122" s="317"/>
      <c r="E122" s="317"/>
      <c r="F122" s="317"/>
      <c r="G122" s="317"/>
      <c r="H122" s="317"/>
      <c r="I122" s="317"/>
      <c r="J122" s="317"/>
      <c r="K122" s="235"/>
    </row>
    <row r="123" spans="2:11" customFormat="1" ht="17.25" customHeight="1">
      <c r="B123" s="236"/>
      <c r="C123" s="210" t="s">
        <v>1102</v>
      </c>
      <c r="D123" s="210"/>
      <c r="E123" s="210"/>
      <c r="F123" s="210" t="s">
        <v>1103</v>
      </c>
      <c r="G123" s="211"/>
      <c r="H123" s="210" t="s">
        <v>57</v>
      </c>
      <c r="I123" s="210" t="s">
        <v>60</v>
      </c>
      <c r="J123" s="210" t="s">
        <v>1104</v>
      </c>
      <c r="K123" s="237"/>
    </row>
    <row r="124" spans="2:11" customFormat="1" ht="17.25" customHeight="1">
      <c r="B124" s="236"/>
      <c r="C124" s="212" t="s">
        <v>1105</v>
      </c>
      <c r="D124" s="212"/>
      <c r="E124" s="212"/>
      <c r="F124" s="213" t="s">
        <v>1106</v>
      </c>
      <c r="G124" s="214"/>
      <c r="H124" s="212"/>
      <c r="I124" s="212"/>
      <c r="J124" s="212" t="s">
        <v>1107</v>
      </c>
      <c r="K124" s="237"/>
    </row>
    <row r="125" spans="2:11" customFormat="1" ht="5.25" customHeight="1">
      <c r="B125" s="238"/>
      <c r="C125" s="215"/>
      <c r="D125" s="215"/>
      <c r="E125" s="215"/>
      <c r="F125" s="215"/>
      <c r="G125" s="239"/>
      <c r="H125" s="215"/>
      <c r="I125" s="215"/>
      <c r="J125" s="215"/>
      <c r="K125" s="240"/>
    </row>
    <row r="126" spans="2:11" customFormat="1" ht="15" customHeight="1">
      <c r="B126" s="238"/>
      <c r="C126" s="197" t="s">
        <v>1111</v>
      </c>
      <c r="D126" s="217"/>
      <c r="E126" s="217"/>
      <c r="F126" s="218" t="s">
        <v>1108</v>
      </c>
      <c r="G126" s="197"/>
      <c r="H126" s="197" t="s">
        <v>1148</v>
      </c>
      <c r="I126" s="197" t="s">
        <v>1110</v>
      </c>
      <c r="J126" s="197">
        <v>120</v>
      </c>
      <c r="K126" s="241"/>
    </row>
    <row r="127" spans="2:11" customFormat="1" ht="15" customHeight="1">
      <c r="B127" s="238"/>
      <c r="C127" s="197" t="s">
        <v>1157</v>
      </c>
      <c r="D127" s="197"/>
      <c r="E127" s="197"/>
      <c r="F127" s="218" t="s">
        <v>1108</v>
      </c>
      <c r="G127" s="197"/>
      <c r="H127" s="197" t="s">
        <v>1158</v>
      </c>
      <c r="I127" s="197" t="s">
        <v>1110</v>
      </c>
      <c r="J127" s="197" t="s">
        <v>1159</v>
      </c>
      <c r="K127" s="241"/>
    </row>
    <row r="128" spans="2:11" customFormat="1" ht="15" customHeight="1">
      <c r="B128" s="238"/>
      <c r="C128" s="197" t="s">
        <v>91</v>
      </c>
      <c r="D128" s="197"/>
      <c r="E128" s="197"/>
      <c r="F128" s="218" t="s">
        <v>1108</v>
      </c>
      <c r="G128" s="197"/>
      <c r="H128" s="197" t="s">
        <v>1160</v>
      </c>
      <c r="I128" s="197" t="s">
        <v>1110</v>
      </c>
      <c r="J128" s="197" t="s">
        <v>1159</v>
      </c>
      <c r="K128" s="241"/>
    </row>
    <row r="129" spans="2:11" customFormat="1" ht="15" customHeight="1">
      <c r="B129" s="238"/>
      <c r="C129" s="197" t="s">
        <v>1119</v>
      </c>
      <c r="D129" s="197"/>
      <c r="E129" s="197"/>
      <c r="F129" s="218" t="s">
        <v>1114</v>
      </c>
      <c r="G129" s="197"/>
      <c r="H129" s="197" t="s">
        <v>1120</v>
      </c>
      <c r="I129" s="197" t="s">
        <v>1110</v>
      </c>
      <c r="J129" s="197">
        <v>15</v>
      </c>
      <c r="K129" s="241"/>
    </row>
    <row r="130" spans="2:11" customFormat="1" ht="15" customHeight="1">
      <c r="B130" s="238"/>
      <c r="C130" s="197" t="s">
        <v>1121</v>
      </c>
      <c r="D130" s="197"/>
      <c r="E130" s="197"/>
      <c r="F130" s="218" t="s">
        <v>1114</v>
      </c>
      <c r="G130" s="197"/>
      <c r="H130" s="197" t="s">
        <v>1122</v>
      </c>
      <c r="I130" s="197" t="s">
        <v>1110</v>
      </c>
      <c r="J130" s="197">
        <v>15</v>
      </c>
      <c r="K130" s="241"/>
    </row>
    <row r="131" spans="2:11" customFormat="1" ht="15" customHeight="1">
      <c r="B131" s="238"/>
      <c r="C131" s="197" t="s">
        <v>1123</v>
      </c>
      <c r="D131" s="197"/>
      <c r="E131" s="197"/>
      <c r="F131" s="218" t="s">
        <v>1114</v>
      </c>
      <c r="G131" s="197"/>
      <c r="H131" s="197" t="s">
        <v>1124</v>
      </c>
      <c r="I131" s="197" t="s">
        <v>1110</v>
      </c>
      <c r="J131" s="197">
        <v>20</v>
      </c>
      <c r="K131" s="241"/>
    </row>
    <row r="132" spans="2:11" customFormat="1" ht="15" customHeight="1">
      <c r="B132" s="238"/>
      <c r="C132" s="197" t="s">
        <v>1125</v>
      </c>
      <c r="D132" s="197"/>
      <c r="E132" s="197"/>
      <c r="F132" s="218" t="s">
        <v>1114</v>
      </c>
      <c r="G132" s="197"/>
      <c r="H132" s="197" t="s">
        <v>1126</v>
      </c>
      <c r="I132" s="197" t="s">
        <v>1110</v>
      </c>
      <c r="J132" s="197">
        <v>20</v>
      </c>
      <c r="K132" s="241"/>
    </row>
    <row r="133" spans="2:11" customFormat="1" ht="15" customHeight="1">
      <c r="B133" s="238"/>
      <c r="C133" s="197" t="s">
        <v>1113</v>
      </c>
      <c r="D133" s="197"/>
      <c r="E133" s="197"/>
      <c r="F133" s="218" t="s">
        <v>1114</v>
      </c>
      <c r="G133" s="197"/>
      <c r="H133" s="197" t="s">
        <v>1148</v>
      </c>
      <c r="I133" s="197" t="s">
        <v>1110</v>
      </c>
      <c r="J133" s="197">
        <v>50</v>
      </c>
      <c r="K133" s="241"/>
    </row>
    <row r="134" spans="2:11" customFormat="1" ht="15" customHeight="1">
      <c r="B134" s="238"/>
      <c r="C134" s="197" t="s">
        <v>1127</v>
      </c>
      <c r="D134" s="197"/>
      <c r="E134" s="197"/>
      <c r="F134" s="218" t="s">
        <v>1114</v>
      </c>
      <c r="G134" s="197"/>
      <c r="H134" s="197" t="s">
        <v>1148</v>
      </c>
      <c r="I134" s="197" t="s">
        <v>1110</v>
      </c>
      <c r="J134" s="197">
        <v>50</v>
      </c>
      <c r="K134" s="241"/>
    </row>
    <row r="135" spans="2:11" customFormat="1" ht="15" customHeight="1">
      <c r="B135" s="238"/>
      <c r="C135" s="197" t="s">
        <v>1133</v>
      </c>
      <c r="D135" s="197"/>
      <c r="E135" s="197"/>
      <c r="F135" s="218" t="s">
        <v>1114</v>
      </c>
      <c r="G135" s="197"/>
      <c r="H135" s="197" t="s">
        <v>1148</v>
      </c>
      <c r="I135" s="197" t="s">
        <v>1110</v>
      </c>
      <c r="J135" s="197">
        <v>50</v>
      </c>
      <c r="K135" s="241"/>
    </row>
    <row r="136" spans="2:11" customFormat="1" ht="15" customHeight="1">
      <c r="B136" s="238"/>
      <c r="C136" s="197" t="s">
        <v>1135</v>
      </c>
      <c r="D136" s="197"/>
      <c r="E136" s="197"/>
      <c r="F136" s="218" t="s">
        <v>1114</v>
      </c>
      <c r="G136" s="197"/>
      <c r="H136" s="197" t="s">
        <v>1148</v>
      </c>
      <c r="I136" s="197" t="s">
        <v>1110</v>
      </c>
      <c r="J136" s="197">
        <v>50</v>
      </c>
      <c r="K136" s="241"/>
    </row>
    <row r="137" spans="2:11" customFormat="1" ht="15" customHeight="1">
      <c r="B137" s="238"/>
      <c r="C137" s="197" t="s">
        <v>1136</v>
      </c>
      <c r="D137" s="197"/>
      <c r="E137" s="197"/>
      <c r="F137" s="218" t="s">
        <v>1114</v>
      </c>
      <c r="G137" s="197"/>
      <c r="H137" s="197" t="s">
        <v>1161</v>
      </c>
      <c r="I137" s="197" t="s">
        <v>1110</v>
      </c>
      <c r="J137" s="197">
        <v>255</v>
      </c>
      <c r="K137" s="241"/>
    </row>
    <row r="138" spans="2:11" customFormat="1" ht="15" customHeight="1">
      <c r="B138" s="238"/>
      <c r="C138" s="197" t="s">
        <v>1138</v>
      </c>
      <c r="D138" s="197"/>
      <c r="E138" s="197"/>
      <c r="F138" s="218" t="s">
        <v>1108</v>
      </c>
      <c r="G138" s="197"/>
      <c r="H138" s="197" t="s">
        <v>1162</v>
      </c>
      <c r="I138" s="197" t="s">
        <v>1140</v>
      </c>
      <c r="J138" s="197"/>
      <c r="K138" s="241"/>
    </row>
    <row r="139" spans="2:11" customFormat="1" ht="15" customHeight="1">
      <c r="B139" s="238"/>
      <c r="C139" s="197" t="s">
        <v>1141</v>
      </c>
      <c r="D139" s="197"/>
      <c r="E139" s="197"/>
      <c r="F139" s="218" t="s">
        <v>1108</v>
      </c>
      <c r="G139" s="197"/>
      <c r="H139" s="197" t="s">
        <v>1163</v>
      </c>
      <c r="I139" s="197" t="s">
        <v>1143</v>
      </c>
      <c r="J139" s="197"/>
      <c r="K139" s="241"/>
    </row>
    <row r="140" spans="2:11" customFormat="1" ht="15" customHeight="1">
      <c r="B140" s="238"/>
      <c r="C140" s="197" t="s">
        <v>1144</v>
      </c>
      <c r="D140" s="197"/>
      <c r="E140" s="197"/>
      <c r="F140" s="218" t="s">
        <v>1108</v>
      </c>
      <c r="G140" s="197"/>
      <c r="H140" s="197" t="s">
        <v>1144</v>
      </c>
      <c r="I140" s="197" t="s">
        <v>1143</v>
      </c>
      <c r="J140" s="197"/>
      <c r="K140" s="241"/>
    </row>
    <row r="141" spans="2:11" customFormat="1" ht="15" customHeight="1">
      <c r="B141" s="238"/>
      <c r="C141" s="197" t="s">
        <v>41</v>
      </c>
      <c r="D141" s="197"/>
      <c r="E141" s="197"/>
      <c r="F141" s="218" t="s">
        <v>1108</v>
      </c>
      <c r="G141" s="197"/>
      <c r="H141" s="197" t="s">
        <v>1164</v>
      </c>
      <c r="I141" s="197" t="s">
        <v>1143</v>
      </c>
      <c r="J141" s="197"/>
      <c r="K141" s="241"/>
    </row>
    <row r="142" spans="2:11" customFormat="1" ht="15" customHeight="1">
      <c r="B142" s="238"/>
      <c r="C142" s="197" t="s">
        <v>1165</v>
      </c>
      <c r="D142" s="197"/>
      <c r="E142" s="197"/>
      <c r="F142" s="218" t="s">
        <v>1108</v>
      </c>
      <c r="G142" s="197"/>
      <c r="H142" s="197" t="s">
        <v>1166</v>
      </c>
      <c r="I142" s="197" t="s">
        <v>1143</v>
      </c>
      <c r="J142" s="197"/>
      <c r="K142" s="241"/>
    </row>
    <row r="143" spans="2:11" customFormat="1" ht="15" customHeight="1"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</row>
    <row r="144" spans="2:11" customFormat="1" ht="18.75" customHeight="1">
      <c r="B144" s="229"/>
      <c r="C144" s="229"/>
      <c r="D144" s="229"/>
      <c r="E144" s="229"/>
      <c r="F144" s="230"/>
      <c r="G144" s="229"/>
      <c r="H144" s="229"/>
      <c r="I144" s="229"/>
      <c r="J144" s="229"/>
      <c r="K144" s="229"/>
    </row>
    <row r="145" spans="2:11" customFormat="1" ht="18.75" customHeight="1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customFormat="1" ht="7.5" customHeight="1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customFormat="1" ht="45" customHeight="1">
      <c r="B147" s="208"/>
      <c r="C147" s="319" t="s">
        <v>1167</v>
      </c>
      <c r="D147" s="319"/>
      <c r="E147" s="319"/>
      <c r="F147" s="319"/>
      <c r="G147" s="319"/>
      <c r="H147" s="319"/>
      <c r="I147" s="319"/>
      <c r="J147" s="319"/>
      <c r="K147" s="209"/>
    </row>
    <row r="148" spans="2:11" customFormat="1" ht="17.25" customHeight="1">
      <c r="B148" s="208"/>
      <c r="C148" s="210" t="s">
        <v>1102</v>
      </c>
      <c r="D148" s="210"/>
      <c r="E148" s="210"/>
      <c r="F148" s="210" t="s">
        <v>1103</v>
      </c>
      <c r="G148" s="211"/>
      <c r="H148" s="210" t="s">
        <v>57</v>
      </c>
      <c r="I148" s="210" t="s">
        <v>60</v>
      </c>
      <c r="J148" s="210" t="s">
        <v>1104</v>
      </c>
      <c r="K148" s="209"/>
    </row>
    <row r="149" spans="2:11" customFormat="1" ht="17.25" customHeight="1">
      <c r="B149" s="208"/>
      <c r="C149" s="212" t="s">
        <v>1105</v>
      </c>
      <c r="D149" s="212"/>
      <c r="E149" s="212"/>
      <c r="F149" s="213" t="s">
        <v>1106</v>
      </c>
      <c r="G149" s="214"/>
      <c r="H149" s="212"/>
      <c r="I149" s="212"/>
      <c r="J149" s="212" t="s">
        <v>1107</v>
      </c>
      <c r="K149" s="209"/>
    </row>
    <row r="150" spans="2:11" customFormat="1" ht="5.25" customHeight="1">
      <c r="B150" s="220"/>
      <c r="C150" s="215"/>
      <c r="D150" s="215"/>
      <c r="E150" s="215"/>
      <c r="F150" s="215"/>
      <c r="G150" s="216"/>
      <c r="H150" s="215"/>
      <c r="I150" s="215"/>
      <c r="J150" s="215"/>
      <c r="K150" s="241"/>
    </row>
    <row r="151" spans="2:11" customFormat="1" ht="15" customHeight="1">
      <c r="B151" s="220"/>
      <c r="C151" s="245" t="s">
        <v>1111</v>
      </c>
      <c r="D151" s="197"/>
      <c r="E151" s="197"/>
      <c r="F151" s="246" t="s">
        <v>1108</v>
      </c>
      <c r="G151" s="197"/>
      <c r="H151" s="245" t="s">
        <v>1148</v>
      </c>
      <c r="I151" s="245" t="s">
        <v>1110</v>
      </c>
      <c r="J151" s="245">
        <v>120</v>
      </c>
      <c r="K151" s="241"/>
    </row>
    <row r="152" spans="2:11" customFormat="1" ht="15" customHeight="1">
      <c r="B152" s="220"/>
      <c r="C152" s="245" t="s">
        <v>1157</v>
      </c>
      <c r="D152" s="197"/>
      <c r="E152" s="197"/>
      <c r="F152" s="246" t="s">
        <v>1108</v>
      </c>
      <c r="G152" s="197"/>
      <c r="H152" s="245" t="s">
        <v>1168</v>
      </c>
      <c r="I152" s="245" t="s">
        <v>1110</v>
      </c>
      <c r="J152" s="245" t="s">
        <v>1159</v>
      </c>
      <c r="K152" s="241"/>
    </row>
    <row r="153" spans="2:11" customFormat="1" ht="15" customHeight="1">
      <c r="B153" s="220"/>
      <c r="C153" s="245" t="s">
        <v>91</v>
      </c>
      <c r="D153" s="197"/>
      <c r="E153" s="197"/>
      <c r="F153" s="246" t="s">
        <v>1108</v>
      </c>
      <c r="G153" s="197"/>
      <c r="H153" s="245" t="s">
        <v>1169</v>
      </c>
      <c r="I153" s="245" t="s">
        <v>1110</v>
      </c>
      <c r="J153" s="245" t="s">
        <v>1159</v>
      </c>
      <c r="K153" s="241"/>
    </row>
    <row r="154" spans="2:11" customFormat="1" ht="15" customHeight="1">
      <c r="B154" s="220"/>
      <c r="C154" s="245" t="s">
        <v>1113</v>
      </c>
      <c r="D154" s="197"/>
      <c r="E154" s="197"/>
      <c r="F154" s="246" t="s">
        <v>1114</v>
      </c>
      <c r="G154" s="197"/>
      <c r="H154" s="245" t="s">
        <v>1148</v>
      </c>
      <c r="I154" s="245" t="s">
        <v>1110</v>
      </c>
      <c r="J154" s="245">
        <v>50</v>
      </c>
      <c r="K154" s="241"/>
    </row>
    <row r="155" spans="2:11" customFormat="1" ht="15" customHeight="1">
      <c r="B155" s="220"/>
      <c r="C155" s="245" t="s">
        <v>1116</v>
      </c>
      <c r="D155" s="197"/>
      <c r="E155" s="197"/>
      <c r="F155" s="246" t="s">
        <v>1108</v>
      </c>
      <c r="G155" s="197"/>
      <c r="H155" s="245" t="s">
        <v>1148</v>
      </c>
      <c r="I155" s="245" t="s">
        <v>1118</v>
      </c>
      <c r="J155" s="245"/>
      <c r="K155" s="241"/>
    </row>
    <row r="156" spans="2:11" customFormat="1" ht="15" customHeight="1">
      <c r="B156" s="220"/>
      <c r="C156" s="245" t="s">
        <v>1127</v>
      </c>
      <c r="D156" s="197"/>
      <c r="E156" s="197"/>
      <c r="F156" s="246" t="s">
        <v>1114</v>
      </c>
      <c r="G156" s="197"/>
      <c r="H156" s="245" t="s">
        <v>1148</v>
      </c>
      <c r="I156" s="245" t="s">
        <v>1110</v>
      </c>
      <c r="J156" s="245">
        <v>50</v>
      </c>
      <c r="K156" s="241"/>
    </row>
    <row r="157" spans="2:11" customFormat="1" ht="15" customHeight="1">
      <c r="B157" s="220"/>
      <c r="C157" s="245" t="s">
        <v>1135</v>
      </c>
      <c r="D157" s="197"/>
      <c r="E157" s="197"/>
      <c r="F157" s="246" t="s">
        <v>1114</v>
      </c>
      <c r="G157" s="197"/>
      <c r="H157" s="245" t="s">
        <v>1148</v>
      </c>
      <c r="I157" s="245" t="s">
        <v>1110</v>
      </c>
      <c r="J157" s="245">
        <v>50</v>
      </c>
      <c r="K157" s="241"/>
    </row>
    <row r="158" spans="2:11" customFormat="1" ht="15" customHeight="1">
      <c r="B158" s="220"/>
      <c r="C158" s="245" t="s">
        <v>1133</v>
      </c>
      <c r="D158" s="197"/>
      <c r="E158" s="197"/>
      <c r="F158" s="246" t="s">
        <v>1114</v>
      </c>
      <c r="G158" s="197"/>
      <c r="H158" s="245" t="s">
        <v>1148</v>
      </c>
      <c r="I158" s="245" t="s">
        <v>1110</v>
      </c>
      <c r="J158" s="245">
        <v>50</v>
      </c>
      <c r="K158" s="241"/>
    </row>
    <row r="159" spans="2:11" customFormat="1" ht="15" customHeight="1">
      <c r="B159" s="220"/>
      <c r="C159" s="245" t="s">
        <v>98</v>
      </c>
      <c r="D159" s="197"/>
      <c r="E159" s="197"/>
      <c r="F159" s="246" t="s">
        <v>1108</v>
      </c>
      <c r="G159" s="197"/>
      <c r="H159" s="245" t="s">
        <v>1170</v>
      </c>
      <c r="I159" s="245" t="s">
        <v>1110</v>
      </c>
      <c r="J159" s="245" t="s">
        <v>1171</v>
      </c>
      <c r="K159" s="241"/>
    </row>
    <row r="160" spans="2:11" customFormat="1" ht="15" customHeight="1">
      <c r="B160" s="220"/>
      <c r="C160" s="245" t="s">
        <v>1172</v>
      </c>
      <c r="D160" s="197"/>
      <c r="E160" s="197"/>
      <c r="F160" s="246" t="s">
        <v>1108</v>
      </c>
      <c r="G160" s="197"/>
      <c r="H160" s="245" t="s">
        <v>1173</v>
      </c>
      <c r="I160" s="245" t="s">
        <v>1143</v>
      </c>
      <c r="J160" s="245"/>
      <c r="K160" s="241"/>
    </row>
    <row r="161" spans="2:11" customFormat="1" ht="15" customHeight="1">
      <c r="B161" s="247"/>
      <c r="C161" s="227"/>
      <c r="D161" s="227"/>
      <c r="E161" s="227"/>
      <c r="F161" s="227"/>
      <c r="G161" s="227"/>
      <c r="H161" s="227"/>
      <c r="I161" s="227"/>
      <c r="J161" s="227"/>
      <c r="K161" s="248"/>
    </row>
    <row r="162" spans="2:11" customFormat="1" ht="18.75" customHeight="1">
      <c r="B162" s="229"/>
      <c r="C162" s="239"/>
      <c r="D162" s="239"/>
      <c r="E162" s="239"/>
      <c r="F162" s="249"/>
      <c r="G162" s="239"/>
      <c r="H162" s="239"/>
      <c r="I162" s="239"/>
      <c r="J162" s="239"/>
      <c r="K162" s="229"/>
    </row>
    <row r="163" spans="2:11" customFormat="1" ht="18.75" customHeight="1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customFormat="1" ht="7.5" customHeight="1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customFormat="1" ht="45" customHeight="1">
      <c r="B165" s="189"/>
      <c r="C165" s="317" t="s">
        <v>1174</v>
      </c>
      <c r="D165" s="317"/>
      <c r="E165" s="317"/>
      <c r="F165" s="317"/>
      <c r="G165" s="317"/>
      <c r="H165" s="317"/>
      <c r="I165" s="317"/>
      <c r="J165" s="317"/>
      <c r="K165" s="190"/>
    </row>
    <row r="166" spans="2:11" customFormat="1" ht="17.25" customHeight="1">
      <c r="B166" s="189"/>
      <c r="C166" s="210" t="s">
        <v>1102</v>
      </c>
      <c r="D166" s="210"/>
      <c r="E166" s="210"/>
      <c r="F166" s="210" t="s">
        <v>1103</v>
      </c>
      <c r="G166" s="250"/>
      <c r="H166" s="251" t="s">
        <v>57</v>
      </c>
      <c r="I166" s="251" t="s">
        <v>60</v>
      </c>
      <c r="J166" s="210" t="s">
        <v>1104</v>
      </c>
      <c r="K166" s="190"/>
    </row>
    <row r="167" spans="2:11" customFormat="1" ht="17.25" customHeight="1">
      <c r="B167" s="191"/>
      <c r="C167" s="212" t="s">
        <v>1105</v>
      </c>
      <c r="D167" s="212"/>
      <c r="E167" s="212"/>
      <c r="F167" s="213" t="s">
        <v>1106</v>
      </c>
      <c r="G167" s="252"/>
      <c r="H167" s="253"/>
      <c r="I167" s="253"/>
      <c r="J167" s="212" t="s">
        <v>1107</v>
      </c>
      <c r="K167" s="192"/>
    </row>
    <row r="168" spans="2:11" customFormat="1" ht="5.25" customHeight="1">
      <c r="B168" s="220"/>
      <c r="C168" s="215"/>
      <c r="D168" s="215"/>
      <c r="E168" s="215"/>
      <c r="F168" s="215"/>
      <c r="G168" s="216"/>
      <c r="H168" s="215"/>
      <c r="I168" s="215"/>
      <c r="J168" s="215"/>
      <c r="K168" s="241"/>
    </row>
    <row r="169" spans="2:11" customFormat="1" ht="15" customHeight="1">
      <c r="B169" s="220"/>
      <c r="C169" s="197" t="s">
        <v>1111</v>
      </c>
      <c r="D169" s="197"/>
      <c r="E169" s="197"/>
      <c r="F169" s="218" t="s">
        <v>1108</v>
      </c>
      <c r="G169" s="197"/>
      <c r="H169" s="197" t="s">
        <v>1148</v>
      </c>
      <c r="I169" s="197" t="s">
        <v>1110</v>
      </c>
      <c r="J169" s="197">
        <v>120</v>
      </c>
      <c r="K169" s="241"/>
    </row>
    <row r="170" spans="2:11" customFormat="1" ht="15" customHeight="1">
      <c r="B170" s="220"/>
      <c r="C170" s="197" t="s">
        <v>1157</v>
      </c>
      <c r="D170" s="197"/>
      <c r="E170" s="197"/>
      <c r="F170" s="218" t="s">
        <v>1108</v>
      </c>
      <c r="G170" s="197"/>
      <c r="H170" s="197" t="s">
        <v>1158</v>
      </c>
      <c r="I170" s="197" t="s">
        <v>1110</v>
      </c>
      <c r="J170" s="197" t="s">
        <v>1159</v>
      </c>
      <c r="K170" s="241"/>
    </row>
    <row r="171" spans="2:11" customFormat="1" ht="15" customHeight="1">
      <c r="B171" s="220"/>
      <c r="C171" s="197" t="s">
        <v>91</v>
      </c>
      <c r="D171" s="197"/>
      <c r="E171" s="197"/>
      <c r="F171" s="218" t="s">
        <v>1108</v>
      </c>
      <c r="G171" s="197"/>
      <c r="H171" s="197" t="s">
        <v>1175</v>
      </c>
      <c r="I171" s="197" t="s">
        <v>1110</v>
      </c>
      <c r="J171" s="197" t="s">
        <v>1159</v>
      </c>
      <c r="K171" s="241"/>
    </row>
    <row r="172" spans="2:11" customFormat="1" ht="15" customHeight="1">
      <c r="B172" s="220"/>
      <c r="C172" s="197" t="s">
        <v>1113</v>
      </c>
      <c r="D172" s="197"/>
      <c r="E172" s="197"/>
      <c r="F172" s="218" t="s">
        <v>1114</v>
      </c>
      <c r="G172" s="197"/>
      <c r="H172" s="197" t="s">
        <v>1175</v>
      </c>
      <c r="I172" s="197" t="s">
        <v>1110</v>
      </c>
      <c r="J172" s="197">
        <v>50</v>
      </c>
      <c r="K172" s="241"/>
    </row>
    <row r="173" spans="2:11" customFormat="1" ht="15" customHeight="1">
      <c r="B173" s="220"/>
      <c r="C173" s="197" t="s">
        <v>1116</v>
      </c>
      <c r="D173" s="197"/>
      <c r="E173" s="197"/>
      <c r="F173" s="218" t="s">
        <v>1108</v>
      </c>
      <c r="G173" s="197"/>
      <c r="H173" s="197" t="s">
        <v>1175</v>
      </c>
      <c r="I173" s="197" t="s">
        <v>1118</v>
      </c>
      <c r="J173" s="197"/>
      <c r="K173" s="241"/>
    </row>
    <row r="174" spans="2:11" customFormat="1" ht="15" customHeight="1">
      <c r="B174" s="220"/>
      <c r="C174" s="197" t="s">
        <v>1127</v>
      </c>
      <c r="D174" s="197"/>
      <c r="E174" s="197"/>
      <c r="F174" s="218" t="s">
        <v>1114</v>
      </c>
      <c r="G174" s="197"/>
      <c r="H174" s="197" t="s">
        <v>1175</v>
      </c>
      <c r="I174" s="197" t="s">
        <v>1110</v>
      </c>
      <c r="J174" s="197">
        <v>50</v>
      </c>
      <c r="K174" s="241"/>
    </row>
    <row r="175" spans="2:11" customFormat="1" ht="15" customHeight="1">
      <c r="B175" s="220"/>
      <c r="C175" s="197" t="s">
        <v>1135</v>
      </c>
      <c r="D175" s="197"/>
      <c r="E175" s="197"/>
      <c r="F175" s="218" t="s">
        <v>1114</v>
      </c>
      <c r="G175" s="197"/>
      <c r="H175" s="197" t="s">
        <v>1175</v>
      </c>
      <c r="I175" s="197" t="s">
        <v>1110</v>
      </c>
      <c r="J175" s="197">
        <v>50</v>
      </c>
      <c r="K175" s="241"/>
    </row>
    <row r="176" spans="2:11" customFormat="1" ht="15" customHeight="1">
      <c r="B176" s="220"/>
      <c r="C176" s="197" t="s">
        <v>1133</v>
      </c>
      <c r="D176" s="197"/>
      <c r="E176" s="197"/>
      <c r="F176" s="218" t="s">
        <v>1114</v>
      </c>
      <c r="G176" s="197"/>
      <c r="H176" s="197" t="s">
        <v>1175</v>
      </c>
      <c r="I176" s="197" t="s">
        <v>1110</v>
      </c>
      <c r="J176" s="197">
        <v>50</v>
      </c>
      <c r="K176" s="241"/>
    </row>
    <row r="177" spans="2:11" customFormat="1" ht="15" customHeight="1">
      <c r="B177" s="220"/>
      <c r="C177" s="197" t="s">
        <v>104</v>
      </c>
      <c r="D177" s="197"/>
      <c r="E177" s="197"/>
      <c r="F177" s="218" t="s">
        <v>1108</v>
      </c>
      <c r="G177" s="197"/>
      <c r="H177" s="197" t="s">
        <v>1176</v>
      </c>
      <c r="I177" s="197" t="s">
        <v>1177</v>
      </c>
      <c r="J177" s="197"/>
      <c r="K177" s="241"/>
    </row>
    <row r="178" spans="2:11" customFormat="1" ht="15" customHeight="1">
      <c r="B178" s="220"/>
      <c r="C178" s="197" t="s">
        <v>60</v>
      </c>
      <c r="D178" s="197"/>
      <c r="E178" s="197"/>
      <c r="F178" s="218" t="s">
        <v>1108</v>
      </c>
      <c r="G178" s="197"/>
      <c r="H178" s="197" t="s">
        <v>1178</v>
      </c>
      <c r="I178" s="197" t="s">
        <v>1179</v>
      </c>
      <c r="J178" s="197">
        <v>1</v>
      </c>
      <c r="K178" s="241"/>
    </row>
    <row r="179" spans="2:11" customFormat="1" ht="15" customHeight="1">
      <c r="B179" s="220"/>
      <c r="C179" s="197" t="s">
        <v>56</v>
      </c>
      <c r="D179" s="197"/>
      <c r="E179" s="197"/>
      <c r="F179" s="218" t="s">
        <v>1108</v>
      </c>
      <c r="G179" s="197"/>
      <c r="H179" s="197" t="s">
        <v>1180</v>
      </c>
      <c r="I179" s="197" t="s">
        <v>1110</v>
      </c>
      <c r="J179" s="197">
        <v>20</v>
      </c>
      <c r="K179" s="241"/>
    </row>
    <row r="180" spans="2:11" customFormat="1" ht="15" customHeight="1">
      <c r="B180" s="220"/>
      <c r="C180" s="197" t="s">
        <v>57</v>
      </c>
      <c r="D180" s="197"/>
      <c r="E180" s="197"/>
      <c r="F180" s="218" t="s">
        <v>1108</v>
      </c>
      <c r="G180" s="197"/>
      <c r="H180" s="197" t="s">
        <v>1181</v>
      </c>
      <c r="I180" s="197" t="s">
        <v>1110</v>
      </c>
      <c r="J180" s="197">
        <v>255</v>
      </c>
      <c r="K180" s="241"/>
    </row>
    <row r="181" spans="2:11" customFormat="1" ht="15" customHeight="1">
      <c r="B181" s="220"/>
      <c r="C181" s="197" t="s">
        <v>105</v>
      </c>
      <c r="D181" s="197"/>
      <c r="E181" s="197"/>
      <c r="F181" s="218" t="s">
        <v>1108</v>
      </c>
      <c r="G181" s="197"/>
      <c r="H181" s="197" t="s">
        <v>1072</v>
      </c>
      <c r="I181" s="197" t="s">
        <v>1110</v>
      </c>
      <c r="J181" s="197">
        <v>10</v>
      </c>
      <c r="K181" s="241"/>
    </row>
    <row r="182" spans="2:11" customFormat="1" ht="15" customHeight="1">
      <c r="B182" s="220"/>
      <c r="C182" s="197" t="s">
        <v>106</v>
      </c>
      <c r="D182" s="197"/>
      <c r="E182" s="197"/>
      <c r="F182" s="218" t="s">
        <v>1108</v>
      </c>
      <c r="G182" s="197"/>
      <c r="H182" s="197" t="s">
        <v>1182</v>
      </c>
      <c r="I182" s="197" t="s">
        <v>1143</v>
      </c>
      <c r="J182" s="197"/>
      <c r="K182" s="241"/>
    </row>
    <row r="183" spans="2:11" customFormat="1" ht="15" customHeight="1">
      <c r="B183" s="220"/>
      <c r="C183" s="197" t="s">
        <v>1183</v>
      </c>
      <c r="D183" s="197"/>
      <c r="E183" s="197"/>
      <c r="F183" s="218" t="s">
        <v>1108</v>
      </c>
      <c r="G183" s="197"/>
      <c r="H183" s="197" t="s">
        <v>1184</v>
      </c>
      <c r="I183" s="197" t="s">
        <v>1143</v>
      </c>
      <c r="J183" s="197"/>
      <c r="K183" s="241"/>
    </row>
    <row r="184" spans="2:11" customFormat="1" ht="15" customHeight="1">
      <c r="B184" s="220"/>
      <c r="C184" s="197" t="s">
        <v>1172</v>
      </c>
      <c r="D184" s="197"/>
      <c r="E184" s="197"/>
      <c r="F184" s="218" t="s">
        <v>1108</v>
      </c>
      <c r="G184" s="197"/>
      <c r="H184" s="197" t="s">
        <v>1185</v>
      </c>
      <c r="I184" s="197" t="s">
        <v>1143</v>
      </c>
      <c r="J184" s="197"/>
      <c r="K184" s="241"/>
    </row>
    <row r="185" spans="2:11" customFormat="1" ht="15" customHeight="1">
      <c r="B185" s="220"/>
      <c r="C185" s="197" t="s">
        <v>108</v>
      </c>
      <c r="D185" s="197"/>
      <c r="E185" s="197"/>
      <c r="F185" s="218" t="s">
        <v>1114</v>
      </c>
      <c r="G185" s="197"/>
      <c r="H185" s="197" t="s">
        <v>1186</v>
      </c>
      <c r="I185" s="197" t="s">
        <v>1110</v>
      </c>
      <c r="J185" s="197">
        <v>50</v>
      </c>
      <c r="K185" s="241"/>
    </row>
    <row r="186" spans="2:11" customFormat="1" ht="15" customHeight="1">
      <c r="B186" s="220"/>
      <c r="C186" s="197" t="s">
        <v>1187</v>
      </c>
      <c r="D186" s="197"/>
      <c r="E186" s="197"/>
      <c r="F186" s="218" t="s">
        <v>1114</v>
      </c>
      <c r="G186" s="197"/>
      <c r="H186" s="197" t="s">
        <v>1188</v>
      </c>
      <c r="I186" s="197" t="s">
        <v>1189</v>
      </c>
      <c r="J186" s="197"/>
      <c r="K186" s="241"/>
    </row>
    <row r="187" spans="2:11" customFormat="1" ht="15" customHeight="1">
      <c r="B187" s="220"/>
      <c r="C187" s="197" t="s">
        <v>1190</v>
      </c>
      <c r="D187" s="197"/>
      <c r="E187" s="197"/>
      <c r="F187" s="218" t="s">
        <v>1114</v>
      </c>
      <c r="G187" s="197"/>
      <c r="H187" s="197" t="s">
        <v>1191</v>
      </c>
      <c r="I187" s="197" t="s">
        <v>1189</v>
      </c>
      <c r="J187" s="197"/>
      <c r="K187" s="241"/>
    </row>
    <row r="188" spans="2:11" customFormat="1" ht="15" customHeight="1">
      <c r="B188" s="220"/>
      <c r="C188" s="197" t="s">
        <v>1192</v>
      </c>
      <c r="D188" s="197"/>
      <c r="E188" s="197"/>
      <c r="F188" s="218" t="s">
        <v>1114</v>
      </c>
      <c r="G188" s="197"/>
      <c r="H188" s="197" t="s">
        <v>1193</v>
      </c>
      <c r="I188" s="197" t="s">
        <v>1189</v>
      </c>
      <c r="J188" s="197"/>
      <c r="K188" s="241"/>
    </row>
    <row r="189" spans="2:11" customFormat="1" ht="15" customHeight="1">
      <c r="B189" s="220"/>
      <c r="C189" s="254" t="s">
        <v>1194</v>
      </c>
      <c r="D189" s="197"/>
      <c r="E189" s="197"/>
      <c r="F189" s="218" t="s">
        <v>1114</v>
      </c>
      <c r="G189" s="197"/>
      <c r="H189" s="197" t="s">
        <v>1195</v>
      </c>
      <c r="I189" s="197" t="s">
        <v>1196</v>
      </c>
      <c r="J189" s="255" t="s">
        <v>1197</v>
      </c>
      <c r="K189" s="241"/>
    </row>
    <row r="190" spans="2:11" customFormat="1" ht="15" customHeight="1">
      <c r="B190" s="256"/>
      <c r="C190" s="257" t="s">
        <v>1198</v>
      </c>
      <c r="D190" s="258"/>
      <c r="E190" s="258"/>
      <c r="F190" s="259" t="s">
        <v>1114</v>
      </c>
      <c r="G190" s="258"/>
      <c r="H190" s="258" t="s">
        <v>1199</v>
      </c>
      <c r="I190" s="258" t="s">
        <v>1196</v>
      </c>
      <c r="J190" s="260" t="s">
        <v>1197</v>
      </c>
      <c r="K190" s="261"/>
    </row>
    <row r="191" spans="2:11" customFormat="1" ht="15" customHeight="1">
      <c r="B191" s="220"/>
      <c r="C191" s="254" t="s">
        <v>45</v>
      </c>
      <c r="D191" s="197"/>
      <c r="E191" s="197"/>
      <c r="F191" s="218" t="s">
        <v>1108</v>
      </c>
      <c r="G191" s="197"/>
      <c r="H191" s="194" t="s">
        <v>1200</v>
      </c>
      <c r="I191" s="197" t="s">
        <v>1201</v>
      </c>
      <c r="J191" s="197"/>
      <c r="K191" s="241"/>
    </row>
    <row r="192" spans="2:11" customFormat="1" ht="15" customHeight="1">
      <c r="B192" s="220"/>
      <c r="C192" s="254" t="s">
        <v>1202</v>
      </c>
      <c r="D192" s="197"/>
      <c r="E192" s="197"/>
      <c r="F192" s="218" t="s">
        <v>1108</v>
      </c>
      <c r="G192" s="197"/>
      <c r="H192" s="197" t="s">
        <v>1203</v>
      </c>
      <c r="I192" s="197" t="s">
        <v>1143</v>
      </c>
      <c r="J192" s="197"/>
      <c r="K192" s="241"/>
    </row>
    <row r="193" spans="2:11" customFormat="1" ht="15" customHeight="1">
      <c r="B193" s="220"/>
      <c r="C193" s="254" t="s">
        <v>1204</v>
      </c>
      <c r="D193" s="197"/>
      <c r="E193" s="197"/>
      <c r="F193" s="218" t="s">
        <v>1108</v>
      </c>
      <c r="G193" s="197"/>
      <c r="H193" s="197" t="s">
        <v>1205</v>
      </c>
      <c r="I193" s="197" t="s">
        <v>1143</v>
      </c>
      <c r="J193" s="197"/>
      <c r="K193" s="241"/>
    </row>
    <row r="194" spans="2:11" customFormat="1" ht="15" customHeight="1">
      <c r="B194" s="220"/>
      <c r="C194" s="254" t="s">
        <v>1206</v>
      </c>
      <c r="D194" s="197"/>
      <c r="E194" s="197"/>
      <c r="F194" s="218" t="s">
        <v>1114</v>
      </c>
      <c r="G194" s="197"/>
      <c r="H194" s="197" t="s">
        <v>1207</v>
      </c>
      <c r="I194" s="197" t="s">
        <v>1143</v>
      </c>
      <c r="J194" s="197"/>
      <c r="K194" s="241"/>
    </row>
    <row r="195" spans="2:11" customFormat="1" ht="15" customHeight="1">
      <c r="B195" s="247"/>
      <c r="C195" s="262"/>
      <c r="D195" s="227"/>
      <c r="E195" s="227"/>
      <c r="F195" s="227"/>
      <c r="G195" s="227"/>
      <c r="H195" s="227"/>
      <c r="I195" s="227"/>
      <c r="J195" s="227"/>
      <c r="K195" s="248"/>
    </row>
    <row r="196" spans="2:11" customFormat="1" ht="18.75" customHeight="1">
      <c r="B196" s="229"/>
      <c r="C196" s="239"/>
      <c r="D196" s="239"/>
      <c r="E196" s="239"/>
      <c r="F196" s="249"/>
      <c r="G196" s="239"/>
      <c r="H196" s="239"/>
      <c r="I196" s="239"/>
      <c r="J196" s="239"/>
      <c r="K196" s="229"/>
    </row>
    <row r="197" spans="2:11" customFormat="1" ht="18.75" customHeight="1">
      <c r="B197" s="229"/>
      <c r="C197" s="239"/>
      <c r="D197" s="239"/>
      <c r="E197" s="239"/>
      <c r="F197" s="249"/>
      <c r="G197" s="239"/>
      <c r="H197" s="239"/>
      <c r="I197" s="239"/>
      <c r="J197" s="239"/>
      <c r="K197" s="229"/>
    </row>
    <row r="198" spans="2:11" customFormat="1" ht="18.75" customHeight="1"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</row>
    <row r="199" spans="2:11" customFormat="1" ht="13.5">
      <c r="B199" s="186"/>
      <c r="C199" s="187"/>
      <c r="D199" s="187"/>
      <c r="E199" s="187"/>
      <c r="F199" s="187"/>
      <c r="G199" s="187"/>
      <c r="H199" s="187"/>
      <c r="I199" s="187"/>
      <c r="J199" s="187"/>
      <c r="K199" s="188"/>
    </row>
    <row r="200" spans="2:11" customFormat="1" ht="21">
      <c r="B200" s="189"/>
      <c r="C200" s="317" t="s">
        <v>1208</v>
      </c>
      <c r="D200" s="317"/>
      <c r="E200" s="317"/>
      <c r="F200" s="317"/>
      <c r="G200" s="317"/>
      <c r="H200" s="317"/>
      <c r="I200" s="317"/>
      <c r="J200" s="317"/>
      <c r="K200" s="190"/>
    </row>
    <row r="201" spans="2:11" customFormat="1" ht="25.5" customHeight="1">
      <c r="B201" s="189"/>
      <c r="C201" s="263" t="s">
        <v>1209</v>
      </c>
      <c r="D201" s="263"/>
      <c r="E201" s="263"/>
      <c r="F201" s="263" t="s">
        <v>1210</v>
      </c>
      <c r="G201" s="264"/>
      <c r="H201" s="320" t="s">
        <v>1211</v>
      </c>
      <c r="I201" s="320"/>
      <c r="J201" s="320"/>
      <c r="K201" s="190"/>
    </row>
    <row r="202" spans="2:11" customFormat="1" ht="5.25" customHeight="1">
      <c r="B202" s="220"/>
      <c r="C202" s="215"/>
      <c r="D202" s="215"/>
      <c r="E202" s="215"/>
      <c r="F202" s="215"/>
      <c r="G202" s="239"/>
      <c r="H202" s="215"/>
      <c r="I202" s="215"/>
      <c r="J202" s="215"/>
      <c r="K202" s="241"/>
    </row>
    <row r="203" spans="2:11" customFormat="1" ht="15" customHeight="1">
      <c r="B203" s="220"/>
      <c r="C203" s="197" t="s">
        <v>1201</v>
      </c>
      <c r="D203" s="197"/>
      <c r="E203" s="197"/>
      <c r="F203" s="218" t="s">
        <v>46</v>
      </c>
      <c r="G203" s="197"/>
      <c r="H203" s="321" t="s">
        <v>1212</v>
      </c>
      <c r="I203" s="321"/>
      <c r="J203" s="321"/>
      <c r="K203" s="241"/>
    </row>
    <row r="204" spans="2:11" customFormat="1" ht="15" customHeight="1">
      <c r="B204" s="220"/>
      <c r="C204" s="197"/>
      <c r="D204" s="197"/>
      <c r="E204" s="197"/>
      <c r="F204" s="218" t="s">
        <v>47</v>
      </c>
      <c r="G204" s="197"/>
      <c r="H204" s="321" t="s">
        <v>1213</v>
      </c>
      <c r="I204" s="321"/>
      <c r="J204" s="321"/>
      <c r="K204" s="241"/>
    </row>
    <row r="205" spans="2:11" customFormat="1" ht="15" customHeight="1">
      <c r="B205" s="220"/>
      <c r="C205" s="197"/>
      <c r="D205" s="197"/>
      <c r="E205" s="197"/>
      <c r="F205" s="218" t="s">
        <v>50</v>
      </c>
      <c r="G205" s="197"/>
      <c r="H205" s="321" t="s">
        <v>1214</v>
      </c>
      <c r="I205" s="321"/>
      <c r="J205" s="321"/>
      <c r="K205" s="241"/>
    </row>
    <row r="206" spans="2:11" customFormat="1" ht="15" customHeight="1">
      <c r="B206" s="220"/>
      <c r="C206" s="197"/>
      <c r="D206" s="197"/>
      <c r="E206" s="197"/>
      <c r="F206" s="218" t="s">
        <v>48</v>
      </c>
      <c r="G206" s="197"/>
      <c r="H206" s="321" t="s">
        <v>1215</v>
      </c>
      <c r="I206" s="321"/>
      <c r="J206" s="321"/>
      <c r="K206" s="241"/>
    </row>
    <row r="207" spans="2:11" customFormat="1" ht="15" customHeight="1">
      <c r="B207" s="220"/>
      <c r="C207" s="197"/>
      <c r="D207" s="197"/>
      <c r="E207" s="197"/>
      <c r="F207" s="218" t="s">
        <v>49</v>
      </c>
      <c r="G207" s="197"/>
      <c r="H207" s="321" t="s">
        <v>1216</v>
      </c>
      <c r="I207" s="321"/>
      <c r="J207" s="321"/>
      <c r="K207" s="241"/>
    </row>
    <row r="208" spans="2:11" customFormat="1" ht="15" customHeight="1">
      <c r="B208" s="220"/>
      <c r="C208" s="197"/>
      <c r="D208" s="197"/>
      <c r="E208" s="197"/>
      <c r="F208" s="218"/>
      <c r="G208" s="197"/>
      <c r="H208" s="197"/>
      <c r="I208" s="197"/>
      <c r="J208" s="197"/>
      <c r="K208" s="241"/>
    </row>
    <row r="209" spans="2:11" customFormat="1" ht="15" customHeight="1">
      <c r="B209" s="220"/>
      <c r="C209" s="197" t="s">
        <v>1155</v>
      </c>
      <c r="D209" s="197"/>
      <c r="E209" s="197"/>
      <c r="F209" s="218" t="s">
        <v>82</v>
      </c>
      <c r="G209" s="197"/>
      <c r="H209" s="321" t="s">
        <v>1217</v>
      </c>
      <c r="I209" s="321"/>
      <c r="J209" s="321"/>
      <c r="K209" s="241"/>
    </row>
    <row r="210" spans="2:11" customFormat="1" ht="15" customHeight="1">
      <c r="B210" s="220"/>
      <c r="C210" s="197"/>
      <c r="D210" s="197"/>
      <c r="E210" s="197"/>
      <c r="F210" s="218" t="s">
        <v>1052</v>
      </c>
      <c r="G210" s="197"/>
      <c r="H210" s="321" t="s">
        <v>1053</v>
      </c>
      <c r="I210" s="321"/>
      <c r="J210" s="321"/>
      <c r="K210" s="241"/>
    </row>
    <row r="211" spans="2:11" customFormat="1" ht="15" customHeight="1">
      <c r="B211" s="220"/>
      <c r="C211" s="197"/>
      <c r="D211" s="197"/>
      <c r="E211" s="197"/>
      <c r="F211" s="218" t="s">
        <v>1050</v>
      </c>
      <c r="G211" s="197"/>
      <c r="H211" s="321" t="s">
        <v>1218</v>
      </c>
      <c r="I211" s="321"/>
      <c r="J211" s="321"/>
      <c r="K211" s="241"/>
    </row>
    <row r="212" spans="2:11" customFormat="1" ht="15" customHeight="1">
      <c r="B212" s="265"/>
      <c r="C212" s="197"/>
      <c r="D212" s="197"/>
      <c r="E212" s="197"/>
      <c r="F212" s="218" t="s">
        <v>1054</v>
      </c>
      <c r="G212" s="254"/>
      <c r="H212" s="322" t="s">
        <v>81</v>
      </c>
      <c r="I212" s="322"/>
      <c r="J212" s="322"/>
      <c r="K212" s="266"/>
    </row>
    <row r="213" spans="2:11" customFormat="1" ht="15" customHeight="1">
      <c r="B213" s="265"/>
      <c r="C213" s="197"/>
      <c r="D213" s="197"/>
      <c r="E213" s="197"/>
      <c r="F213" s="218" t="s">
        <v>1055</v>
      </c>
      <c r="G213" s="254"/>
      <c r="H213" s="322" t="s">
        <v>121</v>
      </c>
      <c r="I213" s="322"/>
      <c r="J213" s="322"/>
      <c r="K213" s="266"/>
    </row>
    <row r="214" spans="2:11" customFormat="1" ht="15" customHeight="1">
      <c r="B214" s="265"/>
      <c r="C214" s="197"/>
      <c r="D214" s="197"/>
      <c r="E214" s="197"/>
      <c r="F214" s="218"/>
      <c r="G214" s="254"/>
      <c r="H214" s="245"/>
      <c r="I214" s="245"/>
      <c r="J214" s="245"/>
      <c r="K214" s="266"/>
    </row>
    <row r="215" spans="2:11" customFormat="1" ht="15" customHeight="1">
      <c r="B215" s="265"/>
      <c r="C215" s="197" t="s">
        <v>1179</v>
      </c>
      <c r="D215" s="197"/>
      <c r="E215" s="197"/>
      <c r="F215" s="218">
        <v>1</v>
      </c>
      <c r="G215" s="254"/>
      <c r="H215" s="322" t="s">
        <v>1219</v>
      </c>
      <c r="I215" s="322"/>
      <c r="J215" s="322"/>
      <c r="K215" s="266"/>
    </row>
    <row r="216" spans="2:11" customFormat="1" ht="15" customHeight="1">
      <c r="B216" s="265"/>
      <c r="C216" s="197"/>
      <c r="D216" s="197"/>
      <c r="E216" s="197"/>
      <c r="F216" s="218">
        <v>2</v>
      </c>
      <c r="G216" s="254"/>
      <c r="H216" s="322" t="s">
        <v>1220</v>
      </c>
      <c r="I216" s="322"/>
      <c r="J216" s="322"/>
      <c r="K216" s="266"/>
    </row>
    <row r="217" spans="2:11" customFormat="1" ht="15" customHeight="1">
      <c r="B217" s="265"/>
      <c r="C217" s="197"/>
      <c r="D217" s="197"/>
      <c r="E217" s="197"/>
      <c r="F217" s="218">
        <v>3</v>
      </c>
      <c r="G217" s="254"/>
      <c r="H217" s="322" t="s">
        <v>1221</v>
      </c>
      <c r="I217" s="322"/>
      <c r="J217" s="322"/>
      <c r="K217" s="266"/>
    </row>
    <row r="218" spans="2:11" customFormat="1" ht="15" customHeight="1">
      <c r="B218" s="265"/>
      <c r="C218" s="197"/>
      <c r="D218" s="197"/>
      <c r="E218" s="197"/>
      <c r="F218" s="218">
        <v>4</v>
      </c>
      <c r="G218" s="254"/>
      <c r="H218" s="322" t="s">
        <v>1222</v>
      </c>
      <c r="I218" s="322"/>
      <c r="J218" s="322"/>
      <c r="K218" s="266"/>
    </row>
    <row r="219" spans="2:11" customFormat="1" ht="12.75" customHeight="1">
      <c r="B219" s="267"/>
      <c r="C219" s="268"/>
      <c r="D219" s="268"/>
      <c r="E219" s="268"/>
      <c r="F219" s="268"/>
      <c r="G219" s="268"/>
      <c r="H219" s="268"/>
      <c r="I219" s="268"/>
      <c r="J219" s="268"/>
      <c r="K219" s="26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00 - Vedlejší a ostatní n...</vt:lpstr>
      <vt:lpstr>0103 - Zateplení budovy</vt:lpstr>
      <vt:lpstr>Pokyny pro vyplnění</vt:lpstr>
      <vt:lpstr>'00 - Vedlejší a ostatní n...'!Názvy_tisku</vt:lpstr>
      <vt:lpstr>'0103 - Zateplení budovy'!Názvy_tisku</vt:lpstr>
      <vt:lpstr>'Rekapitulace stavby'!Názvy_tisku</vt:lpstr>
      <vt:lpstr>'00 - Vedlejší a ostatní n...'!Oblast_tisku</vt:lpstr>
      <vt:lpstr>'0103 - Zateplení budovy'!Oblast_tisku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volduchy-prace\sopatrny</dc:creator>
  <cp:lastModifiedBy>Veronika Burianová</cp:lastModifiedBy>
  <dcterms:created xsi:type="dcterms:W3CDTF">2024-04-23T14:56:04Z</dcterms:created>
  <dcterms:modified xsi:type="dcterms:W3CDTF">2024-04-24T08:10:19Z</dcterms:modified>
</cp:coreProperties>
</file>