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ek\OneDrive - EGF, spol. s r.o (1)\Společné Dokumenty\EGF\2024_ateliér\PROJEKTY\Chanovice DD\"/>
    </mc:Choice>
  </mc:AlternateContent>
  <bookViews>
    <workbookView xWindow="0" yWindow="0" windowWidth="18765" windowHeight="7080" activeTab="1"/>
  </bookViews>
  <sheets>
    <sheet name="Rekapitulace stavby" sheetId="1" r:id="rId1"/>
    <sheet name="24-05-59 - Stavební úprav..." sheetId="2" r:id="rId2"/>
  </sheets>
  <definedNames>
    <definedName name="_xlnm._FilterDatabase" localSheetId="1" hidden="1">'24-05-59 - Stavební úprav...'!$C$138:$K$584</definedName>
    <definedName name="_xlnm.Print_Titles" localSheetId="1">'24-05-59 - Stavební úprav...'!$138:$138</definedName>
    <definedName name="_xlnm.Print_Titles" localSheetId="0">'Rekapitulace stavby'!$92:$92</definedName>
    <definedName name="_xlnm.Print_Area" localSheetId="1">'24-05-59 - Stavební úprav...'!$C$4:$J$76,'24-05-59 - Stavební úprav...'!$C$82:$J$122,'24-05-59 - Stavební úprav...'!$C$128:$K$584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87" i="2" l="1"/>
  <c r="J35" i="2" l="1"/>
  <c r="J34" i="2"/>
  <c r="AY95" i="1"/>
  <c r="J33" i="2"/>
  <c r="AX95" i="1" s="1"/>
  <c r="BI584" i="2"/>
  <c r="BH584" i="2"/>
  <c r="BG584" i="2"/>
  <c r="BF584" i="2"/>
  <c r="T584" i="2"/>
  <c r="T583" i="2"/>
  <c r="R584" i="2"/>
  <c r="R583" i="2" s="1"/>
  <c r="P584" i="2"/>
  <c r="P583" i="2"/>
  <c r="BI582" i="2"/>
  <c r="BH582" i="2"/>
  <c r="BG582" i="2"/>
  <c r="BF582" i="2"/>
  <c r="T582" i="2"/>
  <c r="T581" i="2" s="1"/>
  <c r="T580" i="2" s="1"/>
  <c r="R582" i="2"/>
  <c r="R581" i="2"/>
  <c r="R580" i="2" s="1"/>
  <c r="P582" i="2"/>
  <c r="P581" i="2"/>
  <c r="P580" i="2"/>
  <c r="BI571" i="2"/>
  <c r="BH571" i="2"/>
  <c r="BG571" i="2"/>
  <c r="BF571" i="2"/>
  <c r="T571" i="2"/>
  <c r="R571" i="2"/>
  <c r="P571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35" i="2"/>
  <c r="BH535" i="2"/>
  <c r="BG535" i="2"/>
  <c r="BF535" i="2"/>
  <c r="T535" i="2"/>
  <c r="R535" i="2"/>
  <c r="P535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T386" i="2" s="1"/>
  <c r="R387" i="2"/>
  <c r="R386" i="2"/>
  <c r="P387" i="2"/>
  <c r="P386" i="2" s="1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T302" i="2"/>
  <c r="R303" i="2"/>
  <c r="R302" i="2"/>
  <c r="P303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T178" i="2"/>
  <c r="R179" i="2"/>
  <c r="R178" i="2"/>
  <c r="P179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F133" i="2"/>
  <c r="E131" i="2"/>
  <c r="F87" i="2"/>
  <c r="E85" i="2"/>
  <c r="J22" i="2"/>
  <c r="E22" i="2"/>
  <c r="J136" i="2" s="1"/>
  <c r="J21" i="2"/>
  <c r="J19" i="2"/>
  <c r="E19" i="2"/>
  <c r="J89" i="2" s="1"/>
  <c r="J18" i="2"/>
  <c r="J16" i="2"/>
  <c r="E16" i="2"/>
  <c r="F136" i="2" s="1"/>
  <c r="J15" i="2"/>
  <c r="J13" i="2"/>
  <c r="E13" i="2"/>
  <c r="F89" i="2" s="1"/>
  <c r="J12" i="2"/>
  <c r="J10" i="2"/>
  <c r="J133" i="2" s="1"/>
  <c r="L90" i="1"/>
  <c r="AM90" i="1"/>
  <c r="AM89" i="1"/>
  <c r="L89" i="1"/>
  <c r="AM87" i="1"/>
  <c r="L87" i="1"/>
  <c r="L85" i="1"/>
  <c r="L84" i="1"/>
  <c r="BK434" i="2"/>
  <c r="BK373" i="2"/>
  <c r="BK353" i="2"/>
  <c r="J326" i="2"/>
  <c r="BK162" i="2"/>
  <c r="J423" i="2"/>
  <c r="BK368" i="2"/>
  <c r="BK331" i="2"/>
  <c r="J276" i="2"/>
  <c r="BK190" i="2"/>
  <c r="J582" i="2"/>
  <c r="BK550" i="2"/>
  <c r="J506" i="2"/>
  <c r="BK425" i="2"/>
  <c r="BK387" i="2"/>
  <c r="J363" i="2"/>
  <c r="J341" i="2"/>
  <c r="J237" i="2"/>
  <c r="J184" i="2"/>
  <c r="J502" i="2"/>
  <c r="J421" i="2"/>
  <c r="BK362" i="2"/>
  <c r="BK327" i="2"/>
  <c r="J256" i="2"/>
  <c r="BK155" i="2"/>
  <c r="J488" i="2"/>
  <c r="J456" i="2"/>
  <c r="BK357" i="2"/>
  <c r="J303" i="2"/>
  <c r="BK555" i="2"/>
  <c r="J490" i="2"/>
  <c r="J448" i="2"/>
  <c r="J373" i="2"/>
  <c r="BK349" i="2"/>
  <c r="J285" i="2"/>
  <c r="BK170" i="2"/>
  <c r="BK563" i="2"/>
  <c r="BK527" i="2"/>
  <c r="J428" i="2"/>
  <c r="J174" i="2"/>
  <c r="J440" i="2"/>
  <c r="BK402" i="2"/>
  <c r="BK365" i="2"/>
  <c r="J333" i="2"/>
  <c r="BK306" i="2"/>
  <c r="J246" i="2"/>
  <c r="J162" i="2"/>
  <c r="BK426" i="2"/>
  <c r="BK384" i="2"/>
  <c r="BK359" i="2"/>
  <c r="J338" i="2"/>
  <c r="J310" i="2"/>
  <c r="J155" i="2"/>
  <c r="J422" i="2"/>
  <c r="J353" i="2"/>
  <c r="BK330" i="2"/>
  <c r="BK298" i="2"/>
  <c r="J221" i="2"/>
  <c r="BK571" i="2"/>
  <c r="BK535" i="2"/>
  <c r="BK481" i="2"/>
  <c r="BK423" i="2"/>
  <c r="BK385" i="2"/>
  <c r="J359" i="2"/>
  <c r="BK347" i="2"/>
  <c r="BK280" i="2"/>
  <c r="BK225" i="2"/>
  <c r="J535" i="2"/>
  <c r="BK496" i="2"/>
  <c r="BK411" i="2"/>
  <c r="J347" i="2"/>
  <c r="BK300" i="2"/>
  <c r="J232" i="2"/>
  <c r="BK479" i="2"/>
  <c r="BK369" i="2"/>
  <c r="J331" i="2"/>
  <c r="J241" i="2"/>
  <c r="J553" i="2"/>
  <c r="J504" i="2"/>
  <c r="BK456" i="2"/>
  <c r="J392" i="2"/>
  <c r="J356" i="2"/>
  <c r="J298" i="2"/>
  <c r="BK228" i="2"/>
  <c r="BK146" i="2"/>
  <c r="J554" i="2"/>
  <c r="BK441" i="2"/>
  <c r="BK364" i="2"/>
  <c r="BK464" i="2"/>
  <c r="J426" i="2"/>
  <c r="BK360" i="2"/>
  <c r="J328" i="2"/>
  <c r="J301" i="2"/>
  <c r="J228" i="2"/>
  <c r="J179" i="2"/>
  <c r="BK429" i="2"/>
  <c r="J378" i="2"/>
  <c r="J355" i="2"/>
  <c r="J332" i="2"/>
  <c r="J262" i="2"/>
  <c r="BK427" i="2"/>
  <c r="BK374" i="2"/>
  <c r="J348" i="2"/>
  <c r="BK310" i="2"/>
  <c r="BK217" i="2"/>
  <c r="BK553" i="2"/>
  <c r="J479" i="2"/>
  <c r="J414" i="2"/>
  <c r="BK370" i="2"/>
  <c r="J357" i="2"/>
  <c r="BK337" i="2"/>
  <c r="BK256" i="2"/>
  <c r="J213" i="2"/>
  <c r="BK513" i="2"/>
  <c r="BK498" i="2"/>
  <c r="J429" i="2"/>
  <c r="BK389" i="2"/>
  <c r="BK328" i="2"/>
  <c r="BK262" i="2"/>
  <c r="J158" i="2"/>
  <c r="BK502" i="2"/>
  <c r="BK432" i="2"/>
  <c r="J350" i="2"/>
  <c r="BK285" i="2"/>
  <c r="BK529" i="2"/>
  <c r="BK463" i="2"/>
  <c r="J411" i="2"/>
  <c r="J365" i="2"/>
  <c r="BK326" i="2"/>
  <c r="J242" i="2"/>
  <c r="BK584" i="2"/>
  <c r="J498" i="2"/>
  <c r="BK378" i="2"/>
  <c r="BK582" i="2"/>
  <c r="BK422" i="2"/>
  <c r="J385" i="2"/>
  <c r="BK339" i="2"/>
  <c r="J321" i="2"/>
  <c r="BK237" i="2"/>
  <c r="BK184" i="2"/>
  <c r="J406" i="2"/>
  <c r="J389" i="2"/>
  <c r="J361" i="2"/>
  <c r="J339" i="2"/>
  <c r="BK311" i="2"/>
  <c r="BK158" i="2"/>
  <c r="J410" i="2"/>
  <c r="BK358" i="2"/>
  <c r="BK313" i="2"/>
  <c r="BK268" i="2"/>
  <c r="J204" i="2"/>
  <c r="J563" i="2"/>
  <c r="J527" i="2"/>
  <c r="BK473" i="2"/>
  <c r="BK420" i="2"/>
  <c r="BK383" i="2"/>
  <c r="J358" i="2"/>
  <c r="BK336" i="2"/>
  <c r="BK246" i="2"/>
  <c r="J170" i="2"/>
  <c r="BK504" i="2"/>
  <c r="J469" i="2"/>
  <c r="J413" i="2"/>
  <c r="J329" i="2"/>
  <c r="J291" i="2"/>
  <c r="BK166" i="2"/>
  <c r="J513" i="2"/>
  <c r="BK460" i="2"/>
  <c r="BK366" i="2"/>
  <c r="J319" i="2"/>
  <c r="J227" i="2"/>
  <c r="J550" i="2"/>
  <c r="BK488" i="2"/>
  <c r="J442" i="2"/>
  <c r="J402" i="2"/>
  <c r="J360" i="2"/>
  <c r="J300" i="2"/>
  <c r="J190" i="2"/>
  <c r="J571" i="2"/>
  <c r="BK469" i="2"/>
  <c r="BK396" i="2"/>
  <c r="J334" i="2"/>
  <c r="J434" i="2"/>
  <c r="J390" i="2"/>
  <c r="BK356" i="2"/>
  <c r="J313" i="2"/>
  <c r="BK251" i="2"/>
  <c r="BK193" i="2"/>
  <c r="J420" i="2"/>
  <c r="J367" i="2"/>
  <c r="J349" i="2"/>
  <c r="BK334" i="2"/>
  <c r="J272" i="2"/>
  <c r="BK442" i="2"/>
  <c r="BK406" i="2"/>
  <c r="BK371" i="2"/>
  <c r="BK341" i="2"/>
  <c r="BK301" i="2"/>
  <c r="BK242" i="2"/>
  <c r="BK179" i="2"/>
  <c r="J555" i="2"/>
  <c r="J487" i="2"/>
  <c r="J464" i="2"/>
  <c r="BK390" i="2"/>
  <c r="J368" i="2"/>
  <c r="J351" i="2"/>
  <c r="BK322" i="2"/>
  <c r="BK232" i="2"/>
  <c r="J193" i="2"/>
  <c r="J508" i="2"/>
  <c r="BK480" i="2"/>
  <c r="BK414" i="2"/>
  <c r="BK361" i="2"/>
  <c r="BK321" i="2"/>
  <c r="J251" i="2"/>
  <c r="J149" i="2"/>
  <c r="J480" i="2"/>
  <c r="J370" i="2"/>
  <c r="BK333" i="2"/>
  <c r="BK291" i="2"/>
  <c r="BK213" i="2"/>
  <c r="BK510" i="2"/>
  <c r="J473" i="2"/>
  <c r="BK428" i="2"/>
  <c r="J384" i="2"/>
  <c r="BK355" i="2"/>
  <c r="BK276" i="2"/>
  <c r="J166" i="2"/>
  <c r="BK557" i="2"/>
  <c r="J460" i="2"/>
  <c r="J374" i="2"/>
  <c r="J584" i="2"/>
  <c r="J427" i="2"/>
  <c r="BK392" i="2"/>
  <c r="J362" i="2"/>
  <c r="BK329" i="2"/>
  <c r="J280" i="2"/>
  <c r="BK209" i="2"/>
  <c r="BK413" i="2"/>
  <c r="J366" i="2"/>
  <c r="J209" i="2"/>
  <c r="J398" i="2"/>
  <c r="J322" i="2"/>
  <c r="BK226" i="2"/>
  <c r="BK564" i="2"/>
  <c r="J529" i="2"/>
  <c r="J471" i="2"/>
  <c r="BK410" i="2"/>
  <c r="J369" i="2"/>
  <c r="BK354" i="2"/>
  <c r="J299" i="2"/>
  <c r="BK204" i="2"/>
  <c r="J510" i="2"/>
  <c r="BK418" i="2"/>
  <c r="J354" i="2"/>
  <c r="J284" i="2"/>
  <c r="J146" i="2"/>
  <c r="BK471" i="2"/>
  <c r="BK332" i="2"/>
  <c r="BK272" i="2"/>
  <c r="BK554" i="2"/>
  <c r="J481" i="2"/>
  <c r="BK382" i="2"/>
  <c r="J327" i="2"/>
  <c r="BK284" i="2"/>
  <c r="J564" i="2"/>
  <c r="BK448" i="2"/>
  <c r="AS94" i="1"/>
  <c r="J425" i="2"/>
  <c r="J382" i="2"/>
  <c r="BK324" i="2"/>
  <c r="J268" i="2"/>
  <c r="J142" i="2"/>
  <c r="BK424" i="2"/>
  <c r="J383" i="2"/>
  <c r="BK351" i="2"/>
  <c r="J330" i="2"/>
  <c r="J212" i="2"/>
  <c r="J432" i="2"/>
  <c r="J396" i="2"/>
  <c r="BK350" i="2"/>
  <c r="J311" i="2"/>
  <c r="J225" i="2"/>
  <c r="BK174" i="2"/>
  <c r="J557" i="2"/>
  <c r="BK490" i="2"/>
  <c r="J441" i="2"/>
  <c r="BK398" i="2"/>
  <c r="J364" i="2"/>
  <c r="BK348" i="2"/>
  <c r="BK319" i="2"/>
  <c r="BK227" i="2"/>
  <c r="BK142" i="2"/>
  <c r="BK487" i="2"/>
  <c r="J424" i="2"/>
  <c r="BK367" i="2"/>
  <c r="BK338" i="2"/>
  <c r="BK303" i="2"/>
  <c r="BK212" i="2"/>
  <c r="BK506" i="2"/>
  <c r="J450" i="2"/>
  <c r="J336" i="2"/>
  <c r="J306" i="2"/>
  <c r="J217" i="2"/>
  <c r="BK508" i="2"/>
  <c r="BK450" i="2"/>
  <c r="BK421" i="2"/>
  <c r="BK363" i="2"/>
  <c r="J324" i="2"/>
  <c r="BK241" i="2"/>
  <c r="BK149" i="2"/>
  <c r="J496" i="2"/>
  <c r="BK440" i="2"/>
  <c r="BK221" i="2"/>
  <c r="J463" i="2"/>
  <c r="J418" i="2"/>
  <c r="J371" i="2"/>
  <c r="J337" i="2"/>
  <c r="BK299" i="2"/>
  <c r="J226" i="2"/>
  <c r="P141" i="2" l="1"/>
  <c r="P236" i="2"/>
  <c r="P325" i="2"/>
  <c r="R148" i="2"/>
  <c r="T236" i="2"/>
  <c r="BK305" i="2"/>
  <c r="J305" i="2" s="1"/>
  <c r="J104" i="2" s="1"/>
  <c r="R325" i="2"/>
  <c r="R352" i="2"/>
  <c r="T388" i="2"/>
  <c r="T391" i="2"/>
  <c r="T419" i="2"/>
  <c r="R472" i="2"/>
  <c r="T148" i="2"/>
  <c r="R236" i="2"/>
  <c r="T325" i="2"/>
  <c r="P352" i="2"/>
  <c r="BK388" i="2"/>
  <c r="J388" i="2" s="1"/>
  <c r="J111" i="2" s="1"/>
  <c r="P397" i="2"/>
  <c r="R433" i="2"/>
  <c r="R505" i="2"/>
  <c r="R141" i="2"/>
  <c r="P183" i="2"/>
  <c r="R297" i="2"/>
  <c r="BK320" i="2"/>
  <c r="J320" i="2" s="1"/>
  <c r="J105" i="2" s="1"/>
  <c r="BK352" i="2"/>
  <c r="J352" i="2"/>
  <c r="J108" i="2" s="1"/>
  <c r="BK372" i="2"/>
  <c r="J372" i="2" s="1"/>
  <c r="J109" i="2" s="1"/>
  <c r="BK391" i="2"/>
  <c r="J391" i="2" s="1"/>
  <c r="J112" i="2" s="1"/>
  <c r="R391" i="2"/>
  <c r="BK419" i="2"/>
  <c r="J419" i="2" s="1"/>
  <c r="J114" i="2" s="1"/>
  <c r="P419" i="2"/>
  <c r="BK472" i="2"/>
  <c r="J472" i="2" s="1"/>
  <c r="J116" i="2" s="1"/>
  <c r="T505" i="2"/>
  <c r="T141" i="2"/>
  <c r="T183" i="2"/>
  <c r="T297" i="2"/>
  <c r="R305" i="2"/>
  <c r="R320" i="2"/>
  <c r="P340" i="2"/>
  <c r="R372" i="2"/>
  <c r="BK397" i="2"/>
  <c r="J397" i="2" s="1"/>
  <c r="J113" i="2" s="1"/>
  <c r="T433" i="2"/>
  <c r="P505" i="2"/>
  <c r="P556" i="2"/>
  <c r="BK148" i="2"/>
  <c r="J148" i="2" s="1"/>
  <c r="J97" i="2" s="1"/>
  <c r="R183" i="2"/>
  <c r="P297" i="2"/>
  <c r="P305" i="2"/>
  <c r="P320" i="2"/>
  <c r="BK340" i="2"/>
  <c r="J340" i="2"/>
  <c r="J107" i="2" s="1"/>
  <c r="T352" i="2"/>
  <c r="P388" i="2"/>
  <c r="R397" i="2"/>
  <c r="P433" i="2"/>
  <c r="P472" i="2"/>
  <c r="R556" i="2"/>
  <c r="P148" i="2"/>
  <c r="BK236" i="2"/>
  <c r="J236" i="2"/>
  <c r="J100" i="2" s="1"/>
  <c r="BK325" i="2"/>
  <c r="J325" i="2"/>
  <c r="J106" i="2" s="1"/>
  <c r="R340" i="2"/>
  <c r="T372" i="2"/>
  <c r="R388" i="2"/>
  <c r="P391" i="2"/>
  <c r="BK433" i="2"/>
  <c r="J433" i="2" s="1"/>
  <c r="J115" i="2" s="1"/>
  <c r="T472" i="2"/>
  <c r="BK556" i="2"/>
  <c r="J556" i="2" s="1"/>
  <c r="J118" i="2" s="1"/>
  <c r="BK141" i="2"/>
  <c r="J141" i="2" s="1"/>
  <c r="J96" i="2" s="1"/>
  <c r="BK183" i="2"/>
  <c r="J183" i="2" s="1"/>
  <c r="J99" i="2" s="1"/>
  <c r="BK297" i="2"/>
  <c r="J297" i="2" s="1"/>
  <c r="J101" i="2" s="1"/>
  <c r="T305" i="2"/>
  <c r="T320" i="2"/>
  <c r="T340" i="2"/>
  <c r="P372" i="2"/>
  <c r="T397" i="2"/>
  <c r="R419" i="2"/>
  <c r="BK505" i="2"/>
  <c r="J505" i="2" s="1"/>
  <c r="J117" i="2" s="1"/>
  <c r="T556" i="2"/>
  <c r="BK178" i="2"/>
  <c r="J178" i="2"/>
  <c r="J98" i="2" s="1"/>
  <c r="BK302" i="2"/>
  <c r="J302" i="2" s="1"/>
  <c r="J102" i="2" s="1"/>
  <c r="BK386" i="2"/>
  <c r="J386" i="2" s="1"/>
  <c r="J110" i="2" s="1"/>
  <c r="BK581" i="2"/>
  <c r="J581" i="2" s="1"/>
  <c r="J120" i="2" s="1"/>
  <c r="BK583" i="2"/>
  <c r="J583" i="2"/>
  <c r="J121" i="2" s="1"/>
  <c r="F135" i="2"/>
  <c r="BE158" i="2"/>
  <c r="BE174" i="2"/>
  <c r="BE213" i="2"/>
  <c r="BE217" i="2"/>
  <c r="BE221" i="2"/>
  <c r="BE225" i="2"/>
  <c r="BE232" i="2"/>
  <c r="BE272" i="2"/>
  <c r="BE322" i="2"/>
  <c r="BE354" i="2"/>
  <c r="BE355" i="2"/>
  <c r="BE368" i="2"/>
  <c r="BE369" i="2"/>
  <c r="BE396" i="2"/>
  <c r="BE428" i="2"/>
  <c r="BE429" i="2"/>
  <c r="BE469" i="2"/>
  <c r="BE184" i="2"/>
  <c r="BE212" i="2"/>
  <c r="BE226" i="2"/>
  <c r="BE227" i="2"/>
  <c r="BE228" i="2"/>
  <c r="BE284" i="2"/>
  <c r="BE291" i="2"/>
  <c r="BE310" i="2"/>
  <c r="BE327" i="2"/>
  <c r="BE328" i="2"/>
  <c r="BE331" i="2"/>
  <c r="BE382" i="2"/>
  <c r="BE411" i="2"/>
  <c r="BE414" i="2"/>
  <c r="BE420" i="2"/>
  <c r="BE423" i="2"/>
  <c r="BE432" i="2"/>
  <c r="BE434" i="2"/>
  <c r="BE510" i="2"/>
  <c r="BE513" i="2"/>
  <c r="BE554" i="2"/>
  <c r="BE555" i="2"/>
  <c r="J90" i="2"/>
  <c r="BE246" i="2"/>
  <c r="BE262" i="2"/>
  <c r="BE319" i="2"/>
  <c r="BE332" i="2"/>
  <c r="BE337" i="2"/>
  <c r="BE374" i="2"/>
  <c r="BE389" i="2"/>
  <c r="BE460" i="2"/>
  <c r="BE471" i="2"/>
  <c r="BE479" i="2"/>
  <c r="BE488" i="2"/>
  <c r="BE498" i="2"/>
  <c r="BE502" i="2"/>
  <c r="BE529" i="2"/>
  <c r="BE553" i="2"/>
  <c r="F90" i="2"/>
  <c r="BE142" i="2"/>
  <c r="BE146" i="2"/>
  <c r="BE155" i="2"/>
  <c r="BE166" i="2"/>
  <c r="BE251" i="2"/>
  <c r="BE276" i="2"/>
  <c r="BE298" i="2"/>
  <c r="BE321" i="2"/>
  <c r="BE326" i="2"/>
  <c r="BE360" i="2"/>
  <c r="BE361" i="2"/>
  <c r="BE362" i="2"/>
  <c r="BE367" i="2"/>
  <c r="BE383" i="2"/>
  <c r="BE387" i="2"/>
  <c r="BE441" i="2"/>
  <c r="BE473" i="2"/>
  <c r="BE487" i="2"/>
  <c r="BE504" i="2"/>
  <c r="BE527" i="2"/>
  <c r="J87" i="2"/>
  <c r="J135" i="2"/>
  <c r="BE170" i="2"/>
  <c r="BE193" i="2"/>
  <c r="BE204" i="2"/>
  <c r="BE241" i="2"/>
  <c r="BE280" i="2"/>
  <c r="BE285" i="2"/>
  <c r="BE333" i="2"/>
  <c r="BE356" i="2"/>
  <c r="BE359" i="2"/>
  <c r="BE370" i="2"/>
  <c r="BE378" i="2"/>
  <c r="BE384" i="2"/>
  <c r="BE448" i="2"/>
  <c r="BE456" i="2"/>
  <c r="BE464" i="2"/>
  <c r="BE481" i="2"/>
  <c r="BE490" i="2"/>
  <c r="BE506" i="2"/>
  <c r="BE550" i="2"/>
  <c r="BE162" i="2"/>
  <c r="BE268" i="2"/>
  <c r="BE311" i="2"/>
  <c r="BE313" i="2"/>
  <c r="BE330" i="2"/>
  <c r="BE334" i="2"/>
  <c r="BE350" i="2"/>
  <c r="BE353" i="2"/>
  <c r="BE373" i="2"/>
  <c r="BE392" i="2"/>
  <c r="BE406" i="2"/>
  <c r="BE424" i="2"/>
  <c r="BE426" i="2"/>
  <c r="BE442" i="2"/>
  <c r="BE450" i="2"/>
  <c r="BE463" i="2"/>
  <c r="BE480" i="2"/>
  <c r="BE496" i="2"/>
  <c r="BE508" i="2"/>
  <c r="BE535" i="2"/>
  <c r="BE557" i="2"/>
  <c r="BE563" i="2"/>
  <c r="BE564" i="2"/>
  <c r="BE571" i="2"/>
  <c r="BE582" i="2"/>
  <c r="BE584" i="2"/>
  <c r="BE209" i="2"/>
  <c r="BE237" i="2"/>
  <c r="BE256" i="2"/>
  <c r="BE299" i="2"/>
  <c r="BE336" i="2"/>
  <c r="BE338" i="2"/>
  <c r="BE339" i="2"/>
  <c r="BE349" i="2"/>
  <c r="BE351" i="2"/>
  <c r="BE357" i="2"/>
  <c r="BE365" i="2"/>
  <c r="BE366" i="2"/>
  <c r="BE385" i="2"/>
  <c r="BE402" i="2"/>
  <c r="BE413" i="2"/>
  <c r="BE425" i="2"/>
  <c r="BE149" i="2"/>
  <c r="BE179" i="2"/>
  <c r="BE190" i="2"/>
  <c r="BE242" i="2"/>
  <c r="BE300" i="2"/>
  <c r="BE301" i="2"/>
  <c r="BE303" i="2"/>
  <c r="BE306" i="2"/>
  <c r="BE324" i="2"/>
  <c r="BE329" i="2"/>
  <c r="BE341" i="2"/>
  <c r="BE347" i="2"/>
  <c r="BE348" i="2"/>
  <c r="BE358" i="2"/>
  <c r="BE363" i="2"/>
  <c r="BE364" i="2"/>
  <c r="BE371" i="2"/>
  <c r="BE390" i="2"/>
  <c r="BE398" i="2"/>
  <c r="BE410" i="2"/>
  <c r="BE418" i="2"/>
  <c r="BE421" i="2"/>
  <c r="BE422" i="2"/>
  <c r="BE427" i="2"/>
  <c r="BE440" i="2"/>
  <c r="F35" i="2"/>
  <c r="BD95" i="1" s="1"/>
  <c r="BD94" i="1" s="1"/>
  <c r="W33" i="1" s="1"/>
  <c r="F32" i="2"/>
  <c r="BA95" i="1" s="1"/>
  <c r="BA94" i="1" s="1"/>
  <c r="AW94" i="1" s="1"/>
  <c r="AK30" i="1" s="1"/>
  <c r="F33" i="2"/>
  <c r="BB95" i="1" s="1"/>
  <c r="BB94" i="1" s="1"/>
  <c r="W31" i="1" s="1"/>
  <c r="J32" i="2"/>
  <c r="AW95" i="1" s="1"/>
  <c r="F34" i="2"/>
  <c r="BC95" i="1" s="1"/>
  <c r="BC94" i="1" s="1"/>
  <c r="AY94" i="1" s="1"/>
  <c r="P304" i="2" l="1"/>
  <c r="T140" i="2"/>
  <c r="T304" i="2"/>
  <c r="R140" i="2"/>
  <c r="R139" i="2" s="1"/>
  <c r="R304" i="2"/>
  <c r="P140" i="2"/>
  <c r="P139" i="2"/>
  <c r="AU95" i="1" s="1"/>
  <c r="AU94" i="1" s="1"/>
  <c r="BK304" i="2"/>
  <c r="J304" i="2" s="1"/>
  <c r="J103" i="2" s="1"/>
  <c r="BK140" i="2"/>
  <c r="J140" i="2" s="1"/>
  <c r="J95" i="2" s="1"/>
  <c r="BK580" i="2"/>
  <c r="J580" i="2" s="1"/>
  <c r="J119" i="2" s="1"/>
  <c r="J31" i="2"/>
  <c r="AV95" i="1" s="1"/>
  <c r="AT95" i="1" s="1"/>
  <c r="F31" i="2"/>
  <c r="AZ95" i="1" s="1"/>
  <c r="AZ94" i="1" s="1"/>
  <c r="W29" i="1" s="1"/>
  <c r="W32" i="1"/>
  <c r="AX94" i="1"/>
  <c r="W30" i="1"/>
  <c r="T139" i="2" l="1"/>
  <c r="BK139" i="2"/>
  <c r="J139" i="2" s="1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<sst xmlns="http://schemas.openxmlformats.org/spreadsheetml/2006/main" count="5236" uniqueCount="952">
  <si>
    <t>Export Komplet</t>
  </si>
  <si>
    <t/>
  </si>
  <si>
    <t>2.0</t>
  </si>
  <si>
    <t>False</t>
  </si>
  <si>
    <t>{7dd0188f-aaab-407d-a0f0-3aa785996cb3}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</si>
  <si>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</si>
  <si>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</si>
  <si>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</si>
  <si>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</si>
  <si>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</si>
  <si>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</si>
  <si>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</si>
  <si>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</si>
  <si>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24/05/59</t>
  </si>
  <si>
    <t>Stavba:</t>
  </si>
  <si>
    <t>Stavební úpravy DD Chanovice č.p.14</t>
  </si>
  <si>
    <t>KSO:</t>
  </si>
  <si>
    <t>CC-CZ:</t>
  </si>
  <si>
    <t>Místo:</t>
  </si>
  <si>
    <t xml:space="preserve"> </t>
  </si>
  <si>
    <t>Datum:</t>
  </si>
  <si>
    <t>3. 5. 2024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</si>
  <si>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</si>
  <si>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</si>
  <si>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</si>
  <si>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</si>
  <si>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</si>
  <si>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</si>
  <si>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</si>
  <si>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</si>
  <si>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</si>
  <si>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</si>
  <si>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</si>
  <si>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</si>
  <si>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</si>
  <si>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</si>
  <si>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</si>
  <si>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</si>
  <si>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</si>
  <si>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</si>
  <si>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</si>
  <si>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</si>
  <si>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</si>
  <si>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</si>
  <si>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</si>
  <si>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</si>
  <si>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</si>
  <si>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</si>
  <si>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</si>
  <si>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</si>
  <si>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</si>
  <si>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</si>
  <si>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</si>
  <si>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</si>
  <si>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</si>
  <si>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</si>
  <si>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</si>
  <si>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</si>
  <si>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</si>
  <si>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</si>
  <si>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</si>
  <si>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</si>
  <si>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</si>
  <si>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</si>
  <si>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</si>
  <si>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</si>
  <si>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</si>
  <si>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</si>
  <si>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</si>
  <si>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</si>
  <si>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</si>
  <si>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</si>
  <si>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</si>
  <si>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</si>
  <si>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</si>
  <si>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</si>
  <si>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</si>
  <si>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</si>
  <si>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</si>
  <si>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</si>
  <si>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</si>
  <si>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</si>
  <si>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</si>
  <si>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</si>
  <si>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</si>
  <si>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</si>
  <si>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</si>
  <si>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</si>
  <si>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</si>
  <si>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</si>
  <si>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</si>
  <si>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</si>
  <si>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</si>
  <si>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</si>
  <si>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</si>
  <si>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</si>
  <si>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</si>
  <si>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</si>
  <si>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</si>
  <si>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</si>
  <si>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</si>
  <si>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</si>
  <si>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</si>
  <si>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</si>
  <si>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</si>
  <si>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</si>
  <si>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</si>
  <si>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</si>
  <si>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</si>
  <si>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</si>
  <si>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</si>
  <si>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</si>
  <si>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</si>
  <si>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</si>
  <si>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</si>
  <si>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</si>
  <si>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</si>
  <si>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</si>
  <si>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</si>
  <si>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</si>
  <si>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</si>
  <si>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</si>
  <si>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</si>
  <si>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</si>
  <si>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</si>
  <si>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</si>
  <si>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</si>
  <si>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</si>
  <si>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</si>
  <si>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213141111</t>
  </si>
  <si>
    <t>Zřízení vrstvy z geotextilie v rovině nebo ve sklonu do 1:5 š do 3 m</t>
  </si>
  <si>
    <t>m2</t>
  </si>
  <si>
    <t>CS ÚRS 2024 01</t>
  </si>
  <si>
    <t>4</t>
  </si>
  <si>
    <t>228551414</t>
  </si>
  <si>
    <t>VV</t>
  </si>
  <si>
    <t>1 NP</t>
  </si>
  <si>
    <t>9,0+15,6+14,0+15,6+15,6+1,2+2,2+6,8</t>
  </si>
  <si>
    <t>Součet</t>
  </si>
  <si>
    <t>M</t>
  </si>
  <si>
    <t>69311068</t>
  </si>
  <si>
    <t>geotextilie netkaná separační, ochranná, filtrační, drenážní PP 300g/m2</t>
  </si>
  <si>
    <t>8</t>
  </si>
  <si>
    <t>591737635</t>
  </si>
  <si>
    <t>80*1,1845 'Přepočtené koeficientem množství</t>
  </si>
  <si>
    <t>3</t>
  </si>
  <si>
    <t>Svislé a kompletní konstrukce</t>
  </si>
  <si>
    <t>310271055</t>
  </si>
  <si>
    <t>Zazdívka otvorů ve zdivu nadzákladovém pl přes 1 do 4 m2 pórobetonovými tvárnicemi přes P2 do P4 na tenkovrstvou maltu tl 200 mm</t>
  </si>
  <si>
    <t>1405206930</t>
  </si>
  <si>
    <t xml:space="preserve">1 NP pokoj </t>
  </si>
  <si>
    <t>2,0*0,9</t>
  </si>
  <si>
    <t>1 NP kuchyně</t>
  </si>
  <si>
    <t>2,2*0,9*2</t>
  </si>
  <si>
    <t>317234410</t>
  </si>
  <si>
    <t>Vyzdívka mezi nosníky z cihel pálených na MC</t>
  </si>
  <si>
    <t>m3</t>
  </si>
  <si>
    <t>2094794640</t>
  </si>
  <si>
    <t>1,5*0,3*0,15</t>
  </si>
  <si>
    <t>5</t>
  </si>
  <si>
    <t>317944323</t>
  </si>
  <si>
    <t>Válcované nosníky č.14 až 22 dodatečně osazované do připravených otvorů</t>
  </si>
  <si>
    <t>t</t>
  </si>
  <si>
    <t>-1780966649</t>
  </si>
  <si>
    <t xml:space="preserve">2x I č.14 </t>
  </si>
  <si>
    <t>1,8*2*14,4/1000</t>
  </si>
  <si>
    <t>6</t>
  </si>
  <si>
    <t>319201321</t>
  </si>
  <si>
    <t>Vyrovnání nerovného povrchu zdiva tl do 30 mm maltou</t>
  </si>
  <si>
    <t>1225773929</t>
  </si>
  <si>
    <t xml:space="preserve">začištění povrchu po vybouraném otvoru </t>
  </si>
  <si>
    <t>2,7*0,3*2</t>
  </si>
  <si>
    <t>7</t>
  </si>
  <si>
    <t>340271025</t>
  </si>
  <si>
    <t>Zazdívka otvorů v příčkách nebo stěnách pl přes 1 do 4 m2 tvárnicemi pórobetonovými tl 100 mm</t>
  </si>
  <si>
    <t>726449757</t>
  </si>
  <si>
    <t>1 NP kuchyň</t>
  </si>
  <si>
    <t>2,2*0,9</t>
  </si>
  <si>
    <t>340271045</t>
  </si>
  <si>
    <t>Zazdívka otvorů v příčkách nebo stěnách pl přes 1 do 4 m2 tvárnicemi pórobetonovými tl 150 mm</t>
  </si>
  <si>
    <t>215168472</t>
  </si>
  <si>
    <t>2 NP pokoj, jídelna</t>
  </si>
  <si>
    <t>9</t>
  </si>
  <si>
    <t>342272225</t>
  </si>
  <si>
    <t>Příčka z pórobetonových hladkých tvárnic na tenkovrstvou maltu tl 100 mm</t>
  </si>
  <si>
    <t>-510272927</t>
  </si>
  <si>
    <t xml:space="preserve">2 NP přizdívka koupelny </t>
  </si>
  <si>
    <t>(1,8+1,35)*2,61</t>
  </si>
  <si>
    <t>Vodorovné konstrukce</t>
  </si>
  <si>
    <t>10</t>
  </si>
  <si>
    <t>413232211</t>
  </si>
  <si>
    <t>Zazdívka zhlaví válcovaných nosníků v do 150 mm</t>
  </si>
  <si>
    <t>kus</t>
  </si>
  <si>
    <t>763901192</t>
  </si>
  <si>
    <t xml:space="preserve">2 x I č.14 </t>
  </si>
  <si>
    <t>2*2</t>
  </si>
  <si>
    <t>Úpravy povrchů, podlahy a osazování výplní</t>
  </si>
  <si>
    <t>11</t>
  </si>
  <si>
    <t>612131121</t>
  </si>
  <si>
    <t>Penetrační nátěr vnitřních stěn nanášený ručně</t>
  </si>
  <si>
    <t>-1006310326</t>
  </si>
  <si>
    <t xml:space="preserve">3*49,2+36+43,5+34,5 </t>
  </si>
  <si>
    <t>2 NP</t>
  </si>
  <si>
    <t>3*44,2+24,9+3,12+5,7+23,9+16,444</t>
  </si>
  <si>
    <t>612321121</t>
  </si>
  <si>
    <t>Vápenocementová omítka hladká jednovrstvá vnitřních stěn nanášená ručně</t>
  </si>
  <si>
    <t>1224953999</t>
  </si>
  <si>
    <t>" pod obklady" 52,66</t>
  </si>
  <si>
    <t>13</t>
  </si>
  <si>
    <t>612321141</t>
  </si>
  <si>
    <t>Vápenocementová omítka štuková dvouvrstvá vnitřních stěn nanášená ručně</t>
  </si>
  <si>
    <t>-2114397699</t>
  </si>
  <si>
    <t>1NP</t>
  </si>
  <si>
    <t>3*49,2+36+43,5+34,5</t>
  </si>
  <si>
    <t>2NP</t>
  </si>
  <si>
    <t>3*44,2+24,9+3,12+5,7+23,9</t>
  </si>
  <si>
    <t xml:space="preserve">nová příčka </t>
  </si>
  <si>
    <t>8,222*2</t>
  </si>
  <si>
    <t>Mezisoučet</t>
  </si>
  <si>
    <t xml:space="preserve">odečet ploch pod obklady </t>
  </si>
  <si>
    <t>-52,66</t>
  </si>
  <si>
    <t>14</t>
  </si>
  <si>
    <t>619995001</t>
  </si>
  <si>
    <t>Začištění omítek kolem oken, dveří, podlah nebo obkladů</t>
  </si>
  <si>
    <t>m</t>
  </si>
  <si>
    <t>-982313480</t>
  </si>
  <si>
    <t>WC + koupelny</t>
  </si>
  <si>
    <t>4,8+5,8-0,6*2</t>
  </si>
  <si>
    <t>5,2+10,1-0,6*2</t>
  </si>
  <si>
    <t>15</t>
  </si>
  <si>
    <t>631311114</t>
  </si>
  <si>
    <t>Mazanina tl přes 50 do 80 mm z betonu prostého bez zvýšených nároků na prostředí tř. C 16/20</t>
  </si>
  <si>
    <t>1996413190</t>
  </si>
  <si>
    <t>80*0,08</t>
  </si>
  <si>
    <t>16</t>
  </si>
  <si>
    <t>631319171</t>
  </si>
  <si>
    <t>Příplatek k mazanině tl přes 50 do 80 mm za stržení povrchu spodní vrstvy před vložením výztuže</t>
  </si>
  <si>
    <t>-544736989</t>
  </si>
  <si>
    <t>17</t>
  </si>
  <si>
    <t>631362021</t>
  </si>
  <si>
    <t>Výztuž mazanin svařovanými sítěmi Kari</t>
  </si>
  <si>
    <t>-176904909</t>
  </si>
  <si>
    <t>kari síť 150/150/6</t>
  </si>
  <si>
    <t>80*1,2*3,03/1000</t>
  </si>
  <si>
    <t>18</t>
  </si>
  <si>
    <t>631391112</t>
  </si>
  <si>
    <t>Soklíky rovné výšky 100 mm pro omítky z MC hlazené ocelovým hladítkem</t>
  </si>
  <si>
    <t>815853659</t>
  </si>
  <si>
    <t xml:space="preserve">zarovnání a vyrovnání svislého zdiva opravnou stěrkou </t>
  </si>
  <si>
    <t>78</t>
  </si>
  <si>
    <t>19</t>
  </si>
  <si>
    <t>632451214</t>
  </si>
  <si>
    <t>Potěr cementový samonivelační litý C20 tl přes 45 do 50 mm</t>
  </si>
  <si>
    <t>-125541424</t>
  </si>
  <si>
    <t>20</t>
  </si>
  <si>
    <t>632451291</t>
  </si>
  <si>
    <t>Příplatek k cementovému samonivelačnímu litému potěru C20 ZKD 5 mm tl přes 50 mm</t>
  </si>
  <si>
    <t>-2114813453</t>
  </si>
  <si>
    <t>632451491</t>
  </si>
  <si>
    <t>Příplatek k potěrům za přehlazení povrchu</t>
  </si>
  <si>
    <t>2122281396</t>
  </si>
  <si>
    <t>22</t>
  </si>
  <si>
    <t>632481213</t>
  </si>
  <si>
    <t>Separační vrstva z PE fólie</t>
  </si>
  <si>
    <t>535974713</t>
  </si>
  <si>
    <t>23</t>
  </si>
  <si>
    <t>634112126</t>
  </si>
  <si>
    <t>Obvodová dilatace podlahovým páskem z pěnového PE s fólií mezi stěnou a mazaninou nebo potěrem v 100 mm</t>
  </si>
  <si>
    <t>-1674616915</t>
  </si>
  <si>
    <t>obvod nosného zdiva 1 NP</t>
  </si>
  <si>
    <t>24</t>
  </si>
  <si>
    <t>635111141</t>
  </si>
  <si>
    <t xml:space="preserve">Násyp pod podlahy z hrubého kameniva 8-16 s udusáním a urovnáním </t>
  </si>
  <si>
    <t>482559835</t>
  </si>
  <si>
    <t>podsyp pod tvarovky IGLÚ</t>
  </si>
  <si>
    <t>80*0,05</t>
  </si>
  <si>
    <t>Ostatní konstrukce a práce, bourání</t>
  </si>
  <si>
    <t>25</t>
  </si>
  <si>
    <t>949101111</t>
  </si>
  <si>
    <t>Lešení pomocné pro objekty pozemních staveb s lešeňovou podlahou v do 1,9 m zatížení do 150 kg/m2</t>
  </si>
  <si>
    <t>-1455275135</t>
  </si>
  <si>
    <t>1 + 2 NP</t>
  </si>
  <si>
    <t>80+82</t>
  </si>
  <si>
    <t>26</t>
  </si>
  <si>
    <t>952901111</t>
  </si>
  <si>
    <t>Vyčištění budov bytové a občanské výstavby při výšce podlaží do 4 m</t>
  </si>
  <si>
    <t>-338845022</t>
  </si>
  <si>
    <t>27</t>
  </si>
  <si>
    <t>962032231</t>
  </si>
  <si>
    <t>Bourání zdiva z cihel pálených nebo vápenopískových na MV nebo MVC přes 1 m3</t>
  </si>
  <si>
    <t>1981587506</t>
  </si>
  <si>
    <t>1,5*2,7*0,3</t>
  </si>
  <si>
    <t>28</t>
  </si>
  <si>
    <t>965042241</t>
  </si>
  <si>
    <t>Bourání podkladů pod dlažby nebo mazanin betonových nebo z litého asfaltu tl přes 100 mm pl přes 4 m2</t>
  </si>
  <si>
    <t>178521950</t>
  </si>
  <si>
    <t>(9,0+15,6+14+15,6+15,6+1,2+2,2+6,8)=80,0</t>
  </si>
  <si>
    <t>80,0*0,20</t>
  </si>
  <si>
    <t>29</t>
  </si>
  <si>
    <t>965043441</t>
  </si>
  <si>
    <t>Bourání podkladů pod dlažby betonových s potěrem nebo teracem tl do 150 mm pl přes 4 m2</t>
  </si>
  <si>
    <t>1573142500</t>
  </si>
  <si>
    <t>80,0*0,15</t>
  </si>
  <si>
    <t>30</t>
  </si>
  <si>
    <t>965081213</t>
  </si>
  <si>
    <t>Bourání podlah z dlaždic keramických nebo xylolitových tl do 10 mm plochy přes 1 m2</t>
  </si>
  <si>
    <t>-1910887112</t>
  </si>
  <si>
    <t>1,28+2,08+6,8</t>
  </si>
  <si>
    <t>1,36+2,21</t>
  </si>
  <si>
    <t>31</t>
  </si>
  <si>
    <t>968072455</t>
  </si>
  <si>
    <t>Vybourání kovových dveřních zárubní pl do 2 m2</t>
  </si>
  <si>
    <t>1970066371</t>
  </si>
  <si>
    <t>0,6*1,97*2+0,8*1,97*4</t>
  </si>
  <si>
    <t>2  NP</t>
  </si>
  <si>
    <t>0,6*1,97*2+0,8*1,97*5</t>
  </si>
  <si>
    <t>32</t>
  </si>
  <si>
    <t>971033481</t>
  </si>
  <si>
    <t>Vybourání otvorů ve zdivu cihelném pl do 0,25 m2 na MVC nebo MV tl do 900 mm</t>
  </si>
  <si>
    <t>1723082304</t>
  </si>
  <si>
    <t>pro odvětrání</t>
  </si>
  <si>
    <t>33</t>
  </si>
  <si>
    <t>974031164</t>
  </si>
  <si>
    <t>Vysekání rýh ve zdivu cihelném hl do 150 mm š do 150 mm</t>
  </si>
  <si>
    <t>1339522830</t>
  </si>
  <si>
    <t xml:space="preserve">pro odvětrání </t>
  </si>
  <si>
    <t>1,0</t>
  </si>
  <si>
    <t>34</t>
  </si>
  <si>
    <t>974031664</t>
  </si>
  <si>
    <t>Vysekání rýh ve zdivu cihelném pro vtahování nosníků hl do 150 mm v do 150 mm</t>
  </si>
  <si>
    <t>-1753393434</t>
  </si>
  <si>
    <t>2 NP - koupelna</t>
  </si>
  <si>
    <t>1,8*2</t>
  </si>
  <si>
    <t>35</t>
  </si>
  <si>
    <t>953735111</t>
  </si>
  <si>
    <t xml:space="preserve">Odvětrání vodorovné plastovými trubkami DN do 60 mm - propojovací vrt </t>
  </si>
  <si>
    <t>-1128648722</t>
  </si>
  <si>
    <t xml:space="preserve">propojovací vrt 14 kusů vč. PU pěny  </t>
  </si>
  <si>
    <t>14*0,3</t>
  </si>
  <si>
    <t>36</t>
  </si>
  <si>
    <t>977151114</t>
  </si>
  <si>
    <t>Jádrové vrty diamantovými korunkami do stavebních materiálů D přes 50 do 60 mm</t>
  </si>
  <si>
    <t>-1962003188</t>
  </si>
  <si>
    <t>37</t>
  </si>
  <si>
    <t>978013191</t>
  </si>
  <si>
    <t>Otlučení (osekání) vnitřní vápenné nebo vápenocementové omítky stěn v rozsahu přes 50 do 100 %</t>
  </si>
  <si>
    <t>1959652018</t>
  </si>
  <si>
    <t>38</t>
  </si>
  <si>
    <t>978059541</t>
  </si>
  <si>
    <t>Odsekání a odebrání obkladů stěn z vnitřních obkládaček plochy přes 1 m2</t>
  </si>
  <si>
    <t>-1975498169</t>
  </si>
  <si>
    <t>7,2+13</t>
  </si>
  <si>
    <t>7,8+13,7</t>
  </si>
  <si>
    <t>997</t>
  </si>
  <si>
    <t>Přesun sutě</t>
  </si>
  <si>
    <t>39</t>
  </si>
  <si>
    <t>997013112</t>
  </si>
  <si>
    <t xml:space="preserve">Vnitrostaveništní doprava suti a vybouraných hmot pro budovy v přes 6 do 9 m do 50 m do kontejneru </t>
  </si>
  <si>
    <t>-1651336278</t>
  </si>
  <si>
    <t>40</t>
  </si>
  <si>
    <t>997013501</t>
  </si>
  <si>
    <t>Odvoz suti a vybouraných hmot na skládku nebo meziskládku do 1 km se složením</t>
  </si>
  <si>
    <t>-1217894639</t>
  </si>
  <si>
    <t>41</t>
  </si>
  <si>
    <t>997013509</t>
  </si>
  <si>
    <t xml:space="preserve">Příplatek k odvozu suti a vybouraných hmot na skládku ZKD 1 km přes 1 km - do 11 km </t>
  </si>
  <si>
    <t>-20984591</t>
  </si>
  <si>
    <t>42</t>
  </si>
  <si>
    <t>997013631</t>
  </si>
  <si>
    <t>Poplatek za uložení na skládce (skládkovné) stavebního odpadu směsného kód odpadu 17 09 04</t>
  </si>
  <si>
    <t>-1181120418</t>
  </si>
  <si>
    <t>998</t>
  </si>
  <si>
    <t>Přesun hmot</t>
  </si>
  <si>
    <t>43</t>
  </si>
  <si>
    <t>998018002</t>
  </si>
  <si>
    <t>Přesun hmot pro budovy ruční pro budovy v přes 6 do 12 m</t>
  </si>
  <si>
    <t>43905912</t>
  </si>
  <si>
    <t>PSV</t>
  </si>
  <si>
    <t>Práce a dodávky PSV</t>
  </si>
  <si>
    <t>711</t>
  </si>
  <si>
    <t>Izolace proti vodě, vlhkosti a plynům</t>
  </si>
  <si>
    <t>44</t>
  </si>
  <si>
    <t>711211133</t>
  </si>
  <si>
    <t>Izolace proti zemní vlhkosti a radonu provětrávaná z plastových segmentů v přes 50 do 100 mm se zabetonováním - tvarovky IGLÚ</t>
  </si>
  <si>
    <t>-1667352527</t>
  </si>
  <si>
    <t>9,0+15,6+14,0+15,6+15,6+6,8+2,2+1,2</t>
  </si>
  <si>
    <t>45</t>
  </si>
  <si>
    <t>711471301</t>
  </si>
  <si>
    <t>Provedení dvojitého hydroizolačního systému spodní stavby na ploše vodorovné fólií PVC volně s horkovzdušným navařením segmentů</t>
  </si>
  <si>
    <t>794281787</t>
  </si>
  <si>
    <t>46</t>
  </si>
  <si>
    <t>28322003</t>
  </si>
  <si>
    <t>fólie hydroizolační pro spodní stavbu mPVC tl 1,0mm</t>
  </si>
  <si>
    <t>-1233318277</t>
  </si>
  <si>
    <t>80*1,1655 'Přepočtené koeficientem množství</t>
  </si>
  <si>
    <t>47</t>
  </si>
  <si>
    <t>56245033</t>
  </si>
  <si>
    <t>lišta krajová plastová na zakrytí mezer po obvodu pole proti zatečení betonu 80x10x1000mm</t>
  </si>
  <si>
    <t>-988794635</t>
  </si>
  <si>
    <t>12,4+17,0+19,2+16,8+16,8+4,4</t>
  </si>
  <si>
    <t>WC + koupelna</t>
  </si>
  <si>
    <t>4,8+5,8</t>
  </si>
  <si>
    <t>48</t>
  </si>
  <si>
    <t>998711122</t>
  </si>
  <si>
    <t>Přesun hmot tonážní pro izolace proti vodě, vlhkosti a plynům ruční v objektech v přes 6 do 12 m</t>
  </si>
  <si>
    <t>-724633974</t>
  </si>
  <si>
    <t>713</t>
  </si>
  <si>
    <t>Izolace tepelné</t>
  </si>
  <si>
    <t>49</t>
  </si>
  <si>
    <t>713121111</t>
  </si>
  <si>
    <t>Montáž izolace tepelné podlah volně kladenými rohožemi, pásy, dílci, deskami 1 vrstva</t>
  </si>
  <si>
    <t>-1907087630</t>
  </si>
  <si>
    <t>50</t>
  </si>
  <si>
    <t>28376529</t>
  </si>
  <si>
    <t>deska izolační PIR s oboustrannou kompozitní fólií s hliníkovou vložkou pro podlahy λ=0,022 tl 50mm</t>
  </si>
  <si>
    <t>1257870434</t>
  </si>
  <si>
    <t>80*1,05 'Přepočtené koeficientem množství</t>
  </si>
  <si>
    <t>51</t>
  </si>
  <si>
    <t>998713122</t>
  </si>
  <si>
    <t>Přesun hmot tonážní pro izolace tepelné ruční v objektech v přes 6 do 12 m</t>
  </si>
  <si>
    <t>153151281</t>
  </si>
  <si>
    <t>721</t>
  </si>
  <si>
    <t>Zdravotechnika - vnitřní kanalizace</t>
  </si>
  <si>
    <t>52</t>
  </si>
  <si>
    <t>72111080R</t>
  </si>
  <si>
    <t xml:space="preserve">Demontáž potrubí DN do 100 kanalizačního a vodovodního </t>
  </si>
  <si>
    <t>hod</t>
  </si>
  <si>
    <t>R položka</t>
  </si>
  <si>
    <t>-49129947</t>
  </si>
  <si>
    <t>53</t>
  </si>
  <si>
    <t>721174063</t>
  </si>
  <si>
    <t>Potrubí kanalizační z PP větrací DN 110 - pro odvětrání</t>
  </si>
  <si>
    <t>-509098039</t>
  </si>
  <si>
    <t>54</t>
  </si>
  <si>
    <t>721174042</t>
  </si>
  <si>
    <t>Potrubí kanalizační z PP připojovací DN 40</t>
  </si>
  <si>
    <t>-438698125</t>
  </si>
  <si>
    <t>55</t>
  </si>
  <si>
    <t>721174043</t>
  </si>
  <si>
    <t>Potrubí kanalizační z PP připojovací DN 50</t>
  </si>
  <si>
    <t>-1703902336</t>
  </si>
  <si>
    <t>56</t>
  </si>
  <si>
    <t>721174045</t>
  </si>
  <si>
    <t>Potrubí kanalizační z PP připojovací DN 110</t>
  </si>
  <si>
    <t>1173036685</t>
  </si>
  <si>
    <t>57</t>
  </si>
  <si>
    <t>721194104</t>
  </si>
  <si>
    <t>Vyvedení a upevnění odpadních výpustek DN 40</t>
  </si>
  <si>
    <t>-668132990</t>
  </si>
  <si>
    <t>58</t>
  </si>
  <si>
    <t>721194105</t>
  </si>
  <si>
    <t>Vyvedení a upevnění odpadních výpustek DN 50</t>
  </si>
  <si>
    <t>-236578319</t>
  </si>
  <si>
    <t>59</t>
  </si>
  <si>
    <t>721194109</t>
  </si>
  <si>
    <t>Vyvedení a upevnění odpadních výpustek DN 110</t>
  </si>
  <si>
    <t>-1541311456</t>
  </si>
  <si>
    <t>60</t>
  </si>
  <si>
    <t>721226511</t>
  </si>
  <si>
    <t>Zápachová uzávěrka podomítková pro pračku a myčku DN 40, DN 50</t>
  </si>
  <si>
    <t>-500994257</t>
  </si>
  <si>
    <t>2+1</t>
  </si>
  <si>
    <t>61</t>
  </si>
  <si>
    <t>721279153</t>
  </si>
  <si>
    <t>Montáž hlavice ventilační polypropylen PP DN 110 ostatní typ</t>
  </si>
  <si>
    <t>258462086</t>
  </si>
  <si>
    <t>62</t>
  </si>
  <si>
    <t>28612264</t>
  </si>
  <si>
    <t>hlavice ventilační plastová PP DN 110</t>
  </si>
  <si>
    <t>1287336162</t>
  </si>
  <si>
    <t>63</t>
  </si>
  <si>
    <t>721290111</t>
  </si>
  <si>
    <t>Zkouška těsnosti potrubí kanalizace vodou DN do 125</t>
  </si>
  <si>
    <t>-1543052292</t>
  </si>
  <si>
    <t>64</t>
  </si>
  <si>
    <t>998721122</t>
  </si>
  <si>
    <t>Přesun hmot tonážní pro vnitřní kanalizaci ruční v objektech v přes 6 do 12 m</t>
  </si>
  <si>
    <t>-1507035997</t>
  </si>
  <si>
    <t>722</t>
  </si>
  <si>
    <t>Zdravotechnika - vnitřní vodovod</t>
  </si>
  <si>
    <t>65</t>
  </si>
  <si>
    <t>722174002</t>
  </si>
  <si>
    <t>Potrubí vodovodní plastové PPR svar polyfúze PN 16 D 20x2,8 mm</t>
  </si>
  <si>
    <t>-1056320438</t>
  </si>
  <si>
    <t xml:space="preserve">1NP </t>
  </si>
  <si>
    <t>66</t>
  </si>
  <si>
    <t>722181211</t>
  </si>
  <si>
    <t>Ochrana vodovodního potrubí přilepenými termoizolačními trubicemi z PE tl do 6 mm DN do 22 mm</t>
  </si>
  <si>
    <t>889188049</t>
  </si>
  <si>
    <t>67</t>
  </si>
  <si>
    <t>72219040R</t>
  </si>
  <si>
    <t xml:space="preserve">Armatury pro připojení vody - nástěnky, kohouty, ap.  </t>
  </si>
  <si>
    <t xml:space="preserve">soubor </t>
  </si>
  <si>
    <t xml:space="preserve">R položka </t>
  </si>
  <si>
    <t>1830363526</t>
  </si>
  <si>
    <t>68</t>
  </si>
  <si>
    <t>722290234</t>
  </si>
  <si>
    <t>Proplach a dezinfekce vodovodního potrubí DN do 80</t>
  </si>
  <si>
    <t>874094603</t>
  </si>
  <si>
    <t>69</t>
  </si>
  <si>
    <t>722290246</t>
  </si>
  <si>
    <t>Zkouška těsnosti vodovodního potrubí plastového DN do 40</t>
  </si>
  <si>
    <t>-422911447</t>
  </si>
  <si>
    <t>70</t>
  </si>
  <si>
    <t>998722122</t>
  </si>
  <si>
    <t>Přesun hmot tonážní pro vnitřní vodovod ruční v objektech v přes 6 do 12 m</t>
  </si>
  <si>
    <t>348010981</t>
  </si>
  <si>
    <t>725</t>
  </si>
  <si>
    <t>Zdravotechnika - zařizovací předměty</t>
  </si>
  <si>
    <t>71</t>
  </si>
  <si>
    <t>725110811</t>
  </si>
  <si>
    <t>Demontáž klozetů splachovací s nádrží</t>
  </si>
  <si>
    <t>soubor</t>
  </si>
  <si>
    <t>-1876547280</t>
  </si>
  <si>
    <t>72</t>
  </si>
  <si>
    <t>725112171</t>
  </si>
  <si>
    <t>Kombi klozet s hlubokým splachováním odpad vodorovný vč. sedátka a splachovacích tlačítek</t>
  </si>
  <si>
    <t>-1516726633</t>
  </si>
  <si>
    <t>73</t>
  </si>
  <si>
    <t>725210821</t>
  </si>
  <si>
    <t>Demontáž umyvadel bez výtokových armatur</t>
  </si>
  <si>
    <t>-2002807853</t>
  </si>
  <si>
    <t>74</t>
  </si>
  <si>
    <t>725211603</t>
  </si>
  <si>
    <t>Umyvadlo keramické bílé šířky 600 mm bez krytu na sifon připevněné na stěnu šrouby</t>
  </si>
  <si>
    <t>940745874</t>
  </si>
  <si>
    <t>75</t>
  </si>
  <si>
    <t>725220851</t>
  </si>
  <si>
    <t>Demontáž van akrylátových</t>
  </si>
  <si>
    <t>-343703758</t>
  </si>
  <si>
    <t>76</t>
  </si>
  <si>
    <t>725222113</t>
  </si>
  <si>
    <t>Vana asymetrická akrylátová se zápachovou uzávěrkou 1600x700/500 mm</t>
  </si>
  <si>
    <t>1988303052</t>
  </si>
  <si>
    <t>77</t>
  </si>
  <si>
    <t>725241142</t>
  </si>
  <si>
    <t>Vanička sprchová akrylátová čtvrtkruhová 900x900 mm</t>
  </si>
  <si>
    <t>-663890798</t>
  </si>
  <si>
    <t>725244813</t>
  </si>
  <si>
    <t>Zástěna sprchová rohová rámová se skleněnou výplní tl. 4 a 5 mm dveře posuvné dvoudílné na čtvrtkruhovou vaničku 900x900 mm</t>
  </si>
  <si>
    <t>-1999314166</t>
  </si>
  <si>
    <t>79</t>
  </si>
  <si>
    <t>725310823</t>
  </si>
  <si>
    <t>Demontáž dřez jednoduchý vestavěný v kuchyňských sestavách bez výtokových armatur</t>
  </si>
  <si>
    <t>810094444</t>
  </si>
  <si>
    <t>80</t>
  </si>
  <si>
    <t>725311121</t>
  </si>
  <si>
    <t>Dřez jednoduchý nerezový se zápachovou uzávěrkou s odkapávací plochou 560x480 mm a miskou</t>
  </si>
  <si>
    <t>-902859603</t>
  </si>
  <si>
    <t>81</t>
  </si>
  <si>
    <t>725532124</t>
  </si>
  <si>
    <t>Elektrický ohřívač zásobníkový akumulační závěsný svislý 160 l / 2 kW vč. uzav., zpětné a pojistné armatury</t>
  </si>
  <si>
    <t>-579868406</t>
  </si>
  <si>
    <t>82</t>
  </si>
  <si>
    <t>72581311R</t>
  </si>
  <si>
    <t xml:space="preserve">Ventil rohové T 66 - G 1/2" , ostatní ventily a armatury  </t>
  </si>
  <si>
    <t>1788736797</t>
  </si>
  <si>
    <t>83</t>
  </si>
  <si>
    <t>725813112</t>
  </si>
  <si>
    <t>Ventil rohový pračkový G 3/4"</t>
  </si>
  <si>
    <t>-1495352732</t>
  </si>
  <si>
    <t>84</t>
  </si>
  <si>
    <t>725821325</t>
  </si>
  <si>
    <t>Baterie dřezová stojánková páková s otáčivým kulatým ústím a délkou ramínka 220 mm</t>
  </si>
  <si>
    <t>-342732603</t>
  </si>
  <si>
    <t>85</t>
  </si>
  <si>
    <t>725822613</t>
  </si>
  <si>
    <t>Baterie umyvadlová stojánková páková s výpustí</t>
  </si>
  <si>
    <t>1610488133</t>
  </si>
  <si>
    <t>86</t>
  </si>
  <si>
    <t>725831313</t>
  </si>
  <si>
    <t>Baterie vanová nástěnná páková s příslušenstvím a pohyblivým držákem</t>
  </si>
  <si>
    <t>-1981890026</t>
  </si>
  <si>
    <t>87</t>
  </si>
  <si>
    <t>725841312</t>
  </si>
  <si>
    <t>Baterie sprchová nástěnná páková</t>
  </si>
  <si>
    <t>557148810</t>
  </si>
  <si>
    <t>88</t>
  </si>
  <si>
    <t>725861102</t>
  </si>
  <si>
    <t>Zápachová uzávěrka pro umyvadla DN 40</t>
  </si>
  <si>
    <t>1311103629</t>
  </si>
  <si>
    <t>89</t>
  </si>
  <si>
    <t>998725122</t>
  </si>
  <si>
    <t>Přesun hmot tonážní pro zařizovací předměty ruční v objektech v přes 6 do 12 m</t>
  </si>
  <si>
    <t>-1162182121</t>
  </si>
  <si>
    <t>735</t>
  </si>
  <si>
    <t>Ústřední vytápění - otopná tělesa</t>
  </si>
  <si>
    <t>90</t>
  </si>
  <si>
    <t>73512181R</t>
  </si>
  <si>
    <t xml:space="preserve">Demontáž otopného tělesa ocelového článkového vč. vypuštění vody a opět. napuštění </t>
  </si>
  <si>
    <t>881458161</t>
  </si>
  <si>
    <t>91</t>
  </si>
  <si>
    <t>735152576</t>
  </si>
  <si>
    <t>Otopné těleso panelové VK dvoudeskové 2 přídavné přestupní plochy výška/délka 600/900 mm výkon 1511 W</t>
  </si>
  <si>
    <t>928507509</t>
  </si>
  <si>
    <t>92</t>
  </si>
  <si>
    <t>735160144</t>
  </si>
  <si>
    <t>Otopné těleso trubkové teplovodní výška/délka 1 820/750 mm</t>
  </si>
  <si>
    <t>-1627513806</t>
  </si>
  <si>
    <t xml:space="preserve">koupelnový radiátor  </t>
  </si>
  <si>
    <t>93</t>
  </si>
  <si>
    <t>735000912</t>
  </si>
  <si>
    <t>Vyregulování ventilu nebo kohoutu dvojregulačního s termostatickým ovládáním</t>
  </si>
  <si>
    <t>-1051424800</t>
  </si>
  <si>
    <t>94</t>
  </si>
  <si>
    <t>734221682</t>
  </si>
  <si>
    <t xml:space="preserve">Termostatická hlavice kapalinová PN 10 do 110°C otopných těles </t>
  </si>
  <si>
    <t>-1519846144</t>
  </si>
  <si>
    <t>95</t>
  </si>
  <si>
    <t>73429112R</t>
  </si>
  <si>
    <t>Armatury pro připojení radiátorů - VK a koupelnové</t>
  </si>
  <si>
    <t>-448589490</t>
  </si>
  <si>
    <t>96</t>
  </si>
  <si>
    <t>998735122</t>
  </si>
  <si>
    <t>Přesun hmot tonážní pro otopná tělesa ruční v objektech v přes 6 do 12 m</t>
  </si>
  <si>
    <t>-1424987220</t>
  </si>
  <si>
    <t>741</t>
  </si>
  <si>
    <t>Elektroinstalace - silnoproud</t>
  </si>
  <si>
    <t>97</t>
  </si>
  <si>
    <t>74101100R</t>
  </si>
  <si>
    <t xml:space="preserve">Elektroinstalace - demontáže + montáže    </t>
  </si>
  <si>
    <t>-384167008</t>
  </si>
  <si>
    <t>751</t>
  </si>
  <si>
    <t>Vzduchotechnika</t>
  </si>
  <si>
    <t>98</t>
  </si>
  <si>
    <t>751122091</t>
  </si>
  <si>
    <t xml:space="preserve">Montáž ventilátoru radiálního nízkotlakého potrubního základního do kruhového potrubí D do 100 mm - pro odvětrání radonu  </t>
  </si>
  <si>
    <t>-697883633</t>
  </si>
  <si>
    <t>99</t>
  </si>
  <si>
    <t>42914589</t>
  </si>
  <si>
    <t>ventilátor radiální střešní tříotáčkový pro odvod/přívod ocelový IP44 výkon 40/50W připojení do D 150mm vč. armatura a elektroinstalace</t>
  </si>
  <si>
    <t>-2056600765</t>
  </si>
  <si>
    <t>762</t>
  </si>
  <si>
    <t>Konstrukce tesařské</t>
  </si>
  <si>
    <t>100</t>
  </si>
  <si>
    <t>762811811</t>
  </si>
  <si>
    <t>Demontáž záklopů stropů z hrubých prken tl do 32 mm</t>
  </si>
  <si>
    <t>-1984153551</t>
  </si>
  <si>
    <t>otvor pro výlez na půdu</t>
  </si>
  <si>
    <t>1,2*0,7</t>
  </si>
  <si>
    <t>101</t>
  </si>
  <si>
    <t>762841812</t>
  </si>
  <si>
    <t>Demontáž podbíjení obkladů stropů a střech sklonu do 60° z hrubých prken s omítkou</t>
  </si>
  <si>
    <t>1751765787</t>
  </si>
  <si>
    <t>763</t>
  </si>
  <si>
    <t>Konstrukce suché výstavby</t>
  </si>
  <si>
    <t>102</t>
  </si>
  <si>
    <t>763131412</t>
  </si>
  <si>
    <t>SDK podhled desky 1xA 12,5 s izolací dvouvrstvá spodní kce profil CD+UD</t>
  </si>
  <si>
    <t>803911869</t>
  </si>
  <si>
    <t>9,6+16,2+14,0+16,2+16,2+2,6</t>
  </si>
  <si>
    <t>103</t>
  </si>
  <si>
    <t>763131452</t>
  </si>
  <si>
    <t>SDK podhled deska 1xH2 12,5 s izolací dvouvrstvá spodní kce profil CD+UD</t>
  </si>
  <si>
    <t>1381675853</t>
  </si>
  <si>
    <t xml:space="preserve">2 NP - WC, koupelna </t>
  </si>
  <si>
    <t>1,44+5,31</t>
  </si>
  <si>
    <t>104</t>
  </si>
  <si>
    <t>763131714</t>
  </si>
  <si>
    <t>SDK podhled základní penetrační nátěr</t>
  </si>
  <si>
    <t>-1661905468</t>
  </si>
  <si>
    <t>74,8+6,75</t>
  </si>
  <si>
    <t>0,45</t>
  </si>
  <si>
    <t>105</t>
  </si>
  <si>
    <t>763131751</t>
  </si>
  <si>
    <t>Montáž parotěsné zábrany do SDK podhledu</t>
  </si>
  <si>
    <t>-781399005</t>
  </si>
  <si>
    <t>106</t>
  </si>
  <si>
    <t>28329276</t>
  </si>
  <si>
    <t>fólie PE vyztužená pro parotěsnou vrstvu (reakce na oheň - třída E) 140g/m2</t>
  </si>
  <si>
    <t>716056405</t>
  </si>
  <si>
    <t>82*1,1235 'Přepočtené koeficientem množství</t>
  </si>
  <si>
    <t>107</t>
  </si>
  <si>
    <t>763131761</t>
  </si>
  <si>
    <t>Příplatek k SDK podhledu za plochu do 3 m2 jednotlivě</t>
  </si>
  <si>
    <t>-1146604698</t>
  </si>
  <si>
    <t>108</t>
  </si>
  <si>
    <t>763164541</t>
  </si>
  <si>
    <t>SDK obklad kcí tvaru L š do 0,8 m desky 1xH2 12,5</t>
  </si>
  <si>
    <t>1969133535</t>
  </si>
  <si>
    <t>zakrytí vedení ZTI</t>
  </si>
  <si>
    <t>0,8+1,3+1,8</t>
  </si>
  <si>
    <t>109</t>
  </si>
  <si>
    <t>998763332</t>
  </si>
  <si>
    <t>Přesun hmot tonážní pro konstrukce montované z desek ruční v objektech v přes 6 do 12 m</t>
  </si>
  <si>
    <t>1922385933</t>
  </si>
  <si>
    <t>766</t>
  </si>
  <si>
    <t>Konstrukce truhlářské</t>
  </si>
  <si>
    <t>110</t>
  </si>
  <si>
    <t>766231113</t>
  </si>
  <si>
    <t xml:space="preserve">Montáž sklápěcích schodů na půdu s vyřezáním otvoru a kompletizací  </t>
  </si>
  <si>
    <t>-1094352110</t>
  </si>
  <si>
    <t>111</t>
  </si>
  <si>
    <t>61233166</t>
  </si>
  <si>
    <t>schody půdní skládací protipožární dřevěné, pro výšku max. 280cm, 12 schodnic El 15, 120x70cm</t>
  </si>
  <si>
    <t>1322240497</t>
  </si>
  <si>
    <t>112</t>
  </si>
  <si>
    <t>766660171</t>
  </si>
  <si>
    <t>Montáž dveřních křídel otvíravých jednokřídlových š do 0,8 m do obložkové zárubně</t>
  </si>
  <si>
    <t>584274516</t>
  </si>
  <si>
    <t>113</t>
  </si>
  <si>
    <t>61162084</t>
  </si>
  <si>
    <t>dveře jednokřídlé dřevotřískové povrch laminátový plné 600x1970-2100mm</t>
  </si>
  <si>
    <t>-183744286</t>
  </si>
  <si>
    <t>114</t>
  </si>
  <si>
    <t>61162086</t>
  </si>
  <si>
    <t>dveře jednokřídlé dřevotřískové povrch laminátový plné 800x1970-2100mm</t>
  </si>
  <si>
    <t>-467546584</t>
  </si>
  <si>
    <t>115</t>
  </si>
  <si>
    <t>766682111</t>
  </si>
  <si>
    <t>Montáž zárubní obložkových pro dveře jednokřídlové tl stěny do 170 mm</t>
  </si>
  <si>
    <t>283303638</t>
  </si>
  <si>
    <t>116</t>
  </si>
  <si>
    <t>61182307</t>
  </si>
  <si>
    <t>zárubeň jednokřídlá obložková s laminátovým povrchem tl stěny 60-150mm rozměru 600-1100/1970, 2100mm</t>
  </si>
  <si>
    <t>-1870956366</t>
  </si>
  <si>
    <t>117</t>
  </si>
  <si>
    <t>766682112</t>
  </si>
  <si>
    <t>Montáž zárubní obložkových pro dveře jednokřídlové tl stěny přes 170 do 350 mm</t>
  </si>
  <si>
    <t>412623604</t>
  </si>
  <si>
    <t>118</t>
  </si>
  <si>
    <t>61182309</t>
  </si>
  <si>
    <t>zárubeň jednokřídlá obložková s laminátovým povrchem tl stěny 260-350mm rozměru 600-1100/1970, 2100mm</t>
  </si>
  <si>
    <t>1988619366</t>
  </si>
  <si>
    <t>119</t>
  </si>
  <si>
    <t>766691914</t>
  </si>
  <si>
    <t>Vyvěšení nebo zavěšení dřevěných křídel dveří pl do 2 m2</t>
  </si>
  <si>
    <t>-599144608</t>
  </si>
  <si>
    <t>6+7</t>
  </si>
  <si>
    <t>120</t>
  </si>
  <si>
    <t>998766122</t>
  </si>
  <si>
    <t>Přesun hmot tonážní pro kce truhlářské ruční v objektech v přes 6 do 12 m</t>
  </si>
  <si>
    <t>-1310882719</t>
  </si>
  <si>
    <t>771</t>
  </si>
  <si>
    <t>Podlahy z dlaždic</t>
  </si>
  <si>
    <t>121</t>
  </si>
  <si>
    <t>771111011</t>
  </si>
  <si>
    <t>Vysátí podkladu před pokládkou dlažby</t>
  </si>
  <si>
    <t>-1969980694</t>
  </si>
  <si>
    <t>1,28+2,2+4,8</t>
  </si>
  <si>
    <t>122</t>
  </si>
  <si>
    <t>771121011</t>
  </si>
  <si>
    <t>Nátěr penetrační na podlahu</t>
  </si>
  <si>
    <t>1002348921</t>
  </si>
  <si>
    <t>123</t>
  </si>
  <si>
    <t>771151011</t>
  </si>
  <si>
    <t>Samonivelační stěrka podlah pevnosti 20 MPa tl 3 mm</t>
  </si>
  <si>
    <t>1257837527</t>
  </si>
  <si>
    <t>124</t>
  </si>
  <si>
    <t>771574416</t>
  </si>
  <si>
    <t>Montáž podlah keramických hladkých lepených cementovým flexibilním lepidlem přes 9 do 12 ks/m2</t>
  </si>
  <si>
    <t>-1664845957</t>
  </si>
  <si>
    <t>125</t>
  </si>
  <si>
    <t>59761135</t>
  </si>
  <si>
    <t>dlažba keramická slinutá nemrazuvzdorná povrch hladký/matný tl do 10mm přes 9 do 12ks/m2</t>
  </si>
  <si>
    <t>-1508611248</t>
  </si>
  <si>
    <t>15,03*1,1 'Přepočtené koeficientem množství</t>
  </si>
  <si>
    <t>126</t>
  </si>
  <si>
    <t>771577211</t>
  </si>
  <si>
    <t>Příplatek k montáži podlah keramických lepených cementovým flexibilním lepidlem za plochu do 5 m2</t>
  </si>
  <si>
    <t>-1610140042</t>
  </si>
  <si>
    <t>1,44</t>
  </si>
  <si>
    <t>127</t>
  </si>
  <si>
    <t>771474113</t>
  </si>
  <si>
    <t>Montáž soklů z dlaždic keramických rovných lepených cementovým flexibilním lepidlem v přes 90 do 120 mm</t>
  </si>
  <si>
    <t>617917946</t>
  </si>
  <si>
    <t xml:space="preserve">1 NP zádveří </t>
  </si>
  <si>
    <t>1,0+2,6-0,8+4,2+2,6+1,0</t>
  </si>
  <si>
    <t>128</t>
  </si>
  <si>
    <t>59761175</t>
  </si>
  <si>
    <t>sokl keramický mrazuvzdorný povrch hladký/matný tl do 10mm výšky přes 90 do 120mm</t>
  </si>
  <si>
    <t>-792782131</t>
  </si>
  <si>
    <t>10,6</t>
  </si>
  <si>
    <t>10,6*1,1 'Přepočtené koeficientem množství</t>
  </si>
  <si>
    <t>129</t>
  </si>
  <si>
    <t>771591112</t>
  </si>
  <si>
    <t>Izolace pod dlažbu nátěrem nebo stěrkou ve dvou vrstvách</t>
  </si>
  <si>
    <t>-1466216798</t>
  </si>
  <si>
    <t>130</t>
  </si>
  <si>
    <t>771591264</t>
  </si>
  <si>
    <t>Izolace těsnícími pásy mezi podlahou a stěnou</t>
  </si>
  <si>
    <t>1234330952</t>
  </si>
  <si>
    <t>131</t>
  </si>
  <si>
    <t>24771221</t>
  </si>
  <si>
    <t>páska pružná těsnící hydroizolační š do 120mm</t>
  </si>
  <si>
    <t>-65316752</t>
  </si>
  <si>
    <t>23,5*1,05 'Přepočtené koeficientem množství</t>
  </si>
  <si>
    <t>132</t>
  </si>
  <si>
    <t>998771122</t>
  </si>
  <si>
    <t>Přesun hmot tonážní pro podlahy z dlaždic ruční v objektech v přes 6 do 12 m</t>
  </si>
  <si>
    <t>-1007573270</t>
  </si>
  <si>
    <t>776</t>
  </si>
  <si>
    <t>Podlahy povlakové</t>
  </si>
  <si>
    <t>133</t>
  </si>
  <si>
    <t>776111311</t>
  </si>
  <si>
    <t>Vysátí podkladu povlakových podlah</t>
  </si>
  <si>
    <t>84710268</t>
  </si>
  <si>
    <t xml:space="preserve">1 NP </t>
  </si>
  <si>
    <t>9,0+15,6+14,0+15,6+15,6+2,2</t>
  </si>
  <si>
    <t>134</t>
  </si>
  <si>
    <t>776121112</t>
  </si>
  <si>
    <t>Vodou ředitelná penetrace savého podkladu povlakových podlah</t>
  </si>
  <si>
    <t>-1003416808</t>
  </si>
  <si>
    <t>135</t>
  </si>
  <si>
    <t>776141111</t>
  </si>
  <si>
    <t>Stěrka podlahová nivelační pro vyrovnání podkladu povlakových podlah pevnosti 20 MPa tl do 3 mm</t>
  </si>
  <si>
    <t>-2132321201</t>
  </si>
  <si>
    <t>136</t>
  </si>
  <si>
    <t>776201811</t>
  </si>
  <si>
    <t>Demontáž lepených povlakových podlah bez podložky ručně</t>
  </si>
  <si>
    <t>49284906</t>
  </si>
  <si>
    <t>1.NP</t>
  </si>
  <si>
    <t>2.NP</t>
  </si>
  <si>
    <t>9,6+16,2+14,0+16,2+16,2+5,8</t>
  </si>
  <si>
    <t>137</t>
  </si>
  <si>
    <t>776221111</t>
  </si>
  <si>
    <t>Lepení pásů z PVC standardním lepidlem</t>
  </si>
  <si>
    <t>2002985760</t>
  </si>
  <si>
    <t>138</t>
  </si>
  <si>
    <t>28411154</t>
  </si>
  <si>
    <t>PVC vinyl heterogenní akustická tl 3,90mm nášlapná vrstva 0,70mm, hořlavost Cfl-s1, třída zátěže 34/42, útlum 19dB, bodová zátěž &lt;= 0,10mm, protiskluznost R10</t>
  </si>
  <si>
    <t>-1541618173</t>
  </si>
  <si>
    <t>146,8*1,1 'Přepočtené koeficientem množství</t>
  </si>
  <si>
    <t>139</t>
  </si>
  <si>
    <t>776421111</t>
  </si>
  <si>
    <t>Montáž obvodových lišt lepením</t>
  </si>
  <si>
    <t>-1630992679</t>
  </si>
  <si>
    <t>12,4+17,0+19,2+16,8+16,8+4,4-0,6*2-0,8*5</t>
  </si>
  <si>
    <t>10,4+15,2+19,0+16,0+16,0-0,6*2-0,8*4</t>
  </si>
  <si>
    <t>140</t>
  </si>
  <si>
    <t>28411007</t>
  </si>
  <si>
    <t>lišta soklová PVC 15x50mm</t>
  </si>
  <si>
    <t>815661504</t>
  </si>
  <si>
    <t>153,6*1,02 'Přepočtené koeficientem množství</t>
  </si>
  <si>
    <t>141</t>
  </si>
  <si>
    <t>776421311</t>
  </si>
  <si>
    <t>Montáž přechodových samolepících lišt</t>
  </si>
  <si>
    <t>1292360568</t>
  </si>
  <si>
    <t xml:space="preserve">přechod mezi dlažbou a vinylem </t>
  </si>
  <si>
    <t>0,6*4+0,8</t>
  </si>
  <si>
    <t>142</t>
  </si>
  <si>
    <t>59054153</t>
  </si>
  <si>
    <t>profil přechodový mezi kobercem a dlažbou, laminátovou nebo dřevěnou podlahou</t>
  </si>
  <si>
    <t>-210309677</t>
  </si>
  <si>
    <t>3,2*1,02 'Přepočtené koeficientem množství</t>
  </si>
  <si>
    <t>143</t>
  </si>
  <si>
    <t>998776122</t>
  </si>
  <si>
    <t>Přesun hmot tonážní pro podlahy povlakové ruční v objektech v přes 6 do 12 m</t>
  </si>
  <si>
    <t>1904833482</t>
  </si>
  <si>
    <t>781</t>
  </si>
  <si>
    <t>Dokončovací práce - obklady</t>
  </si>
  <si>
    <t>144</t>
  </si>
  <si>
    <t>781121011</t>
  </si>
  <si>
    <t>Nátěr penetrační na stěnu</t>
  </si>
  <si>
    <t>1784278031</t>
  </si>
  <si>
    <t>52,66</t>
  </si>
  <si>
    <t>145</t>
  </si>
  <si>
    <t>781131112</t>
  </si>
  <si>
    <t>Izolace pod obklad nátěrem nebo stěrkou ve dvou vrstvách</t>
  </si>
  <si>
    <t>-487820728</t>
  </si>
  <si>
    <t>146</t>
  </si>
  <si>
    <t>781131232</t>
  </si>
  <si>
    <t>Izolace pod obklad těsnícími pásy pro styčné nebo dilatační spáry</t>
  </si>
  <si>
    <t>-707503878</t>
  </si>
  <si>
    <t>(8+10)*2,0</t>
  </si>
  <si>
    <t>147</t>
  </si>
  <si>
    <t>781472216</t>
  </si>
  <si>
    <t>Montáž obkladů keramických hladkých lepených cementovým flexibilním lepidlem přes 9 do 12 ks/m2</t>
  </si>
  <si>
    <t>1744861900</t>
  </si>
  <si>
    <t>"WC" (1,6*2+0,8*2)*2,0-0,6*2,0</t>
  </si>
  <si>
    <t xml:space="preserve">"špalety, parapet" 0,6*2*1,0+0,6*0,3 </t>
  </si>
  <si>
    <t>"koupelna" (1,6*2+1,3*2)*2,0-0,6*2,0</t>
  </si>
  <si>
    <t>"špalety,parapet" 1,38</t>
  </si>
  <si>
    <t>"WC" ( 1,8*2+0,8*2)*2,0-0,6*2,0</t>
  </si>
  <si>
    <t>"špalety, parapet" 0,5*2*1,0+0,5*0,3</t>
  </si>
  <si>
    <t xml:space="preserve">"koupelna" (1,8*2+3,1*2+0,3*2)*2,0-0,6*2,0 </t>
  </si>
  <si>
    <t>"špalety, parapet" 1,15</t>
  </si>
  <si>
    <t>148</t>
  </si>
  <si>
    <t>59761718</t>
  </si>
  <si>
    <t>obklad keramický nemrazuvzdorný povrch hladký/matný tl do 10mm přes 9 do 12ks/m2</t>
  </si>
  <si>
    <t>222847361</t>
  </si>
  <si>
    <t>52,66*1,15 'Přepočtené koeficientem množství</t>
  </si>
  <si>
    <t>149</t>
  </si>
  <si>
    <t>781472391</t>
  </si>
  <si>
    <t>Příplatek k montáži obkladů vnitřních keramických lepených cementovým flexibilním rychletuhnoucím lepidlem za plochu do 10 m2</t>
  </si>
  <si>
    <t>109412895</t>
  </si>
  <si>
    <t>150</t>
  </si>
  <si>
    <t>781492251</t>
  </si>
  <si>
    <t>Montáž profilů ukončovacích, rohových, vanových lepených flexibilním cementovým lepidlem</t>
  </si>
  <si>
    <t>473486406</t>
  </si>
  <si>
    <t>"WC+koupelna ukončovací " 1,6*4+0,8*2+1,3*2</t>
  </si>
  <si>
    <t>"špalety" (0,6*4)+0,3*2+0,6</t>
  </si>
  <si>
    <t>"u zárubní"2,2*4</t>
  </si>
  <si>
    <t>"vanová lišta" 1,7</t>
  </si>
  <si>
    <t>"rohová lišta" 2,0*8</t>
  </si>
  <si>
    <t>"WC+koupelna ukončovací "1,8*4+0,8*2+3,1*2+0,6</t>
  </si>
  <si>
    <t>"špalety" 0,6*4+0,3*2+0,6</t>
  </si>
  <si>
    <t xml:space="preserve">"u zárubní" 2,0*4 </t>
  </si>
  <si>
    <t>151</t>
  </si>
  <si>
    <t>28342001</t>
  </si>
  <si>
    <t>lišta ukončovací z PVC 8mm</t>
  </si>
  <si>
    <t>962207925</t>
  </si>
  <si>
    <t>83,9</t>
  </si>
  <si>
    <t>83,9*1,05 'Přepočtené koeficientem množství</t>
  </si>
  <si>
    <t>152</t>
  </si>
  <si>
    <t>781493610</t>
  </si>
  <si>
    <t>Montáž vanových plastových dvířek lepených s uchycením na magnet</t>
  </si>
  <si>
    <t>1675952402</t>
  </si>
  <si>
    <t>153</t>
  </si>
  <si>
    <t>56245725</t>
  </si>
  <si>
    <t>dvířka vanová bílá 150x200mm</t>
  </si>
  <si>
    <t>-1419425801</t>
  </si>
  <si>
    <t>154</t>
  </si>
  <si>
    <t>998781122</t>
  </si>
  <si>
    <t>Přesun hmot tonážní pro obklady keramické ruční v objektech v přes 6 do 12 m</t>
  </si>
  <si>
    <t>-1372635160</t>
  </si>
  <si>
    <t>784</t>
  </si>
  <si>
    <t>Dokončovací práce - malby a tapety</t>
  </si>
  <si>
    <t>155</t>
  </si>
  <si>
    <t>784171101</t>
  </si>
  <si>
    <t>Zakrytí vnitřních podlah včetně pozdějšího odkrytí</t>
  </si>
  <si>
    <t>839918933</t>
  </si>
  <si>
    <t>156</t>
  </si>
  <si>
    <t>28323152</t>
  </si>
  <si>
    <t>fólie s papírovou samolepící páskou pro vnitřní malířské potřeby 1,8mx33m</t>
  </si>
  <si>
    <t>430152841</t>
  </si>
  <si>
    <t>157</t>
  </si>
  <si>
    <t>784181111</t>
  </si>
  <si>
    <t>Základní silikátová jednonásobná bezbarvá penetrace podkladu v místnostech v do 3,80 m</t>
  </si>
  <si>
    <t>-290733195</t>
  </si>
  <si>
    <t xml:space="preserve">stěny - viz omítky </t>
  </si>
  <si>
    <t>415,604</t>
  </si>
  <si>
    <t>stropy  1 NP</t>
  </si>
  <si>
    <t>158</t>
  </si>
  <si>
    <t>784211121</t>
  </si>
  <si>
    <t>Dvojnásobné bílé malby ze směsí za mokra středně oděruvzdorných v místnostech v do 3,80 m</t>
  </si>
  <si>
    <t>-1366954909</t>
  </si>
  <si>
    <t>stropy 2 NP - viz SDK</t>
  </si>
  <si>
    <t>VRN</t>
  </si>
  <si>
    <t>Vedlejší rozpočtové náklady</t>
  </si>
  <si>
    <t>VRN3</t>
  </si>
  <si>
    <t>Zařízení staveniště</t>
  </si>
  <si>
    <t>159</t>
  </si>
  <si>
    <t>030001000</t>
  </si>
  <si>
    <t>%</t>
  </si>
  <si>
    <t>1024</t>
  </si>
  <si>
    <t>97582809</t>
  </si>
  <si>
    <t>VRN9</t>
  </si>
  <si>
    <t>Ostatní náklady</t>
  </si>
  <si>
    <t>160</t>
  </si>
  <si>
    <t>090001000</t>
  </si>
  <si>
    <t>-1792301263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</si>
</sst>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36" fillId="0" borderId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</cellXfs>
  <cellStyles count="3">
    <cellStyle name="Hypertextový odkaz" xfId="1" builtinId="8"/>
    <cellStyle name="Normal" xfId="2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33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18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9" t="s">
        <v>15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19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19</v>
      </c>
      <c r="AK17" s="27" t="s">
        <v>24</v>
      </c>
      <c r="AN17" s="25" t="s">
        <v>1</v>
      </c>
      <c r="AR17" s="21"/>
      <c r="BS17" s="18" t="s">
        <v>27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28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27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16.5" customHeight="1">
      <c r="B23" s="21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3" t="s">
        <v>31</v>
      </c>
      <c r="M28" s="223"/>
      <c r="N28" s="223"/>
      <c r="O28" s="223"/>
      <c r="P28" s="223"/>
      <c r="Q28" s="30"/>
      <c r="R28" s="30"/>
      <c r="S28" s="30"/>
      <c r="T28" s="30"/>
      <c r="U28" s="30"/>
      <c r="V28" s="30"/>
      <c r="W28" s="223" t="s">
        <v>32</v>
      </c>
      <c r="X28" s="223"/>
      <c r="Y28" s="223"/>
      <c r="Z28" s="223"/>
      <c r="AA28" s="223"/>
      <c r="AB28" s="223"/>
      <c r="AC28" s="223"/>
      <c r="AD28" s="223"/>
      <c r="AE28" s="223"/>
      <c r="AF28" s="30"/>
      <c r="AG28" s="30"/>
      <c r="AH28" s="30"/>
      <c r="AI28" s="30"/>
      <c r="AJ28" s="30"/>
      <c r="AK28" s="223" t="s">
        <v>33</v>
      </c>
      <c r="AL28" s="223"/>
      <c r="AM28" s="223"/>
      <c r="AN28" s="223"/>
      <c r="AO28" s="223"/>
      <c r="AP28" s="30"/>
      <c r="AQ28" s="30"/>
      <c r="AR28" s="31"/>
      <c r="BE28" s="30"/>
    </row>
    <row r="29" spans="1:71" s="3" customFormat="1" ht="14.45" customHeight="1">
      <c r="B29" s="35"/>
      <c r="D29" s="27" t="s">
        <v>34</v>
      </c>
      <c r="F29" s="27" t="s">
        <v>35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</row>
    <row r="30" spans="1:71" s="3" customFormat="1" ht="14.45" customHeight="1">
      <c r="B30" s="35"/>
      <c r="F30" s="27" t="s">
        <v>36</v>
      </c>
      <c r="L30" s="208">
        <v>0.12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</row>
    <row r="31" spans="1:71" s="3" customFormat="1" ht="14.45" hidden="1" customHeight="1">
      <c r="B31" s="35"/>
      <c r="F31" s="27" t="s">
        <v>37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</row>
    <row r="32" spans="1:71" s="3" customFormat="1" ht="14.45" hidden="1" customHeight="1">
      <c r="B32" s="35"/>
      <c r="F32" s="27" t="s">
        <v>38</v>
      </c>
      <c r="L32" s="208">
        <v>0.12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</row>
    <row r="33" spans="1:57" s="3" customFormat="1" ht="14.45" hidden="1" customHeight="1">
      <c r="B33" s="35"/>
      <c r="F33" s="27" t="s">
        <v>39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209" t="s">
        <v>42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11">
        <f>SUM(AK26:AK33)</f>
        <v>0</v>
      </c>
      <c r="AL35" s="210"/>
      <c r="AM35" s="210"/>
      <c r="AN35" s="210"/>
      <c r="AO35" s="212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44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45</v>
      </c>
      <c r="AI60" s="33"/>
      <c r="AJ60" s="33"/>
      <c r="AK60" s="33"/>
      <c r="AL60" s="33"/>
      <c r="AM60" s="43" t="s">
        <v>46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48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45</v>
      </c>
      <c r="AI75" s="33"/>
      <c r="AJ75" s="33"/>
      <c r="AK75" s="33"/>
      <c r="AL75" s="33"/>
      <c r="AM75" s="43" t="s">
        <v>46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22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7" t="s">
        <v>12</v>
      </c>
      <c r="L84" s="4" t="str">
        <f>K5</f>
        <v>24/05/59</v>
      </c>
      <c r="AR84" s="49"/>
    </row>
    <row r="85" spans="1:90" s="5" customFormat="1" ht="36.950000000000003" customHeight="1">
      <c r="B85" s="50"/>
      <c r="C85" s="51" t="s">
        <v>14</v>
      </c>
      <c r="L85" s="197" t="str">
        <f>K6</f>
        <v>Stavební úpravy DD Chanovice č.p.14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199" t="str">
        <f>IF(AN8= "","",AN8)</f>
        <v>3. 5. 2024</v>
      </c>
      <c r="AN87" s="199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00" t="str">
        <f>IF(E17="","",E17)</f>
        <v xml:space="preserve"> </v>
      </c>
      <c r="AN89" s="201"/>
      <c r="AO89" s="201"/>
      <c r="AP89" s="201"/>
      <c r="AQ89" s="30"/>
      <c r="AR89" s="31"/>
      <c r="AS89" s="202" t="s">
        <v>50</v>
      </c>
      <c r="AT89" s="20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200" t="str">
        <f>IF(E20="","",E20)</f>
        <v xml:space="preserve"> </v>
      </c>
      <c r="AN90" s="201"/>
      <c r="AO90" s="201"/>
      <c r="AP90" s="201"/>
      <c r="AQ90" s="30"/>
      <c r="AR90" s="31"/>
      <c r="AS90" s="204"/>
      <c r="AT90" s="20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4"/>
      <c r="AT91" s="20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192" t="s">
        <v>51</v>
      </c>
      <c r="D92" s="193"/>
      <c r="E92" s="193"/>
      <c r="F92" s="193"/>
      <c r="G92" s="193"/>
      <c r="H92" s="58"/>
      <c r="I92" s="194" t="s">
        <v>52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5" t="s">
        <v>53</v>
      </c>
      <c r="AH92" s="193"/>
      <c r="AI92" s="193"/>
      <c r="AJ92" s="193"/>
      <c r="AK92" s="193"/>
      <c r="AL92" s="193"/>
      <c r="AM92" s="193"/>
      <c r="AN92" s="194" t="s">
        <v>54</v>
      </c>
      <c r="AO92" s="193"/>
      <c r="AP92" s="196"/>
      <c r="AQ92" s="59" t="s">
        <v>55</v>
      </c>
      <c r="AR92" s="31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68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1782.3228799999999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69</v>
      </c>
      <c r="BT94" s="75" t="s">
        <v>70</v>
      </c>
      <c r="BV94" s="75" t="s">
        <v>71</v>
      </c>
      <c r="BW94" s="75" t="s">
        <v>4</v>
      </c>
      <c r="BX94" s="75" t="s">
        <v>72</v>
      </c>
      <c r="CL94" s="75" t="s">
        <v>1</v>
      </c>
    </row>
    <row r="95" spans="1:90" s="7" customFormat="1" ht="16.5" customHeight="1">
      <c r="A95" s="76" t="s">
        <v>73</v>
      </c>
      <c r="B95" s="77"/>
      <c r="C95" s="78"/>
      <c r="D95" s="215" t="s">
        <v>13</v>
      </c>
      <c r="E95" s="215"/>
      <c r="F95" s="215"/>
      <c r="G95" s="215"/>
      <c r="H95" s="215"/>
      <c r="I95" s="79"/>
      <c r="J95" s="215" t="s">
        <v>15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'24-05-59 - Stavební úprav...'!J28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0" t="s">
        <v>74</v>
      </c>
      <c r="AR95" s="77"/>
      <c r="AS95" s="81">
        <v>0</v>
      </c>
      <c r="AT95" s="82">
        <f>ROUND(SUM(AV95:AW95),2)</f>
        <v>0</v>
      </c>
      <c r="AU95" s="83">
        <f>'24-05-59 - Stavební úprav...'!P139</f>
        <v>1782.3228830000003</v>
      </c>
      <c r="AV95" s="82">
        <f>'24-05-59 - Stavební úprav...'!J31</f>
        <v>0</v>
      </c>
      <c r="AW95" s="82">
        <f>'24-05-59 - Stavební úprav...'!J32</f>
        <v>0</v>
      </c>
      <c r="AX95" s="82">
        <f>'24-05-59 - Stavební úprav...'!J33</f>
        <v>0</v>
      </c>
      <c r="AY95" s="82">
        <f>'24-05-59 - Stavební úprav...'!J34</f>
        <v>0</v>
      </c>
      <c r="AZ95" s="82">
        <f>'24-05-59 - Stavební úprav...'!F31</f>
        <v>0</v>
      </c>
      <c r="BA95" s="82">
        <f>'24-05-59 - Stavební úprav...'!F32</f>
        <v>0</v>
      </c>
      <c r="BB95" s="82">
        <f>'24-05-59 - Stavební úprav...'!F33</f>
        <v>0</v>
      </c>
      <c r="BC95" s="82">
        <f>'24-05-59 - Stavební úprav...'!F34</f>
        <v>0</v>
      </c>
      <c r="BD95" s="84">
        <f>'24-05-59 - Stavební úprav...'!F35</f>
        <v>0</v>
      </c>
      <c r="BT95" s="85" t="s">
        <v>75</v>
      </c>
      <c r="BU95" s="85" t="s">
        <v>76</v>
      </c>
      <c r="BV95" s="85" t="s">
        <v>71</v>
      </c>
      <c r="BW95" s="85" t="s">
        <v>4</v>
      </c>
      <c r="BX95" s="85" t="s">
        <v>72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4-05-59 - Stavební úpra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85"/>
  <sheetViews>
    <sheetView showGridLines="0" tabSelected="1" topLeftCell="A512" workbookViewId="0">
      <selection activeCell="I584" sqref="I58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1:46" s="1" customFormat="1" ht="24.95" customHeight="1">
      <c r="B4" s="21"/>
      <c r="D4" s="22" t="s">
        <v>78</v>
      </c>
      <c r="L4" s="21"/>
      <c r="M4" s="8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0"/>
      <c r="B6" s="31"/>
      <c r="C6" s="30"/>
      <c r="D6" s="27" t="s">
        <v>14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197" t="s">
        <v>15</v>
      </c>
      <c r="F7" s="224"/>
      <c r="G7" s="224"/>
      <c r="H7" s="224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7" t="s">
        <v>16</v>
      </c>
      <c r="E9" s="30"/>
      <c r="F9" s="25" t="s">
        <v>1</v>
      </c>
      <c r="G9" s="30"/>
      <c r="H9" s="30"/>
      <c r="I9" s="27" t="s">
        <v>17</v>
      </c>
      <c r="J9" s="25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18</v>
      </c>
      <c r="E10" s="30"/>
      <c r="F10" s="25" t="s">
        <v>19</v>
      </c>
      <c r="G10" s="30"/>
      <c r="H10" s="30"/>
      <c r="I10" s="27" t="s">
        <v>20</v>
      </c>
      <c r="J10" s="53" t="str">
        <f>'Rekapitulace stavby'!AN8</f>
        <v>3. 5. 2024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22</v>
      </c>
      <c r="E12" s="30"/>
      <c r="F12" s="30"/>
      <c r="G12" s="30"/>
      <c r="H12" s="30"/>
      <c r="I12" s="27" t="s">
        <v>23</v>
      </c>
      <c r="J12" s="25" t="str">
        <f>IF('Rekapitulace stavby'!AN10="","",'Rekapitulace stavby'!AN10)</f>
        <v/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5" t="str">
        <f>IF('Rekapitulace stavby'!E11="","",'Rekapitulace stavby'!E11)</f>
        <v xml:space="preserve"> </v>
      </c>
      <c r="F13" s="30"/>
      <c r="G13" s="30"/>
      <c r="H13" s="30"/>
      <c r="I13" s="27" t="s">
        <v>24</v>
      </c>
      <c r="J13" s="25" t="str">
        <f>IF('Rekapitulace stavby'!AN11="","",'Rekapitulace stavby'!AN11)</f>
        <v/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25</v>
      </c>
      <c r="E15" s="30"/>
      <c r="F15" s="30"/>
      <c r="G15" s="30"/>
      <c r="H15" s="30"/>
      <c r="I15" s="27" t="s">
        <v>23</v>
      </c>
      <c r="J15" s="25" t="str">
        <f>'Rekapitulace stavby'!AN13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18" t="str">
        <f>'Rekapitulace stavby'!E14</f>
        <v xml:space="preserve"> </v>
      </c>
      <c r="F16" s="218"/>
      <c r="G16" s="218"/>
      <c r="H16" s="218"/>
      <c r="I16" s="27" t="s">
        <v>24</v>
      </c>
      <c r="J16" s="25" t="str">
        <f>'Rekapitulace stavby'!AN14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26</v>
      </c>
      <c r="E18" s="30"/>
      <c r="F18" s="30"/>
      <c r="G18" s="30"/>
      <c r="H18" s="30"/>
      <c r="I18" s="27" t="s">
        <v>23</v>
      </c>
      <c r="J18" s="25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stavby'!E17="","",'Rekapitulace stavby'!E17)</f>
        <v xml:space="preserve"> </v>
      </c>
      <c r="F19" s="30"/>
      <c r="G19" s="30"/>
      <c r="H19" s="30"/>
      <c r="I19" s="27" t="s">
        <v>24</v>
      </c>
      <c r="J19" s="25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28</v>
      </c>
      <c r="E21" s="30"/>
      <c r="F21" s="30"/>
      <c r="G21" s="30"/>
      <c r="H21" s="30"/>
      <c r="I21" s="27" t="s">
        <v>23</v>
      </c>
      <c r="J21" s="25" t="str">
        <f>IF('Rekapitulace stavby'!AN19="","",'Rekapitulace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5" t="str">
        <f>IF('Rekapitulace stavby'!E20="","",'Rekapitulace stavby'!E20)</f>
        <v xml:space="preserve"> </v>
      </c>
      <c r="F22" s="30"/>
      <c r="G22" s="30"/>
      <c r="H22" s="30"/>
      <c r="I22" s="27" t="s">
        <v>24</v>
      </c>
      <c r="J22" s="25" t="str">
        <f>IF('Rekapitulace stavby'!AN20="","",'Rekapitulace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29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8"/>
      <c r="B25" s="89"/>
      <c r="C25" s="88"/>
      <c r="D25" s="88"/>
      <c r="E25" s="220" t="s">
        <v>1</v>
      </c>
      <c r="F25" s="220"/>
      <c r="G25" s="220"/>
      <c r="H25" s="220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1" t="s">
        <v>30</v>
      </c>
      <c r="E28" s="30"/>
      <c r="F28" s="30"/>
      <c r="G28" s="30"/>
      <c r="H28" s="30"/>
      <c r="I28" s="30"/>
      <c r="J28" s="69">
        <f>ROUND(J139,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32</v>
      </c>
      <c r="G30" s="30"/>
      <c r="H30" s="30"/>
      <c r="I30" s="34" t="s">
        <v>31</v>
      </c>
      <c r="J30" s="34" t="s">
        <v>33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2" t="s">
        <v>34</v>
      </c>
      <c r="E31" s="27" t="s">
        <v>35</v>
      </c>
      <c r="F31" s="93">
        <f>ROUND((SUM(BE139:BE584)),  2)</f>
        <v>0</v>
      </c>
      <c r="G31" s="30"/>
      <c r="H31" s="30"/>
      <c r="I31" s="94">
        <v>0.21</v>
      </c>
      <c r="J31" s="93">
        <f>ROUND(((SUM(BE139:BE584))*I31),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7" t="s">
        <v>36</v>
      </c>
      <c r="F32" s="93">
        <f>ROUND((SUM(BF139:BF584)),  2)</f>
        <v>0</v>
      </c>
      <c r="G32" s="30"/>
      <c r="H32" s="30"/>
      <c r="I32" s="94">
        <v>0.12</v>
      </c>
      <c r="J32" s="93">
        <f>ROUND(((SUM(BF139:BF584))*I32),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7" t="s">
        <v>37</v>
      </c>
      <c r="F33" s="93">
        <f>ROUND((SUM(BG139:BG584)),  2)</f>
        <v>0</v>
      </c>
      <c r="G33" s="30"/>
      <c r="H33" s="30"/>
      <c r="I33" s="94">
        <v>0.21</v>
      </c>
      <c r="J33" s="93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38</v>
      </c>
      <c r="F34" s="93">
        <f>ROUND((SUM(BH139:BH584)),  2)</f>
        <v>0</v>
      </c>
      <c r="G34" s="30"/>
      <c r="H34" s="30"/>
      <c r="I34" s="94">
        <v>0.12</v>
      </c>
      <c r="J34" s="93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39</v>
      </c>
      <c r="F35" s="93">
        <f>ROUND((SUM(BI139:BI584)),  2)</f>
        <v>0</v>
      </c>
      <c r="G35" s="30"/>
      <c r="H35" s="30"/>
      <c r="I35" s="94">
        <v>0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5"/>
      <c r="D37" s="96" t="s">
        <v>40</v>
      </c>
      <c r="E37" s="58"/>
      <c r="F37" s="58"/>
      <c r="G37" s="97" t="s">
        <v>41</v>
      </c>
      <c r="H37" s="98" t="s">
        <v>42</v>
      </c>
      <c r="I37" s="58"/>
      <c r="J37" s="99">
        <f>SUM(J28:J35)</f>
        <v>0</v>
      </c>
      <c r="K37" s="10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01" t="s">
        <v>46</v>
      </c>
      <c r="G61" s="43" t="s">
        <v>45</v>
      </c>
      <c r="H61" s="33"/>
      <c r="I61" s="33"/>
      <c r="J61" s="102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01" t="s">
        <v>46</v>
      </c>
      <c r="G76" s="43" t="s">
        <v>45</v>
      </c>
      <c r="H76" s="33"/>
      <c r="I76" s="33"/>
      <c r="J76" s="102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79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197" t="str">
        <f>E7</f>
        <v>Stavební úpravy DD Chanovice č.p.14</v>
      </c>
      <c r="F85" s="224"/>
      <c r="G85" s="224"/>
      <c r="H85" s="22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7" t="s">
        <v>18</v>
      </c>
      <c r="D87" s="30"/>
      <c r="E87" s="30"/>
      <c r="F87" s="25" t="str">
        <f>F10</f>
        <v xml:space="preserve"> </v>
      </c>
      <c r="G87" s="30"/>
      <c r="H87" s="30"/>
      <c r="I87" s="27" t="s">
        <v>20</v>
      </c>
      <c r="J87" s="53" t="str">
        <f>IF(J10="","",J10)</f>
        <v>3. 5. 2024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7" t="s">
        <v>22</v>
      </c>
      <c r="D89" s="30"/>
      <c r="E89" s="30"/>
      <c r="F89" s="25" t="str">
        <f>E13</f>
        <v xml:space="preserve"> </v>
      </c>
      <c r="G89" s="30"/>
      <c r="H89" s="30"/>
      <c r="I89" s="27" t="s">
        <v>26</v>
      </c>
      <c r="J89" s="28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7" t="s">
        <v>25</v>
      </c>
      <c r="D90" s="30"/>
      <c r="E90" s="30"/>
      <c r="F90" s="25" t="str">
        <f>IF(E16="","",E16)</f>
        <v xml:space="preserve"> </v>
      </c>
      <c r="G90" s="30"/>
      <c r="H90" s="30"/>
      <c r="I90" s="27" t="s">
        <v>28</v>
      </c>
      <c r="J90" s="28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3" t="s">
        <v>80</v>
      </c>
      <c r="D92" s="95"/>
      <c r="E92" s="95"/>
      <c r="F92" s="95"/>
      <c r="G92" s="95"/>
      <c r="H92" s="95"/>
      <c r="I92" s="95"/>
      <c r="J92" s="104" t="s">
        <v>81</v>
      </c>
      <c r="K92" s="95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5" t="s">
        <v>82</v>
      </c>
      <c r="D94" s="30"/>
      <c r="E94" s="30"/>
      <c r="F94" s="30"/>
      <c r="G94" s="30"/>
      <c r="H94" s="30"/>
      <c r="I94" s="30"/>
      <c r="J94" s="69">
        <f>J139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8" t="s">
        <v>83</v>
      </c>
    </row>
    <row r="95" spans="1:47" s="9" customFormat="1" ht="24.95" customHeight="1">
      <c r="B95" s="106"/>
      <c r="D95" s="107" t="s">
        <v>84</v>
      </c>
      <c r="E95" s="108"/>
      <c r="F95" s="108"/>
      <c r="G95" s="108"/>
      <c r="H95" s="108"/>
      <c r="I95" s="108"/>
      <c r="J95" s="109">
        <f>J140</f>
        <v>0</v>
      </c>
      <c r="L95" s="106"/>
    </row>
    <row r="96" spans="1:47" s="10" customFormat="1" ht="19.899999999999999" customHeight="1">
      <c r="B96" s="110"/>
      <c r="D96" s="111" t="s">
        <v>85</v>
      </c>
      <c r="E96" s="112"/>
      <c r="F96" s="112"/>
      <c r="G96" s="112"/>
      <c r="H96" s="112"/>
      <c r="I96" s="112"/>
      <c r="J96" s="113">
        <f>J141</f>
        <v>0</v>
      </c>
      <c r="L96" s="110"/>
    </row>
    <row r="97" spans="2:12" s="10" customFormat="1" ht="19.899999999999999" customHeight="1">
      <c r="B97" s="110"/>
      <c r="D97" s="111" t="s">
        <v>86</v>
      </c>
      <c r="E97" s="112"/>
      <c r="F97" s="112"/>
      <c r="G97" s="112"/>
      <c r="H97" s="112"/>
      <c r="I97" s="112"/>
      <c r="J97" s="113">
        <f>J148</f>
        <v>0</v>
      </c>
      <c r="L97" s="110"/>
    </row>
    <row r="98" spans="2:12" s="10" customFormat="1" ht="19.899999999999999" customHeight="1">
      <c r="B98" s="110"/>
      <c r="D98" s="111" t="s">
        <v>87</v>
      </c>
      <c r="E98" s="112"/>
      <c r="F98" s="112"/>
      <c r="G98" s="112"/>
      <c r="H98" s="112"/>
      <c r="I98" s="112"/>
      <c r="J98" s="113">
        <f>J178</f>
        <v>0</v>
      </c>
      <c r="L98" s="110"/>
    </row>
    <row r="99" spans="2:12" s="10" customFormat="1" ht="19.899999999999999" customHeight="1">
      <c r="B99" s="110"/>
      <c r="D99" s="111" t="s">
        <v>88</v>
      </c>
      <c r="E99" s="112"/>
      <c r="F99" s="112"/>
      <c r="G99" s="112"/>
      <c r="H99" s="112"/>
      <c r="I99" s="112"/>
      <c r="J99" s="113">
        <f>J183</f>
        <v>0</v>
      </c>
      <c r="L99" s="110"/>
    </row>
    <row r="100" spans="2:12" s="10" customFormat="1" ht="19.899999999999999" customHeight="1">
      <c r="B100" s="110"/>
      <c r="D100" s="111" t="s">
        <v>89</v>
      </c>
      <c r="E100" s="112"/>
      <c r="F100" s="112"/>
      <c r="G100" s="112"/>
      <c r="H100" s="112"/>
      <c r="I100" s="112"/>
      <c r="J100" s="113">
        <f>J236</f>
        <v>0</v>
      </c>
      <c r="L100" s="110"/>
    </row>
    <row r="101" spans="2:12" s="10" customFormat="1" ht="19.899999999999999" customHeight="1">
      <c r="B101" s="110"/>
      <c r="D101" s="111" t="s">
        <v>90</v>
      </c>
      <c r="E101" s="112"/>
      <c r="F101" s="112"/>
      <c r="G101" s="112"/>
      <c r="H101" s="112"/>
      <c r="I101" s="112"/>
      <c r="J101" s="113">
        <f>J297</f>
        <v>0</v>
      </c>
      <c r="L101" s="110"/>
    </row>
    <row r="102" spans="2:12" s="10" customFormat="1" ht="19.899999999999999" customHeight="1">
      <c r="B102" s="110"/>
      <c r="D102" s="111" t="s">
        <v>91</v>
      </c>
      <c r="E102" s="112"/>
      <c r="F102" s="112"/>
      <c r="G102" s="112"/>
      <c r="H102" s="112"/>
      <c r="I102" s="112"/>
      <c r="J102" s="113">
        <f>J302</f>
        <v>0</v>
      </c>
      <c r="L102" s="110"/>
    </row>
    <row r="103" spans="2:12" s="9" customFormat="1" ht="24.95" customHeight="1">
      <c r="B103" s="106"/>
      <c r="D103" s="107" t="s">
        <v>92</v>
      </c>
      <c r="E103" s="108"/>
      <c r="F103" s="108"/>
      <c r="G103" s="108"/>
      <c r="H103" s="108"/>
      <c r="I103" s="108"/>
      <c r="J103" s="109">
        <f>J304</f>
        <v>0</v>
      </c>
      <c r="L103" s="106"/>
    </row>
    <row r="104" spans="2:12" s="10" customFormat="1" ht="19.899999999999999" customHeight="1">
      <c r="B104" s="110"/>
      <c r="D104" s="111" t="s">
        <v>93</v>
      </c>
      <c r="E104" s="112"/>
      <c r="F104" s="112"/>
      <c r="G104" s="112"/>
      <c r="H104" s="112"/>
      <c r="I104" s="112"/>
      <c r="J104" s="113">
        <f>J305</f>
        <v>0</v>
      </c>
      <c r="L104" s="110"/>
    </row>
    <row r="105" spans="2:12" s="10" customFormat="1" ht="19.899999999999999" customHeight="1">
      <c r="B105" s="110"/>
      <c r="D105" s="111" t="s">
        <v>94</v>
      </c>
      <c r="E105" s="112"/>
      <c r="F105" s="112"/>
      <c r="G105" s="112"/>
      <c r="H105" s="112"/>
      <c r="I105" s="112"/>
      <c r="J105" s="113">
        <f>J320</f>
        <v>0</v>
      </c>
      <c r="L105" s="110"/>
    </row>
    <row r="106" spans="2:12" s="10" customFormat="1" ht="19.899999999999999" customHeight="1">
      <c r="B106" s="110"/>
      <c r="D106" s="111" t="s">
        <v>95</v>
      </c>
      <c r="E106" s="112"/>
      <c r="F106" s="112"/>
      <c r="G106" s="112"/>
      <c r="H106" s="112"/>
      <c r="I106" s="112"/>
      <c r="J106" s="113">
        <f>J325</f>
        <v>0</v>
      </c>
      <c r="L106" s="110"/>
    </row>
    <row r="107" spans="2:12" s="10" customFormat="1" ht="19.899999999999999" customHeight="1">
      <c r="B107" s="110"/>
      <c r="D107" s="111" t="s">
        <v>96</v>
      </c>
      <c r="E107" s="112"/>
      <c r="F107" s="112"/>
      <c r="G107" s="112"/>
      <c r="H107" s="112"/>
      <c r="I107" s="112"/>
      <c r="J107" s="113">
        <f>J340</f>
        <v>0</v>
      </c>
      <c r="L107" s="110"/>
    </row>
    <row r="108" spans="2:12" s="10" customFormat="1" ht="19.899999999999999" customHeight="1">
      <c r="B108" s="110"/>
      <c r="D108" s="111" t="s">
        <v>97</v>
      </c>
      <c r="E108" s="112"/>
      <c r="F108" s="112"/>
      <c r="G108" s="112"/>
      <c r="H108" s="112"/>
      <c r="I108" s="112"/>
      <c r="J108" s="113">
        <f>J352</f>
        <v>0</v>
      </c>
      <c r="L108" s="110"/>
    </row>
    <row r="109" spans="2:12" s="10" customFormat="1" ht="19.899999999999999" customHeight="1">
      <c r="B109" s="110"/>
      <c r="D109" s="111" t="s">
        <v>98</v>
      </c>
      <c r="E109" s="112"/>
      <c r="F109" s="112"/>
      <c r="G109" s="112"/>
      <c r="H109" s="112"/>
      <c r="I109" s="112"/>
      <c r="J109" s="113">
        <f>J372</f>
        <v>0</v>
      </c>
      <c r="L109" s="110"/>
    </row>
    <row r="110" spans="2:12" s="10" customFormat="1" ht="19.899999999999999" customHeight="1">
      <c r="B110" s="110"/>
      <c r="D110" s="111" t="s">
        <v>99</v>
      </c>
      <c r="E110" s="112"/>
      <c r="F110" s="112"/>
      <c r="G110" s="112"/>
      <c r="H110" s="112"/>
      <c r="I110" s="112"/>
      <c r="J110" s="113">
        <f>J386</f>
        <v>0</v>
      </c>
      <c r="L110" s="110"/>
    </row>
    <row r="111" spans="2:12" s="10" customFormat="1" ht="19.899999999999999" customHeight="1">
      <c r="B111" s="110"/>
      <c r="D111" s="111" t="s">
        <v>100</v>
      </c>
      <c r="E111" s="112"/>
      <c r="F111" s="112"/>
      <c r="G111" s="112"/>
      <c r="H111" s="112"/>
      <c r="I111" s="112"/>
      <c r="J111" s="113">
        <f>J388</f>
        <v>0</v>
      </c>
      <c r="L111" s="110"/>
    </row>
    <row r="112" spans="2:12" s="10" customFormat="1" ht="19.899999999999999" customHeight="1">
      <c r="B112" s="110"/>
      <c r="D112" s="111" t="s">
        <v>101</v>
      </c>
      <c r="E112" s="112"/>
      <c r="F112" s="112"/>
      <c r="G112" s="112"/>
      <c r="H112" s="112"/>
      <c r="I112" s="112"/>
      <c r="J112" s="113">
        <f>J391</f>
        <v>0</v>
      </c>
      <c r="L112" s="110"/>
    </row>
    <row r="113" spans="1:31" s="10" customFormat="1" ht="19.899999999999999" customHeight="1">
      <c r="B113" s="110"/>
      <c r="D113" s="111" t="s">
        <v>102</v>
      </c>
      <c r="E113" s="112"/>
      <c r="F113" s="112"/>
      <c r="G113" s="112"/>
      <c r="H113" s="112"/>
      <c r="I113" s="112"/>
      <c r="J113" s="113">
        <f>J397</f>
        <v>0</v>
      </c>
      <c r="L113" s="110"/>
    </row>
    <row r="114" spans="1:31" s="10" customFormat="1" ht="19.899999999999999" customHeight="1">
      <c r="B114" s="110"/>
      <c r="D114" s="111" t="s">
        <v>103</v>
      </c>
      <c r="E114" s="112"/>
      <c r="F114" s="112"/>
      <c r="G114" s="112"/>
      <c r="H114" s="112"/>
      <c r="I114" s="112"/>
      <c r="J114" s="113">
        <f>J419</f>
        <v>0</v>
      </c>
      <c r="L114" s="110"/>
    </row>
    <row r="115" spans="1:31" s="10" customFormat="1" ht="19.899999999999999" customHeight="1">
      <c r="B115" s="110"/>
      <c r="D115" s="111" t="s">
        <v>104</v>
      </c>
      <c r="E115" s="112"/>
      <c r="F115" s="112"/>
      <c r="G115" s="112"/>
      <c r="H115" s="112"/>
      <c r="I115" s="112"/>
      <c r="J115" s="113">
        <f>J433</f>
        <v>0</v>
      </c>
      <c r="L115" s="110"/>
    </row>
    <row r="116" spans="1:31" s="10" customFormat="1" ht="19.899999999999999" customHeight="1">
      <c r="B116" s="110"/>
      <c r="D116" s="111" t="s">
        <v>105</v>
      </c>
      <c r="E116" s="112"/>
      <c r="F116" s="112"/>
      <c r="G116" s="112"/>
      <c r="H116" s="112"/>
      <c r="I116" s="112"/>
      <c r="J116" s="113">
        <f>J472</f>
        <v>0</v>
      </c>
      <c r="L116" s="110"/>
    </row>
    <row r="117" spans="1:31" s="10" customFormat="1" ht="19.899999999999999" customHeight="1">
      <c r="B117" s="110"/>
      <c r="D117" s="111" t="s">
        <v>106</v>
      </c>
      <c r="E117" s="112"/>
      <c r="F117" s="112"/>
      <c r="G117" s="112"/>
      <c r="H117" s="112"/>
      <c r="I117" s="112"/>
      <c r="J117" s="113">
        <f>J505</f>
        <v>0</v>
      </c>
      <c r="L117" s="110"/>
    </row>
    <row r="118" spans="1:31" s="10" customFormat="1" ht="19.899999999999999" customHeight="1">
      <c r="B118" s="110"/>
      <c r="D118" s="111" t="s">
        <v>107</v>
      </c>
      <c r="E118" s="112"/>
      <c r="F118" s="112"/>
      <c r="G118" s="112"/>
      <c r="H118" s="112"/>
      <c r="I118" s="112"/>
      <c r="J118" s="113">
        <f>J556</f>
        <v>0</v>
      </c>
      <c r="L118" s="110"/>
    </row>
    <row r="119" spans="1:31" s="9" customFormat="1" ht="24.95" customHeight="1">
      <c r="B119" s="106"/>
      <c r="D119" s="107" t="s">
        <v>108</v>
      </c>
      <c r="E119" s="108"/>
      <c r="F119" s="108"/>
      <c r="G119" s="108"/>
      <c r="H119" s="108"/>
      <c r="I119" s="108"/>
      <c r="J119" s="109">
        <f>J580</f>
        <v>0</v>
      </c>
      <c r="L119" s="106"/>
    </row>
    <row r="120" spans="1:31" s="10" customFormat="1" ht="19.899999999999999" customHeight="1">
      <c r="B120" s="110"/>
      <c r="D120" s="111" t="s">
        <v>109</v>
      </c>
      <c r="E120" s="112"/>
      <c r="F120" s="112"/>
      <c r="G120" s="112"/>
      <c r="H120" s="112"/>
      <c r="I120" s="112"/>
      <c r="J120" s="113">
        <f>J581</f>
        <v>0</v>
      </c>
      <c r="L120" s="110"/>
    </row>
    <row r="121" spans="1:31" s="10" customFormat="1" ht="19.899999999999999" customHeight="1">
      <c r="B121" s="110"/>
      <c r="D121" s="111" t="s">
        <v>110</v>
      </c>
      <c r="E121" s="112"/>
      <c r="F121" s="112"/>
      <c r="G121" s="112"/>
      <c r="H121" s="112"/>
      <c r="I121" s="112"/>
      <c r="J121" s="113">
        <f>J583</f>
        <v>0</v>
      </c>
      <c r="L121" s="110"/>
    </row>
    <row r="122" spans="1:31" s="2" customFormat="1" ht="21.7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7" spans="1:31" s="2" customFormat="1" ht="6.95" customHeight="1">
      <c r="A127" s="30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24.95" customHeight="1">
      <c r="A128" s="30"/>
      <c r="B128" s="31"/>
      <c r="C128" s="22" t="s">
        <v>111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6.9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2" customHeight="1">
      <c r="A130" s="30"/>
      <c r="B130" s="31"/>
      <c r="C130" s="27" t="s">
        <v>14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6.5" customHeight="1">
      <c r="A131" s="30"/>
      <c r="B131" s="31"/>
      <c r="C131" s="30"/>
      <c r="D131" s="30"/>
      <c r="E131" s="197" t="str">
        <f>E7</f>
        <v>Stavební úpravy DD Chanovice č.p.14</v>
      </c>
      <c r="F131" s="224"/>
      <c r="G131" s="224"/>
      <c r="H131" s="224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2" customHeight="1">
      <c r="A133" s="30"/>
      <c r="B133" s="31"/>
      <c r="C133" s="27" t="s">
        <v>18</v>
      </c>
      <c r="D133" s="30"/>
      <c r="E133" s="30"/>
      <c r="F133" s="25" t="str">
        <f>F10</f>
        <v xml:space="preserve"> </v>
      </c>
      <c r="G133" s="30"/>
      <c r="H133" s="30"/>
      <c r="I133" s="27" t="s">
        <v>20</v>
      </c>
      <c r="J133" s="53" t="str">
        <f>IF(J10="","",J10)</f>
        <v>3. 5. 2024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6.95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5.2" customHeight="1">
      <c r="A135" s="30"/>
      <c r="B135" s="31"/>
      <c r="C135" s="27" t="s">
        <v>22</v>
      </c>
      <c r="D135" s="30"/>
      <c r="E135" s="30"/>
      <c r="F135" s="25" t="str">
        <f>E13</f>
        <v xml:space="preserve"> </v>
      </c>
      <c r="G135" s="30"/>
      <c r="H135" s="30"/>
      <c r="I135" s="27" t="s">
        <v>26</v>
      </c>
      <c r="J135" s="28" t="str">
        <f>E19</f>
        <v xml:space="preserve"> </v>
      </c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2" customFormat="1" ht="15.2" customHeight="1">
      <c r="A136" s="30"/>
      <c r="B136" s="31"/>
      <c r="C136" s="27" t="s">
        <v>25</v>
      </c>
      <c r="D136" s="30"/>
      <c r="E136" s="30"/>
      <c r="F136" s="25" t="str">
        <f>IF(E16="","",E16)</f>
        <v xml:space="preserve"> </v>
      </c>
      <c r="G136" s="30"/>
      <c r="H136" s="30"/>
      <c r="I136" s="27" t="s">
        <v>28</v>
      </c>
      <c r="J136" s="28" t="str">
        <f>E22</f>
        <v xml:space="preserve"> </v>
      </c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5" s="2" customFormat="1" ht="10.3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5" s="11" customFormat="1" ht="29.25" customHeight="1">
      <c r="A138" s="114"/>
      <c r="B138" s="115"/>
      <c r="C138" s="116" t="s">
        <v>112</v>
      </c>
      <c r="D138" s="117" t="s">
        <v>55</v>
      </c>
      <c r="E138" s="117" t="s">
        <v>51</v>
      </c>
      <c r="F138" s="117" t="s">
        <v>52</v>
      </c>
      <c r="G138" s="117" t="s">
        <v>113</v>
      </c>
      <c r="H138" s="117" t="s">
        <v>114</v>
      </c>
      <c r="I138" s="117" t="s">
        <v>115</v>
      </c>
      <c r="J138" s="117" t="s">
        <v>81</v>
      </c>
      <c r="K138" s="118" t="s">
        <v>116</v>
      </c>
      <c r="L138" s="119"/>
      <c r="M138" s="60" t="s">
        <v>1</v>
      </c>
      <c r="N138" s="61" t="s">
        <v>34</v>
      </c>
      <c r="O138" s="61" t="s">
        <v>117</v>
      </c>
      <c r="P138" s="61" t="s">
        <v>118</v>
      </c>
      <c r="Q138" s="61" t="s">
        <v>119</v>
      </c>
      <c r="R138" s="61" t="s">
        <v>120</v>
      </c>
      <c r="S138" s="61" t="s">
        <v>121</v>
      </c>
      <c r="T138" s="62" t="s">
        <v>122</v>
      </c>
      <c r="U138" s="114"/>
      <c r="V138" s="114"/>
      <c r="W138" s="114"/>
      <c r="X138" s="114"/>
      <c r="Y138" s="114"/>
      <c r="Z138" s="114"/>
      <c r="AA138" s="114"/>
      <c r="AB138" s="114"/>
      <c r="AC138" s="114"/>
      <c r="AD138" s="114"/>
      <c r="AE138" s="114"/>
    </row>
    <row r="139" spans="1:65" s="2" customFormat="1" ht="22.9" customHeight="1">
      <c r="A139" s="30"/>
      <c r="B139" s="31"/>
      <c r="C139" s="67" t="s">
        <v>123</v>
      </c>
      <c r="D139" s="30"/>
      <c r="E139" s="30"/>
      <c r="F139" s="30"/>
      <c r="G139" s="30"/>
      <c r="H139" s="30"/>
      <c r="I139" s="30"/>
      <c r="J139" s="120">
        <f>BK139</f>
        <v>0</v>
      </c>
      <c r="K139" s="30"/>
      <c r="L139" s="31"/>
      <c r="M139" s="63"/>
      <c r="N139" s="54"/>
      <c r="O139" s="64"/>
      <c r="P139" s="121">
        <f>P140+P304+P580</f>
        <v>1782.3228830000003</v>
      </c>
      <c r="Q139" s="64"/>
      <c r="R139" s="121">
        <f>R140+R304+R580</f>
        <v>53.924059319999991</v>
      </c>
      <c r="S139" s="64"/>
      <c r="T139" s="122">
        <f>T140+T304+T580</f>
        <v>91.148302000000001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69</v>
      </c>
      <c r="AU139" s="18" t="s">
        <v>83</v>
      </c>
      <c r="BK139" s="123">
        <f>BK140+BK304+BK580</f>
        <v>0</v>
      </c>
    </row>
    <row r="140" spans="1:65" s="12" customFormat="1" ht="25.9" customHeight="1">
      <c r="B140" s="124"/>
      <c r="D140" s="125" t="s">
        <v>69</v>
      </c>
      <c r="E140" s="126" t="s">
        <v>124</v>
      </c>
      <c r="F140" s="126" t="s">
        <v>125</v>
      </c>
      <c r="J140" s="127">
        <f>BK140</f>
        <v>0</v>
      </c>
      <c r="L140" s="124"/>
      <c r="M140" s="128"/>
      <c r="N140" s="129"/>
      <c r="O140" s="129"/>
      <c r="P140" s="130">
        <f>P141+P148+P178+P183+P236+P297+P302</f>
        <v>1138.8453830000001</v>
      </c>
      <c r="Q140" s="129"/>
      <c r="R140" s="130">
        <f>R141+R148+R178+R183+R236+R297+R302</f>
        <v>44.554709029999991</v>
      </c>
      <c r="S140" s="129"/>
      <c r="T140" s="131">
        <f>T141+T148+T178+T183+T236+T297+T302</f>
        <v>89.954422000000008</v>
      </c>
      <c r="AR140" s="125" t="s">
        <v>75</v>
      </c>
      <c r="AT140" s="132" t="s">
        <v>69</v>
      </c>
      <c r="AU140" s="132" t="s">
        <v>70</v>
      </c>
      <c r="AY140" s="125" t="s">
        <v>126</v>
      </c>
      <c r="BK140" s="133">
        <f>BK141+BK148+BK178+BK183+BK236+BK297+BK302</f>
        <v>0</v>
      </c>
    </row>
    <row r="141" spans="1:65" s="12" customFormat="1" ht="22.9" customHeight="1">
      <c r="B141" s="124"/>
      <c r="D141" s="125" t="s">
        <v>69</v>
      </c>
      <c r="E141" s="134" t="s">
        <v>77</v>
      </c>
      <c r="F141" s="134" t="s">
        <v>127</v>
      </c>
      <c r="J141" s="135">
        <f>BK141</f>
        <v>0</v>
      </c>
      <c r="L141" s="124"/>
      <c r="M141" s="128"/>
      <c r="N141" s="129"/>
      <c r="O141" s="129"/>
      <c r="P141" s="130">
        <f>SUM(P142:P147)</f>
        <v>4.6400000000000006</v>
      </c>
      <c r="Q141" s="129"/>
      <c r="R141" s="130">
        <f>SUM(R142:R147)</f>
        <v>3.6428000000000002E-2</v>
      </c>
      <c r="S141" s="129"/>
      <c r="T141" s="131">
        <f>SUM(T142:T147)</f>
        <v>0</v>
      </c>
      <c r="AR141" s="125" t="s">
        <v>75</v>
      </c>
      <c r="AT141" s="132" t="s">
        <v>69</v>
      </c>
      <c r="AU141" s="132" t="s">
        <v>75</v>
      </c>
      <c r="AY141" s="125" t="s">
        <v>126</v>
      </c>
      <c r="BK141" s="133">
        <f>SUM(BK142:BK147)</f>
        <v>0</v>
      </c>
    </row>
    <row r="142" spans="1:65" s="2" customFormat="1" ht="24.2" customHeight="1">
      <c r="A142" s="30"/>
      <c r="B142" s="136"/>
      <c r="C142" s="137" t="s">
        <v>75</v>
      </c>
      <c r="D142" s="137" t="s">
        <v>128</v>
      </c>
      <c r="E142" s="138" t="s">
        <v>129</v>
      </c>
      <c r="F142" s="139" t="s">
        <v>130</v>
      </c>
      <c r="G142" s="140" t="s">
        <v>131</v>
      </c>
      <c r="H142" s="141">
        <v>80</v>
      </c>
      <c r="I142" s="142"/>
      <c r="J142" s="142">
        <f>ROUND(I142*H142,2)</f>
        <v>0</v>
      </c>
      <c r="K142" s="139" t="s">
        <v>132</v>
      </c>
      <c r="L142" s="31"/>
      <c r="M142" s="143" t="s">
        <v>1</v>
      </c>
      <c r="N142" s="144" t="s">
        <v>35</v>
      </c>
      <c r="O142" s="145">
        <v>5.8000000000000003E-2</v>
      </c>
      <c r="P142" s="145">
        <f>O142*H142</f>
        <v>4.6400000000000006</v>
      </c>
      <c r="Q142" s="145">
        <v>1E-4</v>
      </c>
      <c r="R142" s="145">
        <f>Q142*H142</f>
        <v>8.0000000000000002E-3</v>
      </c>
      <c r="S142" s="145">
        <v>0</v>
      </c>
      <c r="T142" s="14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7" t="s">
        <v>133</v>
      </c>
      <c r="AT142" s="147" t="s">
        <v>128</v>
      </c>
      <c r="AU142" s="147" t="s">
        <v>77</v>
      </c>
      <c r="AY142" s="18" t="s">
        <v>126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8" t="s">
        <v>75</v>
      </c>
      <c r="BK142" s="148">
        <f>ROUND(I142*H142,2)</f>
        <v>0</v>
      </c>
      <c r="BL142" s="18" t="s">
        <v>133</v>
      </c>
      <c r="BM142" s="147" t="s">
        <v>134</v>
      </c>
    </row>
    <row r="143" spans="1:65" s="13" customFormat="1">
      <c r="B143" s="149"/>
      <c r="D143" s="150" t="s">
        <v>135</v>
      </c>
      <c r="E143" s="151" t="s">
        <v>1</v>
      </c>
      <c r="F143" s="152" t="s">
        <v>136</v>
      </c>
      <c r="H143" s="151" t="s">
        <v>1</v>
      </c>
      <c r="L143" s="149"/>
      <c r="M143" s="153"/>
      <c r="N143" s="154"/>
      <c r="O143" s="154"/>
      <c r="P143" s="154"/>
      <c r="Q143" s="154"/>
      <c r="R143" s="154"/>
      <c r="S143" s="154"/>
      <c r="T143" s="155"/>
      <c r="AT143" s="151" t="s">
        <v>135</v>
      </c>
      <c r="AU143" s="151" t="s">
        <v>77</v>
      </c>
      <c r="AV143" s="13" t="s">
        <v>75</v>
      </c>
      <c r="AW143" s="13" t="s">
        <v>27</v>
      </c>
      <c r="AX143" s="13" t="s">
        <v>70</v>
      </c>
      <c r="AY143" s="151" t="s">
        <v>126</v>
      </c>
    </row>
    <row r="144" spans="1:65" s="14" customFormat="1">
      <c r="B144" s="156"/>
      <c r="D144" s="150" t="s">
        <v>135</v>
      </c>
      <c r="E144" s="157" t="s">
        <v>1</v>
      </c>
      <c r="F144" s="158" t="s">
        <v>137</v>
      </c>
      <c r="H144" s="159">
        <v>80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135</v>
      </c>
      <c r="AU144" s="157" t="s">
        <v>77</v>
      </c>
      <c r="AV144" s="14" t="s">
        <v>77</v>
      </c>
      <c r="AW144" s="14" t="s">
        <v>27</v>
      </c>
      <c r="AX144" s="14" t="s">
        <v>70</v>
      </c>
      <c r="AY144" s="157" t="s">
        <v>126</v>
      </c>
    </row>
    <row r="145" spans="1:65" s="15" customFormat="1">
      <c r="B145" s="163"/>
      <c r="D145" s="150" t="s">
        <v>135</v>
      </c>
      <c r="E145" s="164" t="s">
        <v>1</v>
      </c>
      <c r="F145" s="165" t="s">
        <v>138</v>
      </c>
      <c r="H145" s="166">
        <v>80</v>
      </c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135</v>
      </c>
      <c r="AU145" s="164" t="s">
        <v>77</v>
      </c>
      <c r="AV145" s="15" t="s">
        <v>133</v>
      </c>
      <c r="AW145" s="15" t="s">
        <v>27</v>
      </c>
      <c r="AX145" s="15" t="s">
        <v>75</v>
      </c>
      <c r="AY145" s="164" t="s">
        <v>126</v>
      </c>
    </row>
    <row r="146" spans="1:65" s="2" customFormat="1" ht="24.2" customHeight="1">
      <c r="A146" s="30"/>
      <c r="B146" s="136"/>
      <c r="C146" s="170" t="s">
        <v>77</v>
      </c>
      <c r="D146" s="170" t="s">
        <v>139</v>
      </c>
      <c r="E146" s="171" t="s">
        <v>140</v>
      </c>
      <c r="F146" s="172" t="s">
        <v>141</v>
      </c>
      <c r="G146" s="173" t="s">
        <v>131</v>
      </c>
      <c r="H146" s="174">
        <v>94.76</v>
      </c>
      <c r="I146" s="175"/>
      <c r="J146" s="175">
        <f>ROUND(I146*H146,2)</f>
        <v>0</v>
      </c>
      <c r="K146" s="172" t="s">
        <v>132</v>
      </c>
      <c r="L146" s="176"/>
      <c r="M146" s="177" t="s">
        <v>1</v>
      </c>
      <c r="N146" s="178" t="s">
        <v>35</v>
      </c>
      <c r="O146" s="145">
        <v>0</v>
      </c>
      <c r="P146" s="145">
        <f>O146*H146</f>
        <v>0</v>
      </c>
      <c r="Q146" s="145">
        <v>2.9999999999999997E-4</v>
      </c>
      <c r="R146" s="145">
        <f>Q146*H146</f>
        <v>2.8427999999999998E-2</v>
      </c>
      <c r="S146" s="145">
        <v>0</v>
      </c>
      <c r="T146" s="14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7" t="s">
        <v>142</v>
      </c>
      <c r="AT146" s="147" t="s">
        <v>139</v>
      </c>
      <c r="AU146" s="147" t="s">
        <v>77</v>
      </c>
      <c r="AY146" s="18" t="s">
        <v>126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8" t="s">
        <v>75</v>
      </c>
      <c r="BK146" s="148">
        <f>ROUND(I146*H146,2)</f>
        <v>0</v>
      </c>
      <c r="BL146" s="18" t="s">
        <v>133</v>
      </c>
      <c r="BM146" s="147" t="s">
        <v>143</v>
      </c>
    </row>
    <row r="147" spans="1:65" s="14" customFormat="1">
      <c r="B147" s="156"/>
      <c r="D147" s="150" t="s">
        <v>135</v>
      </c>
      <c r="F147" s="158" t="s">
        <v>144</v>
      </c>
      <c r="H147" s="159">
        <v>94.76</v>
      </c>
      <c r="L147" s="156"/>
      <c r="M147" s="160"/>
      <c r="N147" s="161"/>
      <c r="O147" s="161"/>
      <c r="P147" s="161"/>
      <c r="Q147" s="161"/>
      <c r="R147" s="161"/>
      <c r="S147" s="161"/>
      <c r="T147" s="162"/>
      <c r="AT147" s="157" t="s">
        <v>135</v>
      </c>
      <c r="AU147" s="157" t="s">
        <v>77</v>
      </c>
      <c r="AV147" s="14" t="s">
        <v>77</v>
      </c>
      <c r="AW147" s="14" t="s">
        <v>3</v>
      </c>
      <c r="AX147" s="14" t="s">
        <v>75</v>
      </c>
      <c r="AY147" s="157" t="s">
        <v>126</v>
      </c>
    </row>
    <row r="148" spans="1:65" s="12" customFormat="1" ht="22.9" customHeight="1">
      <c r="B148" s="124"/>
      <c r="D148" s="125" t="s">
        <v>69</v>
      </c>
      <c r="E148" s="134" t="s">
        <v>145</v>
      </c>
      <c r="F148" s="134" t="s">
        <v>146</v>
      </c>
      <c r="J148" s="135">
        <f>BK148</f>
        <v>0</v>
      </c>
      <c r="L148" s="124"/>
      <c r="M148" s="128"/>
      <c r="N148" s="129"/>
      <c r="O148" s="129"/>
      <c r="P148" s="130">
        <f>SUM(P149:P177)</f>
        <v>14.397839999999999</v>
      </c>
      <c r="Q148" s="129"/>
      <c r="R148" s="130">
        <f>SUM(R149:R177)</f>
        <v>2.0866987999999997</v>
      </c>
      <c r="S148" s="129"/>
      <c r="T148" s="131">
        <f>SUM(T149:T177)</f>
        <v>0</v>
      </c>
      <c r="AR148" s="125" t="s">
        <v>75</v>
      </c>
      <c r="AT148" s="132" t="s">
        <v>69</v>
      </c>
      <c r="AU148" s="132" t="s">
        <v>75</v>
      </c>
      <c r="AY148" s="125" t="s">
        <v>126</v>
      </c>
      <c r="BK148" s="133">
        <f>SUM(BK149:BK177)</f>
        <v>0</v>
      </c>
    </row>
    <row r="149" spans="1:65" s="2" customFormat="1" ht="37.9" customHeight="1">
      <c r="A149" s="30"/>
      <c r="B149" s="136"/>
      <c r="C149" s="137" t="s">
        <v>145</v>
      </c>
      <c r="D149" s="137" t="s">
        <v>128</v>
      </c>
      <c r="E149" s="138" t="s">
        <v>147</v>
      </c>
      <c r="F149" s="139" t="s">
        <v>148</v>
      </c>
      <c r="G149" s="140" t="s">
        <v>131</v>
      </c>
      <c r="H149" s="141">
        <v>5.76</v>
      </c>
      <c r="I149" s="142"/>
      <c r="J149" s="142">
        <f>ROUND(I149*H149,2)</f>
        <v>0</v>
      </c>
      <c r="K149" s="139" t="s">
        <v>132</v>
      </c>
      <c r="L149" s="31"/>
      <c r="M149" s="143" t="s">
        <v>1</v>
      </c>
      <c r="N149" s="144" t="s">
        <v>35</v>
      </c>
      <c r="O149" s="145">
        <v>0.61199999999999999</v>
      </c>
      <c r="P149" s="145">
        <f>O149*H149</f>
        <v>3.5251199999999998</v>
      </c>
      <c r="Q149" s="145">
        <v>0.15759999999999999</v>
      </c>
      <c r="R149" s="145">
        <f>Q149*H149</f>
        <v>0.90777599999999992</v>
      </c>
      <c r="S149" s="145">
        <v>0</v>
      </c>
      <c r="T149" s="14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7" t="s">
        <v>133</v>
      </c>
      <c r="AT149" s="147" t="s">
        <v>128</v>
      </c>
      <c r="AU149" s="147" t="s">
        <v>77</v>
      </c>
      <c r="AY149" s="18" t="s">
        <v>126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8" t="s">
        <v>75</v>
      </c>
      <c r="BK149" s="148">
        <f>ROUND(I149*H149,2)</f>
        <v>0</v>
      </c>
      <c r="BL149" s="18" t="s">
        <v>133</v>
      </c>
      <c r="BM149" s="147" t="s">
        <v>149</v>
      </c>
    </row>
    <row r="150" spans="1:65" s="13" customFormat="1">
      <c r="B150" s="149"/>
      <c r="D150" s="150" t="s">
        <v>135</v>
      </c>
      <c r="E150" s="151" t="s">
        <v>1</v>
      </c>
      <c r="F150" s="152" t="s">
        <v>150</v>
      </c>
      <c r="H150" s="151" t="s">
        <v>1</v>
      </c>
      <c r="L150" s="149"/>
      <c r="M150" s="153"/>
      <c r="N150" s="154"/>
      <c r="O150" s="154"/>
      <c r="P150" s="154"/>
      <c r="Q150" s="154"/>
      <c r="R150" s="154"/>
      <c r="S150" s="154"/>
      <c r="T150" s="155"/>
      <c r="AT150" s="151" t="s">
        <v>135</v>
      </c>
      <c r="AU150" s="151" t="s">
        <v>77</v>
      </c>
      <c r="AV150" s="13" t="s">
        <v>75</v>
      </c>
      <c r="AW150" s="13" t="s">
        <v>27</v>
      </c>
      <c r="AX150" s="13" t="s">
        <v>70</v>
      </c>
      <c r="AY150" s="151" t="s">
        <v>126</v>
      </c>
    </row>
    <row r="151" spans="1:65" s="14" customFormat="1">
      <c r="B151" s="156"/>
      <c r="D151" s="150" t="s">
        <v>135</v>
      </c>
      <c r="E151" s="157" t="s">
        <v>1</v>
      </c>
      <c r="F151" s="158" t="s">
        <v>151</v>
      </c>
      <c r="H151" s="159">
        <v>1.8</v>
      </c>
      <c r="L151" s="156"/>
      <c r="M151" s="160"/>
      <c r="N151" s="161"/>
      <c r="O151" s="161"/>
      <c r="P151" s="161"/>
      <c r="Q151" s="161"/>
      <c r="R151" s="161"/>
      <c r="S151" s="161"/>
      <c r="T151" s="162"/>
      <c r="AT151" s="157" t="s">
        <v>135</v>
      </c>
      <c r="AU151" s="157" t="s">
        <v>77</v>
      </c>
      <c r="AV151" s="14" t="s">
        <v>77</v>
      </c>
      <c r="AW151" s="14" t="s">
        <v>27</v>
      </c>
      <c r="AX151" s="14" t="s">
        <v>70</v>
      </c>
      <c r="AY151" s="157" t="s">
        <v>126</v>
      </c>
    </row>
    <row r="152" spans="1:65" s="13" customFormat="1">
      <c r="B152" s="149"/>
      <c r="D152" s="150" t="s">
        <v>135</v>
      </c>
      <c r="E152" s="151" t="s">
        <v>1</v>
      </c>
      <c r="F152" s="152" t="s">
        <v>152</v>
      </c>
      <c r="H152" s="151" t="s">
        <v>1</v>
      </c>
      <c r="L152" s="149"/>
      <c r="M152" s="153"/>
      <c r="N152" s="154"/>
      <c r="O152" s="154"/>
      <c r="P152" s="154"/>
      <c r="Q152" s="154"/>
      <c r="R152" s="154"/>
      <c r="S152" s="154"/>
      <c r="T152" s="155"/>
      <c r="AT152" s="151" t="s">
        <v>135</v>
      </c>
      <c r="AU152" s="151" t="s">
        <v>77</v>
      </c>
      <c r="AV152" s="13" t="s">
        <v>75</v>
      </c>
      <c r="AW152" s="13" t="s">
        <v>27</v>
      </c>
      <c r="AX152" s="13" t="s">
        <v>70</v>
      </c>
      <c r="AY152" s="151" t="s">
        <v>126</v>
      </c>
    </row>
    <row r="153" spans="1:65" s="14" customFormat="1">
      <c r="B153" s="156"/>
      <c r="D153" s="150" t="s">
        <v>135</v>
      </c>
      <c r="E153" s="157" t="s">
        <v>1</v>
      </c>
      <c r="F153" s="158" t="s">
        <v>153</v>
      </c>
      <c r="H153" s="159">
        <v>3.96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AT153" s="157" t="s">
        <v>135</v>
      </c>
      <c r="AU153" s="157" t="s">
        <v>77</v>
      </c>
      <c r="AV153" s="14" t="s">
        <v>77</v>
      </c>
      <c r="AW153" s="14" t="s">
        <v>27</v>
      </c>
      <c r="AX153" s="14" t="s">
        <v>70</v>
      </c>
      <c r="AY153" s="157" t="s">
        <v>126</v>
      </c>
    </row>
    <row r="154" spans="1:65" s="15" customFormat="1">
      <c r="B154" s="163"/>
      <c r="D154" s="150" t="s">
        <v>135</v>
      </c>
      <c r="E154" s="164" t="s">
        <v>1</v>
      </c>
      <c r="F154" s="165" t="s">
        <v>138</v>
      </c>
      <c r="H154" s="166">
        <v>5.76</v>
      </c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135</v>
      </c>
      <c r="AU154" s="164" t="s">
        <v>77</v>
      </c>
      <c r="AV154" s="15" t="s">
        <v>133</v>
      </c>
      <c r="AW154" s="15" t="s">
        <v>27</v>
      </c>
      <c r="AX154" s="15" t="s">
        <v>75</v>
      </c>
      <c r="AY154" s="164" t="s">
        <v>126</v>
      </c>
    </row>
    <row r="155" spans="1:65" s="2" customFormat="1" ht="16.5" customHeight="1">
      <c r="A155" s="30"/>
      <c r="B155" s="136"/>
      <c r="C155" s="137" t="s">
        <v>133</v>
      </c>
      <c r="D155" s="137" t="s">
        <v>128</v>
      </c>
      <c r="E155" s="138" t="s">
        <v>154</v>
      </c>
      <c r="F155" s="139" t="s">
        <v>155</v>
      </c>
      <c r="G155" s="140" t="s">
        <v>156</v>
      </c>
      <c r="H155" s="141">
        <v>6.8000000000000005E-2</v>
      </c>
      <c r="I155" s="142"/>
      <c r="J155" s="142">
        <f>ROUND(I155*H155,2)</f>
        <v>0</v>
      </c>
      <c r="K155" s="139" t="s">
        <v>132</v>
      </c>
      <c r="L155" s="31"/>
      <c r="M155" s="143" t="s">
        <v>1</v>
      </c>
      <c r="N155" s="144" t="s">
        <v>35</v>
      </c>
      <c r="O155" s="145">
        <v>6.77</v>
      </c>
      <c r="P155" s="145">
        <f>O155*H155</f>
        <v>0.46035999999999999</v>
      </c>
      <c r="Q155" s="145">
        <v>1.94302</v>
      </c>
      <c r="R155" s="145">
        <f>Q155*H155</f>
        <v>0.13212536</v>
      </c>
      <c r="S155" s="145">
        <v>0</v>
      </c>
      <c r="T155" s="14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7" t="s">
        <v>133</v>
      </c>
      <c r="AT155" s="147" t="s">
        <v>128</v>
      </c>
      <c r="AU155" s="147" t="s">
        <v>77</v>
      </c>
      <c r="AY155" s="18" t="s">
        <v>126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8" t="s">
        <v>75</v>
      </c>
      <c r="BK155" s="148">
        <f>ROUND(I155*H155,2)</f>
        <v>0</v>
      </c>
      <c r="BL155" s="18" t="s">
        <v>133</v>
      </c>
      <c r="BM155" s="147" t="s">
        <v>157</v>
      </c>
    </row>
    <row r="156" spans="1:65" s="14" customFormat="1">
      <c r="B156" s="156"/>
      <c r="D156" s="150" t="s">
        <v>135</v>
      </c>
      <c r="E156" s="157" t="s">
        <v>1</v>
      </c>
      <c r="F156" s="158" t="s">
        <v>158</v>
      </c>
      <c r="H156" s="159">
        <v>6.8000000000000005E-2</v>
      </c>
      <c r="L156" s="156"/>
      <c r="M156" s="160"/>
      <c r="N156" s="161"/>
      <c r="O156" s="161"/>
      <c r="P156" s="161"/>
      <c r="Q156" s="161"/>
      <c r="R156" s="161"/>
      <c r="S156" s="161"/>
      <c r="T156" s="162"/>
      <c r="AT156" s="157" t="s">
        <v>135</v>
      </c>
      <c r="AU156" s="157" t="s">
        <v>77</v>
      </c>
      <c r="AV156" s="14" t="s">
        <v>77</v>
      </c>
      <c r="AW156" s="14" t="s">
        <v>27</v>
      </c>
      <c r="AX156" s="14" t="s">
        <v>70</v>
      </c>
      <c r="AY156" s="157" t="s">
        <v>126</v>
      </c>
    </row>
    <row r="157" spans="1:65" s="15" customFormat="1">
      <c r="B157" s="163"/>
      <c r="D157" s="150" t="s">
        <v>135</v>
      </c>
      <c r="E157" s="164" t="s">
        <v>1</v>
      </c>
      <c r="F157" s="165" t="s">
        <v>138</v>
      </c>
      <c r="H157" s="166">
        <v>6.8000000000000005E-2</v>
      </c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135</v>
      </c>
      <c r="AU157" s="164" t="s">
        <v>77</v>
      </c>
      <c r="AV157" s="15" t="s">
        <v>133</v>
      </c>
      <c r="AW157" s="15" t="s">
        <v>27</v>
      </c>
      <c r="AX157" s="15" t="s">
        <v>75</v>
      </c>
      <c r="AY157" s="164" t="s">
        <v>126</v>
      </c>
    </row>
    <row r="158" spans="1:65" s="2" customFormat="1" ht="24.2" customHeight="1">
      <c r="A158" s="30"/>
      <c r="B158" s="136"/>
      <c r="C158" s="137" t="s">
        <v>159</v>
      </c>
      <c r="D158" s="137" t="s">
        <v>128</v>
      </c>
      <c r="E158" s="138" t="s">
        <v>160</v>
      </c>
      <c r="F158" s="139" t="s">
        <v>161</v>
      </c>
      <c r="G158" s="140" t="s">
        <v>162</v>
      </c>
      <c r="H158" s="141">
        <v>5.1999999999999998E-2</v>
      </c>
      <c r="I158" s="142"/>
      <c r="J158" s="142">
        <f>ROUND(I158*H158,2)</f>
        <v>0</v>
      </c>
      <c r="K158" s="139" t="s">
        <v>132</v>
      </c>
      <c r="L158" s="31"/>
      <c r="M158" s="143" t="s">
        <v>1</v>
      </c>
      <c r="N158" s="144" t="s">
        <v>35</v>
      </c>
      <c r="O158" s="145">
        <v>36.9</v>
      </c>
      <c r="P158" s="145">
        <f>O158*H158</f>
        <v>1.9187999999999998</v>
      </c>
      <c r="Q158" s="145">
        <v>1.0900000000000001</v>
      </c>
      <c r="R158" s="145">
        <f>Q158*H158</f>
        <v>5.6680000000000001E-2</v>
      </c>
      <c r="S158" s="145">
        <v>0</v>
      </c>
      <c r="T158" s="14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7" t="s">
        <v>133</v>
      </c>
      <c r="AT158" s="147" t="s">
        <v>128</v>
      </c>
      <c r="AU158" s="147" t="s">
        <v>77</v>
      </c>
      <c r="AY158" s="18" t="s">
        <v>126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8" t="s">
        <v>75</v>
      </c>
      <c r="BK158" s="148">
        <f>ROUND(I158*H158,2)</f>
        <v>0</v>
      </c>
      <c r="BL158" s="18" t="s">
        <v>133</v>
      </c>
      <c r="BM158" s="147" t="s">
        <v>163</v>
      </c>
    </row>
    <row r="159" spans="1:65" s="13" customFormat="1">
      <c r="B159" s="149"/>
      <c r="D159" s="150" t="s">
        <v>135</v>
      </c>
      <c r="E159" s="151" t="s">
        <v>1</v>
      </c>
      <c r="F159" s="152" t="s">
        <v>164</v>
      </c>
      <c r="H159" s="151" t="s">
        <v>1</v>
      </c>
      <c r="L159" s="149"/>
      <c r="M159" s="153"/>
      <c r="N159" s="154"/>
      <c r="O159" s="154"/>
      <c r="P159" s="154"/>
      <c r="Q159" s="154"/>
      <c r="R159" s="154"/>
      <c r="S159" s="154"/>
      <c r="T159" s="155"/>
      <c r="AT159" s="151" t="s">
        <v>135</v>
      </c>
      <c r="AU159" s="151" t="s">
        <v>77</v>
      </c>
      <c r="AV159" s="13" t="s">
        <v>75</v>
      </c>
      <c r="AW159" s="13" t="s">
        <v>27</v>
      </c>
      <c r="AX159" s="13" t="s">
        <v>70</v>
      </c>
      <c r="AY159" s="151" t="s">
        <v>126</v>
      </c>
    </row>
    <row r="160" spans="1:65" s="14" customFormat="1">
      <c r="B160" s="156"/>
      <c r="D160" s="150" t="s">
        <v>135</v>
      </c>
      <c r="E160" s="157" t="s">
        <v>1</v>
      </c>
      <c r="F160" s="158" t="s">
        <v>165</v>
      </c>
      <c r="H160" s="159">
        <v>5.1999999999999998E-2</v>
      </c>
      <c r="L160" s="156"/>
      <c r="M160" s="160"/>
      <c r="N160" s="161"/>
      <c r="O160" s="161"/>
      <c r="P160" s="161"/>
      <c r="Q160" s="161"/>
      <c r="R160" s="161"/>
      <c r="S160" s="161"/>
      <c r="T160" s="162"/>
      <c r="AT160" s="157" t="s">
        <v>135</v>
      </c>
      <c r="AU160" s="157" t="s">
        <v>77</v>
      </c>
      <c r="AV160" s="14" t="s">
        <v>77</v>
      </c>
      <c r="AW160" s="14" t="s">
        <v>27</v>
      </c>
      <c r="AX160" s="14" t="s">
        <v>70</v>
      </c>
      <c r="AY160" s="157" t="s">
        <v>126</v>
      </c>
    </row>
    <row r="161" spans="1:65" s="15" customFormat="1">
      <c r="B161" s="163"/>
      <c r="D161" s="150" t="s">
        <v>135</v>
      </c>
      <c r="E161" s="164" t="s">
        <v>1</v>
      </c>
      <c r="F161" s="165" t="s">
        <v>138</v>
      </c>
      <c r="H161" s="166">
        <v>5.1999999999999998E-2</v>
      </c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135</v>
      </c>
      <c r="AU161" s="164" t="s">
        <v>77</v>
      </c>
      <c r="AV161" s="15" t="s">
        <v>133</v>
      </c>
      <c r="AW161" s="15" t="s">
        <v>27</v>
      </c>
      <c r="AX161" s="15" t="s">
        <v>75</v>
      </c>
      <c r="AY161" s="164" t="s">
        <v>126</v>
      </c>
    </row>
    <row r="162" spans="1:65" s="2" customFormat="1" ht="21.75" customHeight="1">
      <c r="A162" s="30"/>
      <c r="B162" s="136"/>
      <c r="C162" s="137" t="s">
        <v>166</v>
      </c>
      <c r="D162" s="137" t="s">
        <v>128</v>
      </c>
      <c r="E162" s="138" t="s">
        <v>167</v>
      </c>
      <c r="F162" s="139" t="s">
        <v>168</v>
      </c>
      <c r="G162" s="140" t="s">
        <v>131</v>
      </c>
      <c r="H162" s="141">
        <v>1.62</v>
      </c>
      <c r="I162" s="142"/>
      <c r="J162" s="142">
        <f>ROUND(I162*H162,2)</f>
        <v>0</v>
      </c>
      <c r="K162" s="139" t="s">
        <v>132</v>
      </c>
      <c r="L162" s="31"/>
      <c r="M162" s="143" t="s">
        <v>1</v>
      </c>
      <c r="N162" s="144" t="s">
        <v>35</v>
      </c>
      <c r="O162" s="145">
        <v>0.42699999999999999</v>
      </c>
      <c r="P162" s="145">
        <f>O162*H162</f>
        <v>0.69174000000000002</v>
      </c>
      <c r="Q162" s="145">
        <v>2.8570000000000002E-2</v>
      </c>
      <c r="R162" s="145">
        <f>Q162*H162</f>
        <v>4.6283400000000002E-2</v>
      </c>
      <c r="S162" s="145">
        <v>0</v>
      </c>
      <c r="T162" s="14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7" t="s">
        <v>133</v>
      </c>
      <c r="AT162" s="147" t="s">
        <v>128</v>
      </c>
      <c r="AU162" s="147" t="s">
        <v>77</v>
      </c>
      <c r="AY162" s="18" t="s">
        <v>126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8" t="s">
        <v>75</v>
      </c>
      <c r="BK162" s="148">
        <f>ROUND(I162*H162,2)</f>
        <v>0</v>
      </c>
      <c r="BL162" s="18" t="s">
        <v>133</v>
      </c>
      <c r="BM162" s="147" t="s">
        <v>169</v>
      </c>
    </row>
    <row r="163" spans="1:65" s="13" customFormat="1">
      <c r="B163" s="149"/>
      <c r="D163" s="150" t="s">
        <v>135</v>
      </c>
      <c r="E163" s="151" t="s">
        <v>1</v>
      </c>
      <c r="F163" s="152" t="s">
        <v>170</v>
      </c>
      <c r="H163" s="151" t="s">
        <v>1</v>
      </c>
      <c r="L163" s="149"/>
      <c r="M163" s="153"/>
      <c r="N163" s="154"/>
      <c r="O163" s="154"/>
      <c r="P163" s="154"/>
      <c r="Q163" s="154"/>
      <c r="R163" s="154"/>
      <c r="S163" s="154"/>
      <c r="T163" s="155"/>
      <c r="AT163" s="151" t="s">
        <v>135</v>
      </c>
      <c r="AU163" s="151" t="s">
        <v>77</v>
      </c>
      <c r="AV163" s="13" t="s">
        <v>75</v>
      </c>
      <c r="AW163" s="13" t="s">
        <v>27</v>
      </c>
      <c r="AX163" s="13" t="s">
        <v>70</v>
      </c>
      <c r="AY163" s="151" t="s">
        <v>126</v>
      </c>
    </row>
    <row r="164" spans="1:65" s="14" customFormat="1">
      <c r="B164" s="156"/>
      <c r="D164" s="150" t="s">
        <v>135</v>
      </c>
      <c r="E164" s="157" t="s">
        <v>1</v>
      </c>
      <c r="F164" s="158" t="s">
        <v>171</v>
      </c>
      <c r="H164" s="159">
        <v>1.62</v>
      </c>
      <c r="L164" s="156"/>
      <c r="M164" s="160"/>
      <c r="N164" s="161"/>
      <c r="O164" s="161"/>
      <c r="P164" s="161"/>
      <c r="Q164" s="161"/>
      <c r="R164" s="161"/>
      <c r="S164" s="161"/>
      <c r="T164" s="162"/>
      <c r="AT164" s="157" t="s">
        <v>135</v>
      </c>
      <c r="AU164" s="157" t="s">
        <v>77</v>
      </c>
      <c r="AV164" s="14" t="s">
        <v>77</v>
      </c>
      <c r="AW164" s="14" t="s">
        <v>27</v>
      </c>
      <c r="AX164" s="14" t="s">
        <v>70</v>
      </c>
      <c r="AY164" s="157" t="s">
        <v>126</v>
      </c>
    </row>
    <row r="165" spans="1:65" s="15" customFormat="1">
      <c r="B165" s="163"/>
      <c r="D165" s="150" t="s">
        <v>135</v>
      </c>
      <c r="E165" s="164" t="s">
        <v>1</v>
      </c>
      <c r="F165" s="165" t="s">
        <v>138</v>
      </c>
      <c r="H165" s="166">
        <v>1.62</v>
      </c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135</v>
      </c>
      <c r="AU165" s="164" t="s">
        <v>77</v>
      </c>
      <c r="AV165" s="15" t="s">
        <v>133</v>
      </c>
      <c r="AW165" s="15" t="s">
        <v>27</v>
      </c>
      <c r="AX165" s="15" t="s">
        <v>75</v>
      </c>
      <c r="AY165" s="164" t="s">
        <v>126</v>
      </c>
    </row>
    <row r="166" spans="1:65" s="2" customFormat="1" ht="33" customHeight="1">
      <c r="A166" s="30"/>
      <c r="B166" s="136"/>
      <c r="C166" s="137" t="s">
        <v>172</v>
      </c>
      <c r="D166" s="137" t="s">
        <v>128</v>
      </c>
      <c r="E166" s="138" t="s">
        <v>173</v>
      </c>
      <c r="F166" s="139" t="s">
        <v>174</v>
      </c>
      <c r="G166" s="140" t="s">
        <v>131</v>
      </c>
      <c r="H166" s="141">
        <v>1.98</v>
      </c>
      <c r="I166" s="142"/>
      <c r="J166" s="142">
        <f>ROUND(I166*H166,2)</f>
        <v>0</v>
      </c>
      <c r="K166" s="139" t="s">
        <v>132</v>
      </c>
      <c r="L166" s="31"/>
      <c r="M166" s="143" t="s">
        <v>1</v>
      </c>
      <c r="N166" s="144" t="s">
        <v>35</v>
      </c>
      <c r="O166" s="145">
        <v>0.56699999999999995</v>
      </c>
      <c r="P166" s="145">
        <f>O166*H166</f>
        <v>1.12266</v>
      </c>
      <c r="Q166" s="145">
        <v>6.1969999999999997E-2</v>
      </c>
      <c r="R166" s="145">
        <f>Q166*H166</f>
        <v>0.12270059999999999</v>
      </c>
      <c r="S166" s="145">
        <v>0</v>
      </c>
      <c r="T166" s="14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7" t="s">
        <v>133</v>
      </c>
      <c r="AT166" s="147" t="s">
        <v>128</v>
      </c>
      <c r="AU166" s="147" t="s">
        <v>77</v>
      </c>
      <c r="AY166" s="18" t="s">
        <v>126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8" t="s">
        <v>75</v>
      </c>
      <c r="BK166" s="148">
        <f>ROUND(I166*H166,2)</f>
        <v>0</v>
      </c>
      <c r="BL166" s="18" t="s">
        <v>133</v>
      </c>
      <c r="BM166" s="147" t="s">
        <v>175</v>
      </c>
    </row>
    <row r="167" spans="1:65" s="13" customFormat="1">
      <c r="B167" s="149"/>
      <c r="D167" s="150" t="s">
        <v>135</v>
      </c>
      <c r="E167" s="151" t="s">
        <v>1</v>
      </c>
      <c r="F167" s="152" t="s">
        <v>176</v>
      </c>
      <c r="H167" s="151" t="s">
        <v>1</v>
      </c>
      <c r="L167" s="149"/>
      <c r="M167" s="153"/>
      <c r="N167" s="154"/>
      <c r="O167" s="154"/>
      <c r="P167" s="154"/>
      <c r="Q167" s="154"/>
      <c r="R167" s="154"/>
      <c r="S167" s="154"/>
      <c r="T167" s="155"/>
      <c r="AT167" s="151" t="s">
        <v>135</v>
      </c>
      <c r="AU167" s="151" t="s">
        <v>77</v>
      </c>
      <c r="AV167" s="13" t="s">
        <v>75</v>
      </c>
      <c r="AW167" s="13" t="s">
        <v>27</v>
      </c>
      <c r="AX167" s="13" t="s">
        <v>70</v>
      </c>
      <c r="AY167" s="151" t="s">
        <v>126</v>
      </c>
    </row>
    <row r="168" spans="1:65" s="14" customFormat="1">
      <c r="B168" s="156"/>
      <c r="D168" s="150" t="s">
        <v>135</v>
      </c>
      <c r="E168" s="157" t="s">
        <v>1</v>
      </c>
      <c r="F168" s="158" t="s">
        <v>177</v>
      </c>
      <c r="H168" s="159">
        <v>1.98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135</v>
      </c>
      <c r="AU168" s="157" t="s">
        <v>77</v>
      </c>
      <c r="AV168" s="14" t="s">
        <v>77</v>
      </c>
      <c r="AW168" s="14" t="s">
        <v>27</v>
      </c>
      <c r="AX168" s="14" t="s">
        <v>70</v>
      </c>
      <c r="AY168" s="157" t="s">
        <v>126</v>
      </c>
    </row>
    <row r="169" spans="1:65" s="15" customFormat="1">
      <c r="B169" s="163"/>
      <c r="D169" s="150" t="s">
        <v>135</v>
      </c>
      <c r="E169" s="164" t="s">
        <v>1</v>
      </c>
      <c r="F169" s="165" t="s">
        <v>138</v>
      </c>
      <c r="H169" s="166">
        <v>1.98</v>
      </c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135</v>
      </c>
      <c r="AU169" s="164" t="s">
        <v>77</v>
      </c>
      <c r="AV169" s="15" t="s">
        <v>133</v>
      </c>
      <c r="AW169" s="15" t="s">
        <v>27</v>
      </c>
      <c r="AX169" s="15" t="s">
        <v>75</v>
      </c>
      <c r="AY169" s="164" t="s">
        <v>126</v>
      </c>
    </row>
    <row r="170" spans="1:65" s="2" customFormat="1" ht="33" customHeight="1">
      <c r="A170" s="30"/>
      <c r="B170" s="136"/>
      <c r="C170" s="137" t="s">
        <v>142</v>
      </c>
      <c r="D170" s="137" t="s">
        <v>128</v>
      </c>
      <c r="E170" s="138" t="s">
        <v>178</v>
      </c>
      <c r="F170" s="139" t="s">
        <v>179</v>
      </c>
      <c r="G170" s="140" t="s">
        <v>131</v>
      </c>
      <c r="H170" s="141">
        <v>3.96</v>
      </c>
      <c r="I170" s="142"/>
      <c r="J170" s="142">
        <f>ROUND(I170*H170,2)</f>
        <v>0</v>
      </c>
      <c r="K170" s="139" t="s">
        <v>132</v>
      </c>
      <c r="L170" s="31"/>
      <c r="M170" s="143" t="s">
        <v>1</v>
      </c>
      <c r="N170" s="144" t="s">
        <v>35</v>
      </c>
      <c r="O170" s="145">
        <v>0.60699999999999998</v>
      </c>
      <c r="P170" s="145">
        <f>O170*H170</f>
        <v>2.4037199999999999</v>
      </c>
      <c r="Q170" s="145">
        <v>7.9210000000000003E-2</v>
      </c>
      <c r="R170" s="145">
        <f>Q170*H170</f>
        <v>0.31367159999999999</v>
      </c>
      <c r="S170" s="145">
        <v>0</v>
      </c>
      <c r="T170" s="14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7" t="s">
        <v>133</v>
      </c>
      <c r="AT170" s="147" t="s">
        <v>128</v>
      </c>
      <c r="AU170" s="147" t="s">
        <v>77</v>
      </c>
      <c r="AY170" s="18" t="s">
        <v>126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8" t="s">
        <v>75</v>
      </c>
      <c r="BK170" s="148">
        <f>ROUND(I170*H170,2)</f>
        <v>0</v>
      </c>
      <c r="BL170" s="18" t="s">
        <v>133</v>
      </c>
      <c r="BM170" s="147" t="s">
        <v>180</v>
      </c>
    </row>
    <row r="171" spans="1:65" s="13" customFormat="1">
      <c r="B171" s="149"/>
      <c r="D171" s="150" t="s">
        <v>135</v>
      </c>
      <c r="E171" s="151" t="s">
        <v>1</v>
      </c>
      <c r="F171" s="152" t="s">
        <v>181</v>
      </c>
      <c r="H171" s="151" t="s">
        <v>1</v>
      </c>
      <c r="L171" s="149"/>
      <c r="M171" s="153"/>
      <c r="N171" s="154"/>
      <c r="O171" s="154"/>
      <c r="P171" s="154"/>
      <c r="Q171" s="154"/>
      <c r="R171" s="154"/>
      <c r="S171" s="154"/>
      <c r="T171" s="155"/>
      <c r="AT171" s="151" t="s">
        <v>135</v>
      </c>
      <c r="AU171" s="151" t="s">
        <v>77</v>
      </c>
      <c r="AV171" s="13" t="s">
        <v>75</v>
      </c>
      <c r="AW171" s="13" t="s">
        <v>27</v>
      </c>
      <c r="AX171" s="13" t="s">
        <v>70</v>
      </c>
      <c r="AY171" s="151" t="s">
        <v>126</v>
      </c>
    </row>
    <row r="172" spans="1:65" s="14" customFormat="1">
      <c r="B172" s="156"/>
      <c r="D172" s="150" t="s">
        <v>135</v>
      </c>
      <c r="E172" s="157" t="s">
        <v>1</v>
      </c>
      <c r="F172" s="158" t="s">
        <v>153</v>
      </c>
      <c r="H172" s="159">
        <v>3.96</v>
      </c>
      <c r="L172" s="156"/>
      <c r="M172" s="160"/>
      <c r="N172" s="161"/>
      <c r="O172" s="161"/>
      <c r="P172" s="161"/>
      <c r="Q172" s="161"/>
      <c r="R172" s="161"/>
      <c r="S172" s="161"/>
      <c r="T172" s="162"/>
      <c r="AT172" s="157" t="s">
        <v>135</v>
      </c>
      <c r="AU172" s="157" t="s">
        <v>77</v>
      </c>
      <c r="AV172" s="14" t="s">
        <v>77</v>
      </c>
      <c r="AW172" s="14" t="s">
        <v>27</v>
      </c>
      <c r="AX172" s="14" t="s">
        <v>70</v>
      </c>
      <c r="AY172" s="157" t="s">
        <v>126</v>
      </c>
    </row>
    <row r="173" spans="1:65" s="15" customFormat="1">
      <c r="B173" s="163"/>
      <c r="D173" s="150" t="s">
        <v>135</v>
      </c>
      <c r="E173" s="164" t="s">
        <v>1</v>
      </c>
      <c r="F173" s="165" t="s">
        <v>138</v>
      </c>
      <c r="H173" s="166">
        <v>3.96</v>
      </c>
      <c r="L173" s="163"/>
      <c r="M173" s="167"/>
      <c r="N173" s="168"/>
      <c r="O173" s="168"/>
      <c r="P173" s="168"/>
      <c r="Q173" s="168"/>
      <c r="R173" s="168"/>
      <c r="S173" s="168"/>
      <c r="T173" s="169"/>
      <c r="AT173" s="164" t="s">
        <v>135</v>
      </c>
      <c r="AU173" s="164" t="s">
        <v>77</v>
      </c>
      <c r="AV173" s="15" t="s">
        <v>133</v>
      </c>
      <c r="AW173" s="15" t="s">
        <v>27</v>
      </c>
      <c r="AX173" s="15" t="s">
        <v>75</v>
      </c>
      <c r="AY173" s="164" t="s">
        <v>126</v>
      </c>
    </row>
    <row r="174" spans="1:65" s="2" customFormat="1" ht="24.2" customHeight="1">
      <c r="A174" s="30"/>
      <c r="B174" s="136"/>
      <c r="C174" s="137" t="s">
        <v>182</v>
      </c>
      <c r="D174" s="137" t="s">
        <v>128</v>
      </c>
      <c r="E174" s="138" t="s">
        <v>183</v>
      </c>
      <c r="F174" s="139" t="s">
        <v>184</v>
      </c>
      <c r="G174" s="140" t="s">
        <v>131</v>
      </c>
      <c r="H174" s="141">
        <v>8.2219999999999995</v>
      </c>
      <c r="I174" s="142"/>
      <c r="J174" s="142">
        <f>ROUND(I174*H174,2)</f>
        <v>0</v>
      </c>
      <c r="K174" s="139" t="s">
        <v>132</v>
      </c>
      <c r="L174" s="31"/>
      <c r="M174" s="143" t="s">
        <v>1</v>
      </c>
      <c r="N174" s="144" t="s">
        <v>35</v>
      </c>
      <c r="O174" s="145">
        <v>0.52</v>
      </c>
      <c r="P174" s="145">
        <f>O174*H174</f>
        <v>4.2754399999999997</v>
      </c>
      <c r="Q174" s="145">
        <v>6.1719999999999997E-2</v>
      </c>
      <c r="R174" s="145">
        <f>Q174*H174</f>
        <v>0.50746183999999994</v>
      </c>
      <c r="S174" s="145">
        <v>0</v>
      </c>
      <c r="T174" s="14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7" t="s">
        <v>133</v>
      </c>
      <c r="AT174" s="147" t="s">
        <v>128</v>
      </c>
      <c r="AU174" s="147" t="s">
        <v>77</v>
      </c>
      <c r="AY174" s="18" t="s">
        <v>126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8" t="s">
        <v>75</v>
      </c>
      <c r="BK174" s="148">
        <f>ROUND(I174*H174,2)</f>
        <v>0</v>
      </c>
      <c r="BL174" s="18" t="s">
        <v>133</v>
      </c>
      <c r="BM174" s="147" t="s">
        <v>185</v>
      </c>
    </row>
    <row r="175" spans="1:65" s="13" customFormat="1">
      <c r="B175" s="149"/>
      <c r="D175" s="150" t="s">
        <v>135</v>
      </c>
      <c r="E175" s="151" t="s">
        <v>1</v>
      </c>
      <c r="F175" s="152" t="s">
        <v>186</v>
      </c>
      <c r="H175" s="151" t="s">
        <v>1</v>
      </c>
      <c r="L175" s="149"/>
      <c r="M175" s="153"/>
      <c r="N175" s="154"/>
      <c r="O175" s="154"/>
      <c r="P175" s="154"/>
      <c r="Q175" s="154"/>
      <c r="R175" s="154"/>
      <c r="S175" s="154"/>
      <c r="T175" s="155"/>
      <c r="AT175" s="151" t="s">
        <v>135</v>
      </c>
      <c r="AU175" s="151" t="s">
        <v>77</v>
      </c>
      <c r="AV175" s="13" t="s">
        <v>75</v>
      </c>
      <c r="AW175" s="13" t="s">
        <v>27</v>
      </c>
      <c r="AX175" s="13" t="s">
        <v>70</v>
      </c>
      <c r="AY175" s="151" t="s">
        <v>126</v>
      </c>
    </row>
    <row r="176" spans="1:65" s="14" customFormat="1">
      <c r="B176" s="156"/>
      <c r="D176" s="150" t="s">
        <v>135</v>
      </c>
      <c r="E176" s="157" t="s">
        <v>1</v>
      </c>
      <c r="F176" s="158" t="s">
        <v>187</v>
      </c>
      <c r="H176" s="159">
        <v>8.2219999999999995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AT176" s="157" t="s">
        <v>135</v>
      </c>
      <c r="AU176" s="157" t="s">
        <v>77</v>
      </c>
      <c r="AV176" s="14" t="s">
        <v>77</v>
      </c>
      <c r="AW176" s="14" t="s">
        <v>27</v>
      </c>
      <c r="AX176" s="14" t="s">
        <v>70</v>
      </c>
      <c r="AY176" s="157" t="s">
        <v>126</v>
      </c>
    </row>
    <row r="177" spans="1:65" s="15" customFormat="1">
      <c r="B177" s="163"/>
      <c r="D177" s="150" t="s">
        <v>135</v>
      </c>
      <c r="E177" s="164" t="s">
        <v>1</v>
      </c>
      <c r="F177" s="165" t="s">
        <v>138</v>
      </c>
      <c r="H177" s="166">
        <v>8.2219999999999995</v>
      </c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135</v>
      </c>
      <c r="AU177" s="164" t="s">
        <v>77</v>
      </c>
      <c r="AV177" s="15" t="s">
        <v>133</v>
      </c>
      <c r="AW177" s="15" t="s">
        <v>27</v>
      </c>
      <c r="AX177" s="15" t="s">
        <v>75</v>
      </c>
      <c r="AY177" s="164" t="s">
        <v>126</v>
      </c>
    </row>
    <row r="178" spans="1:65" s="12" customFormat="1" ht="22.9" customHeight="1">
      <c r="B178" s="124"/>
      <c r="D178" s="125" t="s">
        <v>69</v>
      </c>
      <c r="E178" s="134" t="s">
        <v>133</v>
      </c>
      <c r="F178" s="134" t="s">
        <v>188</v>
      </c>
      <c r="J178" s="135">
        <f>BK178</f>
        <v>0</v>
      </c>
      <c r="L178" s="124"/>
      <c r="M178" s="128"/>
      <c r="N178" s="129"/>
      <c r="O178" s="129"/>
      <c r="P178" s="130">
        <f>SUM(P179:P182)</f>
        <v>0.8</v>
      </c>
      <c r="Q178" s="129"/>
      <c r="R178" s="130">
        <f>SUM(R179:R182)</f>
        <v>9.1120000000000007E-2</v>
      </c>
      <c r="S178" s="129"/>
      <c r="T178" s="131">
        <f>SUM(T179:T182)</f>
        <v>0</v>
      </c>
      <c r="AR178" s="125" t="s">
        <v>75</v>
      </c>
      <c r="AT178" s="132" t="s">
        <v>69</v>
      </c>
      <c r="AU178" s="132" t="s">
        <v>75</v>
      </c>
      <c r="AY178" s="125" t="s">
        <v>126</v>
      </c>
      <c r="BK178" s="133">
        <f>SUM(BK179:BK182)</f>
        <v>0</v>
      </c>
    </row>
    <row r="179" spans="1:65" s="2" customFormat="1" ht="21.75" customHeight="1">
      <c r="A179" s="30"/>
      <c r="B179" s="136"/>
      <c r="C179" s="137" t="s">
        <v>189</v>
      </c>
      <c r="D179" s="137" t="s">
        <v>128</v>
      </c>
      <c r="E179" s="138" t="s">
        <v>190</v>
      </c>
      <c r="F179" s="139" t="s">
        <v>191</v>
      </c>
      <c r="G179" s="140" t="s">
        <v>192</v>
      </c>
      <c r="H179" s="141">
        <v>4</v>
      </c>
      <c r="I179" s="142"/>
      <c r="J179" s="142">
        <f>ROUND(I179*H179,2)</f>
        <v>0</v>
      </c>
      <c r="K179" s="139" t="s">
        <v>132</v>
      </c>
      <c r="L179" s="31"/>
      <c r="M179" s="143" t="s">
        <v>1</v>
      </c>
      <c r="N179" s="144" t="s">
        <v>35</v>
      </c>
      <c r="O179" s="145">
        <v>0.2</v>
      </c>
      <c r="P179" s="145">
        <f>O179*H179</f>
        <v>0.8</v>
      </c>
      <c r="Q179" s="145">
        <v>2.2780000000000002E-2</v>
      </c>
      <c r="R179" s="145">
        <f>Q179*H179</f>
        <v>9.1120000000000007E-2</v>
      </c>
      <c r="S179" s="145">
        <v>0</v>
      </c>
      <c r="T179" s="14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7" t="s">
        <v>133</v>
      </c>
      <c r="AT179" s="147" t="s">
        <v>128</v>
      </c>
      <c r="AU179" s="147" t="s">
        <v>77</v>
      </c>
      <c r="AY179" s="18" t="s">
        <v>126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8" t="s">
        <v>75</v>
      </c>
      <c r="BK179" s="148">
        <f>ROUND(I179*H179,2)</f>
        <v>0</v>
      </c>
      <c r="BL179" s="18" t="s">
        <v>133</v>
      </c>
      <c r="BM179" s="147" t="s">
        <v>193</v>
      </c>
    </row>
    <row r="180" spans="1:65" s="13" customFormat="1">
      <c r="B180" s="149"/>
      <c r="D180" s="150" t="s">
        <v>135</v>
      </c>
      <c r="E180" s="151" t="s">
        <v>1</v>
      </c>
      <c r="F180" s="152" t="s">
        <v>194</v>
      </c>
      <c r="H180" s="151" t="s">
        <v>1</v>
      </c>
      <c r="L180" s="149"/>
      <c r="M180" s="153"/>
      <c r="N180" s="154"/>
      <c r="O180" s="154"/>
      <c r="P180" s="154"/>
      <c r="Q180" s="154"/>
      <c r="R180" s="154"/>
      <c r="S180" s="154"/>
      <c r="T180" s="155"/>
      <c r="AT180" s="151" t="s">
        <v>135</v>
      </c>
      <c r="AU180" s="151" t="s">
        <v>77</v>
      </c>
      <c r="AV180" s="13" t="s">
        <v>75</v>
      </c>
      <c r="AW180" s="13" t="s">
        <v>27</v>
      </c>
      <c r="AX180" s="13" t="s">
        <v>70</v>
      </c>
      <c r="AY180" s="151" t="s">
        <v>126</v>
      </c>
    </row>
    <row r="181" spans="1:65" s="14" customFormat="1">
      <c r="B181" s="156"/>
      <c r="D181" s="150" t="s">
        <v>135</v>
      </c>
      <c r="E181" s="157" t="s">
        <v>1</v>
      </c>
      <c r="F181" s="158" t="s">
        <v>195</v>
      </c>
      <c r="H181" s="159">
        <v>4</v>
      </c>
      <c r="L181" s="156"/>
      <c r="M181" s="160"/>
      <c r="N181" s="161"/>
      <c r="O181" s="161"/>
      <c r="P181" s="161"/>
      <c r="Q181" s="161"/>
      <c r="R181" s="161"/>
      <c r="S181" s="161"/>
      <c r="T181" s="162"/>
      <c r="AT181" s="157" t="s">
        <v>135</v>
      </c>
      <c r="AU181" s="157" t="s">
        <v>77</v>
      </c>
      <c r="AV181" s="14" t="s">
        <v>77</v>
      </c>
      <c r="AW181" s="14" t="s">
        <v>27</v>
      </c>
      <c r="AX181" s="14" t="s">
        <v>70</v>
      </c>
      <c r="AY181" s="157" t="s">
        <v>126</v>
      </c>
    </row>
    <row r="182" spans="1:65" s="15" customFormat="1">
      <c r="B182" s="163"/>
      <c r="D182" s="150" t="s">
        <v>135</v>
      </c>
      <c r="E182" s="164" t="s">
        <v>1</v>
      </c>
      <c r="F182" s="165" t="s">
        <v>138</v>
      </c>
      <c r="H182" s="166">
        <v>4</v>
      </c>
      <c r="L182" s="163"/>
      <c r="M182" s="167"/>
      <c r="N182" s="168"/>
      <c r="O182" s="168"/>
      <c r="P182" s="168"/>
      <c r="Q182" s="168"/>
      <c r="R182" s="168"/>
      <c r="S182" s="168"/>
      <c r="T182" s="169"/>
      <c r="AT182" s="164" t="s">
        <v>135</v>
      </c>
      <c r="AU182" s="164" t="s">
        <v>77</v>
      </c>
      <c r="AV182" s="15" t="s">
        <v>133</v>
      </c>
      <c r="AW182" s="15" t="s">
        <v>27</v>
      </c>
      <c r="AX182" s="15" t="s">
        <v>75</v>
      </c>
      <c r="AY182" s="164" t="s">
        <v>126</v>
      </c>
    </row>
    <row r="183" spans="1:65" s="12" customFormat="1" ht="22.9" customHeight="1">
      <c r="B183" s="124"/>
      <c r="D183" s="125" t="s">
        <v>69</v>
      </c>
      <c r="E183" s="134" t="s">
        <v>166</v>
      </c>
      <c r="F183" s="134" t="s">
        <v>196</v>
      </c>
      <c r="J183" s="135">
        <f>BK183</f>
        <v>0</v>
      </c>
      <c r="L183" s="124"/>
      <c r="M183" s="128"/>
      <c r="N183" s="129"/>
      <c r="O183" s="129"/>
      <c r="P183" s="130">
        <f>SUM(P184:P235)</f>
        <v>360.78315700000007</v>
      </c>
      <c r="Q183" s="129"/>
      <c r="R183" s="130">
        <f>SUM(R184:R235)</f>
        <v>42.259498229999991</v>
      </c>
      <c r="S183" s="129"/>
      <c r="T183" s="131">
        <f>SUM(T184:T235)</f>
        <v>0</v>
      </c>
      <c r="AR183" s="125" t="s">
        <v>75</v>
      </c>
      <c r="AT183" s="132" t="s">
        <v>69</v>
      </c>
      <c r="AU183" s="132" t="s">
        <v>75</v>
      </c>
      <c r="AY183" s="125" t="s">
        <v>126</v>
      </c>
      <c r="BK183" s="133">
        <f>SUM(BK184:BK235)</f>
        <v>0</v>
      </c>
    </row>
    <row r="184" spans="1:65" s="2" customFormat="1" ht="16.5" customHeight="1">
      <c r="A184" s="30"/>
      <c r="B184" s="136"/>
      <c r="C184" s="137" t="s">
        <v>197</v>
      </c>
      <c r="D184" s="137" t="s">
        <v>128</v>
      </c>
      <c r="E184" s="138" t="s">
        <v>198</v>
      </c>
      <c r="F184" s="139" t="s">
        <v>199</v>
      </c>
      <c r="G184" s="140" t="s">
        <v>131</v>
      </c>
      <c r="H184" s="141">
        <v>468.26400000000001</v>
      </c>
      <c r="I184" s="142"/>
      <c r="J184" s="142">
        <f>ROUND(I184*H184,2)</f>
        <v>0</v>
      </c>
      <c r="K184" s="139" t="s">
        <v>132</v>
      </c>
      <c r="L184" s="31"/>
      <c r="M184" s="143" t="s">
        <v>1</v>
      </c>
      <c r="N184" s="144" t="s">
        <v>35</v>
      </c>
      <c r="O184" s="145">
        <v>0.104</v>
      </c>
      <c r="P184" s="145">
        <f>O184*H184</f>
        <v>48.699455999999998</v>
      </c>
      <c r="Q184" s="145">
        <v>2.5999999999999998E-4</v>
      </c>
      <c r="R184" s="145">
        <f>Q184*H184</f>
        <v>0.12174863999999999</v>
      </c>
      <c r="S184" s="145">
        <v>0</v>
      </c>
      <c r="T184" s="14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7" t="s">
        <v>133</v>
      </c>
      <c r="AT184" s="147" t="s">
        <v>128</v>
      </c>
      <c r="AU184" s="147" t="s">
        <v>77</v>
      </c>
      <c r="AY184" s="18" t="s">
        <v>126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8" t="s">
        <v>75</v>
      </c>
      <c r="BK184" s="148">
        <f>ROUND(I184*H184,2)</f>
        <v>0</v>
      </c>
      <c r="BL184" s="18" t="s">
        <v>133</v>
      </c>
      <c r="BM184" s="147" t="s">
        <v>200</v>
      </c>
    </row>
    <row r="185" spans="1:65" s="13" customFormat="1">
      <c r="B185" s="149"/>
      <c r="D185" s="150" t="s">
        <v>135</v>
      </c>
      <c r="E185" s="151" t="s">
        <v>1</v>
      </c>
      <c r="F185" s="152" t="s">
        <v>136</v>
      </c>
      <c r="H185" s="151" t="s">
        <v>1</v>
      </c>
      <c r="L185" s="149"/>
      <c r="M185" s="153"/>
      <c r="N185" s="154"/>
      <c r="O185" s="154"/>
      <c r="P185" s="154"/>
      <c r="Q185" s="154"/>
      <c r="R185" s="154"/>
      <c r="S185" s="154"/>
      <c r="T185" s="155"/>
      <c r="AT185" s="151" t="s">
        <v>135</v>
      </c>
      <c r="AU185" s="151" t="s">
        <v>77</v>
      </c>
      <c r="AV185" s="13" t="s">
        <v>75</v>
      </c>
      <c r="AW185" s="13" t="s">
        <v>27</v>
      </c>
      <c r="AX185" s="13" t="s">
        <v>70</v>
      </c>
      <c r="AY185" s="151" t="s">
        <v>126</v>
      </c>
    </row>
    <row r="186" spans="1:65" s="14" customFormat="1">
      <c r="B186" s="156"/>
      <c r="D186" s="150" t="s">
        <v>135</v>
      </c>
      <c r="E186" s="157" t="s">
        <v>1</v>
      </c>
      <c r="F186" s="158" t="s">
        <v>201</v>
      </c>
      <c r="H186" s="159">
        <v>261.60000000000002</v>
      </c>
      <c r="L186" s="156"/>
      <c r="M186" s="160"/>
      <c r="N186" s="161"/>
      <c r="O186" s="161"/>
      <c r="P186" s="161"/>
      <c r="Q186" s="161"/>
      <c r="R186" s="161"/>
      <c r="S186" s="161"/>
      <c r="T186" s="162"/>
      <c r="AT186" s="157" t="s">
        <v>135</v>
      </c>
      <c r="AU186" s="157" t="s">
        <v>77</v>
      </c>
      <c r="AV186" s="14" t="s">
        <v>77</v>
      </c>
      <c r="AW186" s="14" t="s">
        <v>27</v>
      </c>
      <c r="AX186" s="14" t="s">
        <v>70</v>
      </c>
      <c r="AY186" s="157" t="s">
        <v>126</v>
      </c>
    </row>
    <row r="187" spans="1:65" s="13" customFormat="1">
      <c r="B187" s="149"/>
      <c r="D187" s="150" t="s">
        <v>135</v>
      </c>
      <c r="E187" s="151" t="s">
        <v>1</v>
      </c>
      <c r="F187" s="152" t="s">
        <v>202</v>
      </c>
      <c r="H187" s="151" t="s">
        <v>1</v>
      </c>
      <c r="L187" s="149"/>
      <c r="M187" s="153"/>
      <c r="N187" s="154"/>
      <c r="O187" s="154"/>
      <c r="P187" s="154"/>
      <c r="Q187" s="154"/>
      <c r="R187" s="154"/>
      <c r="S187" s="154"/>
      <c r="T187" s="155"/>
      <c r="AT187" s="151" t="s">
        <v>135</v>
      </c>
      <c r="AU187" s="151" t="s">
        <v>77</v>
      </c>
      <c r="AV187" s="13" t="s">
        <v>75</v>
      </c>
      <c r="AW187" s="13" t="s">
        <v>27</v>
      </c>
      <c r="AX187" s="13" t="s">
        <v>70</v>
      </c>
      <c r="AY187" s="151" t="s">
        <v>126</v>
      </c>
    </row>
    <row r="188" spans="1:65" s="14" customFormat="1">
      <c r="B188" s="156"/>
      <c r="D188" s="150" t="s">
        <v>135</v>
      </c>
      <c r="E188" s="157" t="s">
        <v>1</v>
      </c>
      <c r="F188" s="158" t="s">
        <v>203</v>
      </c>
      <c r="H188" s="159">
        <v>206.66399999999999</v>
      </c>
      <c r="L188" s="156"/>
      <c r="M188" s="160"/>
      <c r="N188" s="161"/>
      <c r="O188" s="161"/>
      <c r="P188" s="161"/>
      <c r="Q188" s="161"/>
      <c r="R188" s="161"/>
      <c r="S188" s="161"/>
      <c r="T188" s="162"/>
      <c r="AT188" s="157" t="s">
        <v>135</v>
      </c>
      <c r="AU188" s="157" t="s">
        <v>77</v>
      </c>
      <c r="AV188" s="14" t="s">
        <v>77</v>
      </c>
      <c r="AW188" s="14" t="s">
        <v>27</v>
      </c>
      <c r="AX188" s="14" t="s">
        <v>70</v>
      </c>
      <c r="AY188" s="157" t="s">
        <v>126</v>
      </c>
    </row>
    <row r="189" spans="1:65" s="15" customFormat="1">
      <c r="B189" s="163"/>
      <c r="D189" s="150" t="s">
        <v>135</v>
      </c>
      <c r="E189" s="164" t="s">
        <v>1</v>
      </c>
      <c r="F189" s="165" t="s">
        <v>138</v>
      </c>
      <c r="H189" s="166">
        <v>468.26400000000001</v>
      </c>
      <c r="L189" s="163"/>
      <c r="M189" s="167"/>
      <c r="N189" s="168"/>
      <c r="O189" s="168"/>
      <c r="P189" s="168"/>
      <c r="Q189" s="168"/>
      <c r="R189" s="168"/>
      <c r="S189" s="168"/>
      <c r="T189" s="169"/>
      <c r="AT189" s="164" t="s">
        <v>135</v>
      </c>
      <c r="AU189" s="164" t="s">
        <v>77</v>
      </c>
      <c r="AV189" s="15" t="s">
        <v>133</v>
      </c>
      <c r="AW189" s="15" t="s">
        <v>27</v>
      </c>
      <c r="AX189" s="15" t="s">
        <v>75</v>
      </c>
      <c r="AY189" s="164" t="s">
        <v>126</v>
      </c>
    </row>
    <row r="190" spans="1:65" s="2" customFormat="1" ht="24.2" customHeight="1">
      <c r="A190" s="30"/>
      <c r="B190" s="136"/>
      <c r="C190" s="137" t="s">
        <v>8</v>
      </c>
      <c r="D190" s="137" t="s">
        <v>128</v>
      </c>
      <c r="E190" s="138" t="s">
        <v>204</v>
      </c>
      <c r="F190" s="139" t="s">
        <v>205</v>
      </c>
      <c r="G190" s="140" t="s">
        <v>131</v>
      </c>
      <c r="H190" s="141">
        <v>52.66</v>
      </c>
      <c r="I190" s="142"/>
      <c r="J190" s="142">
        <f>ROUND(I190*H190,2)</f>
        <v>0</v>
      </c>
      <c r="K190" s="139" t="s">
        <v>132</v>
      </c>
      <c r="L190" s="31"/>
      <c r="M190" s="143" t="s">
        <v>1</v>
      </c>
      <c r="N190" s="144" t="s">
        <v>35</v>
      </c>
      <c r="O190" s="145">
        <v>0.39</v>
      </c>
      <c r="P190" s="145">
        <f>O190*H190</f>
        <v>20.537399999999998</v>
      </c>
      <c r="Q190" s="145">
        <v>1.54E-2</v>
      </c>
      <c r="R190" s="145">
        <f>Q190*H190</f>
        <v>0.81096400000000002</v>
      </c>
      <c r="S190" s="145">
        <v>0</v>
      </c>
      <c r="T190" s="146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7" t="s">
        <v>133</v>
      </c>
      <c r="AT190" s="147" t="s">
        <v>128</v>
      </c>
      <c r="AU190" s="147" t="s">
        <v>77</v>
      </c>
      <c r="AY190" s="18" t="s">
        <v>126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8" t="s">
        <v>75</v>
      </c>
      <c r="BK190" s="148">
        <f>ROUND(I190*H190,2)</f>
        <v>0</v>
      </c>
      <c r="BL190" s="18" t="s">
        <v>133</v>
      </c>
      <c r="BM190" s="147" t="s">
        <v>206</v>
      </c>
    </row>
    <row r="191" spans="1:65" s="14" customFormat="1">
      <c r="B191" s="156"/>
      <c r="D191" s="150" t="s">
        <v>135</v>
      </c>
      <c r="E191" s="157" t="s">
        <v>1</v>
      </c>
      <c r="F191" s="158" t="s">
        <v>207</v>
      </c>
      <c r="H191" s="159">
        <v>52.66</v>
      </c>
      <c r="L191" s="156"/>
      <c r="M191" s="160"/>
      <c r="N191" s="161"/>
      <c r="O191" s="161"/>
      <c r="P191" s="161"/>
      <c r="Q191" s="161"/>
      <c r="R191" s="161"/>
      <c r="S191" s="161"/>
      <c r="T191" s="162"/>
      <c r="AT191" s="157" t="s">
        <v>135</v>
      </c>
      <c r="AU191" s="157" t="s">
        <v>77</v>
      </c>
      <c r="AV191" s="14" t="s">
        <v>77</v>
      </c>
      <c r="AW191" s="14" t="s">
        <v>27</v>
      </c>
      <c r="AX191" s="14" t="s">
        <v>70</v>
      </c>
      <c r="AY191" s="157" t="s">
        <v>126</v>
      </c>
    </row>
    <row r="192" spans="1:65" s="15" customFormat="1">
      <c r="B192" s="163"/>
      <c r="D192" s="150" t="s">
        <v>135</v>
      </c>
      <c r="E192" s="164" t="s">
        <v>1</v>
      </c>
      <c r="F192" s="165" t="s">
        <v>138</v>
      </c>
      <c r="H192" s="166">
        <v>52.66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135</v>
      </c>
      <c r="AU192" s="164" t="s">
        <v>77</v>
      </c>
      <c r="AV192" s="15" t="s">
        <v>133</v>
      </c>
      <c r="AW192" s="15" t="s">
        <v>27</v>
      </c>
      <c r="AX192" s="15" t="s">
        <v>75</v>
      </c>
      <c r="AY192" s="164" t="s">
        <v>126</v>
      </c>
    </row>
    <row r="193" spans="1:65" s="2" customFormat="1" ht="24.2" customHeight="1">
      <c r="A193" s="30"/>
      <c r="B193" s="136"/>
      <c r="C193" s="137" t="s">
        <v>208</v>
      </c>
      <c r="D193" s="137" t="s">
        <v>128</v>
      </c>
      <c r="E193" s="138" t="s">
        <v>209</v>
      </c>
      <c r="F193" s="139" t="s">
        <v>210</v>
      </c>
      <c r="G193" s="140" t="s">
        <v>131</v>
      </c>
      <c r="H193" s="141">
        <v>415.60399999999998</v>
      </c>
      <c r="I193" s="142"/>
      <c r="J193" s="142">
        <f>ROUND(I193*H193,2)</f>
        <v>0</v>
      </c>
      <c r="K193" s="139" t="s">
        <v>132</v>
      </c>
      <c r="L193" s="31"/>
      <c r="M193" s="143" t="s">
        <v>1</v>
      </c>
      <c r="N193" s="144" t="s">
        <v>35</v>
      </c>
      <c r="O193" s="145">
        <v>0.47</v>
      </c>
      <c r="P193" s="145">
        <f>O193*H193</f>
        <v>195.33387999999999</v>
      </c>
      <c r="Q193" s="145">
        <v>1.8380000000000001E-2</v>
      </c>
      <c r="R193" s="145">
        <f>Q193*H193</f>
        <v>7.6388015200000003</v>
      </c>
      <c r="S193" s="145">
        <v>0</v>
      </c>
      <c r="T193" s="146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7" t="s">
        <v>133</v>
      </c>
      <c r="AT193" s="147" t="s">
        <v>128</v>
      </c>
      <c r="AU193" s="147" t="s">
        <v>77</v>
      </c>
      <c r="AY193" s="18" t="s">
        <v>126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8" t="s">
        <v>75</v>
      </c>
      <c r="BK193" s="148">
        <f>ROUND(I193*H193,2)</f>
        <v>0</v>
      </c>
      <c r="BL193" s="18" t="s">
        <v>133</v>
      </c>
      <c r="BM193" s="147" t="s">
        <v>211</v>
      </c>
    </row>
    <row r="194" spans="1:65" s="13" customFormat="1">
      <c r="B194" s="149"/>
      <c r="D194" s="150" t="s">
        <v>135</v>
      </c>
      <c r="E194" s="151" t="s">
        <v>1</v>
      </c>
      <c r="F194" s="152" t="s">
        <v>212</v>
      </c>
      <c r="H194" s="151" t="s">
        <v>1</v>
      </c>
      <c r="L194" s="149"/>
      <c r="M194" s="153"/>
      <c r="N194" s="154"/>
      <c r="O194" s="154"/>
      <c r="P194" s="154"/>
      <c r="Q194" s="154"/>
      <c r="R194" s="154"/>
      <c r="S194" s="154"/>
      <c r="T194" s="155"/>
      <c r="AT194" s="151" t="s">
        <v>135</v>
      </c>
      <c r="AU194" s="151" t="s">
        <v>77</v>
      </c>
      <c r="AV194" s="13" t="s">
        <v>75</v>
      </c>
      <c r="AW194" s="13" t="s">
        <v>27</v>
      </c>
      <c r="AX194" s="13" t="s">
        <v>70</v>
      </c>
      <c r="AY194" s="151" t="s">
        <v>126</v>
      </c>
    </row>
    <row r="195" spans="1:65" s="14" customFormat="1">
      <c r="B195" s="156"/>
      <c r="D195" s="150" t="s">
        <v>135</v>
      </c>
      <c r="E195" s="157" t="s">
        <v>1</v>
      </c>
      <c r="F195" s="158" t="s">
        <v>213</v>
      </c>
      <c r="H195" s="159">
        <v>261.60000000000002</v>
      </c>
      <c r="L195" s="156"/>
      <c r="M195" s="160"/>
      <c r="N195" s="161"/>
      <c r="O195" s="161"/>
      <c r="P195" s="161"/>
      <c r="Q195" s="161"/>
      <c r="R195" s="161"/>
      <c r="S195" s="161"/>
      <c r="T195" s="162"/>
      <c r="AT195" s="157" t="s">
        <v>135</v>
      </c>
      <c r="AU195" s="157" t="s">
        <v>77</v>
      </c>
      <c r="AV195" s="14" t="s">
        <v>77</v>
      </c>
      <c r="AW195" s="14" t="s">
        <v>27</v>
      </c>
      <c r="AX195" s="14" t="s">
        <v>70</v>
      </c>
      <c r="AY195" s="157" t="s">
        <v>126</v>
      </c>
    </row>
    <row r="196" spans="1:65" s="13" customFormat="1">
      <c r="B196" s="149"/>
      <c r="D196" s="150" t="s">
        <v>135</v>
      </c>
      <c r="E196" s="151" t="s">
        <v>1</v>
      </c>
      <c r="F196" s="152" t="s">
        <v>214</v>
      </c>
      <c r="H196" s="151" t="s">
        <v>1</v>
      </c>
      <c r="L196" s="149"/>
      <c r="M196" s="153"/>
      <c r="N196" s="154"/>
      <c r="O196" s="154"/>
      <c r="P196" s="154"/>
      <c r="Q196" s="154"/>
      <c r="R196" s="154"/>
      <c r="S196" s="154"/>
      <c r="T196" s="155"/>
      <c r="AT196" s="151" t="s">
        <v>135</v>
      </c>
      <c r="AU196" s="151" t="s">
        <v>77</v>
      </c>
      <c r="AV196" s="13" t="s">
        <v>75</v>
      </c>
      <c r="AW196" s="13" t="s">
        <v>27</v>
      </c>
      <c r="AX196" s="13" t="s">
        <v>70</v>
      </c>
      <c r="AY196" s="151" t="s">
        <v>126</v>
      </c>
    </row>
    <row r="197" spans="1:65" s="14" customFormat="1">
      <c r="B197" s="156"/>
      <c r="D197" s="150" t="s">
        <v>135</v>
      </c>
      <c r="E197" s="157" t="s">
        <v>1</v>
      </c>
      <c r="F197" s="158" t="s">
        <v>215</v>
      </c>
      <c r="H197" s="159">
        <v>190.22</v>
      </c>
      <c r="L197" s="156"/>
      <c r="M197" s="160"/>
      <c r="N197" s="161"/>
      <c r="O197" s="161"/>
      <c r="P197" s="161"/>
      <c r="Q197" s="161"/>
      <c r="R197" s="161"/>
      <c r="S197" s="161"/>
      <c r="T197" s="162"/>
      <c r="AT197" s="157" t="s">
        <v>135</v>
      </c>
      <c r="AU197" s="157" t="s">
        <v>77</v>
      </c>
      <c r="AV197" s="14" t="s">
        <v>77</v>
      </c>
      <c r="AW197" s="14" t="s">
        <v>27</v>
      </c>
      <c r="AX197" s="14" t="s">
        <v>70</v>
      </c>
      <c r="AY197" s="157" t="s">
        <v>126</v>
      </c>
    </row>
    <row r="198" spans="1:65" s="13" customFormat="1">
      <c r="B198" s="149"/>
      <c r="D198" s="150" t="s">
        <v>135</v>
      </c>
      <c r="E198" s="151" t="s">
        <v>1</v>
      </c>
      <c r="F198" s="152" t="s">
        <v>216</v>
      </c>
      <c r="H198" s="151" t="s">
        <v>1</v>
      </c>
      <c r="L198" s="149"/>
      <c r="M198" s="153"/>
      <c r="N198" s="154"/>
      <c r="O198" s="154"/>
      <c r="P198" s="154"/>
      <c r="Q198" s="154"/>
      <c r="R198" s="154"/>
      <c r="S198" s="154"/>
      <c r="T198" s="155"/>
      <c r="AT198" s="151" t="s">
        <v>135</v>
      </c>
      <c r="AU198" s="151" t="s">
        <v>77</v>
      </c>
      <c r="AV198" s="13" t="s">
        <v>75</v>
      </c>
      <c r="AW198" s="13" t="s">
        <v>27</v>
      </c>
      <c r="AX198" s="13" t="s">
        <v>70</v>
      </c>
      <c r="AY198" s="151" t="s">
        <v>126</v>
      </c>
    </row>
    <row r="199" spans="1:65" s="14" customFormat="1">
      <c r="B199" s="156"/>
      <c r="D199" s="150" t="s">
        <v>135</v>
      </c>
      <c r="E199" s="157" t="s">
        <v>1</v>
      </c>
      <c r="F199" s="158" t="s">
        <v>217</v>
      </c>
      <c r="H199" s="159">
        <v>16.443999999999999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135</v>
      </c>
      <c r="AU199" s="157" t="s">
        <v>77</v>
      </c>
      <c r="AV199" s="14" t="s">
        <v>77</v>
      </c>
      <c r="AW199" s="14" t="s">
        <v>27</v>
      </c>
      <c r="AX199" s="14" t="s">
        <v>70</v>
      </c>
      <c r="AY199" s="157" t="s">
        <v>126</v>
      </c>
    </row>
    <row r="200" spans="1:65" s="16" customFormat="1">
      <c r="B200" s="179"/>
      <c r="D200" s="150" t="s">
        <v>135</v>
      </c>
      <c r="E200" s="180" t="s">
        <v>1</v>
      </c>
      <c r="F200" s="181" t="s">
        <v>218</v>
      </c>
      <c r="H200" s="182">
        <v>468.26400000000001</v>
      </c>
      <c r="L200" s="179"/>
      <c r="M200" s="183"/>
      <c r="N200" s="184"/>
      <c r="O200" s="184"/>
      <c r="P200" s="184"/>
      <c r="Q200" s="184"/>
      <c r="R200" s="184"/>
      <c r="S200" s="184"/>
      <c r="T200" s="185"/>
      <c r="AT200" s="180" t="s">
        <v>135</v>
      </c>
      <c r="AU200" s="180" t="s">
        <v>77</v>
      </c>
      <c r="AV200" s="16" t="s">
        <v>145</v>
      </c>
      <c r="AW200" s="16" t="s">
        <v>27</v>
      </c>
      <c r="AX200" s="16" t="s">
        <v>70</v>
      </c>
      <c r="AY200" s="180" t="s">
        <v>126</v>
      </c>
    </row>
    <row r="201" spans="1:65" s="13" customFormat="1">
      <c r="B201" s="149"/>
      <c r="D201" s="150" t="s">
        <v>135</v>
      </c>
      <c r="E201" s="151" t="s">
        <v>1</v>
      </c>
      <c r="F201" s="152" t="s">
        <v>219</v>
      </c>
      <c r="H201" s="151" t="s">
        <v>1</v>
      </c>
      <c r="L201" s="149"/>
      <c r="M201" s="153"/>
      <c r="N201" s="154"/>
      <c r="O201" s="154"/>
      <c r="P201" s="154"/>
      <c r="Q201" s="154"/>
      <c r="R201" s="154"/>
      <c r="S201" s="154"/>
      <c r="T201" s="155"/>
      <c r="AT201" s="151" t="s">
        <v>135</v>
      </c>
      <c r="AU201" s="151" t="s">
        <v>77</v>
      </c>
      <c r="AV201" s="13" t="s">
        <v>75</v>
      </c>
      <c r="AW201" s="13" t="s">
        <v>27</v>
      </c>
      <c r="AX201" s="13" t="s">
        <v>70</v>
      </c>
      <c r="AY201" s="151" t="s">
        <v>126</v>
      </c>
    </row>
    <row r="202" spans="1:65" s="14" customFormat="1">
      <c r="B202" s="156"/>
      <c r="D202" s="150" t="s">
        <v>135</v>
      </c>
      <c r="E202" s="157" t="s">
        <v>1</v>
      </c>
      <c r="F202" s="158" t="s">
        <v>220</v>
      </c>
      <c r="H202" s="159">
        <v>-52.66</v>
      </c>
      <c r="L202" s="156"/>
      <c r="M202" s="160"/>
      <c r="N202" s="161"/>
      <c r="O202" s="161"/>
      <c r="P202" s="161"/>
      <c r="Q202" s="161"/>
      <c r="R202" s="161"/>
      <c r="S202" s="161"/>
      <c r="T202" s="162"/>
      <c r="AT202" s="157" t="s">
        <v>135</v>
      </c>
      <c r="AU202" s="157" t="s">
        <v>77</v>
      </c>
      <c r="AV202" s="14" t="s">
        <v>77</v>
      </c>
      <c r="AW202" s="14" t="s">
        <v>27</v>
      </c>
      <c r="AX202" s="14" t="s">
        <v>70</v>
      </c>
      <c r="AY202" s="157" t="s">
        <v>126</v>
      </c>
    </row>
    <row r="203" spans="1:65" s="15" customFormat="1">
      <c r="B203" s="163"/>
      <c r="D203" s="150" t="s">
        <v>135</v>
      </c>
      <c r="E203" s="164" t="s">
        <v>1</v>
      </c>
      <c r="F203" s="165" t="s">
        <v>138</v>
      </c>
      <c r="H203" s="166">
        <v>415.60399999999998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135</v>
      </c>
      <c r="AU203" s="164" t="s">
        <v>77</v>
      </c>
      <c r="AV203" s="15" t="s">
        <v>133</v>
      </c>
      <c r="AW203" s="15" t="s">
        <v>27</v>
      </c>
      <c r="AX203" s="15" t="s">
        <v>75</v>
      </c>
      <c r="AY203" s="164" t="s">
        <v>126</v>
      </c>
    </row>
    <row r="204" spans="1:65" s="2" customFormat="1" ht="24.2" customHeight="1">
      <c r="A204" s="30"/>
      <c r="B204" s="136"/>
      <c r="C204" s="137" t="s">
        <v>221</v>
      </c>
      <c r="D204" s="137" t="s">
        <v>128</v>
      </c>
      <c r="E204" s="138" t="s">
        <v>222</v>
      </c>
      <c r="F204" s="139" t="s">
        <v>223</v>
      </c>
      <c r="G204" s="140" t="s">
        <v>224</v>
      </c>
      <c r="H204" s="141">
        <v>23.5</v>
      </c>
      <c r="I204" s="142"/>
      <c r="J204" s="142">
        <f>ROUND(I204*H204,2)</f>
        <v>0</v>
      </c>
      <c r="K204" s="139" t="s">
        <v>132</v>
      </c>
      <c r="L204" s="31"/>
      <c r="M204" s="143" t="s">
        <v>1</v>
      </c>
      <c r="N204" s="144" t="s">
        <v>35</v>
      </c>
      <c r="O204" s="145">
        <v>0.37</v>
      </c>
      <c r="P204" s="145">
        <f>O204*H204</f>
        <v>8.6950000000000003</v>
      </c>
      <c r="Q204" s="145">
        <v>1.5E-3</v>
      </c>
      <c r="R204" s="145">
        <f>Q204*H204</f>
        <v>3.5250000000000004E-2</v>
      </c>
      <c r="S204" s="145">
        <v>0</v>
      </c>
      <c r="T204" s="14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7" t="s">
        <v>133</v>
      </c>
      <c r="AT204" s="147" t="s">
        <v>128</v>
      </c>
      <c r="AU204" s="147" t="s">
        <v>77</v>
      </c>
      <c r="AY204" s="18" t="s">
        <v>126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8" t="s">
        <v>75</v>
      </c>
      <c r="BK204" s="148">
        <f>ROUND(I204*H204,2)</f>
        <v>0</v>
      </c>
      <c r="BL204" s="18" t="s">
        <v>133</v>
      </c>
      <c r="BM204" s="147" t="s">
        <v>225</v>
      </c>
    </row>
    <row r="205" spans="1:65" s="13" customFormat="1">
      <c r="B205" s="149"/>
      <c r="D205" s="150" t="s">
        <v>135</v>
      </c>
      <c r="E205" s="151" t="s">
        <v>1</v>
      </c>
      <c r="F205" s="152" t="s">
        <v>226</v>
      </c>
      <c r="H205" s="151" t="s">
        <v>1</v>
      </c>
      <c r="L205" s="149"/>
      <c r="M205" s="153"/>
      <c r="N205" s="154"/>
      <c r="O205" s="154"/>
      <c r="P205" s="154"/>
      <c r="Q205" s="154"/>
      <c r="R205" s="154"/>
      <c r="S205" s="154"/>
      <c r="T205" s="155"/>
      <c r="AT205" s="151" t="s">
        <v>135</v>
      </c>
      <c r="AU205" s="151" t="s">
        <v>77</v>
      </c>
      <c r="AV205" s="13" t="s">
        <v>75</v>
      </c>
      <c r="AW205" s="13" t="s">
        <v>27</v>
      </c>
      <c r="AX205" s="13" t="s">
        <v>70</v>
      </c>
      <c r="AY205" s="151" t="s">
        <v>126</v>
      </c>
    </row>
    <row r="206" spans="1:65" s="14" customFormat="1">
      <c r="B206" s="156"/>
      <c r="D206" s="150" t="s">
        <v>135</v>
      </c>
      <c r="E206" s="157" t="s">
        <v>1</v>
      </c>
      <c r="F206" s="158" t="s">
        <v>227</v>
      </c>
      <c r="H206" s="159">
        <v>9.4</v>
      </c>
      <c r="L206" s="156"/>
      <c r="M206" s="160"/>
      <c r="N206" s="161"/>
      <c r="O206" s="161"/>
      <c r="P206" s="161"/>
      <c r="Q206" s="161"/>
      <c r="R206" s="161"/>
      <c r="S206" s="161"/>
      <c r="T206" s="162"/>
      <c r="AT206" s="157" t="s">
        <v>135</v>
      </c>
      <c r="AU206" s="157" t="s">
        <v>77</v>
      </c>
      <c r="AV206" s="14" t="s">
        <v>77</v>
      </c>
      <c r="AW206" s="14" t="s">
        <v>27</v>
      </c>
      <c r="AX206" s="14" t="s">
        <v>70</v>
      </c>
      <c r="AY206" s="157" t="s">
        <v>126</v>
      </c>
    </row>
    <row r="207" spans="1:65" s="14" customFormat="1">
      <c r="B207" s="156"/>
      <c r="D207" s="150" t="s">
        <v>135</v>
      </c>
      <c r="E207" s="157" t="s">
        <v>1</v>
      </c>
      <c r="F207" s="158" t="s">
        <v>228</v>
      </c>
      <c r="H207" s="159">
        <v>14.1</v>
      </c>
      <c r="L207" s="156"/>
      <c r="M207" s="160"/>
      <c r="N207" s="161"/>
      <c r="O207" s="161"/>
      <c r="P207" s="161"/>
      <c r="Q207" s="161"/>
      <c r="R207" s="161"/>
      <c r="S207" s="161"/>
      <c r="T207" s="162"/>
      <c r="AT207" s="157" t="s">
        <v>135</v>
      </c>
      <c r="AU207" s="157" t="s">
        <v>77</v>
      </c>
      <c r="AV207" s="14" t="s">
        <v>77</v>
      </c>
      <c r="AW207" s="14" t="s">
        <v>27</v>
      </c>
      <c r="AX207" s="14" t="s">
        <v>70</v>
      </c>
      <c r="AY207" s="157" t="s">
        <v>126</v>
      </c>
    </row>
    <row r="208" spans="1:65" s="15" customFormat="1">
      <c r="B208" s="163"/>
      <c r="D208" s="150" t="s">
        <v>135</v>
      </c>
      <c r="E208" s="164" t="s">
        <v>1</v>
      </c>
      <c r="F208" s="165" t="s">
        <v>138</v>
      </c>
      <c r="H208" s="166">
        <v>23.5</v>
      </c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135</v>
      </c>
      <c r="AU208" s="164" t="s">
        <v>77</v>
      </c>
      <c r="AV208" s="15" t="s">
        <v>133</v>
      </c>
      <c r="AW208" s="15" t="s">
        <v>27</v>
      </c>
      <c r="AX208" s="15" t="s">
        <v>75</v>
      </c>
      <c r="AY208" s="164" t="s">
        <v>126</v>
      </c>
    </row>
    <row r="209" spans="1:65" s="2" customFormat="1" ht="33" customHeight="1">
      <c r="A209" s="30"/>
      <c r="B209" s="136"/>
      <c r="C209" s="137" t="s">
        <v>229</v>
      </c>
      <c r="D209" s="137" t="s">
        <v>128</v>
      </c>
      <c r="E209" s="138" t="s">
        <v>230</v>
      </c>
      <c r="F209" s="139" t="s">
        <v>231</v>
      </c>
      <c r="G209" s="140" t="s">
        <v>156</v>
      </c>
      <c r="H209" s="141">
        <v>6.4</v>
      </c>
      <c r="I209" s="142"/>
      <c r="J209" s="142">
        <f>ROUND(I209*H209,2)</f>
        <v>0</v>
      </c>
      <c r="K209" s="139" t="s">
        <v>132</v>
      </c>
      <c r="L209" s="31"/>
      <c r="M209" s="143" t="s">
        <v>1</v>
      </c>
      <c r="N209" s="144" t="s">
        <v>35</v>
      </c>
      <c r="O209" s="145">
        <v>3.2130000000000001</v>
      </c>
      <c r="P209" s="145">
        <f>O209*H209</f>
        <v>20.563200000000002</v>
      </c>
      <c r="Q209" s="145">
        <v>2.3010199999999998</v>
      </c>
      <c r="R209" s="145">
        <f>Q209*H209</f>
        <v>14.726528</v>
      </c>
      <c r="S209" s="145">
        <v>0</v>
      </c>
      <c r="T209" s="14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7" t="s">
        <v>133</v>
      </c>
      <c r="AT209" s="147" t="s">
        <v>128</v>
      </c>
      <c r="AU209" s="147" t="s">
        <v>77</v>
      </c>
      <c r="AY209" s="18" t="s">
        <v>126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8" t="s">
        <v>75</v>
      </c>
      <c r="BK209" s="148">
        <f>ROUND(I209*H209,2)</f>
        <v>0</v>
      </c>
      <c r="BL209" s="18" t="s">
        <v>133</v>
      </c>
      <c r="BM209" s="147" t="s">
        <v>232</v>
      </c>
    </row>
    <row r="210" spans="1:65" s="14" customFormat="1">
      <c r="B210" s="156"/>
      <c r="D210" s="150" t="s">
        <v>135</v>
      </c>
      <c r="E210" s="157" t="s">
        <v>1</v>
      </c>
      <c r="F210" s="158" t="s">
        <v>233</v>
      </c>
      <c r="H210" s="159">
        <v>6.4</v>
      </c>
      <c r="L210" s="156"/>
      <c r="M210" s="160"/>
      <c r="N210" s="161"/>
      <c r="O210" s="161"/>
      <c r="P210" s="161"/>
      <c r="Q210" s="161"/>
      <c r="R210" s="161"/>
      <c r="S210" s="161"/>
      <c r="T210" s="162"/>
      <c r="AT210" s="157" t="s">
        <v>135</v>
      </c>
      <c r="AU210" s="157" t="s">
        <v>77</v>
      </c>
      <c r="AV210" s="14" t="s">
        <v>77</v>
      </c>
      <c r="AW210" s="14" t="s">
        <v>27</v>
      </c>
      <c r="AX210" s="14" t="s">
        <v>70</v>
      </c>
      <c r="AY210" s="157" t="s">
        <v>126</v>
      </c>
    </row>
    <row r="211" spans="1:65" s="15" customFormat="1">
      <c r="B211" s="163"/>
      <c r="D211" s="150" t="s">
        <v>135</v>
      </c>
      <c r="E211" s="164" t="s">
        <v>1</v>
      </c>
      <c r="F211" s="165" t="s">
        <v>138</v>
      </c>
      <c r="H211" s="166">
        <v>6.4</v>
      </c>
      <c r="L211" s="163"/>
      <c r="M211" s="167"/>
      <c r="N211" s="168"/>
      <c r="O211" s="168"/>
      <c r="P211" s="168"/>
      <c r="Q211" s="168"/>
      <c r="R211" s="168"/>
      <c r="S211" s="168"/>
      <c r="T211" s="169"/>
      <c r="AT211" s="164" t="s">
        <v>135</v>
      </c>
      <c r="AU211" s="164" t="s">
        <v>77</v>
      </c>
      <c r="AV211" s="15" t="s">
        <v>133</v>
      </c>
      <c r="AW211" s="15" t="s">
        <v>27</v>
      </c>
      <c r="AX211" s="15" t="s">
        <v>75</v>
      </c>
      <c r="AY211" s="164" t="s">
        <v>126</v>
      </c>
    </row>
    <row r="212" spans="1:65" s="2" customFormat="1" ht="33" customHeight="1">
      <c r="A212" s="30"/>
      <c r="B212" s="136"/>
      <c r="C212" s="137" t="s">
        <v>234</v>
      </c>
      <c r="D212" s="137" t="s">
        <v>128</v>
      </c>
      <c r="E212" s="138" t="s">
        <v>235</v>
      </c>
      <c r="F212" s="139" t="s">
        <v>236</v>
      </c>
      <c r="G212" s="140" t="s">
        <v>156</v>
      </c>
      <c r="H212" s="141">
        <v>6.4</v>
      </c>
      <c r="I212" s="142"/>
      <c r="J212" s="142">
        <f>ROUND(I212*H212,2)</f>
        <v>0</v>
      </c>
      <c r="K212" s="139" t="s">
        <v>132</v>
      </c>
      <c r="L212" s="31"/>
      <c r="M212" s="143" t="s">
        <v>1</v>
      </c>
      <c r="N212" s="144" t="s">
        <v>35</v>
      </c>
      <c r="O212" s="145">
        <v>0.82</v>
      </c>
      <c r="P212" s="145">
        <f>O212*H212</f>
        <v>5.2480000000000002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7" t="s">
        <v>133</v>
      </c>
      <c r="AT212" s="147" t="s">
        <v>128</v>
      </c>
      <c r="AU212" s="147" t="s">
        <v>77</v>
      </c>
      <c r="AY212" s="18" t="s">
        <v>126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8" t="s">
        <v>75</v>
      </c>
      <c r="BK212" s="148">
        <f>ROUND(I212*H212,2)</f>
        <v>0</v>
      </c>
      <c r="BL212" s="18" t="s">
        <v>133</v>
      </c>
      <c r="BM212" s="147" t="s">
        <v>237</v>
      </c>
    </row>
    <row r="213" spans="1:65" s="2" customFormat="1" ht="16.5" customHeight="1">
      <c r="A213" s="30"/>
      <c r="B213" s="136"/>
      <c r="C213" s="137" t="s">
        <v>238</v>
      </c>
      <c r="D213" s="137" t="s">
        <v>128</v>
      </c>
      <c r="E213" s="138" t="s">
        <v>239</v>
      </c>
      <c r="F213" s="139" t="s">
        <v>240</v>
      </c>
      <c r="G213" s="140" t="s">
        <v>162</v>
      </c>
      <c r="H213" s="141">
        <v>0.29099999999999998</v>
      </c>
      <c r="I213" s="142"/>
      <c r="J213" s="142">
        <f>ROUND(I213*H213,2)</f>
        <v>0</v>
      </c>
      <c r="K213" s="139" t="s">
        <v>132</v>
      </c>
      <c r="L213" s="31"/>
      <c r="M213" s="143" t="s">
        <v>1</v>
      </c>
      <c r="N213" s="144" t="s">
        <v>35</v>
      </c>
      <c r="O213" s="145">
        <v>15.231</v>
      </c>
      <c r="P213" s="145">
        <f>O213*H213</f>
        <v>4.4322209999999993</v>
      </c>
      <c r="Q213" s="145">
        <v>1.06277</v>
      </c>
      <c r="R213" s="145">
        <f>Q213*H213</f>
        <v>0.30926607</v>
      </c>
      <c r="S213" s="145">
        <v>0</v>
      </c>
      <c r="T213" s="14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7" t="s">
        <v>133</v>
      </c>
      <c r="AT213" s="147" t="s">
        <v>128</v>
      </c>
      <c r="AU213" s="147" t="s">
        <v>77</v>
      </c>
      <c r="AY213" s="18" t="s">
        <v>126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8" t="s">
        <v>75</v>
      </c>
      <c r="BK213" s="148">
        <f>ROUND(I213*H213,2)</f>
        <v>0</v>
      </c>
      <c r="BL213" s="18" t="s">
        <v>133</v>
      </c>
      <c r="BM213" s="147" t="s">
        <v>241</v>
      </c>
    </row>
    <row r="214" spans="1:65" s="13" customFormat="1">
      <c r="B214" s="149"/>
      <c r="D214" s="150" t="s">
        <v>135</v>
      </c>
      <c r="E214" s="151" t="s">
        <v>1</v>
      </c>
      <c r="F214" s="152" t="s">
        <v>242</v>
      </c>
      <c r="H214" s="151" t="s">
        <v>1</v>
      </c>
      <c r="L214" s="149"/>
      <c r="M214" s="153"/>
      <c r="N214" s="154"/>
      <c r="O214" s="154"/>
      <c r="P214" s="154"/>
      <c r="Q214" s="154"/>
      <c r="R214" s="154"/>
      <c r="S214" s="154"/>
      <c r="T214" s="155"/>
      <c r="AT214" s="151" t="s">
        <v>135</v>
      </c>
      <c r="AU214" s="151" t="s">
        <v>77</v>
      </c>
      <c r="AV214" s="13" t="s">
        <v>75</v>
      </c>
      <c r="AW214" s="13" t="s">
        <v>27</v>
      </c>
      <c r="AX214" s="13" t="s">
        <v>70</v>
      </c>
      <c r="AY214" s="151" t="s">
        <v>126</v>
      </c>
    </row>
    <row r="215" spans="1:65" s="14" customFormat="1">
      <c r="B215" s="156"/>
      <c r="D215" s="150" t="s">
        <v>135</v>
      </c>
      <c r="E215" s="157" t="s">
        <v>1</v>
      </c>
      <c r="F215" s="158" t="s">
        <v>243</v>
      </c>
      <c r="H215" s="159">
        <v>0.29099999999999998</v>
      </c>
      <c r="L215" s="156"/>
      <c r="M215" s="160"/>
      <c r="N215" s="161"/>
      <c r="O215" s="161"/>
      <c r="P215" s="161"/>
      <c r="Q215" s="161"/>
      <c r="R215" s="161"/>
      <c r="S215" s="161"/>
      <c r="T215" s="162"/>
      <c r="AT215" s="157" t="s">
        <v>135</v>
      </c>
      <c r="AU215" s="157" t="s">
        <v>77</v>
      </c>
      <c r="AV215" s="14" t="s">
        <v>77</v>
      </c>
      <c r="AW215" s="14" t="s">
        <v>27</v>
      </c>
      <c r="AX215" s="14" t="s">
        <v>70</v>
      </c>
      <c r="AY215" s="157" t="s">
        <v>126</v>
      </c>
    </row>
    <row r="216" spans="1:65" s="15" customFormat="1">
      <c r="B216" s="163"/>
      <c r="D216" s="150" t="s">
        <v>135</v>
      </c>
      <c r="E216" s="164" t="s">
        <v>1</v>
      </c>
      <c r="F216" s="165" t="s">
        <v>138</v>
      </c>
      <c r="H216" s="166">
        <v>0.29099999999999998</v>
      </c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135</v>
      </c>
      <c r="AU216" s="164" t="s">
        <v>77</v>
      </c>
      <c r="AV216" s="15" t="s">
        <v>133</v>
      </c>
      <c r="AW216" s="15" t="s">
        <v>27</v>
      </c>
      <c r="AX216" s="15" t="s">
        <v>75</v>
      </c>
      <c r="AY216" s="164" t="s">
        <v>126</v>
      </c>
    </row>
    <row r="217" spans="1:65" s="2" customFormat="1" ht="24.2" customHeight="1">
      <c r="A217" s="30"/>
      <c r="B217" s="136"/>
      <c r="C217" s="137" t="s">
        <v>244</v>
      </c>
      <c r="D217" s="137" t="s">
        <v>128</v>
      </c>
      <c r="E217" s="138" t="s">
        <v>245</v>
      </c>
      <c r="F217" s="139" t="s">
        <v>246</v>
      </c>
      <c r="G217" s="140" t="s">
        <v>224</v>
      </c>
      <c r="H217" s="141">
        <v>78</v>
      </c>
      <c r="I217" s="142"/>
      <c r="J217" s="142">
        <f>ROUND(I217*H217,2)</f>
        <v>0</v>
      </c>
      <c r="K217" s="139" t="s">
        <v>132</v>
      </c>
      <c r="L217" s="31"/>
      <c r="M217" s="143" t="s">
        <v>1</v>
      </c>
      <c r="N217" s="144" t="s">
        <v>35</v>
      </c>
      <c r="O217" s="145">
        <v>0.115</v>
      </c>
      <c r="P217" s="145">
        <f>O217*H217</f>
        <v>8.9700000000000006</v>
      </c>
      <c r="Q217" s="145">
        <v>7.9100000000000004E-3</v>
      </c>
      <c r="R217" s="145">
        <f>Q217*H217</f>
        <v>0.61698000000000008</v>
      </c>
      <c r="S217" s="145">
        <v>0</v>
      </c>
      <c r="T217" s="14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47" t="s">
        <v>133</v>
      </c>
      <c r="AT217" s="147" t="s">
        <v>128</v>
      </c>
      <c r="AU217" s="147" t="s">
        <v>77</v>
      </c>
      <c r="AY217" s="18" t="s">
        <v>126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8" t="s">
        <v>75</v>
      </c>
      <c r="BK217" s="148">
        <f>ROUND(I217*H217,2)</f>
        <v>0</v>
      </c>
      <c r="BL217" s="18" t="s">
        <v>133</v>
      </c>
      <c r="BM217" s="147" t="s">
        <v>247</v>
      </c>
    </row>
    <row r="218" spans="1:65" s="13" customFormat="1">
      <c r="B218" s="149"/>
      <c r="D218" s="150" t="s">
        <v>135</v>
      </c>
      <c r="E218" s="151" t="s">
        <v>1</v>
      </c>
      <c r="F218" s="152" t="s">
        <v>248</v>
      </c>
      <c r="H218" s="151" t="s">
        <v>1</v>
      </c>
      <c r="L218" s="149"/>
      <c r="M218" s="153"/>
      <c r="N218" s="154"/>
      <c r="O218" s="154"/>
      <c r="P218" s="154"/>
      <c r="Q218" s="154"/>
      <c r="R218" s="154"/>
      <c r="S218" s="154"/>
      <c r="T218" s="155"/>
      <c r="AT218" s="151" t="s">
        <v>135</v>
      </c>
      <c r="AU218" s="151" t="s">
        <v>77</v>
      </c>
      <c r="AV218" s="13" t="s">
        <v>75</v>
      </c>
      <c r="AW218" s="13" t="s">
        <v>27</v>
      </c>
      <c r="AX218" s="13" t="s">
        <v>70</v>
      </c>
      <c r="AY218" s="151" t="s">
        <v>126</v>
      </c>
    </row>
    <row r="219" spans="1:65" s="14" customFormat="1">
      <c r="B219" s="156"/>
      <c r="D219" s="150" t="s">
        <v>135</v>
      </c>
      <c r="E219" s="157" t="s">
        <v>1</v>
      </c>
      <c r="F219" s="158" t="s">
        <v>249</v>
      </c>
      <c r="H219" s="159">
        <v>78</v>
      </c>
      <c r="L219" s="156"/>
      <c r="M219" s="160"/>
      <c r="N219" s="161"/>
      <c r="O219" s="161"/>
      <c r="P219" s="161"/>
      <c r="Q219" s="161"/>
      <c r="R219" s="161"/>
      <c r="S219" s="161"/>
      <c r="T219" s="162"/>
      <c r="AT219" s="157" t="s">
        <v>135</v>
      </c>
      <c r="AU219" s="157" t="s">
        <v>77</v>
      </c>
      <c r="AV219" s="14" t="s">
        <v>77</v>
      </c>
      <c r="AW219" s="14" t="s">
        <v>27</v>
      </c>
      <c r="AX219" s="14" t="s">
        <v>70</v>
      </c>
      <c r="AY219" s="157" t="s">
        <v>126</v>
      </c>
    </row>
    <row r="220" spans="1:65" s="15" customFormat="1">
      <c r="B220" s="163"/>
      <c r="D220" s="150" t="s">
        <v>135</v>
      </c>
      <c r="E220" s="164" t="s">
        <v>1</v>
      </c>
      <c r="F220" s="165" t="s">
        <v>138</v>
      </c>
      <c r="H220" s="166">
        <v>78</v>
      </c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135</v>
      </c>
      <c r="AU220" s="164" t="s">
        <v>77</v>
      </c>
      <c r="AV220" s="15" t="s">
        <v>133</v>
      </c>
      <c r="AW220" s="15" t="s">
        <v>27</v>
      </c>
      <c r="AX220" s="15" t="s">
        <v>75</v>
      </c>
      <c r="AY220" s="164" t="s">
        <v>126</v>
      </c>
    </row>
    <row r="221" spans="1:65" s="2" customFormat="1" ht="24.2" customHeight="1">
      <c r="A221" s="30"/>
      <c r="B221" s="136"/>
      <c r="C221" s="137" t="s">
        <v>250</v>
      </c>
      <c r="D221" s="137" t="s">
        <v>128</v>
      </c>
      <c r="E221" s="138" t="s">
        <v>251</v>
      </c>
      <c r="F221" s="139" t="s">
        <v>252</v>
      </c>
      <c r="G221" s="140" t="s">
        <v>131</v>
      </c>
      <c r="H221" s="141">
        <v>80</v>
      </c>
      <c r="I221" s="142"/>
      <c r="J221" s="142">
        <f>ROUND(I221*H221,2)</f>
        <v>0</v>
      </c>
      <c r="K221" s="139" t="s">
        <v>132</v>
      </c>
      <c r="L221" s="31"/>
      <c r="M221" s="143" t="s">
        <v>1</v>
      </c>
      <c r="N221" s="144" t="s">
        <v>35</v>
      </c>
      <c r="O221" s="145">
        <v>0.30499999999999999</v>
      </c>
      <c r="P221" s="145">
        <f>O221*H221</f>
        <v>24.4</v>
      </c>
      <c r="Q221" s="145">
        <v>0.11</v>
      </c>
      <c r="R221" s="145">
        <f>Q221*H221</f>
        <v>8.8000000000000007</v>
      </c>
      <c r="S221" s="145">
        <v>0</v>
      </c>
      <c r="T221" s="14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7" t="s">
        <v>133</v>
      </c>
      <c r="AT221" s="147" t="s">
        <v>128</v>
      </c>
      <c r="AU221" s="147" t="s">
        <v>77</v>
      </c>
      <c r="AY221" s="18" t="s">
        <v>126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8" t="s">
        <v>75</v>
      </c>
      <c r="BK221" s="148">
        <f>ROUND(I221*H221,2)</f>
        <v>0</v>
      </c>
      <c r="BL221" s="18" t="s">
        <v>133</v>
      </c>
      <c r="BM221" s="147" t="s">
        <v>253</v>
      </c>
    </row>
    <row r="222" spans="1:65" s="13" customFormat="1">
      <c r="B222" s="149"/>
      <c r="D222" s="150" t="s">
        <v>135</v>
      </c>
      <c r="E222" s="151" t="s">
        <v>1</v>
      </c>
      <c r="F222" s="152" t="s">
        <v>136</v>
      </c>
      <c r="H222" s="151" t="s">
        <v>1</v>
      </c>
      <c r="L222" s="149"/>
      <c r="M222" s="153"/>
      <c r="N222" s="154"/>
      <c r="O222" s="154"/>
      <c r="P222" s="154"/>
      <c r="Q222" s="154"/>
      <c r="R222" s="154"/>
      <c r="S222" s="154"/>
      <c r="T222" s="155"/>
      <c r="AT222" s="151" t="s">
        <v>135</v>
      </c>
      <c r="AU222" s="151" t="s">
        <v>77</v>
      </c>
      <c r="AV222" s="13" t="s">
        <v>75</v>
      </c>
      <c r="AW222" s="13" t="s">
        <v>27</v>
      </c>
      <c r="AX222" s="13" t="s">
        <v>70</v>
      </c>
      <c r="AY222" s="151" t="s">
        <v>126</v>
      </c>
    </row>
    <row r="223" spans="1:65" s="14" customFormat="1">
      <c r="B223" s="156"/>
      <c r="D223" s="150" t="s">
        <v>135</v>
      </c>
      <c r="E223" s="157" t="s">
        <v>1</v>
      </c>
      <c r="F223" s="158" t="s">
        <v>137</v>
      </c>
      <c r="H223" s="159">
        <v>80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AT223" s="157" t="s">
        <v>135</v>
      </c>
      <c r="AU223" s="157" t="s">
        <v>77</v>
      </c>
      <c r="AV223" s="14" t="s">
        <v>77</v>
      </c>
      <c r="AW223" s="14" t="s">
        <v>27</v>
      </c>
      <c r="AX223" s="14" t="s">
        <v>70</v>
      </c>
      <c r="AY223" s="157" t="s">
        <v>126</v>
      </c>
    </row>
    <row r="224" spans="1:65" s="15" customFormat="1">
      <c r="B224" s="163"/>
      <c r="D224" s="150" t="s">
        <v>135</v>
      </c>
      <c r="E224" s="164" t="s">
        <v>1</v>
      </c>
      <c r="F224" s="165" t="s">
        <v>138</v>
      </c>
      <c r="H224" s="166">
        <v>80</v>
      </c>
      <c r="L224" s="163"/>
      <c r="M224" s="167"/>
      <c r="N224" s="168"/>
      <c r="O224" s="168"/>
      <c r="P224" s="168"/>
      <c r="Q224" s="168"/>
      <c r="R224" s="168"/>
      <c r="S224" s="168"/>
      <c r="T224" s="169"/>
      <c r="AT224" s="164" t="s">
        <v>135</v>
      </c>
      <c r="AU224" s="164" t="s">
        <v>77</v>
      </c>
      <c r="AV224" s="15" t="s">
        <v>133</v>
      </c>
      <c r="AW224" s="15" t="s">
        <v>27</v>
      </c>
      <c r="AX224" s="15" t="s">
        <v>75</v>
      </c>
      <c r="AY224" s="164" t="s">
        <v>126</v>
      </c>
    </row>
    <row r="225" spans="1:65" s="2" customFormat="1" ht="24.2" customHeight="1">
      <c r="A225" s="30"/>
      <c r="B225" s="136"/>
      <c r="C225" s="137" t="s">
        <v>254</v>
      </c>
      <c r="D225" s="137" t="s">
        <v>128</v>
      </c>
      <c r="E225" s="138" t="s">
        <v>255</v>
      </c>
      <c r="F225" s="139" t="s">
        <v>256</v>
      </c>
      <c r="G225" s="140" t="s">
        <v>131</v>
      </c>
      <c r="H225" s="141">
        <v>160</v>
      </c>
      <c r="I225" s="142"/>
      <c r="J225" s="142">
        <f>ROUND(I225*H225,2)</f>
        <v>0</v>
      </c>
      <c r="K225" s="139" t="s">
        <v>132</v>
      </c>
      <c r="L225" s="31"/>
      <c r="M225" s="143" t="s">
        <v>1</v>
      </c>
      <c r="N225" s="144" t="s">
        <v>35</v>
      </c>
      <c r="O225" s="145">
        <v>1.7000000000000001E-2</v>
      </c>
      <c r="P225" s="145">
        <f>O225*H225</f>
        <v>2.72</v>
      </c>
      <c r="Q225" s="145">
        <v>1.0999999999999999E-2</v>
      </c>
      <c r="R225" s="145">
        <f>Q225*H225</f>
        <v>1.7599999999999998</v>
      </c>
      <c r="S225" s="145">
        <v>0</v>
      </c>
      <c r="T225" s="146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7" t="s">
        <v>133</v>
      </c>
      <c r="AT225" s="147" t="s">
        <v>128</v>
      </c>
      <c r="AU225" s="147" t="s">
        <v>77</v>
      </c>
      <c r="AY225" s="18" t="s">
        <v>126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8" t="s">
        <v>75</v>
      </c>
      <c r="BK225" s="148">
        <f>ROUND(I225*H225,2)</f>
        <v>0</v>
      </c>
      <c r="BL225" s="18" t="s">
        <v>133</v>
      </c>
      <c r="BM225" s="147" t="s">
        <v>257</v>
      </c>
    </row>
    <row r="226" spans="1:65" s="2" customFormat="1" ht="16.5" customHeight="1">
      <c r="A226" s="30"/>
      <c r="B226" s="136"/>
      <c r="C226" s="137" t="s">
        <v>7</v>
      </c>
      <c r="D226" s="137" t="s">
        <v>128</v>
      </c>
      <c r="E226" s="138" t="s">
        <v>258</v>
      </c>
      <c r="F226" s="139" t="s">
        <v>259</v>
      </c>
      <c r="G226" s="140" t="s">
        <v>131</v>
      </c>
      <c r="H226" s="141">
        <v>80</v>
      </c>
      <c r="I226" s="142"/>
      <c r="J226" s="142">
        <f>ROUND(I226*H226,2)</f>
        <v>0</v>
      </c>
      <c r="K226" s="139" t="s">
        <v>132</v>
      </c>
      <c r="L226" s="31"/>
      <c r="M226" s="143" t="s">
        <v>1</v>
      </c>
      <c r="N226" s="144" t="s">
        <v>35</v>
      </c>
      <c r="O226" s="145">
        <v>0.109</v>
      </c>
      <c r="P226" s="145">
        <f>O226*H226</f>
        <v>8.7200000000000006</v>
      </c>
      <c r="Q226" s="145">
        <v>1E-3</v>
      </c>
      <c r="R226" s="145">
        <f>Q226*H226</f>
        <v>0.08</v>
      </c>
      <c r="S226" s="145">
        <v>0</v>
      </c>
      <c r="T226" s="146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7" t="s">
        <v>133</v>
      </c>
      <c r="AT226" s="147" t="s">
        <v>128</v>
      </c>
      <c r="AU226" s="147" t="s">
        <v>77</v>
      </c>
      <c r="AY226" s="18" t="s">
        <v>126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8" t="s">
        <v>75</v>
      </c>
      <c r="BK226" s="148">
        <f>ROUND(I226*H226,2)</f>
        <v>0</v>
      </c>
      <c r="BL226" s="18" t="s">
        <v>133</v>
      </c>
      <c r="BM226" s="147" t="s">
        <v>260</v>
      </c>
    </row>
    <row r="227" spans="1:65" s="2" customFormat="1" ht="16.5" customHeight="1">
      <c r="A227" s="30"/>
      <c r="B227" s="136"/>
      <c r="C227" s="137" t="s">
        <v>261</v>
      </c>
      <c r="D227" s="137" t="s">
        <v>128</v>
      </c>
      <c r="E227" s="138" t="s">
        <v>262</v>
      </c>
      <c r="F227" s="139" t="s">
        <v>263</v>
      </c>
      <c r="G227" s="140" t="s">
        <v>131</v>
      </c>
      <c r="H227" s="141">
        <v>80</v>
      </c>
      <c r="I227" s="142"/>
      <c r="J227" s="142">
        <f>ROUND(I227*H227,2)</f>
        <v>0</v>
      </c>
      <c r="K227" s="139" t="s">
        <v>132</v>
      </c>
      <c r="L227" s="31"/>
      <c r="M227" s="143" t="s">
        <v>1</v>
      </c>
      <c r="N227" s="144" t="s">
        <v>35</v>
      </c>
      <c r="O227" s="145">
        <v>2.5000000000000001E-2</v>
      </c>
      <c r="P227" s="145">
        <f>O227*H227</f>
        <v>2</v>
      </c>
      <c r="Q227" s="145">
        <v>1.2999999999999999E-4</v>
      </c>
      <c r="R227" s="145">
        <f>Q227*H227</f>
        <v>1.04E-2</v>
      </c>
      <c r="S227" s="145">
        <v>0</v>
      </c>
      <c r="T227" s="146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7" t="s">
        <v>133</v>
      </c>
      <c r="AT227" s="147" t="s">
        <v>128</v>
      </c>
      <c r="AU227" s="147" t="s">
        <v>77</v>
      </c>
      <c r="AY227" s="18" t="s">
        <v>126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8" t="s">
        <v>75</v>
      </c>
      <c r="BK227" s="148">
        <f>ROUND(I227*H227,2)</f>
        <v>0</v>
      </c>
      <c r="BL227" s="18" t="s">
        <v>133</v>
      </c>
      <c r="BM227" s="147" t="s">
        <v>264</v>
      </c>
    </row>
    <row r="228" spans="1:65" s="2" customFormat="1" ht="37.9" customHeight="1">
      <c r="A228" s="30"/>
      <c r="B228" s="136"/>
      <c r="C228" s="137" t="s">
        <v>265</v>
      </c>
      <c r="D228" s="137" t="s">
        <v>128</v>
      </c>
      <c r="E228" s="138" t="s">
        <v>266</v>
      </c>
      <c r="F228" s="139" t="s">
        <v>267</v>
      </c>
      <c r="G228" s="140" t="s">
        <v>224</v>
      </c>
      <c r="H228" s="141">
        <v>78</v>
      </c>
      <c r="I228" s="142"/>
      <c r="J228" s="142">
        <f>ROUND(I228*H228,2)</f>
        <v>0</v>
      </c>
      <c r="K228" s="139" t="s">
        <v>132</v>
      </c>
      <c r="L228" s="31"/>
      <c r="M228" s="143" t="s">
        <v>1</v>
      </c>
      <c r="N228" s="144" t="s">
        <v>35</v>
      </c>
      <c r="O228" s="145">
        <v>0.04</v>
      </c>
      <c r="P228" s="145">
        <f>O228*H228</f>
        <v>3.12</v>
      </c>
      <c r="Q228" s="145">
        <v>2.0000000000000002E-5</v>
      </c>
      <c r="R228" s="145">
        <f>Q228*H228</f>
        <v>1.5600000000000002E-3</v>
      </c>
      <c r="S228" s="145">
        <v>0</v>
      </c>
      <c r="T228" s="146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47" t="s">
        <v>133</v>
      </c>
      <c r="AT228" s="147" t="s">
        <v>128</v>
      </c>
      <c r="AU228" s="147" t="s">
        <v>77</v>
      </c>
      <c r="AY228" s="18" t="s">
        <v>126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8" t="s">
        <v>75</v>
      </c>
      <c r="BK228" s="148">
        <f>ROUND(I228*H228,2)</f>
        <v>0</v>
      </c>
      <c r="BL228" s="18" t="s">
        <v>133</v>
      </c>
      <c r="BM228" s="147" t="s">
        <v>268</v>
      </c>
    </row>
    <row r="229" spans="1:65" s="13" customFormat="1">
      <c r="B229" s="149"/>
      <c r="D229" s="150" t="s">
        <v>135</v>
      </c>
      <c r="E229" s="151" t="s">
        <v>1</v>
      </c>
      <c r="F229" s="152" t="s">
        <v>269</v>
      </c>
      <c r="H229" s="151" t="s">
        <v>1</v>
      </c>
      <c r="L229" s="149"/>
      <c r="M229" s="153"/>
      <c r="N229" s="154"/>
      <c r="O229" s="154"/>
      <c r="P229" s="154"/>
      <c r="Q229" s="154"/>
      <c r="R229" s="154"/>
      <c r="S229" s="154"/>
      <c r="T229" s="155"/>
      <c r="AT229" s="151" t="s">
        <v>135</v>
      </c>
      <c r="AU229" s="151" t="s">
        <v>77</v>
      </c>
      <c r="AV229" s="13" t="s">
        <v>75</v>
      </c>
      <c r="AW229" s="13" t="s">
        <v>27</v>
      </c>
      <c r="AX229" s="13" t="s">
        <v>70</v>
      </c>
      <c r="AY229" s="151" t="s">
        <v>126</v>
      </c>
    </row>
    <row r="230" spans="1:65" s="14" customFormat="1">
      <c r="B230" s="156"/>
      <c r="D230" s="150" t="s">
        <v>135</v>
      </c>
      <c r="E230" s="157" t="s">
        <v>1</v>
      </c>
      <c r="F230" s="158" t="s">
        <v>249</v>
      </c>
      <c r="H230" s="159">
        <v>78</v>
      </c>
      <c r="L230" s="156"/>
      <c r="M230" s="160"/>
      <c r="N230" s="161"/>
      <c r="O230" s="161"/>
      <c r="P230" s="161"/>
      <c r="Q230" s="161"/>
      <c r="R230" s="161"/>
      <c r="S230" s="161"/>
      <c r="T230" s="162"/>
      <c r="AT230" s="157" t="s">
        <v>135</v>
      </c>
      <c r="AU230" s="157" t="s">
        <v>77</v>
      </c>
      <c r="AV230" s="14" t="s">
        <v>77</v>
      </c>
      <c r="AW230" s="14" t="s">
        <v>27</v>
      </c>
      <c r="AX230" s="14" t="s">
        <v>70</v>
      </c>
      <c r="AY230" s="157" t="s">
        <v>126</v>
      </c>
    </row>
    <row r="231" spans="1:65" s="15" customFormat="1">
      <c r="B231" s="163"/>
      <c r="D231" s="150" t="s">
        <v>135</v>
      </c>
      <c r="E231" s="164" t="s">
        <v>1</v>
      </c>
      <c r="F231" s="165" t="s">
        <v>138</v>
      </c>
      <c r="H231" s="166">
        <v>78</v>
      </c>
      <c r="L231" s="163"/>
      <c r="M231" s="167"/>
      <c r="N231" s="168"/>
      <c r="O231" s="168"/>
      <c r="P231" s="168"/>
      <c r="Q231" s="168"/>
      <c r="R231" s="168"/>
      <c r="S231" s="168"/>
      <c r="T231" s="169"/>
      <c r="AT231" s="164" t="s">
        <v>135</v>
      </c>
      <c r="AU231" s="164" t="s">
        <v>77</v>
      </c>
      <c r="AV231" s="15" t="s">
        <v>133</v>
      </c>
      <c r="AW231" s="15" t="s">
        <v>27</v>
      </c>
      <c r="AX231" s="15" t="s">
        <v>75</v>
      </c>
      <c r="AY231" s="164" t="s">
        <v>126</v>
      </c>
    </row>
    <row r="232" spans="1:65" s="2" customFormat="1" ht="24.2" customHeight="1">
      <c r="A232" s="30"/>
      <c r="B232" s="136"/>
      <c r="C232" s="137" t="s">
        <v>270</v>
      </c>
      <c r="D232" s="137" t="s">
        <v>128</v>
      </c>
      <c r="E232" s="138" t="s">
        <v>271</v>
      </c>
      <c r="F232" s="139" t="s">
        <v>272</v>
      </c>
      <c r="G232" s="140" t="s">
        <v>156</v>
      </c>
      <c r="H232" s="141">
        <v>4</v>
      </c>
      <c r="I232" s="142"/>
      <c r="J232" s="142">
        <f>ROUND(I232*H232,2)</f>
        <v>0</v>
      </c>
      <c r="K232" s="139" t="s">
        <v>132</v>
      </c>
      <c r="L232" s="31"/>
      <c r="M232" s="143" t="s">
        <v>1</v>
      </c>
      <c r="N232" s="144" t="s">
        <v>35</v>
      </c>
      <c r="O232" s="145">
        <v>1.8360000000000001</v>
      </c>
      <c r="P232" s="145">
        <f>O232*H232</f>
        <v>7.3440000000000003</v>
      </c>
      <c r="Q232" s="145">
        <v>1.837</v>
      </c>
      <c r="R232" s="145">
        <f>Q232*H232</f>
        <v>7.3479999999999999</v>
      </c>
      <c r="S232" s="145">
        <v>0</v>
      </c>
      <c r="T232" s="146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7" t="s">
        <v>133</v>
      </c>
      <c r="AT232" s="147" t="s">
        <v>128</v>
      </c>
      <c r="AU232" s="147" t="s">
        <v>77</v>
      </c>
      <c r="AY232" s="18" t="s">
        <v>126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8" t="s">
        <v>75</v>
      </c>
      <c r="BK232" s="148">
        <f>ROUND(I232*H232,2)</f>
        <v>0</v>
      </c>
      <c r="BL232" s="18" t="s">
        <v>133</v>
      </c>
      <c r="BM232" s="147" t="s">
        <v>273</v>
      </c>
    </row>
    <row r="233" spans="1:65" s="13" customFormat="1">
      <c r="B233" s="149"/>
      <c r="D233" s="150" t="s">
        <v>135</v>
      </c>
      <c r="E233" s="151" t="s">
        <v>1</v>
      </c>
      <c r="F233" s="152" t="s">
        <v>274</v>
      </c>
      <c r="H233" s="151" t="s">
        <v>1</v>
      </c>
      <c r="L233" s="149"/>
      <c r="M233" s="153"/>
      <c r="N233" s="154"/>
      <c r="O233" s="154"/>
      <c r="P233" s="154"/>
      <c r="Q233" s="154"/>
      <c r="R233" s="154"/>
      <c r="S233" s="154"/>
      <c r="T233" s="155"/>
      <c r="AT233" s="151" t="s">
        <v>135</v>
      </c>
      <c r="AU233" s="151" t="s">
        <v>77</v>
      </c>
      <c r="AV233" s="13" t="s">
        <v>75</v>
      </c>
      <c r="AW233" s="13" t="s">
        <v>27</v>
      </c>
      <c r="AX233" s="13" t="s">
        <v>70</v>
      </c>
      <c r="AY233" s="151" t="s">
        <v>126</v>
      </c>
    </row>
    <row r="234" spans="1:65" s="14" customFormat="1">
      <c r="B234" s="156"/>
      <c r="D234" s="150" t="s">
        <v>135</v>
      </c>
      <c r="E234" s="157" t="s">
        <v>1</v>
      </c>
      <c r="F234" s="158" t="s">
        <v>275</v>
      </c>
      <c r="H234" s="159">
        <v>4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135</v>
      </c>
      <c r="AU234" s="157" t="s">
        <v>77</v>
      </c>
      <c r="AV234" s="14" t="s">
        <v>77</v>
      </c>
      <c r="AW234" s="14" t="s">
        <v>27</v>
      </c>
      <c r="AX234" s="14" t="s">
        <v>70</v>
      </c>
      <c r="AY234" s="157" t="s">
        <v>126</v>
      </c>
    </row>
    <row r="235" spans="1:65" s="15" customFormat="1">
      <c r="B235" s="163"/>
      <c r="D235" s="150" t="s">
        <v>135</v>
      </c>
      <c r="E235" s="164" t="s">
        <v>1</v>
      </c>
      <c r="F235" s="165" t="s">
        <v>138</v>
      </c>
      <c r="H235" s="166">
        <v>4</v>
      </c>
      <c r="L235" s="163"/>
      <c r="M235" s="167"/>
      <c r="N235" s="168"/>
      <c r="O235" s="168"/>
      <c r="P235" s="168"/>
      <c r="Q235" s="168"/>
      <c r="R235" s="168"/>
      <c r="S235" s="168"/>
      <c r="T235" s="169"/>
      <c r="AT235" s="164" t="s">
        <v>135</v>
      </c>
      <c r="AU235" s="164" t="s">
        <v>77</v>
      </c>
      <c r="AV235" s="15" t="s">
        <v>133</v>
      </c>
      <c r="AW235" s="15" t="s">
        <v>27</v>
      </c>
      <c r="AX235" s="15" t="s">
        <v>75</v>
      </c>
      <c r="AY235" s="164" t="s">
        <v>126</v>
      </c>
    </row>
    <row r="236" spans="1:65" s="12" customFormat="1" ht="22.9" customHeight="1">
      <c r="B236" s="124"/>
      <c r="D236" s="125" t="s">
        <v>69</v>
      </c>
      <c r="E236" s="134" t="s">
        <v>182</v>
      </c>
      <c r="F236" s="134" t="s">
        <v>276</v>
      </c>
      <c r="J236" s="135">
        <f>BK236</f>
        <v>0</v>
      </c>
      <c r="L236" s="124"/>
      <c r="M236" s="128"/>
      <c r="N236" s="129"/>
      <c r="O236" s="129"/>
      <c r="P236" s="130">
        <f>SUM(P237:P296)</f>
        <v>398.44262800000001</v>
      </c>
      <c r="Q236" s="129"/>
      <c r="R236" s="130">
        <f>SUM(R237:R296)</f>
        <v>8.0963999999999994E-2</v>
      </c>
      <c r="S236" s="129"/>
      <c r="T236" s="131">
        <f>SUM(T237:T296)</f>
        <v>89.954422000000008</v>
      </c>
      <c r="AR236" s="125" t="s">
        <v>75</v>
      </c>
      <c r="AT236" s="132" t="s">
        <v>69</v>
      </c>
      <c r="AU236" s="132" t="s">
        <v>75</v>
      </c>
      <c r="AY236" s="125" t="s">
        <v>126</v>
      </c>
      <c r="BK236" s="133">
        <f>SUM(BK237:BK296)</f>
        <v>0</v>
      </c>
    </row>
    <row r="237" spans="1:65" s="2" customFormat="1" ht="33" customHeight="1">
      <c r="A237" s="30"/>
      <c r="B237" s="136"/>
      <c r="C237" s="137" t="s">
        <v>277</v>
      </c>
      <c r="D237" s="137" t="s">
        <v>128</v>
      </c>
      <c r="E237" s="138" t="s">
        <v>278</v>
      </c>
      <c r="F237" s="139" t="s">
        <v>279</v>
      </c>
      <c r="G237" s="140" t="s">
        <v>131</v>
      </c>
      <c r="H237" s="141">
        <v>162</v>
      </c>
      <c r="I237" s="142"/>
      <c r="J237" s="142">
        <f>ROUND(I237*H237,2)</f>
        <v>0</v>
      </c>
      <c r="K237" s="139" t="s">
        <v>132</v>
      </c>
      <c r="L237" s="31"/>
      <c r="M237" s="143" t="s">
        <v>1</v>
      </c>
      <c r="N237" s="144" t="s">
        <v>35</v>
      </c>
      <c r="O237" s="145">
        <v>0.105</v>
      </c>
      <c r="P237" s="145">
        <f>O237*H237</f>
        <v>17.009999999999998</v>
      </c>
      <c r="Q237" s="145">
        <v>1.2999999999999999E-4</v>
      </c>
      <c r="R237" s="145">
        <f>Q237*H237</f>
        <v>2.1059999999999999E-2</v>
      </c>
      <c r="S237" s="145">
        <v>0</v>
      </c>
      <c r="T237" s="14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47" t="s">
        <v>133</v>
      </c>
      <c r="AT237" s="147" t="s">
        <v>128</v>
      </c>
      <c r="AU237" s="147" t="s">
        <v>77</v>
      </c>
      <c r="AY237" s="18" t="s">
        <v>126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8" t="s">
        <v>75</v>
      </c>
      <c r="BK237" s="148">
        <f>ROUND(I237*H237,2)</f>
        <v>0</v>
      </c>
      <c r="BL237" s="18" t="s">
        <v>133</v>
      </c>
      <c r="BM237" s="147" t="s">
        <v>280</v>
      </c>
    </row>
    <row r="238" spans="1:65" s="13" customFormat="1">
      <c r="B238" s="149"/>
      <c r="D238" s="150" t="s">
        <v>135</v>
      </c>
      <c r="E238" s="151" t="s">
        <v>1</v>
      </c>
      <c r="F238" s="152" t="s">
        <v>281</v>
      </c>
      <c r="H238" s="151" t="s">
        <v>1</v>
      </c>
      <c r="L238" s="149"/>
      <c r="M238" s="153"/>
      <c r="N238" s="154"/>
      <c r="O238" s="154"/>
      <c r="P238" s="154"/>
      <c r="Q238" s="154"/>
      <c r="R238" s="154"/>
      <c r="S238" s="154"/>
      <c r="T238" s="155"/>
      <c r="AT238" s="151" t="s">
        <v>135</v>
      </c>
      <c r="AU238" s="151" t="s">
        <v>77</v>
      </c>
      <c r="AV238" s="13" t="s">
        <v>75</v>
      </c>
      <c r="AW238" s="13" t="s">
        <v>27</v>
      </c>
      <c r="AX238" s="13" t="s">
        <v>70</v>
      </c>
      <c r="AY238" s="151" t="s">
        <v>126</v>
      </c>
    </row>
    <row r="239" spans="1:65" s="14" customFormat="1">
      <c r="B239" s="156"/>
      <c r="D239" s="150" t="s">
        <v>135</v>
      </c>
      <c r="E239" s="157" t="s">
        <v>1</v>
      </c>
      <c r="F239" s="158" t="s">
        <v>282</v>
      </c>
      <c r="H239" s="159">
        <v>162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AT239" s="157" t="s">
        <v>135</v>
      </c>
      <c r="AU239" s="157" t="s">
        <v>77</v>
      </c>
      <c r="AV239" s="14" t="s">
        <v>77</v>
      </c>
      <c r="AW239" s="14" t="s">
        <v>27</v>
      </c>
      <c r="AX239" s="14" t="s">
        <v>70</v>
      </c>
      <c r="AY239" s="157" t="s">
        <v>126</v>
      </c>
    </row>
    <row r="240" spans="1:65" s="15" customFormat="1">
      <c r="B240" s="163"/>
      <c r="D240" s="150" t="s">
        <v>135</v>
      </c>
      <c r="E240" s="164" t="s">
        <v>1</v>
      </c>
      <c r="F240" s="165" t="s">
        <v>138</v>
      </c>
      <c r="H240" s="166">
        <v>162</v>
      </c>
      <c r="L240" s="163"/>
      <c r="M240" s="167"/>
      <c r="N240" s="168"/>
      <c r="O240" s="168"/>
      <c r="P240" s="168"/>
      <c r="Q240" s="168"/>
      <c r="R240" s="168"/>
      <c r="S240" s="168"/>
      <c r="T240" s="169"/>
      <c r="AT240" s="164" t="s">
        <v>135</v>
      </c>
      <c r="AU240" s="164" t="s">
        <v>77</v>
      </c>
      <c r="AV240" s="15" t="s">
        <v>133</v>
      </c>
      <c r="AW240" s="15" t="s">
        <v>27</v>
      </c>
      <c r="AX240" s="15" t="s">
        <v>75</v>
      </c>
      <c r="AY240" s="164" t="s">
        <v>126</v>
      </c>
    </row>
    <row r="241" spans="1:65" s="2" customFormat="1" ht="24.2" customHeight="1">
      <c r="A241" s="30"/>
      <c r="B241" s="136"/>
      <c r="C241" s="137" t="s">
        <v>283</v>
      </c>
      <c r="D241" s="137" t="s">
        <v>128</v>
      </c>
      <c r="E241" s="138" t="s">
        <v>284</v>
      </c>
      <c r="F241" s="139" t="s">
        <v>285</v>
      </c>
      <c r="G241" s="140" t="s">
        <v>131</v>
      </c>
      <c r="H241" s="141">
        <v>162</v>
      </c>
      <c r="I241" s="142"/>
      <c r="J241" s="142">
        <f>ROUND(I241*H241,2)</f>
        <v>0</v>
      </c>
      <c r="K241" s="139" t="s">
        <v>132</v>
      </c>
      <c r="L241" s="31"/>
      <c r="M241" s="143" t="s">
        <v>1</v>
      </c>
      <c r="N241" s="144" t="s">
        <v>35</v>
      </c>
      <c r="O241" s="145">
        <v>0.308</v>
      </c>
      <c r="P241" s="145">
        <f>O241*H241</f>
        <v>49.896000000000001</v>
      </c>
      <c r="Q241" s="145">
        <v>4.0000000000000003E-5</v>
      </c>
      <c r="R241" s="145">
        <f>Q241*H241</f>
        <v>6.4800000000000005E-3</v>
      </c>
      <c r="S241" s="145">
        <v>0</v>
      </c>
      <c r="T241" s="146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7" t="s">
        <v>133</v>
      </c>
      <c r="AT241" s="147" t="s">
        <v>128</v>
      </c>
      <c r="AU241" s="147" t="s">
        <v>77</v>
      </c>
      <c r="AY241" s="18" t="s">
        <v>126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8" t="s">
        <v>75</v>
      </c>
      <c r="BK241" s="148">
        <f>ROUND(I241*H241,2)</f>
        <v>0</v>
      </c>
      <c r="BL241" s="18" t="s">
        <v>133</v>
      </c>
      <c r="BM241" s="147" t="s">
        <v>286</v>
      </c>
    </row>
    <row r="242" spans="1:65" s="2" customFormat="1" ht="24.2" customHeight="1">
      <c r="A242" s="30"/>
      <c r="B242" s="136"/>
      <c r="C242" s="137" t="s">
        <v>287</v>
      </c>
      <c r="D242" s="137" t="s">
        <v>128</v>
      </c>
      <c r="E242" s="138" t="s">
        <v>288</v>
      </c>
      <c r="F242" s="139" t="s">
        <v>289</v>
      </c>
      <c r="G242" s="140" t="s">
        <v>156</v>
      </c>
      <c r="H242" s="141">
        <v>1.2150000000000001</v>
      </c>
      <c r="I242" s="142"/>
      <c r="J242" s="142">
        <f>ROUND(I242*H242,2)</f>
        <v>0</v>
      </c>
      <c r="K242" s="139" t="s">
        <v>132</v>
      </c>
      <c r="L242" s="31"/>
      <c r="M242" s="143" t="s">
        <v>1</v>
      </c>
      <c r="N242" s="144" t="s">
        <v>35</v>
      </c>
      <c r="O242" s="145">
        <v>1.52</v>
      </c>
      <c r="P242" s="145">
        <f>O242*H242</f>
        <v>1.8468000000000002</v>
      </c>
      <c r="Q242" s="145">
        <v>0</v>
      </c>
      <c r="R242" s="145">
        <f>Q242*H242</f>
        <v>0</v>
      </c>
      <c r="S242" s="145">
        <v>1.8</v>
      </c>
      <c r="T242" s="146">
        <f>S242*H242</f>
        <v>2.1870000000000003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47" t="s">
        <v>133</v>
      </c>
      <c r="AT242" s="147" t="s">
        <v>128</v>
      </c>
      <c r="AU242" s="147" t="s">
        <v>77</v>
      </c>
      <c r="AY242" s="18" t="s">
        <v>126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8" t="s">
        <v>75</v>
      </c>
      <c r="BK242" s="148">
        <f>ROUND(I242*H242,2)</f>
        <v>0</v>
      </c>
      <c r="BL242" s="18" t="s">
        <v>133</v>
      </c>
      <c r="BM242" s="147" t="s">
        <v>290</v>
      </c>
    </row>
    <row r="243" spans="1:65" s="13" customFormat="1">
      <c r="B243" s="149"/>
      <c r="D243" s="150" t="s">
        <v>135</v>
      </c>
      <c r="E243" s="151" t="s">
        <v>1</v>
      </c>
      <c r="F243" s="152" t="s">
        <v>202</v>
      </c>
      <c r="H243" s="151" t="s">
        <v>1</v>
      </c>
      <c r="L243" s="149"/>
      <c r="M243" s="153"/>
      <c r="N243" s="154"/>
      <c r="O243" s="154"/>
      <c r="P243" s="154"/>
      <c r="Q243" s="154"/>
      <c r="R243" s="154"/>
      <c r="S243" s="154"/>
      <c r="T243" s="155"/>
      <c r="AT243" s="151" t="s">
        <v>135</v>
      </c>
      <c r="AU243" s="151" t="s">
        <v>77</v>
      </c>
      <c r="AV243" s="13" t="s">
        <v>75</v>
      </c>
      <c r="AW243" s="13" t="s">
        <v>27</v>
      </c>
      <c r="AX243" s="13" t="s">
        <v>70</v>
      </c>
      <c r="AY243" s="151" t="s">
        <v>126</v>
      </c>
    </row>
    <row r="244" spans="1:65" s="14" customFormat="1">
      <c r="B244" s="156"/>
      <c r="D244" s="150" t="s">
        <v>135</v>
      </c>
      <c r="E244" s="157" t="s">
        <v>1</v>
      </c>
      <c r="F244" s="158" t="s">
        <v>291</v>
      </c>
      <c r="H244" s="159">
        <v>1.2150000000000001</v>
      </c>
      <c r="L244" s="156"/>
      <c r="M244" s="160"/>
      <c r="N244" s="161"/>
      <c r="O244" s="161"/>
      <c r="P244" s="161"/>
      <c r="Q244" s="161"/>
      <c r="R244" s="161"/>
      <c r="S244" s="161"/>
      <c r="T244" s="162"/>
      <c r="AT244" s="157" t="s">
        <v>135</v>
      </c>
      <c r="AU244" s="157" t="s">
        <v>77</v>
      </c>
      <c r="AV244" s="14" t="s">
        <v>77</v>
      </c>
      <c r="AW244" s="14" t="s">
        <v>27</v>
      </c>
      <c r="AX244" s="14" t="s">
        <v>70</v>
      </c>
      <c r="AY244" s="157" t="s">
        <v>126</v>
      </c>
    </row>
    <row r="245" spans="1:65" s="15" customFormat="1">
      <c r="B245" s="163"/>
      <c r="D245" s="150" t="s">
        <v>135</v>
      </c>
      <c r="E245" s="164" t="s">
        <v>1</v>
      </c>
      <c r="F245" s="165" t="s">
        <v>138</v>
      </c>
      <c r="H245" s="166">
        <v>1.2150000000000001</v>
      </c>
      <c r="L245" s="163"/>
      <c r="M245" s="167"/>
      <c r="N245" s="168"/>
      <c r="O245" s="168"/>
      <c r="P245" s="168"/>
      <c r="Q245" s="168"/>
      <c r="R245" s="168"/>
      <c r="S245" s="168"/>
      <c r="T245" s="169"/>
      <c r="AT245" s="164" t="s">
        <v>135</v>
      </c>
      <c r="AU245" s="164" t="s">
        <v>77</v>
      </c>
      <c r="AV245" s="15" t="s">
        <v>133</v>
      </c>
      <c r="AW245" s="15" t="s">
        <v>27</v>
      </c>
      <c r="AX245" s="15" t="s">
        <v>75</v>
      </c>
      <c r="AY245" s="164" t="s">
        <v>126</v>
      </c>
    </row>
    <row r="246" spans="1:65" s="2" customFormat="1" ht="37.9" customHeight="1">
      <c r="A246" s="30"/>
      <c r="B246" s="136"/>
      <c r="C246" s="137" t="s">
        <v>292</v>
      </c>
      <c r="D246" s="137" t="s">
        <v>128</v>
      </c>
      <c r="E246" s="138" t="s">
        <v>293</v>
      </c>
      <c r="F246" s="139" t="s">
        <v>294</v>
      </c>
      <c r="G246" s="140" t="s">
        <v>156</v>
      </c>
      <c r="H246" s="141">
        <v>16</v>
      </c>
      <c r="I246" s="142"/>
      <c r="J246" s="142">
        <f>ROUND(I246*H246,2)</f>
        <v>0</v>
      </c>
      <c r="K246" s="139" t="s">
        <v>132</v>
      </c>
      <c r="L246" s="31"/>
      <c r="M246" s="143" t="s">
        <v>1</v>
      </c>
      <c r="N246" s="144" t="s">
        <v>35</v>
      </c>
      <c r="O246" s="145">
        <v>5.867</v>
      </c>
      <c r="P246" s="145">
        <f>O246*H246</f>
        <v>93.872</v>
      </c>
      <c r="Q246" s="145">
        <v>0</v>
      </c>
      <c r="R246" s="145">
        <f>Q246*H246</f>
        <v>0</v>
      </c>
      <c r="S246" s="145">
        <v>2.2000000000000002</v>
      </c>
      <c r="T246" s="146">
        <f>S246*H246</f>
        <v>35.200000000000003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47" t="s">
        <v>133</v>
      </c>
      <c r="AT246" s="147" t="s">
        <v>128</v>
      </c>
      <c r="AU246" s="147" t="s">
        <v>77</v>
      </c>
      <c r="AY246" s="18" t="s">
        <v>126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8" t="s">
        <v>75</v>
      </c>
      <c r="BK246" s="148">
        <f>ROUND(I246*H246,2)</f>
        <v>0</v>
      </c>
      <c r="BL246" s="18" t="s">
        <v>133</v>
      </c>
      <c r="BM246" s="147" t="s">
        <v>295</v>
      </c>
    </row>
    <row r="247" spans="1:65" s="13" customFormat="1">
      <c r="B247" s="149"/>
      <c r="D247" s="150" t="s">
        <v>135</v>
      </c>
      <c r="E247" s="151" t="s">
        <v>1</v>
      </c>
      <c r="F247" s="152" t="s">
        <v>136</v>
      </c>
      <c r="H247" s="151" t="s">
        <v>1</v>
      </c>
      <c r="L247" s="149"/>
      <c r="M247" s="153"/>
      <c r="N247" s="154"/>
      <c r="O247" s="154"/>
      <c r="P247" s="154"/>
      <c r="Q247" s="154"/>
      <c r="R247" s="154"/>
      <c r="S247" s="154"/>
      <c r="T247" s="155"/>
      <c r="AT247" s="151" t="s">
        <v>135</v>
      </c>
      <c r="AU247" s="151" t="s">
        <v>77</v>
      </c>
      <c r="AV247" s="13" t="s">
        <v>75</v>
      </c>
      <c r="AW247" s="13" t="s">
        <v>27</v>
      </c>
      <c r="AX247" s="13" t="s">
        <v>70</v>
      </c>
      <c r="AY247" s="151" t="s">
        <v>126</v>
      </c>
    </row>
    <row r="248" spans="1:65" s="13" customFormat="1">
      <c r="B248" s="149"/>
      <c r="D248" s="150" t="s">
        <v>135</v>
      </c>
      <c r="E248" s="151" t="s">
        <v>1</v>
      </c>
      <c r="F248" s="152" t="s">
        <v>296</v>
      </c>
      <c r="H248" s="151" t="s">
        <v>1</v>
      </c>
      <c r="L248" s="149"/>
      <c r="M248" s="153"/>
      <c r="N248" s="154"/>
      <c r="O248" s="154"/>
      <c r="P248" s="154"/>
      <c r="Q248" s="154"/>
      <c r="R248" s="154"/>
      <c r="S248" s="154"/>
      <c r="T248" s="155"/>
      <c r="AT248" s="151" t="s">
        <v>135</v>
      </c>
      <c r="AU248" s="151" t="s">
        <v>77</v>
      </c>
      <c r="AV248" s="13" t="s">
        <v>75</v>
      </c>
      <c r="AW248" s="13" t="s">
        <v>27</v>
      </c>
      <c r="AX248" s="13" t="s">
        <v>70</v>
      </c>
      <c r="AY248" s="151" t="s">
        <v>126</v>
      </c>
    </row>
    <row r="249" spans="1:65" s="14" customFormat="1">
      <c r="B249" s="156"/>
      <c r="D249" s="150" t="s">
        <v>135</v>
      </c>
      <c r="E249" s="157" t="s">
        <v>1</v>
      </c>
      <c r="F249" s="158" t="s">
        <v>297</v>
      </c>
      <c r="H249" s="159">
        <v>16</v>
      </c>
      <c r="L249" s="156"/>
      <c r="M249" s="160"/>
      <c r="N249" s="161"/>
      <c r="O249" s="161"/>
      <c r="P249" s="161"/>
      <c r="Q249" s="161"/>
      <c r="R249" s="161"/>
      <c r="S249" s="161"/>
      <c r="T249" s="162"/>
      <c r="AT249" s="157" t="s">
        <v>135</v>
      </c>
      <c r="AU249" s="157" t="s">
        <v>77</v>
      </c>
      <c r="AV249" s="14" t="s">
        <v>77</v>
      </c>
      <c r="AW249" s="14" t="s">
        <v>27</v>
      </c>
      <c r="AX249" s="14" t="s">
        <v>70</v>
      </c>
      <c r="AY249" s="157" t="s">
        <v>126</v>
      </c>
    </row>
    <row r="250" spans="1:65" s="15" customFormat="1">
      <c r="B250" s="163"/>
      <c r="D250" s="150" t="s">
        <v>135</v>
      </c>
      <c r="E250" s="164" t="s">
        <v>1</v>
      </c>
      <c r="F250" s="165" t="s">
        <v>138</v>
      </c>
      <c r="H250" s="166">
        <v>16</v>
      </c>
      <c r="L250" s="163"/>
      <c r="M250" s="167"/>
      <c r="N250" s="168"/>
      <c r="O250" s="168"/>
      <c r="P250" s="168"/>
      <c r="Q250" s="168"/>
      <c r="R250" s="168"/>
      <c r="S250" s="168"/>
      <c r="T250" s="169"/>
      <c r="AT250" s="164" t="s">
        <v>135</v>
      </c>
      <c r="AU250" s="164" t="s">
        <v>77</v>
      </c>
      <c r="AV250" s="15" t="s">
        <v>133</v>
      </c>
      <c r="AW250" s="15" t="s">
        <v>27</v>
      </c>
      <c r="AX250" s="15" t="s">
        <v>75</v>
      </c>
      <c r="AY250" s="164" t="s">
        <v>126</v>
      </c>
    </row>
    <row r="251" spans="1:65" s="2" customFormat="1" ht="33" customHeight="1">
      <c r="A251" s="30"/>
      <c r="B251" s="136"/>
      <c r="C251" s="137" t="s">
        <v>298</v>
      </c>
      <c r="D251" s="137" t="s">
        <v>128</v>
      </c>
      <c r="E251" s="138" t="s">
        <v>299</v>
      </c>
      <c r="F251" s="139" t="s">
        <v>300</v>
      </c>
      <c r="G251" s="140" t="s">
        <v>156</v>
      </c>
      <c r="H251" s="141">
        <v>12</v>
      </c>
      <c r="I251" s="142"/>
      <c r="J251" s="142">
        <f>ROUND(I251*H251,2)</f>
        <v>0</v>
      </c>
      <c r="K251" s="139" t="s">
        <v>132</v>
      </c>
      <c r="L251" s="31"/>
      <c r="M251" s="143" t="s">
        <v>1</v>
      </c>
      <c r="N251" s="144" t="s">
        <v>35</v>
      </c>
      <c r="O251" s="145">
        <v>6.3449999999999998</v>
      </c>
      <c r="P251" s="145">
        <f>O251*H251</f>
        <v>76.14</v>
      </c>
      <c r="Q251" s="145">
        <v>0</v>
      </c>
      <c r="R251" s="145">
        <f>Q251*H251</f>
        <v>0</v>
      </c>
      <c r="S251" s="145">
        <v>2.2000000000000002</v>
      </c>
      <c r="T251" s="146">
        <f>S251*H251</f>
        <v>26.400000000000002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7" t="s">
        <v>133</v>
      </c>
      <c r="AT251" s="147" t="s">
        <v>128</v>
      </c>
      <c r="AU251" s="147" t="s">
        <v>77</v>
      </c>
      <c r="AY251" s="18" t="s">
        <v>126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8" t="s">
        <v>75</v>
      </c>
      <c r="BK251" s="148">
        <f>ROUND(I251*H251,2)</f>
        <v>0</v>
      </c>
      <c r="BL251" s="18" t="s">
        <v>133</v>
      </c>
      <c r="BM251" s="147" t="s">
        <v>301</v>
      </c>
    </row>
    <row r="252" spans="1:65" s="13" customFormat="1">
      <c r="B252" s="149"/>
      <c r="D252" s="150" t="s">
        <v>135</v>
      </c>
      <c r="E252" s="151" t="s">
        <v>1</v>
      </c>
      <c r="F252" s="152" t="s">
        <v>136</v>
      </c>
      <c r="H252" s="151" t="s">
        <v>1</v>
      </c>
      <c r="L252" s="149"/>
      <c r="M252" s="153"/>
      <c r="N252" s="154"/>
      <c r="O252" s="154"/>
      <c r="P252" s="154"/>
      <c r="Q252" s="154"/>
      <c r="R252" s="154"/>
      <c r="S252" s="154"/>
      <c r="T252" s="155"/>
      <c r="AT252" s="151" t="s">
        <v>135</v>
      </c>
      <c r="AU252" s="151" t="s">
        <v>77</v>
      </c>
      <c r="AV252" s="13" t="s">
        <v>75</v>
      </c>
      <c r="AW252" s="13" t="s">
        <v>27</v>
      </c>
      <c r="AX252" s="13" t="s">
        <v>70</v>
      </c>
      <c r="AY252" s="151" t="s">
        <v>126</v>
      </c>
    </row>
    <row r="253" spans="1:65" s="13" customFormat="1">
      <c r="B253" s="149"/>
      <c r="D253" s="150" t="s">
        <v>135</v>
      </c>
      <c r="E253" s="151" t="s">
        <v>1</v>
      </c>
      <c r="F253" s="152" t="s">
        <v>296</v>
      </c>
      <c r="H253" s="151" t="s">
        <v>1</v>
      </c>
      <c r="L253" s="149"/>
      <c r="M253" s="153"/>
      <c r="N253" s="154"/>
      <c r="O253" s="154"/>
      <c r="P253" s="154"/>
      <c r="Q253" s="154"/>
      <c r="R253" s="154"/>
      <c r="S253" s="154"/>
      <c r="T253" s="155"/>
      <c r="AT253" s="151" t="s">
        <v>135</v>
      </c>
      <c r="AU253" s="151" t="s">
        <v>77</v>
      </c>
      <c r="AV253" s="13" t="s">
        <v>75</v>
      </c>
      <c r="AW253" s="13" t="s">
        <v>27</v>
      </c>
      <c r="AX253" s="13" t="s">
        <v>70</v>
      </c>
      <c r="AY253" s="151" t="s">
        <v>126</v>
      </c>
    </row>
    <row r="254" spans="1:65" s="14" customFormat="1">
      <c r="B254" s="156"/>
      <c r="D254" s="150" t="s">
        <v>135</v>
      </c>
      <c r="E254" s="157" t="s">
        <v>1</v>
      </c>
      <c r="F254" s="158" t="s">
        <v>302</v>
      </c>
      <c r="H254" s="159">
        <v>12</v>
      </c>
      <c r="L254" s="156"/>
      <c r="M254" s="160"/>
      <c r="N254" s="161"/>
      <c r="O254" s="161"/>
      <c r="P254" s="161"/>
      <c r="Q254" s="161"/>
      <c r="R254" s="161"/>
      <c r="S254" s="161"/>
      <c r="T254" s="162"/>
      <c r="AT254" s="157" t="s">
        <v>135</v>
      </c>
      <c r="AU254" s="157" t="s">
        <v>77</v>
      </c>
      <c r="AV254" s="14" t="s">
        <v>77</v>
      </c>
      <c r="AW254" s="14" t="s">
        <v>27</v>
      </c>
      <c r="AX254" s="14" t="s">
        <v>70</v>
      </c>
      <c r="AY254" s="157" t="s">
        <v>126</v>
      </c>
    </row>
    <row r="255" spans="1:65" s="15" customFormat="1">
      <c r="B255" s="163"/>
      <c r="D255" s="150" t="s">
        <v>135</v>
      </c>
      <c r="E255" s="164" t="s">
        <v>1</v>
      </c>
      <c r="F255" s="165" t="s">
        <v>138</v>
      </c>
      <c r="H255" s="166">
        <v>12</v>
      </c>
      <c r="L255" s="163"/>
      <c r="M255" s="167"/>
      <c r="N255" s="168"/>
      <c r="O255" s="168"/>
      <c r="P255" s="168"/>
      <c r="Q255" s="168"/>
      <c r="R255" s="168"/>
      <c r="S255" s="168"/>
      <c r="T255" s="169"/>
      <c r="AT255" s="164" t="s">
        <v>135</v>
      </c>
      <c r="AU255" s="164" t="s">
        <v>77</v>
      </c>
      <c r="AV255" s="15" t="s">
        <v>133</v>
      </c>
      <c r="AW255" s="15" t="s">
        <v>27</v>
      </c>
      <c r="AX255" s="15" t="s">
        <v>75</v>
      </c>
      <c r="AY255" s="164" t="s">
        <v>126</v>
      </c>
    </row>
    <row r="256" spans="1:65" s="2" customFormat="1" ht="24.2" customHeight="1">
      <c r="A256" s="30"/>
      <c r="B256" s="136"/>
      <c r="C256" s="137" t="s">
        <v>303</v>
      </c>
      <c r="D256" s="137" t="s">
        <v>128</v>
      </c>
      <c r="E256" s="138" t="s">
        <v>304</v>
      </c>
      <c r="F256" s="139" t="s">
        <v>305</v>
      </c>
      <c r="G256" s="140" t="s">
        <v>131</v>
      </c>
      <c r="H256" s="141">
        <v>13.73</v>
      </c>
      <c r="I256" s="142"/>
      <c r="J256" s="142">
        <f>ROUND(I256*H256,2)</f>
        <v>0</v>
      </c>
      <c r="K256" s="139" t="s">
        <v>132</v>
      </c>
      <c r="L256" s="31"/>
      <c r="M256" s="143" t="s">
        <v>1</v>
      </c>
      <c r="N256" s="144" t="s">
        <v>35</v>
      </c>
      <c r="O256" s="145">
        <v>0.16200000000000001</v>
      </c>
      <c r="P256" s="145">
        <f>O256*H256</f>
        <v>2.2242600000000001</v>
      </c>
      <c r="Q256" s="145">
        <v>0</v>
      </c>
      <c r="R256" s="145">
        <f>Q256*H256</f>
        <v>0</v>
      </c>
      <c r="S256" s="145">
        <v>3.5000000000000003E-2</v>
      </c>
      <c r="T256" s="146">
        <f>S256*H256</f>
        <v>0.48055000000000009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7" t="s">
        <v>133</v>
      </c>
      <c r="AT256" s="147" t="s">
        <v>128</v>
      </c>
      <c r="AU256" s="147" t="s">
        <v>77</v>
      </c>
      <c r="AY256" s="18" t="s">
        <v>126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8" t="s">
        <v>75</v>
      </c>
      <c r="BK256" s="148">
        <f>ROUND(I256*H256,2)</f>
        <v>0</v>
      </c>
      <c r="BL256" s="18" t="s">
        <v>133</v>
      </c>
      <c r="BM256" s="147" t="s">
        <v>306</v>
      </c>
    </row>
    <row r="257" spans="1:65" s="13" customFormat="1">
      <c r="B257" s="149"/>
      <c r="D257" s="150" t="s">
        <v>135</v>
      </c>
      <c r="E257" s="151" t="s">
        <v>1</v>
      </c>
      <c r="F257" s="152" t="s">
        <v>136</v>
      </c>
      <c r="H257" s="151" t="s">
        <v>1</v>
      </c>
      <c r="L257" s="149"/>
      <c r="M257" s="153"/>
      <c r="N257" s="154"/>
      <c r="O257" s="154"/>
      <c r="P257" s="154"/>
      <c r="Q257" s="154"/>
      <c r="R257" s="154"/>
      <c r="S257" s="154"/>
      <c r="T257" s="155"/>
      <c r="AT257" s="151" t="s">
        <v>135</v>
      </c>
      <c r="AU257" s="151" t="s">
        <v>77</v>
      </c>
      <c r="AV257" s="13" t="s">
        <v>75</v>
      </c>
      <c r="AW257" s="13" t="s">
        <v>27</v>
      </c>
      <c r="AX257" s="13" t="s">
        <v>70</v>
      </c>
      <c r="AY257" s="151" t="s">
        <v>126</v>
      </c>
    </row>
    <row r="258" spans="1:65" s="14" customFormat="1">
      <c r="B258" s="156"/>
      <c r="D258" s="150" t="s">
        <v>135</v>
      </c>
      <c r="E258" s="157" t="s">
        <v>1</v>
      </c>
      <c r="F258" s="158" t="s">
        <v>307</v>
      </c>
      <c r="H258" s="159">
        <v>10.16</v>
      </c>
      <c r="L258" s="156"/>
      <c r="M258" s="160"/>
      <c r="N258" s="161"/>
      <c r="O258" s="161"/>
      <c r="P258" s="161"/>
      <c r="Q258" s="161"/>
      <c r="R258" s="161"/>
      <c r="S258" s="161"/>
      <c r="T258" s="162"/>
      <c r="AT258" s="157" t="s">
        <v>135</v>
      </c>
      <c r="AU258" s="157" t="s">
        <v>77</v>
      </c>
      <c r="AV258" s="14" t="s">
        <v>77</v>
      </c>
      <c r="AW258" s="14" t="s">
        <v>27</v>
      </c>
      <c r="AX258" s="14" t="s">
        <v>70</v>
      </c>
      <c r="AY258" s="157" t="s">
        <v>126</v>
      </c>
    </row>
    <row r="259" spans="1:65" s="13" customFormat="1">
      <c r="B259" s="149"/>
      <c r="D259" s="150" t="s">
        <v>135</v>
      </c>
      <c r="E259" s="151" t="s">
        <v>1</v>
      </c>
      <c r="F259" s="152" t="s">
        <v>202</v>
      </c>
      <c r="H259" s="151" t="s">
        <v>1</v>
      </c>
      <c r="L259" s="149"/>
      <c r="M259" s="153"/>
      <c r="N259" s="154"/>
      <c r="O259" s="154"/>
      <c r="P259" s="154"/>
      <c r="Q259" s="154"/>
      <c r="R259" s="154"/>
      <c r="S259" s="154"/>
      <c r="T259" s="155"/>
      <c r="AT259" s="151" t="s">
        <v>135</v>
      </c>
      <c r="AU259" s="151" t="s">
        <v>77</v>
      </c>
      <c r="AV259" s="13" t="s">
        <v>75</v>
      </c>
      <c r="AW259" s="13" t="s">
        <v>27</v>
      </c>
      <c r="AX259" s="13" t="s">
        <v>70</v>
      </c>
      <c r="AY259" s="151" t="s">
        <v>126</v>
      </c>
    </row>
    <row r="260" spans="1:65" s="14" customFormat="1">
      <c r="B260" s="156"/>
      <c r="D260" s="150" t="s">
        <v>135</v>
      </c>
      <c r="E260" s="157" t="s">
        <v>1</v>
      </c>
      <c r="F260" s="158" t="s">
        <v>308</v>
      </c>
      <c r="H260" s="159">
        <v>3.57</v>
      </c>
      <c r="L260" s="156"/>
      <c r="M260" s="160"/>
      <c r="N260" s="161"/>
      <c r="O260" s="161"/>
      <c r="P260" s="161"/>
      <c r="Q260" s="161"/>
      <c r="R260" s="161"/>
      <c r="S260" s="161"/>
      <c r="T260" s="162"/>
      <c r="AT260" s="157" t="s">
        <v>135</v>
      </c>
      <c r="AU260" s="157" t="s">
        <v>77</v>
      </c>
      <c r="AV260" s="14" t="s">
        <v>77</v>
      </c>
      <c r="AW260" s="14" t="s">
        <v>27</v>
      </c>
      <c r="AX260" s="14" t="s">
        <v>70</v>
      </c>
      <c r="AY260" s="157" t="s">
        <v>126</v>
      </c>
    </row>
    <row r="261" spans="1:65" s="15" customFormat="1">
      <c r="B261" s="163"/>
      <c r="D261" s="150" t="s">
        <v>135</v>
      </c>
      <c r="E261" s="164" t="s">
        <v>1</v>
      </c>
      <c r="F261" s="165" t="s">
        <v>138</v>
      </c>
      <c r="H261" s="166">
        <v>13.73</v>
      </c>
      <c r="L261" s="163"/>
      <c r="M261" s="167"/>
      <c r="N261" s="168"/>
      <c r="O261" s="168"/>
      <c r="P261" s="168"/>
      <c r="Q261" s="168"/>
      <c r="R261" s="168"/>
      <c r="S261" s="168"/>
      <c r="T261" s="169"/>
      <c r="AT261" s="164" t="s">
        <v>135</v>
      </c>
      <c r="AU261" s="164" t="s">
        <v>77</v>
      </c>
      <c r="AV261" s="15" t="s">
        <v>133</v>
      </c>
      <c r="AW261" s="15" t="s">
        <v>27</v>
      </c>
      <c r="AX261" s="15" t="s">
        <v>75</v>
      </c>
      <c r="AY261" s="164" t="s">
        <v>126</v>
      </c>
    </row>
    <row r="262" spans="1:65" s="2" customFormat="1" ht="21.75" customHeight="1">
      <c r="A262" s="30"/>
      <c r="B262" s="136"/>
      <c r="C262" s="137" t="s">
        <v>309</v>
      </c>
      <c r="D262" s="137" t="s">
        <v>128</v>
      </c>
      <c r="E262" s="138" t="s">
        <v>310</v>
      </c>
      <c r="F262" s="139" t="s">
        <v>311</v>
      </c>
      <c r="G262" s="140" t="s">
        <v>131</v>
      </c>
      <c r="H262" s="141">
        <v>18.911999999999999</v>
      </c>
      <c r="I262" s="142"/>
      <c r="J262" s="142">
        <f>ROUND(I262*H262,2)</f>
        <v>0</v>
      </c>
      <c r="K262" s="139" t="s">
        <v>132</v>
      </c>
      <c r="L262" s="31"/>
      <c r="M262" s="143" t="s">
        <v>1</v>
      </c>
      <c r="N262" s="144" t="s">
        <v>35</v>
      </c>
      <c r="O262" s="145">
        <v>0.93899999999999995</v>
      </c>
      <c r="P262" s="145">
        <f>O262*H262</f>
        <v>17.758367999999997</v>
      </c>
      <c r="Q262" s="145">
        <v>0</v>
      </c>
      <c r="R262" s="145">
        <f>Q262*H262</f>
        <v>0</v>
      </c>
      <c r="S262" s="145">
        <v>7.5999999999999998E-2</v>
      </c>
      <c r="T262" s="146">
        <f>S262*H262</f>
        <v>1.4373119999999999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7" t="s">
        <v>133</v>
      </c>
      <c r="AT262" s="147" t="s">
        <v>128</v>
      </c>
      <c r="AU262" s="147" t="s">
        <v>77</v>
      </c>
      <c r="AY262" s="18" t="s">
        <v>126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8" t="s">
        <v>75</v>
      </c>
      <c r="BK262" s="148">
        <f>ROUND(I262*H262,2)</f>
        <v>0</v>
      </c>
      <c r="BL262" s="18" t="s">
        <v>133</v>
      </c>
      <c r="BM262" s="147" t="s">
        <v>312</v>
      </c>
    </row>
    <row r="263" spans="1:65" s="13" customFormat="1">
      <c r="B263" s="149"/>
      <c r="D263" s="150" t="s">
        <v>135</v>
      </c>
      <c r="E263" s="151" t="s">
        <v>1</v>
      </c>
      <c r="F263" s="152" t="s">
        <v>136</v>
      </c>
      <c r="H263" s="151" t="s">
        <v>1</v>
      </c>
      <c r="L263" s="149"/>
      <c r="M263" s="153"/>
      <c r="N263" s="154"/>
      <c r="O263" s="154"/>
      <c r="P263" s="154"/>
      <c r="Q263" s="154"/>
      <c r="R263" s="154"/>
      <c r="S263" s="154"/>
      <c r="T263" s="155"/>
      <c r="AT263" s="151" t="s">
        <v>135</v>
      </c>
      <c r="AU263" s="151" t="s">
        <v>77</v>
      </c>
      <c r="AV263" s="13" t="s">
        <v>75</v>
      </c>
      <c r="AW263" s="13" t="s">
        <v>27</v>
      </c>
      <c r="AX263" s="13" t="s">
        <v>70</v>
      </c>
      <c r="AY263" s="151" t="s">
        <v>126</v>
      </c>
    </row>
    <row r="264" spans="1:65" s="14" customFormat="1">
      <c r="B264" s="156"/>
      <c r="D264" s="150" t="s">
        <v>135</v>
      </c>
      <c r="E264" s="157" t="s">
        <v>1</v>
      </c>
      <c r="F264" s="158" t="s">
        <v>313</v>
      </c>
      <c r="H264" s="159">
        <v>8.6679999999999993</v>
      </c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135</v>
      </c>
      <c r="AU264" s="157" t="s">
        <v>77</v>
      </c>
      <c r="AV264" s="14" t="s">
        <v>77</v>
      </c>
      <c r="AW264" s="14" t="s">
        <v>27</v>
      </c>
      <c r="AX264" s="14" t="s">
        <v>70</v>
      </c>
      <c r="AY264" s="157" t="s">
        <v>126</v>
      </c>
    </row>
    <row r="265" spans="1:65" s="13" customFormat="1">
      <c r="B265" s="149"/>
      <c r="D265" s="150" t="s">
        <v>135</v>
      </c>
      <c r="E265" s="151" t="s">
        <v>1</v>
      </c>
      <c r="F265" s="152" t="s">
        <v>314</v>
      </c>
      <c r="H265" s="151" t="s">
        <v>1</v>
      </c>
      <c r="L265" s="149"/>
      <c r="M265" s="153"/>
      <c r="N265" s="154"/>
      <c r="O265" s="154"/>
      <c r="P265" s="154"/>
      <c r="Q265" s="154"/>
      <c r="R265" s="154"/>
      <c r="S265" s="154"/>
      <c r="T265" s="155"/>
      <c r="AT265" s="151" t="s">
        <v>135</v>
      </c>
      <c r="AU265" s="151" t="s">
        <v>77</v>
      </c>
      <c r="AV265" s="13" t="s">
        <v>75</v>
      </c>
      <c r="AW265" s="13" t="s">
        <v>27</v>
      </c>
      <c r="AX265" s="13" t="s">
        <v>70</v>
      </c>
      <c r="AY265" s="151" t="s">
        <v>126</v>
      </c>
    </row>
    <row r="266" spans="1:65" s="14" customFormat="1">
      <c r="B266" s="156"/>
      <c r="D266" s="150" t="s">
        <v>135</v>
      </c>
      <c r="E266" s="157" t="s">
        <v>1</v>
      </c>
      <c r="F266" s="158" t="s">
        <v>315</v>
      </c>
      <c r="H266" s="159">
        <v>10.244</v>
      </c>
      <c r="L266" s="156"/>
      <c r="M266" s="160"/>
      <c r="N266" s="161"/>
      <c r="O266" s="161"/>
      <c r="P266" s="161"/>
      <c r="Q266" s="161"/>
      <c r="R266" s="161"/>
      <c r="S266" s="161"/>
      <c r="T266" s="162"/>
      <c r="AT266" s="157" t="s">
        <v>135</v>
      </c>
      <c r="AU266" s="157" t="s">
        <v>77</v>
      </c>
      <c r="AV266" s="14" t="s">
        <v>77</v>
      </c>
      <c r="AW266" s="14" t="s">
        <v>27</v>
      </c>
      <c r="AX266" s="14" t="s">
        <v>70</v>
      </c>
      <c r="AY266" s="157" t="s">
        <v>126</v>
      </c>
    </row>
    <row r="267" spans="1:65" s="15" customFormat="1">
      <c r="B267" s="163"/>
      <c r="D267" s="150" t="s">
        <v>135</v>
      </c>
      <c r="E267" s="164" t="s">
        <v>1</v>
      </c>
      <c r="F267" s="165" t="s">
        <v>138</v>
      </c>
      <c r="H267" s="166">
        <v>18.911999999999999</v>
      </c>
      <c r="L267" s="163"/>
      <c r="M267" s="167"/>
      <c r="N267" s="168"/>
      <c r="O267" s="168"/>
      <c r="P267" s="168"/>
      <c r="Q267" s="168"/>
      <c r="R267" s="168"/>
      <c r="S267" s="168"/>
      <c r="T267" s="169"/>
      <c r="AT267" s="164" t="s">
        <v>135</v>
      </c>
      <c r="AU267" s="164" t="s">
        <v>77</v>
      </c>
      <c r="AV267" s="15" t="s">
        <v>133</v>
      </c>
      <c r="AW267" s="15" t="s">
        <v>27</v>
      </c>
      <c r="AX267" s="15" t="s">
        <v>75</v>
      </c>
      <c r="AY267" s="164" t="s">
        <v>126</v>
      </c>
    </row>
    <row r="268" spans="1:65" s="2" customFormat="1" ht="24.2" customHeight="1">
      <c r="A268" s="30"/>
      <c r="B268" s="136"/>
      <c r="C268" s="137" t="s">
        <v>316</v>
      </c>
      <c r="D268" s="137" t="s">
        <v>128</v>
      </c>
      <c r="E268" s="138" t="s">
        <v>317</v>
      </c>
      <c r="F268" s="139" t="s">
        <v>318</v>
      </c>
      <c r="G268" s="140" t="s">
        <v>192</v>
      </c>
      <c r="H268" s="141">
        <v>1</v>
      </c>
      <c r="I268" s="142"/>
      <c r="J268" s="142">
        <f>ROUND(I268*H268,2)</f>
        <v>0</v>
      </c>
      <c r="K268" s="139" t="s">
        <v>132</v>
      </c>
      <c r="L268" s="31"/>
      <c r="M268" s="143" t="s">
        <v>1</v>
      </c>
      <c r="N268" s="144" t="s">
        <v>35</v>
      </c>
      <c r="O268" s="145">
        <v>2.9420000000000002</v>
      </c>
      <c r="P268" s="145">
        <f>O268*H268</f>
        <v>2.9420000000000002</v>
      </c>
      <c r="Q268" s="145">
        <v>0</v>
      </c>
      <c r="R268" s="145">
        <f>Q268*H268</f>
        <v>0</v>
      </c>
      <c r="S268" s="145">
        <v>0.41299999999999998</v>
      </c>
      <c r="T268" s="146">
        <f>S268*H268</f>
        <v>0.41299999999999998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7" t="s">
        <v>133</v>
      </c>
      <c r="AT268" s="147" t="s">
        <v>128</v>
      </c>
      <c r="AU268" s="147" t="s">
        <v>77</v>
      </c>
      <c r="AY268" s="18" t="s">
        <v>126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8" t="s">
        <v>75</v>
      </c>
      <c r="BK268" s="148">
        <f>ROUND(I268*H268,2)</f>
        <v>0</v>
      </c>
      <c r="BL268" s="18" t="s">
        <v>133</v>
      </c>
      <c r="BM268" s="147" t="s">
        <v>319</v>
      </c>
    </row>
    <row r="269" spans="1:65" s="13" customFormat="1">
      <c r="B269" s="149"/>
      <c r="D269" s="150" t="s">
        <v>135</v>
      </c>
      <c r="E269" s="151" t="s">
        <v>1</v>
      </c>
      <c r="F269" s="152" t="s">
        <v>320</v>
      </c>
      <c r="H269" s="151" t="s">
        <v>1</v>
      </c>
      <c r="L269" s="149"/>
      <c r="M269" s="153"/>
      <c r="N269" s="154"/>
      <c r="O269" s="154"/>
      <c r="P269" s="154"/>
      <c r="Q269" s="154"/>
      <c r="R269" s="154"/>
      <c r="S269" s="154"/>
      <c r="T269" s="155"/>
      <c r="AT269" s="151" t="s">
        <v>135</v>
      </c>
      <c r="AU269" s="151" t="s">
        <v>77</v>
      </c>
      <c r="AV269" s="13" t="s">
        <v>75</v>
      </c>
      <c r="AW269" s="13" t="s">
        <v>27</v>
      </c>
      <c r="AX269" s="13" t="s">
        <v>70</v>
      </c>
      <c r="AY269" s="151" t="s">
        <v>126</v>
      </c>
    </row>
    <row r="270" spans="1:65" s="14" customFormat="1">
      <c r="B270" s="156"/>
      <c r="D270" s="150" t="s">
        <v>135</v>
      </c>
      <c r="E270" s="157" t="s">
        <v>1</v>
      </c>
      <c r="F270" s="158" t="s">
        <v>75</v>
      </c>
      <c r="H270" s="159">
        <v>1</v>
      </c>
      <c r="L270" s="156"/>
      <c r="M270" s="160"/>
      <c r="N270" s="161"/>
      <c r="O270" s="161"/>
      <c r="P270" s="161"/>
      <c r="Q270" s="161"/>
      <c r="R270" s="161"/>
      <c r="S270" s="161"/>
      <c r="T270" s="162"/>
      <c r="AT270" s="157" t="s">
        <v>135</v>
      </c>
      <c r="AU270" s="157" t="s">
        <v>77</v>
      </c>
      <c r="AV270" s="14" t="s">
        <v>77</v>
      </c>
      <c r="AW270" s="14" t="s">
        <v>27</v>
      </c>
      <c r="AX270" s="14" t="s">
        <v>70</v>
      </c>
      <c r="AY270" s="157" t="s">
        <v>126</v>
      </c>
    </row>
    <row r="271" spans="1:65" s="15" customFormat="1">
      <c r="B271" s="163"/>
      <c r="D271" s="150" t="s">
        <v>135</v>
      </c>
      <c r="E271" s="164" t="s">
        <v>1</v>
      </c>
      <c r="F271" s="165" t="s">
        <v>138</v>
      </c>
      <c r="H271" s="166">
        <v>1</v>
      </c>
      <c r="L271" s="163"/>
      <c r="M271" s="167"/>
      <c r="N271" s="168"/>
      <c r="O271" s="168"/>
      <c r="P271" s="168"/>
      <c r="Q271" s="168"/>
      <c r="R271" s="168"/>
      <c r="S271" s="168"/>
      <c r="T271" s="169"/>
      <c r="AT271" s="164" t="s">
        <v>135</v>
      </c>
      <c r="AU271" s="164" t="s">
        <v>77</v>
      </c>
      <c r="AV271" s="15" t="s">
        <v>133</v>
      </c>
      <c r="AW271" s="15" t="s">
        <v>27</v>
      </c>
      <c r="AX271" s="15" t="s">
        <v>75</v>
      </c>
      <c r="AY271" s="164" t="s">
        <v>126</v>
      </c>
    </row>
    <row r="272" spans="1:65" s="2" customFormat="1" ht="24.2" customHeight="1">
      <c r="A272" s="30"/>
      <c r="B272" s="136"/>
      <c r="C272" s="137" t="s">
        <v>321</v>
      </c>
      <c r="D272" s="137" t="s">
        <v>128</v>
      </c>
      <c r="E272" s="138" t="s">
        <v>322</v>
      </c>
      <c r="F272" s="139" t="s">
        <v>323</v>
      </c>
      <c r="G272" s="140" t="s">
        <v>224</v>
      </c>
      <c r="H272" s="141">
        <v>1</v>
      </c>
      <c r="I272" s="142"/>
      <c r="J272" s="142">
        <f>ROUND(I272*H272,2)</f>
        <v>0</v>
      </c>
      <c r="K272" s="139" t="s">
        <v>132</v>
      </c>
      <c r="L272" s="31"/>
      <c r="M272" s="143" t="s">
        <v>1</v>
      </c>
      <c r="N272" s="144" t="s">
        <v>35</v>
      </c>
      <c r="O272" s="145">
        <v>0.66800000000000004</v>
      </c>
      <c r="P272" s="145">
        <f>O272*H272</f>
        <v>0.66800000000000004</v>
      </c>
      <c r="Q272" s="145">
        <v>0</v>
      </c>
      <c r="R272" s="145">
        <f>Q272*H272</f>
        <v>0</v>
      </c>
      <c r="S272" s="145">
        <v>0.04</v>
      </c>
      <c r="T272" s="146">
        <f>S272*H272</f>
        <v>0.04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47" t="s">
        <v>133</v>
      </c>
      <c r="AT272" s="147" t="s">
        <v>128</v>
      </c>
      <c r="AU272" s="147" t="s">
        <v>77</v>
      </c>
      <c r="AY272" s="18" t="s">
        <v>126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8" t="s">
        <v>75</v>
      </c>
      <c r="BK272" s="148">
        <f>ROUND(I272*H272,2)</f>
        <v>0</v>
      </c>
      <c r="BL272" s="18" t="s">
        <v>133</v>
      </c>
      <c r="BM272" s="147" t="s">
        <v>324</v>
      </c>
    </row>
    <row r="273" spans="1:65" s="13" customFormat="1">
      <c r="B273" s="149"/>
      <c r="D273" s="150" t="s">
        <v>135</v>
      </c>
      <c r="E273" s="151" t="s">
        <v>1</v>
      </c>
      <c r="F273" s="152" t="s">
        <v>325</v>
      </c>
      <c r="H273" s="151" t="s">
        <v>1</v>
      </c>
      <c r="L273" s="149"/>
      <c r="M273" s="153"/>
      <c r="N273" s="154"/>
      <c r="O273" s="154"/>
      <c r="P273" s="154"/>
      <c r="Q273" s="154"/>
      <c r="R273" s="154"/>
      <c r="S273" s="154"/>
      <c r="T273" s="155"/>
      <c r="AT273" s="151" t="s">
        <v>135</v>
      </c>
      <c r="AU273" s="151" t="s">
        <v>77</v>
      </c>
      <c r="AV273" s="13" t="s">
        <v>75</v>
      </c>
      <c r="AW273" s="13" t="s">
        <v>27</v>
      </c>
      <c r="AX273" s="13" t="s">
        <v>70</v>
      </c>
      <c r="AY273" s="151" t="s">
        <v>126</v>
      </c>
    </row>
    <row r="274" spans="1:65" s="14" customFormat="1">
      <c r="B274" s="156"/>
      <c r="D274" s="150" t="s">
        <v>135</v>
      </c>
      <c r="E274" s="157" t="s">
        <v>1</v>
      </c>
      <c r="F274" s="158" t="s">
        <v>326</v>
      </c>
      <c r="H274" s="159">
        <v>1</v>
      </c>
      <c r="L274" s="156"/>
      <c r="M274" s="160"/>
      <c r="N274" s="161"/>
      <c r="O274" s="161"/>
      <c r="P274" s="161"/>
      <c r="Q274" s="161"/>
      <c r="R274" s="161"/>
      <c r="S274" s="161"/>
      <c r="T274" s="162"/>
      <c r="AT274" s="157" t="s">
        <v>135</v>
      </c>
      <c r="AU274" s="157" t="s">
        <v>77</v>
      </c>
      <c r="AV274" s="14" t="s">
        <v>77</v>
      </c>
      <c r="AW274" s="14" t="s">
        <v>27</v>
      </c>
      <c r="AX274" s="14" t="s">
        <v>70</v>
      </c>
      <c r="AY274" s="157" t="s">
        <v>126</v>
      </c>
    </row>
    <row r="275" spans="1:65" s="15" customFormat="1">
      <c r="B275" s="163"/>
      <c r="D275" s="150" t="s">
        <v>135</v>
      </c>
      <c r="E275" s="164" t="s">
        <v>1</v>
      </c>
      <c r="F275" s="165" t="s">
        <v>138</v>
      </c>
      <c r="H275" s="166">
        <v>1</v>
      </c>
      <c r="L275" s="163"/>
      <c r="M275" s="167"/>
      <c r="N275" s="168"/>
      <c r="O275" s="168"/>
      <c r="P275" s="168"/>
      <c r="Q275" s="168"/>
      <c r="R275" s="168"/>
      <c r="S275" s="168"/>
      <c r="T275" s="169"/>
      <c r="AT275" s="164" t="s">
        <v>135</v>
      </c>
      <c r="AU275" s="164" t="s">
        <v>77</v>
      </c>
      <c r="AV275" s="15" t="s">
        <v>133</v>
      </c>
      <c r="AW275" s="15" t="s">
        <v>27</v>
      </c>
      <c r="AX275" s="15" t="s">
        <v>75</v>
      </c>
      <c r="AY275" s="164" t="s">
        <v>126</v>
      </c>
    </row>
    <row r="276" spans="1:65" s="2" customFormat="1" ht="24.2" customHeight="1">
      <c r="A276" s="30"/>
      <c r="B276" s="136"/>
      <c r="C276" s="137" t="s">
        <v>327</v>
      </c>
      <c r="D276" s="137" t="s">
        <v>128</v>
      </c>
      <c r="E276" s="138" t="s">
        <v>328</v>
      </c>
      <c r="F276" s="139" t="s">
        <v>329</v>
      </c>
      <c r="G276" s="140" t="s">
        <v>224</v>
      </c>
      <c r="H276" s="141">
        <v>3.6</v>
      </c>
      <c r="I276" s="142"/>
      <c r="J276" s="142">
        <f>ROUND(I276*H276,2)</f>
        <v>0</v>
      </c>
      <c r="K276" s="139" t="s">
        <v>132</v>
      </c>
      <c r="L276" s="31"/>
      <c r="M276" s="143" t="s">
        <v>1</v>
      </c>
      <c r="N276" s="144" t="s">
        <v>35</v>
      </c>
      <c r="O276" s="145">
        <v>0.71499999999999997</v>
      </c>
      <c r="P276" s="145">
        <f>O276*H276</f>
        <v>2.5739999999999998</v>
      </c>
      <c r="Q276" s="145">
        <v>0</v>
      </c>
      <c r="R276" s="145">
        <f>Q276*H276</f>
        <v>0</v>
      </c>
      <c r="S276" s="145">
        <v>4.2000000000000003E-2</v>
      </c>
      <c r="T276" s="146">
        <f>S276*H276</f>
        <v>0.1512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47" t="s">
        <v>133</v>
      </c>
      <c r="AT276" s="147" t="s">
        <v>128</v>
      </c>
      <c r="AU276" s="147" t="s">
        <v>77</v>
      </c>
      <c r="AY276" s="18" t="s">
        <v>126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8" t="s">
        <v>75</v>
      </c>
      <c r="BK276" s="148">
        <f>ROUND(I276*H276,2)</f>
        <v>0</v>
      </c>
      <c r="BL276" s="18" t="s">
        <v>133</v>
      </c>
      <c r="BM276" s="147" t="s">
        <v>330</v>
      </c>
    </row>
    <row r="277" spans="1:65" s="13" customFormat="1">
      <c r="B277" s="149"/>
      <c r="D277" s="150" t="s">
        <v>135</v>
      </c>
      <c r="E277" s="151" t="s">
        <v>1</v>
      </c>
      <c r="F277" s="152" t="s">
        <v>331</v>
      </c>
      <c r="H277" s="151" t="s">
        <v>1</v>
      </c>
      <c r="L277" s="149"/>
      <c r="M277" s="153"/>
      <c r="N277" s="154"/>
      <c r="O277" s="154"/>
      <c r="P277" s="154"/>
      <c r="Q277" s="154"/>
      <c r="R277" s="154"/>
      <c r="S277" s="154"/>
      <c r="T277" s="155"/>
      <c r="AT277" s="151" t="s">
        <v>135</v>
      </c>
      <c r="AU277" s="151" t="s">
        <v>77</v>
      </c>
      <c r="AV277" s="13" t="s">
        <v>75</v>
      </c>
      <c r="AW277" s="13" t="s">
        <v>27</v>
      </c>
      <c r="AX277" s="13" t="s">
        <v>70</v>
      </c>
      <c r="AY277" s="151" t="s">
        <v>126</v>
      </c>
    </row>
    <row r="278" spans="1:65" s="14" customFormat="1">
      <c r="B278" s="156"/>
      <c r="D278" s="150" t="s">
        <v>135</v>
      </c>
      <c r="E278" s="157" t="s">
        <v>1</v>
      </c>
      <c r="F278" s="158" t="s">
        <v>332</v>
      </c>
      <c r="H278" s="159">
        <v>3.6</v>
      </c>
      <c r="L278" s="156"/>
      <c r="M278" s="160"/>
      <c r="N278" s="161"/>
      <c r="O278" s="161"/>
      <c r="P278" s="161"/>
      <c r="Q278" s="161"/>
      <c r="R278" s="161"/>
      <c r="S278" s="161"/>
      <c r="T278" s="162"/>
      <c r="AT278" s="157" t="s">
        <v>135</v>
      </c>
      <c r="AU278" s="157" t="s">
        <v>77</v>
      </c>
      <c r="AV278" s="14" t="s">
        <v>77</v>
      </c>
      <c r="AW278" s="14" t="s">
        <v>27</v>
      </c>
      <c r="AX278" s="14" t="s">
        <v>70</v>
      </c>
      <c r="AY278" s="157" t="s">
        <v>126</v>
      </c>
    </row>
    <row r="279" spans="1:65" s="15" customFormat="1">
      <c r="B279" s="163"/>
      <c r="D279" s="150" t="s">
        <v>135</v>
      </c>
      <c r="E279" s="164" t="s">
        <v>1</v>
      </c>
      <c r="F279" s="165" t="s">
        <v>138</v>
      </c>
      <c r="H279" s="166">
        <v>3.6</v>
      </c>
      <c r="L279" s="163"/>
      <c r="M279" s="167"/>
      <c r="N279" s="168"/>
      <c r="O279" s="168"/>
      <c r="P279" s="168"/>
      <c r="Q279" s="168"/>
      <c r="R279" s="168"/>
      <c r="S279" s="168"/>
      <c r="T279" s="169"/>
      <c r="AT279" s="164" t="s">
        <v>135</v>
      </c>
      <c r="AU279" s="164" t="s">
        <v>77</v>
      </c>
      <c r="AV279" s="15" t="s">
        <v>133</v>
      </c>
      <c r="AW279" s="15" t="s">
        <v>27</v>
      </c>
      <c r="AX279" s="15" t="s">
        <v>75</v>
      </c>
      <c r="AY279" s="164" t="s">
        <v>126</v>
      </c>
    </row>
    <row r="280" spans="1:65" s="2" customFormat="1" ht="24.2" customHeight="1">
      <c r="A280" s="30"/>
      <c r="B280" s="136"/>
      <c r="C280" s="137" t="s">
        <v>333</v>
      </c>
      <c r="D280" s="137" t="s">
        <v>128</v>
      </c>
      <c r="E280" s="138" t="s">
        <v>334</v>
      </c>
      <c r="F280" s="139" t="s">
        <v>335</v>
      </c>
      <c r="G280" s="140" t="s">
        <v>224</v>
      </c>
      <c r="H280" s="141">
        <v>4.2</v>
      </c>
      <c r="I280" s="142"/>
      <c r="J280" s="142">
        <f>ROUND(I280*H280,2)</f>
        <v>0</v>
      </c>
      <c r="K280" s="139" t="s">
        <v>132</v>
      </c>
      <c r="L280" s="31"/>
      <c r="M280" s="143" t="s">
        <v>1</v>
      </c>
      <c r="N280" s="144" t="s">
        <v>35</v>
      </c>
      <c r="O280" s="145">
        <v>0.14000000000000001</v>
      </c>
      <c r="P280" s="145">
        <f>O280*H280</f>
        <v>0.58800000000000008</v>
      </c>
      <c r="Q280" s="145">
        <v>1.167E-2</v>
      </c>
      <c r="R280" s="145">
        <f>Q280*H280</f>
        <v>4.9014000000000002E-2</v>
      </c>
      <c r="S280" s="145">
        <v>0</v>
      </c>
      <c r="T280" s="14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47" t="s">
        <v>133</v>
      </c>
      <c r="AT280" s="147" t="s">
        <v>128</v>
      </c>
      <c r="AU280" s="147" t="s">
        <v>77</v>
      </c>
      <c r="AY280" s="18" t="s">
        <v>126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8" t="s">
        <v>75</v>
      </c>
      <c r="BK280" s="148">
        <f>ROUND(I280*H280,2)</f>
        <v>0</v>
      </c>
      <c r="BL280" s="18" t="s">
        <v>133</v>
      </c>
      <c r="BM280" s="147" t="s">
        <v>336</v>
      </c>
    </row>
    <row r="281" spans="1:65" s="13" customFormat="1">
      <c r="B281" s="149"/>
      <c r="D281" s="150" t="s">
        <v>135</v>
      </c>
      <c r="E281" s="151" t="s">
        <v>1</v>
      </c>
      <c r="F281" s="152" t="s">
        <v>337</v>
      </c>
      <c r="H281" s="151" t="s">
        <v>1</v>
      </c>
      <c r="L281" s="149"/>
      <c r="M281" s="153"/>
      <c r="N281" s="154"/>
      <c r="O281" s="154"/>
      <c r="P281" s="154"/>
      <c r="Q281" s="154"/>
      <c r="R281" s="154"/>
      <c r="S281" s="154"/>
      <c r="T281" s="155"/>
      <c r="AT281" s="151" t="s">
        <v>135</v>
      </c>
      <c r="AU281" s="151" t="s">
        <v>77</v>
      </c>
      <c r="AV281" s="13" t="s">
        <v>75</v>
      </c>
      <c r="AW281" s="13" t="s">
        <v>27</v>
      </c>
      <c r="AX281" s="13" t="s">
        <v>70</v>
      </c>
      <c r="AY281" s="151" t="s">
        <v>126</v>
      </c>
    </row>
    <row r="282" spans="1:65" s="14" customFormat="1">
      <c r="B282" s="156"/>
      <c r="D282" s="150" t="s">
        <v>135</v>
      </c>
      <c r="E282" s="157" t="s">
        <v>1</v>
      </c>
      <c r="F282" s="158" t="s">
        <v>338</v>
      </c>
      <c r="H282" s="159">
        <v>4.2</v>
      </c>
      <c r="L282" s="156"/>
      <c r="M282" s="160"/>
      <c r="N282" s="161"/>
      <c r="O282" s="161"/>
      <c r="P282" s="161"/>
      <c r="Q282" s="161"/>
      <c r="R282" s="161"/>
      <c r="S282" s="161"/>
      <c r="T282" s="162"/>
      <c r="AT282" s="157" t="s">
        <v>135</v>
      </c>
      <c r="AU282" s="157" t="s">
        <v>77</v>
      </c>
      <c r="AV282" s="14" t="s">
        <v>77</v>
      </c>
      <c r="AW282" s="14" t="s">
        <v>27</v>
      </c>
      <c r="AX282" s="14" t="s">
        <v>70</v>
      </c>
      <c r="AY282" s="157" t="s">
        <v>126</v>
      </c>
    </row>
    <row r="283" spans="1:65" s="15" customFormat="1">
      <c r="B283" s="163"/>
      <c r="D283" s="150" t="s">
        <v>135</v>
      </c>
      <c r="E283" s="164" t="s">
        <v>1</v>
      </c>
      <c r="F283" s="165" t="s">
        <v>138</v>
      </c>
      <c r="H283" s="166">
        <v>4.2</v>
      </c>
      <c r="L283" s="163"/>
      <c r="M283" s="167"/>
      <c r="N283" s="168"/>
      <c r="O283" s="168"/>
      <c r="P283" s="168"/>
      <c r="Q283" s="168"/>
      <c r="R283" s="168"/>
      <c r="S283" s="168"/>
      <c r="T283" s="169"/>
      <c r="AT283" s="164" t="s">
        <v>135</v>
      </c>
      <c r="AU283" s="164" t="s">
        <v>77</v>
      </c>
      <c r="AV283" s="15" t="s">
        <v>133</v>
      </c>
      <c r="AW283" s="15" t="s">
        <v>27</v>
      </c>
      <c r="AX283" s="15" t="s">
        <v>75</v>
      </c>
      <c r="AY283" s="164" t="s">
        <v>126</v>
      </c>
    </row>
    <row r="284" spans="1:65" s="2" customFormat="1" ht="24.2" customHeight="1">
      <c r="A284" s="30"/>
      <c r="B284" s="136"/>
      <c r="C284" s="137" t="s">
        <v>339</v>
      </c>
      <c r="D284" s="137" t="s">
        <v>128</v>
      </c>
      <c r="E284" s="138" t="s">
        <v>340</v>
      </c>
      <c r="F284" s="139" t="s">
        <v>341</v>
      </c>
      <c r="G284" s="140" t="s">
        <v>224</v>
      </c>
      <c r="H284" s="141">
        <v>4.2</v>
      </c>
      <c r="I284" s="142"/>
      <c r="J284" s="142">
        <f>ROUND(I284*H284,2)</f>
        <v>0</v>
      </c>
      <c r="K284" s="139" t="s">
        <v>132</v>
      </c>
      <c r="L284" s="31"/>
      <c r="M284" s="143" t="s">
        <v>1</v>
      </c>
      <c r="N284" s="144" t="s">
        <v>35</v>
      </c>
      <c r="O284" s="145">
        <v>0.7</v>
      </c>
      <c r="P284" s="145">
        <f>O284*H284</f>
        <v>2.94</v>
      </c>
      <c r="Q284" s="145">
        <v>1.0499999999999999E-3</v>
      </c>
      <c r="R284" s="145">
        <f>Q284*H284</f>
        <v>4.4099999999999999E-3</v>
      </c>
      <c r="S284" s="145">
        <v>6.1999999999999998E-3</v>
      </c>
      <c r="T284" s="146">
        <f>S284*H284</f>
        <v>2.6040000000000001E-2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47" t="s">
        <v>133</v>
      </c>
      <c r="AT284" s="147" t="s">
        <v>128</v>
      </c>
      <c r="AU284" s="147" t="s">
        <v>77</v>
      </c>
      <c r="AY284" s="18" t="s">
        <v>126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8" t="s">
        <v>75</v>
      </c>
      <c r="BK284" s="148">
        <f>ROUND(I284*H284,2)</f>
        <v>0</v>
      </c>
      <c r="BL284" s="18" t="s">
        <v>133</v>
      </c>
      <c r="BM284" s="147" t="s">
        <v>342</v>
      </c>
    </row>
    <row r="285" spans="1:65" s="2" customFormat="1" ht="37.9" customHeight="1">
      <c r="A285" s="30"/>
      <c r="B285" s="136"/>
      <c r="C285" s="137" t="s">
        <v>343</v>
      </c>
      <c r="D285" s="137" t="s">
        <v>128</v>
      </c>
      <c r="E285" s="138" t="s">
        <v>344</v>
      </c>
      <c r="F285" s="139" t="s">
        <v>345</v>
      </c>
      <c r="G285" s="140" t="s">
        <v>131</v>
      </c>
      <c r="H285" s="141">
        <v>451.82</v>
      </c>
      <c r="I285" s="142"/>
      <c r="J285" s="142">
        <f>ROUND(I285*H285,2)</f>
        <v>0</v>
      </c>
      <c r="K285" s="139" t="s">
        <v>132</v>
      </c>
      <c r="L285" s="31"/>
      <c r="M285" s="143" t="s">
        <v>1</v>
      </c>
      <c r="N285" s="144" t="s">
        <v>35</v>
      </c>
      <c r="O285" s="145">
        <v>0.26</v>
      </c>
      <c r="P285" s="145">
        <f>O285*H285</f>
        <v>117.47320000000001</v>
      </c>
      <c r="Q285" s="145">
        <v>0</v>
      </c>
      <c r="R285" s="145">
        <f>Q285*H285</f>
        <v>0</v>
      </c>
      <c r="S285" s="145">
        <v>4.5999999999999999E-2</v>
      </c>
      <c r="T285" s="146">
        <f>S285*H285</f>
        <v>20.783719999999999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147" t="s">
        <v>133</v>
      </c>
      <c r="AT285" s="147" t="s">
        <v>128</v>
      </c>
      <c r="AU285" s="147" t="s">
        <v>77</v>
      </c>
      <c r="AY285" s="18" t="s">
        <v>126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8" t="s">
        <v>75</v>
      </c>
      <c r="BK285" s="148">
        <f>ROUND(I285*H285,2)</f>
        <v>0</v>
      </c>
      <c r="BL285" s="18" t="s">
        <v>133</v>
      </c>
      <c r="BM285" s="147" t="s">
        <v>346</v>
      </c>
    </row>
    <row r="286" spans="1:65" s="13" customFormat="1">
      <c r="B286" s="149"/>
      <c r="D286" s="150" t="s">
        <v>135</v>
      </c>
      <c r="E286" s="151" t="s">
        <v>1</v>
      </c>
      <c r="F286" s="152" t="s">
        <v>136</v>
      </c>
      <c r="H286" s="151" t="s">
        <v>1</v>
      </c>
      <c r="L286" s="149"/>
      <c r="M286" s="153"/>
      <c r="N286" s="154"/>
      <c r="O286" s="154"/>
      <c r="P286" s="154"/>
      <c r="Q286" s="154"/>
      <c r="R286" s="154"/>
      <c r="S286" s="154"/>
      <c r="T286" s="155"/>
      <c r="AT286" s="151" t="s">
        <v>135</v>
      </c>
      <c r="AU286" s="151" t="s">
        <v>77</v>
      </c>
      <c r="AV286" s="13" t="s">
        <v>75</v>
      </c>
      <c r="AW286" s="13" t="s">
        <v>27</v>
      </c>
      <c r="AX286" s="13" t="s">
        <v>70</v>
      </c>
      <c r="AY286" s="151" t="s">
        <v>126</v>
      </c>
    </row>
    <row r="287" spans="1:65" s="14" customFormat="1">
      <c r="B287" s="156"/>
      <c r="D287" s="150" t="s">
        <v>135</v>
      </c>
      <c r="E287" s="157" t="s">
        <v>1</v>
      </c>
      <c r="F287" s="158" t="s">
        <v>213</v>
      </c>
      <c r="H287" s="159">
        <v>261.60000000000002</v>
      </c>
      <c r="L287" s="156"/>
      <c r="M287" s="160"/>
      <c r="N287" s="161"/>
      <c r="O287" s="161"/>
      <c r="P287" s="161"/>
      <c r="Q287" s="161"/>
      <c r="R287" s="161"/>
      <c r="S287" s="161"/>
      <c r="T287" s="162"/>
      <c r="AT287" s="157" t="s">
        <v>135</v>
      </c>
      <c r="AU287" s="157" t="s">
        <v>77</v>
      </c>
      <c r="AV287" s="14" t="s">
        <v>77</v>
      </c>
      <c r="AW287" s="14" t="s">
        <v>27</v>
      </c>
      <c r="AX287" s="14" t="s">
        <v>70</v>
      </c>
      <c r="AY287" s="157" t="s">
        <v>126</v>
      </c>
    </row>
    <row r="288" spans="1:65" s="13" customFormat="1">
      <c r="B288" s="149"/>
      <c r="D288" s="150" t="s">
        <v>135</v>
      </c>
      <c r="E288" s="151" t="s">
        <v>1</v>
      </c>
      <c r="F288" s="152" t="s">
        <v>202</v>
      </c>
      <c r="H288" s="151" t="s">
        <v>1</v>
      </c>
      <c r="L288" s="149"/>
      <c r="M288" s="153"/>
      <c r="N288" s="154"/>
      <c r="O288" s="154"/>
      <c r="P288" s="154"/>
      <c r="Q288" s="154"/>
      <c r="R288" s="154"/>
      <c r="S288" s="154"/>
      <c r="T288" s="155"/>
      <c r="AT288" s="151" t="s">
        <v>135</v>
      </c>
      <c r="AU288" s="151" t="s">
        <v>77</v>
      </c>
      <c r="AV288" s="13" t="s">
        <v>75</v>
      </c>
      <c r="AW288" s="13" t="s">
        <v>27</v>
      </c>
      <c r="AX288" s="13" t="s">
        <v>70</v>
      </c>
      <c r="AY288" s="151" t="s">
        <v>126</v>
      </c>
    </row>
    <row r="289" spans="1:65" s="14" customFormat="1">
      <c r="B289" s="156"/>
      <c r="D289" s="150" t="s">
        <v>135</v>
      </c>
      <c r="E289" s="157" t="s">
        <v>1</v>
      </c>
      <c r="F289" s="158" t="s">
        <v>215</v>
      </c>
      <c r="H289" s="159">
        <v>190.22</v>
      </c>
      <c r="L289" s="156"/>
      <c r="M289" s="160"/>
      <c r="N289" s="161"/>
      <c r="O289" s="161"/>
      <c r="P289" s="161"/>
      <c r="Q289" s="161"/>
      <c r="R289" s="161"/>
      <c r="S289" s="161"/>
      <c r="T289" s="162"/>
      <c r="AT289" s="157" t="s">
        <v>135</v>
      </c>
      <c r="AU289" s="157" t="s">
        <v>77</v>
      </c>
      <c r="AV289" s="14" t="s">
        <v>77</v>
      </c>
      <c r="AW289" s="14" t="s">
        <v>27</v>
      </c>
      <c r="AX289" s="14" t="s">
        <v>70</v>
      </c>
      <c r="AY289" s="157" t="s">
        <v>126</v>
      </c>
    </row>
    <row r="290" spans="1:65" s="15" customFormat="1">
      <c r="B290" s="163"/>
      <c r="D290" s="150" t="s">
        <v>135</v>
      </c>
      <c r="E290" s="164" t="s">
        <v>1</v>
      </c>
      <c r="F290" s="165" t="s">
        <v>138</v>
      </c>
      <c r="H290" s="166">
        <v>451.82</v>
      </c>
      <c r="L290" s="163"/>
      <c r="M290" s="167"/>
      <c r="N290" s="168"/>
      <c r="O290" s="168"/>
      <c r="P290" s="168"/>
      <c r="Q290" s="168"/>
      <c r="R290" s="168"/>
      <c r="S290" s="168"/>
      <c r="T290" s="169"/>
      <c r="AT290" s="164" t="s">
        <v>135</v>
      </c>
      <c r="AU290" s="164" t="s">
        <v>77</v>
      </c>
      <c r="AV290" s="15" t="s">
        <v>133</v>
      </c>
      <c r="AW290" s="15" t="s">
        <v>27</v>
      </c>
      <c r="AX290" s="15" t="s">
        <v>75</v>
      </c>
      <c r="AY290" s="164" t="s">
        <v>126</v>
      </c>
    </row>
    <row r="291" spans="1:65" s="2" customFormat="1" ht="24.2" customHeight="1">
      <c r="A291" s="30"/>
      <c r="B291" s="136"/>
      <c r="C291" s="137" t="s">
        <v>347</v>
      </c>
      <c r="D291" s="137" t="s">
        <v>128</v>
      </c>
      <c r="E291" s="138" t="s">
        <v>348</v>
      </c>
      <c r="F291" s="139" t="s">
        <v>349</v>
      </c>
      <c r="G291" s="140" t="s">
        <v>131</v>
      </c>
      <c r="H291" s="141">
        <v>41.7</v>
      </c>
      <c r="I291" s="142"/>
      <c r="J291" s="142">
        <f>ROUND(I291*H291,2)</f>
        <v>0</v>
      </c>
      <c r="K291" s="139" t="s">
        <v>132</v>
      </c>
      <c r="L291" s="31"/>
      <c r="M291" s="143" t="s">
        <v>1</v>
      </c>
      <c r="N291" s="144" t="s">
        <v>35</v>
      </c>
      <c r="O291" s="145">
        <v>0.3</v>
      </c>
      <c r="P291" s="145">
        <f>O291*H291</f>
        <v>12.51</v>
      </c>
      <c r="Q291" s="145">
        <v>0</v>
      </c>
      <c r="R291" s="145">
        <f>Q291*H291</f>
        <v>0</v>
      </c>
      <c r="S291" s="145">
        <v>6.8000000000000005E-2</v>
      </c>
      <c r="T291" s="146">
        <f>S291*H291</f>
        <v>2.8356000000000003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7" t="s">
        <v>133</v>
      </c>
      <c r="AT291" s="147" t="s">
        <v>128</v>
      </c>
      <c r="AU291" s="147" t="s">
        <v>77</v>
      </c>
      <c r="AY291" s="18" t="s">
        <v>126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8" t="s">
        <v>75</v>
      </c>
      <c r="BK291" s="148">
        <f>ROUND(I291*H291,2)</f>
        <v>0</v>
      </c>
      <c r="BL291" s="18" t="s">
        <v>133</v>
      </c>
      <c r="BM291" s="147" t="s">
        <v>350</v>
      </c>
    </row>
    <row r="292" spans="1:65" s="13" customFormat="1">
      <c r="B292" s="149"/>
      <c r="D292" s="150" t="s">
        <v>135</v>
      </c>
      <c r="E292" s="151" t="s">
        <v>1</v>
      </c>
      <c r="F292" s="152" t="s">
        <v>136</v>
      </c>
      <c r="H292" s="151" t="s">
        <v>1</v>
      </c>
      <c r="L292" s="149"/>
      <c r="M292" s="153"/>
      <c r="N292" s="154"/>
      <c r="O292" s="154"/>
      <c r="P292" s="154"/>
      <c r="Q292" s="154"/>
      <c r="R292" s="154"/>
      <c r="S292" s="154"/>
      <c r="T292" s="155"/>
      <c r="AT292" s="151" t="s">
        <v>135</v>
      </c>
      <c r="AU292" s="151" t="s">
        <v>77</v>
      </c>
      <c r="AV292" s="13" t="s">
        <v>75</v>
      </c>
      <c r="AW292" s="13" t="s">
        <v>27</v>
      </c>
      <c r="AX292" s="13" t="s">
        <v>70</v>
      </c>
      <c r="AY292" s="151" t="s">
        <v>126</v>
      </c>
    </row>
    <row r="293" spans="1:65" s="14" customFormat="1">
      <c r="B293" s="156"/>
      <c r="D293" s="150" t="s">
        <v>135</v>
      </c>
      <c r="E293" s="157" t="s">
        <v>1</v>
      </c>
      <c r="F293" s="158" t="s">
        <v>351</v>
      </c>
      <c r="H293" s="159">
        <v>20.2</v>
      </c>
      <c r="L293" s="156"/>
      <c r="M293" s="160"/>
      <c r="N293" s="161"/>
      <c r="O293" s="161"/>
      <c r="P293" s="161"/>
      <c r="Q293" s="161"/>
      <c r="R293" s="161"/>
      <c r="S293" s="161"/>
      <c r="T293" s="162"/>
      <c r="AT293" s="157" t="s">
        <v>135</v>
      </c>
      <c r="AU293" s="157" t="s">
        <v>77</v>
      </c>
      <c r="AV293" s="14" t="s">
        <v>77</v>
      </c>
      <c r="AW293" s="14" t="s">
        <v>27</v>
      </c>
      <c r="AX293" s="14" t="s">
        <v>70</v>
      </c>
      <c r="AY293" s="157" t="s">
        <v>126</v>
      </c>
    </row>
    <row r="294" spans="1:65" s="13" customFormat="1">
      <c r="B294" s="149"/>
      <c r="D294" s="150" t="s">
        <v>135</v>
      </c>
      <c r="E294" s="151" t="s">
        <v>1</v>
      </c>
      <c r="F294" s="152" t="s">
        <v>202</v>
      </c>
      <c r="H294" s="151" t="s">
        <v>1</v>
      </c>
      <c r="L294" s="149"/>
      <c r="M294" s="153"/>
      <c r="N294" s="154"/>
      <c r="O294" s="154"/>
      <c r="P294" s="154"/>
      <c r="Q294" s="154"/>
      <c r="R294" s="154"/>
      <c r="S294" s="154"/>
      <c r="T294" s="155"/>
      <c r="AT294" s="151" t="s">
        <v>135</v>
      </c>
      <c r="AU294" s="151" t="s">
        <v>77</v>
      </c>
      <c r="AV294" s="13" t="s">
        <v>75</v>
      </c>
      <c r="AW294" s="13" t="s">
        <v>27</v>
      </c>
      <c r="AX294" s="13" t="s">
        <v>70</v>
      </c>
      <c r="AY294" s="151" t="s">
        <v>126</v>
      </c>
    </row>
    <row r="295" spans="1:65" s="14" customFormat="1">
      <c r="B295" s="156"/>
      <c r="D295" s="150" t="s">
        <v>135</v>
      </c>
      <c r="E295" s="157" t="s">
        <v>1</v>
      </c>
      <c r="F295" s="158" t="s">
        <v>352</v>
      </c>
      <c r="H295" s="159">
        <v>21.5</v>
      </c>
      <c r="L295" s="156"/>
      <c r="M295" s="160"/>
      <c r="N295" s="161"/>
      <c r="O295" s="161"/>
      <c r="P295" s="161"/>
      <c r="Q295" s="161"/>
      <c r="R295" s="161"/>
      <c r="S295" s="161"/>
      <c r="T295" s="162"/>
      <c r="AT295" s="157" t="s">
        <v>135</v>
      </c>
      <c r="AU295" s="157" t="s">
        <v>77</v>
      </c>
      <c r="AV295" s="14" t="s">
        <v>77</v>
      </c>
      <c r="AW295" s="14" t="s">
        <v>27</v>
      </c>
      <c r="AX295" s="14" t="s">
        <v>70</v>
      </c>
      <c r="AY295" s="157" t="s">
        <v>126</v>
      </c>
    </row>
    <row r="296" spans="1:65" s="15" customFormat="1">
      <c r="B296" s="163"/>
      <c r="D296" s="150" t="s">
        <v>135</v>
      </c>
      <c r="E296" s="164" t="s">
        <v>1</v>
      </c>
      <c r="F296" s="165" t="s">
        <v>138</v>
      </c>
      <c r="H296" s="166">
        <v>41.7</v>
      </c>
      <c r="L296" s="163"/>
      <c r="M296" s="167"/>
      <c r="N296" s="168"/>
      <c r="O296" s="168"/>
      <c r="P296" s="168"/>
      <c r="Q296" s="168"/>
      <c r="R296" s="168"/>
      <c r="S296" s="168"/>
      <c r="T296" s="169"/>
      <c r="AT296" s="164" t="s">
        <v>135</v>
      </c>
      <c r="AU296" s="164" t="s">
        <v>77</v>
      </c>
      <c r="AV296" s="15" t="s">
        <v>133</v>
      </c>
      <c r="AW296" s="15" t="s">
        <v>27</v>
      </c>
      <c r="AX296" s="15" t="s">
        <v>75</v>
      </c>
      <c r="AY296" s="164" t="s">
        <v>126</v>
      </c>
    </row>
    <row r="297" spans="1:65" s="12" customFormat="1" ht="22.9" customHeight="1">
      <c r="B297" s="124"/>
      <c r="D297" s="125" t="s">
        <v>69</v>
      </c>
      <c r="E297" s="134" t="s">
        <v>353</v>
      </c>
      <c r="F297" s="134" t="s">
        <v>354</v>
      </c>
      <c r="J297" s="135">
        <f>BK297</f>
        <v>0</v>
      </c>
      <c r="L297" s="124"/>
      <c r="M297" s="128"/>
      <c r="N297" s="129"/>
      <c r="O297" s="129"/>
      <c r="P297" s="130">
        <f>SUM(P298:P301)</f>
        <v>145.47220799999999</v>
      </c>
      <c r="Q297" s="129"/>
      <c r="R297" s="130">
        <f>SUM(R298:R301)</f>
        <v>0</v>
      </c>
      <c r="S297" s="129"/>
      <c r="T297" s="131">
        <f>SUM(T298:T301)</f>
        <v>0</v>
      </c>
      <c r="AR297" s="125" t="s">
        <v>75</v>
      </c>
      <c r="AT297" s="132" t="s">
        <v>69</v>
      </c>
      <c r="AU297" s="132" t="s">
        <v>75</v>
      </c>
      <c r="AY297" s="125" t="s">
        <v>126</v>
      </c>
      <c r="BK297" s="133">
        <f>SUM(BK298:BK301)</f>
        <v>0</v>
      </c>
    </row>
    <row r="298" spans="1:65" s="2" customFormat="1" ht="33" customHeight="1">
      <c r="A298" s="30"/>
      <c r="B298" s="136"/>
      <c r="C298" s="137" t="s">
        <v>355</v>
      </c>
      <c r="D298" s="137" t="s">
        <v>128</v>
      </c>
      <c r="E298" s="138" t="s">
        <v>356</v>
      </c>
      <c r="F298" s="139" t="s">
        <v>357</v>
      </c>
      <c r="G298" s="140" t="s">
        <v>162</v>
      </c>
      <c r="H298" s="141">
        <v>91.147999999999996</v>
      </c>
      <c r="I298" s="142"/>
      <c r="J298" s="142">
        <f>ROUND(I298*H298,2)</f>
        <v>0</v>
      </c>
      <c r="K298" s="139" t="s">
        <v>132</v>
      </c>
      <c r="L298" s="31"/>
      <c r="M298" s="143" t="s">
        <v>1</v>
      </c>
      <c r="N298" s="144" t="s">
        <v>35</v>
      </c>
      <c r="O298" s="145">
        <v>1.411</v>
      </c>
      <c r="P298" s="145">
        <f>O298*H298</f>
        <v>128.60982799999999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7" t="s">
        <v>133</v>
      </c>
      <c r="AT298" s="147" t="s">
        <v>128</v>
      </c>
      <c r="AU298" s="147" t="s">
        <v>77</v>
      </c>
      <c r="AY298" s="18" t="s">
        <v>126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8" t="s">
        <v>75</v>
      </c>
      <c r="BK298" s="148">
        <f>ROUND(I298*H298,2)</f>
        <v>0</v>
      </c>
      <c r="BL298" s="18" t="s">
        <v>133</v>
      </c>
      <c r="BM298" s="147" t="s">
        <v>358</v>
      </c>
    </row>
    <row r="299" spans="1:65" s="2" customFormat="1" ht="24.2" customHeight="1">
      <c r="A299" s="30"/>
      <c r="B299" s="136"/>
      <c r="C299" s="137" t="s">
        <v>359</v>
      </c>
      <c r="D299" s="137" t="s">
        <v>128</v>
      </c>
      <c r="E299" s="138" t="s">
        <v>360</v>
      </c>
      <c r="F299" s="139" t="s">
        <v>361</v>
      </c>
      <c r="G299" s="140" t="s">
        <v>162</v>
      </c>
      <c r="H299" s="141">
        <v>91.147999999999996</v>
      </c>
      <c r="I299" s="142"/>
      <c r="J299" s="142">
        <f>ROUND(I299*H299,2)</f>
        <v>0</v>
      </c>
      <c r="K299" s="139" t="s">
        <v>132</v>
      </c>
      <c r="L299" s="31"/>
      <c r="M299" s="143" t="s">
        <v>1</v>
      </c>
      <c r="N299" s="144" t="s">
        <v>35</v>
      </c>
      <c r="O299" s="145">
        <v>0.125</v>
      </c>
      <c r="P299" s="145">
        <f>O299*H299</f>
        <v>11.3935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47" t="s">
        <v>133</v>
      </c>
      <c r="AT299" s="147" t="s">
        <v>128</v>
      </c>
      <c r="AU299" s="147" t="s">
        <v>77</v>
      </c>
      <c r="AY299" s="18" t="s">
        <v>126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8" t="s">
        <v>75</v>
      </c>
      <c r="BK299" s="148">
        <f>ROUND(I299*H299,2)</f>
        <v>0</v>
      </c>
      <c r="BL299" s="18" t="s">
        <v>133</v>
      </c>
      <c r="BM299" s="147" t="s">
        <v>362</v>
      </c>
    </row>
    <row r="300" spans="1:65" s="2" customFormat="1" ht="24.2" customHeight="1">
      <c r="A300" s="30"/>
      <c r="B300" s="136"/>
      <c r="C300" s="137" t="s">
        <v>363</v>
      </c>
      <c r="D300" s="137" t="s">
        <v>128</v>
      </c>
      <c r="E300" s="138" t="s">
        <v>364</v>
      </c>
      <c r="F300" s="139" t="s">
        <v>365</v>
      </c>
      <c r="G300" s="140" t="s">
        <v>162</v>
      </c>
      <c r="H300" s="141">
        <v>911.48</v>
      </c>
      <c r="I300" s="142"/>
      <c r="J300" s="142">
        <f>ROUND(I300*H300,2)</f>
        <v>0</v>
      </c>
      <c r="K300" s="139" t="s">
        <v>132</v>
      </c>
      <c r="L300" s="31"/>
      <c r="M300" s="143" t="s">
        <v>1</v>
      </c>
      <c r="N300" s="144" t="s">
        <v>35</v>
      </c>
      <c r="O300" s="145">
        <v>6.0000000000000001E-3</v>
      </c>
      <c r="P300" s="145">
        <f>O300*H300</f>
        <v>5.4688800000000004</v>
      </c>
      <c r="Q300" s="145">
        <v>0</v>
      </c>
      <c r="R300" s="145">
        <f>Q300*H300</f>
        <v>0</v>
      </c>
      <c r="S300" s="145">
        <v>0</v>
      </c>
      <c r="T300" s="14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47" t="s">
        <v>133</v>
      </c>
      <c r="AT300" s="147" t="s">
        <v>128</v>
      </c>
      <c r="AU300" s="147" t="s">
        <v>77</v>
      </c>
      <c r="AY300" s="18" t="s">
        <v>126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8" t="s">
        <v>75</v>
      </c>
      <c r="BK300" s="148">
        <f>ROUND(I300*H300,2)</f>
        <v>0</v>
      </c>
      <c r="BL300" s="18" t="s">
        <v>133</v>
      </c>
      <c r="BM300" s="147" t="s">
        <v>366</v>
      </c>
    </row>
    <row r="301" spans="1:65" s="2" customFormat="1" ht="33" customHeight="1">
      <c r="A301" s="30"/>
      <c r="B301" s="136"/>
      <c r="C301" s="137" t="s">
        <v>367</v>
      </c>
      <c r="D301" s="137" t="s">
        <v>128</v>
      </c>
      <c r="E301" s="138" t="s">
        <v>368</v>
      </c>
      <c r="F301" s="139" t="s">
        <v>369</v>
      </c>
      <c r="G301" s="140" t="s">
        <v>162</v>
      </c>
      <c r="H301" s="141">
        <v>91.147999999999996</v>
      </c>
      <c r="I301" s="142"/>
      <c r="J301" s="142">
        <f>ROUND(I301*H301,2)</f>
        <v>0</v>
      </c>
      <c r="K301" s="139" t="s">
        <v>132</v>
      </c>
      <c r="L301" s="31"/>
      <c r="M301" s="143" t="s">
        <v>1</v>
      </c>
      <c r="N301" s="144" t="s">
        <v>35</v>
      </c>
      <c r="O301" s="145">
        <v>0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47" t="s">
        <v>133</v>
      </c>
      <c r="AT301" s="147" t="s">
        <v>128</v>
      </c>
      <c r="AU301" s="147" t="s">
        <v>77</v>
      </c>
      <c r="AY301" s="18" t="s">
        <v>126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8" t="s">
        <v>75</v>
      </c>
      <c r="BK301" s="148">
        <f>ROUND(I301*H301,2)</f>
        <v>0</v>
      </c>
      <c r="BL301" s="18" t="s">
        <v>133</v>
      </c>
      <c r="BM301" s="147" t="s">
        <v>370</v>
      </c>
    </row>
    <row r="302" spans="1:65" s="12" customFormat="1" ht="22.9" customHeight="1">
      <c r="B302" s="124"/>
      <c r="D302" s="125" t="s">
        <v>69</v>
      </c>
      <c r="E302" s="134" t="s">
        <v>371</v>
      </c>
      <c r="F302" s="134" t="s">
        <v>372</v>
      </c>
      <c r="J302" s="135">
        <f>BK302</f>
        <v>0</v>
      </c>
      <c r="L302" s="124"/>
      <c r="M302" s="128"/>
      <c r="N302" s="129"/>
      <c r="O302" s="129"/>
      <c r="P302" s="130">
        <f>P303</f>
        <v>214.30954999999997</v>
      </c>
      <c r="Q302" s="129"/>
      <c r="R302" s="130">
        <f>R303</f>
        <v>0</v>
      </c>
      <c r="S302" s="129"/>
      <c r="T302" s="131">
        <f>T303</f>
        <v>0</v>
      </c>
      <c r="AR302" s="125" t="s">
        <v>75</v>
      </c>
      <c r="AT302" s="132" t="s">
        <v>69</v>
      </c>
      <c r="AU302" s="132" t="s">
        <v>75</v>
      </c>
      <c r="AY302" s="125" t="s">
        <v>126</v>
      </c>
      <c r="BK302" s="133">
        <f>BK303</f>
        <v>0</v>
      </c>
    </row>
    <row r="303" spans="1:65" s="2" customFormat="1" ht="24.2" customHeight="1">
      <c r="A303" s="30"/>
      <c r="B303" s="136"/>
      <c r="C303" s="137" t="s">
        <v>373</v>
      </c>
      <c r="D303" s="137" t="s">
        <v>128</v>
      </c>
      <c r="E303" s="138" t="s">
        <v>374</v>
      </c>
      <c r="F303" s="139" t="s">
        <v>375</v>
      </c>
      <c r="G303" s="140" t="s">
        <v>162</v>
      </c>
      <c r="H303" s="141">
        <v>44.555</v>
      </c>
      <c r="I303" s="142"/>
      <c r="J303" s="142">
        <f>ROUND(I303*H303,2)</f>
        <v>0</v>
      </c>
      <c r="K303" s="139" t="s">
        <v>132</v>
      </c>
      <c r="L303" s="31"/>
      <c r="M303" s="143" t="s">
        <v>1</v>
      </c>
      <c r="N303" s="144" t="s">
        <v>35</v>
      </c>
      <c r="O303" s="145">
        <v>4.8099999999999996</v>
      </c>
      <c r="P303" s="145">
        <f>O303*H303</f>
        <v>214.30954999999997</v>
      </c>
      <c r="Q303" s="145">
        <v>0</v>
      </c>
      <c r="R303" s="145">
        <f>Q303*H303</f>
        <v>0</v>
      </c>
      <c r="S303" s="145">
        <v>0</v>
      </c>
      <c r="T303" s="14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47" t="s">
        <v>133</v>
      </c>
      <c r="AT303" s="147" t="s">
        <v>128</v>
      </c>
      <c r="AU303" s="147" t="s">
        <v>77</v>
      </c>
      <c r="AY303" s="18" t="s">
        <v>126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8" t="s">
        <v>75</v>
      </c>
      <c r="BK303" s="148">
        <f>ROUND(I303*H303,2)</f>
        <v>0</v>
      </c>
      <c r="BL303" s="18" t="s">
        <v>133</v>
      </c>
      <c r="BM303" s="147" t="s">
        <v>376</v>
      </c>
    </row>
    <row r="304" spans="1:65" s="12" customFormat="1" ht="25.9" customHeight="1">
      <c r="B304" s="124"/>
      <c r="D304" s="125" t="s">
        <v>69</v>
      </c>
      <c r="E304" s="126" t="s">
        <v>377</v>
      </c>
      <c r="F304" s="126" t="s">
        <v>378</v>
      </c>
      <c r="J304" s="127">
        <f>BK304</f>
        <v>0</v>
      </c>
      <c r="L304" s="124"/>
      <c r="M304" s="128"/>
      <c r="N304" s="129"/>
      <c r="O304" s="129"/>
      <c r="P304" s="130">
        <f>P305+P320+P325+P340+P352+P372+P386+P388+P391+P397+P419+P433+P472+P505+P556</f>
        <v>643.47750000000008</v>
      </c>
      <c r="Q304" s="129"/>
      <c r="R304" s="130">
        <f>R305+R320+R325+R340+R352+R372+R386+R388+R391+R397+R419+R433+R472+R505+R556</f>
        <v>9.3693502900000016</v>
      </c>
      <c r="S304" s="129"/>
      <c r="T304" s="131">
        <f>T305+T320+T325+T340+T352+T372+T386+T388+T391+T397+T419+T433+T472+T505+T556</f>
        <v>1.1938800000000001</v>
      </c>
      <c r="AR304" s="125" t="s">
        <v>77</v>
      </c>
      <c r="AT304" s="132" t="s">
        <v>69</v>
      </c>
      <c r="AU304" s="132" t="s">
        <v>70</v>
      </c>
      <c r="AY304" s="125" t="s">
        <v>126</v>
      </c>
      <c r="BK304" s="133">
        <f>BK305+BK320+BK325+BK340+BK352+BK372+BK386+BK388+BK391+BK397+BK419+BK433+BK472+BK505+BK556</f>
        <v>0</v>
      </c>
    </row>
    <row r="305" spans="1:65" s="12" customFormat="1" ht="22.9" customHeight="1">
      <c r="B305" s="124"/>
      <c r="D305" s="125" t="s">
        <v>69</v>
      </c>
      <c r="E305" s="134" t="s">
        <v>379</v>
      </c>
      <c r="F305" s="134" t="s">
        <v>380</v>
      </c>
      <c r="J305" s="135">
        <f>BK305</f>
        <v>0</v>
      </c>
      <c r="L305" s="124"/>
      <c r="M305" s="128"/>
      <c r="N305" s="129"/>
      <c r="O305" s="129"/>
      <c r="P305" s="130">
        <f>SUM(P306:P319)</f>
        <v>39.820073999999998</v>
      </c>
      <c r="Q305" s="129"/>
      <c r="R305" s="130">
        <f>SUM(R306:R319)</f>
        <v>2.7457748000000004</v>
      </c>
      <c r="S305" s="129"/>
      <c r="T305" s="131">
        <f>SUM(T306:T319)</f>
        <v>0</v>
      </c>
      <c r="AR305" s="125" t="s">
        <v>77</v>
      </c>
      <c r="AT305" s="132" t="s">
        <v>69</v>
      </c>
      <c r="AU305" s="132" t="s">
        <v>75</v>
      </c>
      <c r="AY305" s="125" t="s">
        <v>126</v>
      </c>
      <c r="BK305" s="133">
        <f>SUM(BK306:BK319)</f>
        <v>0</v>
      </c>
    </row>
    <row r="306" spans="1:65" s="2" customFormat="1" ht="37.9" customHeight="1">
      <c r="A306" s="30"/>
      <c r="B306" s="136"/>
      <c r="C306" s="137" t="s">
        <v>381</v>
      </c>
      <c r="D306" s="137" t="s">
        <v>128</v>
      </c>
      <c r="E306" s="138" t="s">
        <v>382</v>
      </c>
      <c r="F306" s="139" t="s">
        <v>383</v>
      </c>
      <c r="G306" s="140" t="s">
        <v>131</v>
      </c>
      <c r="H306" s="141">
        <v>80</v>
      </c>
      <c r="I306" s="142"/>
      <c r="J306" s="142">
        <f>ROUND(I306*H306,2)</f>
        <v>0</v>
      </c>
      <c r="K306" s="139" t="s">
        <v>132</v>
      </c>
      <c r="L306" s="31"/>
      <c r="M306" s="143" t="s">
        <v>1</v>
      </c>
      <c r="N306" s="144" t="s">
        <v>35</v>
      </c>
      <c r="O306" s="145">
        <v>0.05</v>
      </c>
      <c r="P306" s="145">
        <f>O306*H306</f>
        <v>4</v>
      </c>
      <c r="Q306" s="145">
        <v>3.1870000000000002E-2</v>
      </c>
      <c r="R306" s="145">
        <f>Q306*H306</f>
        <v>2.5496000000000003</v>
      </c>
      <c r="S306" s="145">
        <v>0</v>
      </c>
      <c r="T306" s="146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47" t="s">
        <v>234</v>
      </c>
      <c r="AT306" s="147" t="s">
        <v>128</v>
      </c>
      <c r="AU306" s="147" t="s">
        <v>77</v>
      </c>
      <c r="AY306" s="18" t="s">
        <v>126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8" t="s">
        <v>75</v>
      </c>
      <c r="BK306" s="148">
        <f>ROUND(I306*H306,2)</f>
        <v>0</v>
      </c>
      <c r="BL306" s="18" t="s">
        <v>234</v>
      </c>
      <c r="BM306" s="147" t="s">
        <v>384</v>
      </c>
    </row>
    <row r="307" spans="1:65" s="13" customFormat="1">
      <c r="B307" s="149"/>
      <c r="D307" s="150" t="s">
        <v>135</v>
      </c>
      <c r="E307" s="151" t="s">
        <v>1</v>
      </c>
      <c r="F307" s="152" t="s">
        <v>136</v>
      </c>
      <c r="H307" s="151" t="s">
        <v>1</v>
      </c>
      <c r="L307" s="149"/>
      <c r="M307" s="153"/>
      <c r="N307" s="154"/>
      <c r="O307" s="154"/>
      <c r="P307" s="154"/>
      <c r="Q307" s="154"/>
      <c r="R307" s="154"/>
      <c r="S307" s="154"/>
      <c r="T307" s="155"/>
      <c r="AT307" s="151" t="s">
        <v>135</v>
      </c>
      <c r="AU307" s="151" t="s">
        <v>77</v>
      </c>
      <c r="AV307" s="13" t="s">
        <v>75</v>
      </c>
      <c r="AW307" s="13" t="s">
        <v>27</v>
      </c>
      <c r="AX307" s="13" t="s">
        <v>70</v>
      </c>
      <c r="AY307" s="151" t="s">
        <v>126</v>
      </c>
    </row>
    <row r="308" spans="1:65" s="14" customFormat="1">
      <c r="B308" s="156"/>
      <c r="D308" s="150" t="s">
        <v>135</v>
      </c>
      <c r="E308" s="157" t="s">
        <v>1</v>
      </c>
      <c r="F308" s="158" t="s">
        <v>385</v>
      </c>
      <c r="H308" s="159">
        <v>80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135</v>
      </c>
      <c r="AU308" s="157" t="s">
        <v>77</v>
      </c>
      <c r="AV308" s="14" t="s">
        <v>77</v>
      </c>
      <c r="AW308" s="14" t="s">
        <v>27</v>
      </c>
      <c r="AX308" s="14" t="s">
        <v>70</v>
      </c>
      <c r="AY308" s="157" t="s">
        <v>126</v>
      </c>
    </row>
    <row r="309" spans="1:65" s="15" customFormat="1">
      <c r="B309" s="163"/>
      <c r="D309" s="150" t="s">
        <v>135</v>
      </c>
      <c r="E309" s="164" t="s">
        <v>1</v>
      </c>
      <c r="F309" s="165" t="s">
        <v>138</v>
      </c>
      <c r="H309" s="166">
        <v>80</v>
      </c>
      <c r="L309" s="163"/>
      <c r="M309" s="167"/>
      <c r="N309" s="168"/>
      <c r="O309" s="168"/>
      <c r="P309" s="168"/>
      <c r="Q309" s="168"/>
      <c r="R309" s="168"/>
      <c r="S309" s="168"/>
      <c r="T309" s="169"/>
      <c r="AT309" s="164" t="s">
        <v>135</v>
      </c>
      <c r="AU309" s="164" t="s">
        <v>77</v>
      </c>
      <c r="AV309" s="15" t="s">
        <v>133</v>
      </c>
      <c r="AW309" s="15" t="s">
        <v>27</v>
      </c>
      <c r="AX309" s="15" t="s">
        <v>75</v>
      </c>
      <c r="AY309" s="164" t="s">
        <v>126</v>
      </c>
    </row>
    <row r="310" spans="1:65" s="2" customFormat="1" ht="37.9" customHeight="1">
      <c r="A310" s="30"/>
      <c r="B310" s="136"/>
      <c r="C310" s="137" t="s">
        <v>386</v>
      </c>
      <c r="D310" s="137" t="s">
        <v>128</v>
      </c>
      <c r="E310" s="138" t="s">
        <v>387</v>
      </c>
      <c r="F310" s="139" t="s">
        <v>388</v>
      </c>
      <c r="G310" s="140" t="s">
        <v>131</v>
      </c>
      <c r="H310" s="141">
        <v>80</v>
      </c>
      <c r="I310" s="142"/>
      <c r="J310" s="142">
        <f>ROUND(I310*H310,2)</f>
        <v>0</v>
      </c>
      <c r="K310" s="139" t="s">
        <v>132</v>
      </c>
      <c r="L310" s="31"/>
      <c r="M310" s="143" t="s">
        <v>1</v>
      </c>
      <c r="N310" s="144" t="s">
        <v>35</v>
      </c>
      <c r="O310" s="145">
        <v>0.23599999999999999</v>
      </c>
      <c r="P310" s="145">
        <f>O310*H310</f>
        <v>18.88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47" t="s">
        <v>234</v>
      </c>
      <c r="AT310" s="147" t="s">
        <v>128</v>
      </c>
      <c r="AU310" s="147" t="s">
        <v>77</v>
      </c>
      <c r="AY310" s="18" t="s">
        <v>126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8" t="s">
        <v>75</v>
      </c>
      <c r="BK310" s="148">
        <f>ROUND(I310*H310,2)</f>
        <v>0</v>
      </c>
      <c r="BL310" s="18" t="s">
        <v>234</v>
      </c>
      <c r="BM310" s="147" t="s">
        <v>389</v>
      </c>
    </row>
    <row r="311" spans="1:65" s="2" customFormat="1" ht="21.75" customHeight="1">
      <c r="A311" s="30"/>
      <c r="B311" s="136"/>
      <c r="C311" s="170" t="s">
        <v>390</v>
      </c>
      <c r="D311" s="170" t="s">
        <v>139</v>
      </c>
      <c r="E311" s="171" t="s">
        <v>391</v>
      </c>
      <c r="F311" s="172" t="s">
        <v>392</v>
      </c>
      <c r="G311" s="173" t="s">
        <v>131</v>
      </c>
      <c r="H311" s="174">
        <v>93.24</v>
      </c>
      <c r="I311" s="175"/>
      <c r="J311" s="175">
        <f>ROUND(I311*H311,2)</f>
        <v>0</v>
      </c>
      <c r="K311" s="172" t="s">
        <v>132</v>
      </c>
      <c r="L311" s="176"/>
      <c r="M311" s="177" t="s">
        <v>1</v>
      </c>
      <c r="N311" s="178" t="s">
        <v>35</v>
      </c>
      <c r="O311" s="145">
        <v>0</v>
      </c>
      <c r="P311" s="145">
        <f>O311*H311</f>
        <v>0</v>
      </c>
      <c r="Q311" s="145">
        <v>1.2700000000000001E-3</v>
      </c>
      <c r="R311" s="145">
        <f>Q311*H311</f>
        <v>0.1184148</v>
      </c>
      <c r="S311" s="145">
        <v>0</v>
      </c>
      <c r="T311" s="146">
        <f>S311*H311</f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147" t="s">
        <v>316</v>
      </c>
      <c r="AT311" s="147" t="s">
        <v>139</v>
      </c>
      <c r="AU311" s="147" t="s">
        <v>77</v>
      </c>
      <c r="AY311" s="18" t="s">
        <v>126</v>
      </c>
      <c r="BE311" s="148">
        <f>IF(N311="základní",J311,0)</f>
        <v>0</v>
      </c>
      <c r="BF311" s="148">
        <f>IF(N311="snížená",J311,0)</f>
        <v>0</v>
      </c>
      <c r="BG311" s="148">
        <f>IF(N311="zákl. přenesená",J311,0)</f>
        <v>0</v>
      </c>
      <c r="BH311" s="148">
        <f>IF(N311="sníž. přenesená",J311,0)</f>
        <v>0</v>
      </c>
      <c r="BI311" s="148">
        <f>IF(N311="nulová",J311,0)</f>
        <v>0</v>
      </c>
      <c r="BJ311" s="18" t="s">
        <v>75</v>
      </c>
      <c r="BK311" s="148">
        <f>ROUND(I311*H311,2)</f>
        <v>0</v>
      </c>
      <c r="BL311" s="18" t="s">
        <v>234</v>
      </c>
      <c r="BM311" s="147" t="s">
        <v>393</v>
      </c>
    </row>
    <row r="312" spans="1:65" s="14" customFormat="1">
      <c r="B312" s="156"/>
      <c r="D312" s="150" t="s">
        <v>135</v>
      </c>
      <c r="F312" s="158" t="s">
        <v>394</v>
      </c>
      <c r="H312" s="159">
        <v>93.24</v>
      </c>
      <c r="L312" s="156"/>
      <c r="M312" s="160"/>
      <c r="N312" s="161"/>
      <c r="O312" s="161"/>
      <c r="P312" s="161"/>
      <c r="Q312" s="161"/>
      <c r="R312" s="161"/>
      <c r="S312" s="161"/>
      <c r="T312" s="162"/>
      <c r="AT312" s="157" t="s">
        <v>135</v>
      </c>
      <c r="AU312" s="157" t="s">
        <v>77</v>
      </c>
      <c r="AV312" s="14" t="s">
        <v>77</v>
      </c>
      <c r="AW312" s="14" t="s">
        <v>3</v>
      </c>
      <c r="AX312" s="14" t="s">
        <v>75</v>
      </c>
      <c r="AY312" s="157" t="s">
        <v>126</v>
      </c>
    </row>
    <row r="313" spans="1:65" s="2" customFormat="1" ht="33" customHeight="1">
      <c r="A313" s="30"/>
      <c r="B313" s="136"/>
      <c r="C313" s="170" t="s">
        <v>395</v>
      </c>
      <c r="D313" s="170" t="s">
        <v>139</v>
      </c>
      <c r="E313" s="171" t="s">
        <v>396</v>
      </c>
      <c r="F313" s="172" t="s">
        <v>397</v>
      </c>
      <c r="G313" s="173" t="s">
        <v>192</v>
      </c>
      <c r="H313" s="174">
        <v>97.2</v>
      </c>
      <c r="I313" s="175"/>
      <c r="J313" s="175">
        <f>ROUND(I313*H313,2)</f>
        <v>0</v>
      </c>
      <c r="K313" s="172" t="s">
        <v>132</v>
      </c>
      <c r="L313" s="176"/>
      <c r="M313" s="177" t="s">
        <v>1</v>
      </c>
      <c r="N313" s="178" t="s">
        <v>35</v>
      </c>
      <c r="O313" s="145">
        <v>0</v>
      </c>
      <c r="P313" s="145">
        <f>O313*H313</f>
        <v>0</v>
      </c>
      <c r="Q313" s="145">
        <v>8.0000000000000004E-4</v>
      </c>
      <c r="R313" s="145">
        <f>Q313*H313</f>
        <v>7.776000000000001E-2</v>
      </c>
      <c r="S313" s="145">
        <v>0</v>
      </c>
      <c r="T313" s="146">
        <f>S313*H313</f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147" t="s">
        <v>316</v>
      </c>
      <c r="AT313" s="147" t="s">
        <v>139</v>
      </c>
      <c r="AU313" s="147" t="s">
        <v>77</v>
      </c>
      <c r="AY313" s="18" t="s">
        <v>126</v>
      </c>
      <c r="BE313" s="148">
        <f>IF(N313="základní",J313,0)</f>
        <v>0</v>
      </c>
      <c r="BF313" s="148">
        <f>IF(N313="snížená",J313,0)</f>
        <v>0</v>
      </c>
      <c r="BG313" s="148">
        <f>IF(N313="zákl. přenesená",J313,0)</f>
        <v>0</v>
      </c>
      <c r="BH313" s="148">
        <f>IF(N313="sníž. přenesená",J313,0)</f>
        <v>0</v>
      </c>
      <c r="BI313" s="148">
        <f>IF(N313="nulová",J313,0)</f>
        <v>0</v>
      </c>
      <c r="BJ313" s="18" t="s">
        <v>75</v>
      </c>
      <c r="BK313" s="148">
        <f>ROUND(I313*H313,2)</f>
        <v>0</v>
      </c>
      <c r="BL313" s="18" t="s">
        <v>234</v>
      </c>
      <c r="BM313" s="147" t="s">
        <v>398</v>
      </c>
    </row>
    <row r="314" spans="1:65" s="13" customFormat="1">
      <c r="B314" s="149"/>
      <c r="D314" s="150" t="s">
        <v>135</v>
      </c>
      <c r="E314" s="151" t="s">
        <v>1</v>
      </c>
      <c r="F314" s="152" t="s">
        <v>136</v>
      </c>
      <c r="H314" s="151" t="s">
        <v>1</v>
      </c>
      <c r="L314" s="149"/>
      <c r="M314" s="153"/>
      <c r="N314" s="154"/>
      <c r="O314" s="154"/>
      <c r="P314" s="154"/>
      <c r="Q314" s="154"/>
      <c r="R314" s="154"/>
      <c r="S314" s="154"/>
      <c r="T314" s="155"/>
      <c r="AT314" s="151" t="s">
        <v>135</v>
      </c>
      <c r="AU314" s="151" t="s">
        <v>77</v>
      </c>
      <c r="AV314" s="13" t="s">
        <v>75</v>
      </c>
      <c r="AW314" s="13" t="s">
        <v>27</v>
      </c>
      <c r="AX314" s="13" t="s">
        <v>70</v>
      </c>
      <c r="AY314" s="151" t="s">
        <v>126</v>
      </c>
    </row>
    <row r="315" spans="1:65" s="14" customFormat="1">
      <c r="B315" s="156"/>
      <c r="D315" s="150" t="s">
        <v>135</v>
      </c>
      <c r="E315" s="157" t="s">
        <v>1</v>
      </c>
      <c r="F315" s="158" t="s">
        <v>399</v>
      </c>
      <c r="H315" s="159">
        <v>86.6</v>
      </c>
      <c r="L315" s="156"/>
      <c r="M315" s="160"/>
      <c r="N315" s="161"/>
      <c r="O315" s="161"/>
      <c r="P315" s="161"/>
      <c r="Q315" s="161"/>
      <c r="R315" s="161"/>
      <c r="S315" s="161"/>
      <c r="T315" s="162"/>
      <c r="AT315" s="157" t="s">
        <v>135</v>
      </c>
      <c r="AU315" s="157" t="s">
        <v>77</v>
      </c>
      <c r="AV315" s="14" t="s">
        <v>77</v>
      </c>
      <c r="AW315" s="14" t="s">
        <v>27</v>
      </c>
      <c r="AX315" s="14" t="s">
        <v>70</v>
      </c>
      <c r="AY315" s="157" t="s">
        <v>126</v>
      </c>
    </row>
    <row r="316" spans="1:65" s="13" customFormat="1">
      <c r="B316" s="149"/>
      <c r="D316" s="150" t="s">
        <v>135</v>
      </c>
      <c r="E316" s="151" t="s">
        <v>1</v>
      </c>
      <c r="F316" s="152" t="s">
        <v>400</v>
      </c>
      <c r="H316" s="151" t="s">
        <v>1</v>
      </c>
      <c r="L316" s="149"/>
      <c r="M316" s="153"/>
      <c r="N316" s="154"/>
      <c r="O316" s="154"/>
      <c r="P316" s="154"/>
      <c r="Q316" s="154"/>
      <c r="R316" s="154"/>
      <c r="S316" s="154"/>
      <c r="T316" s="155"/>
      <c r="AT316" s="151" t="s">
        <v>135</v>
      </c>
      <c r="AU316" s="151" t="s">
        <v>77</v>
      </c>
      <c r="AV316" s="13" t="s">
        <v>75</v>
      </c>
      <c r="AW316" s="13" t="s">
        <v>27</v>
      </c>
      <c r="AX316" s="13" t="s">
        <v>70</v>
      </c>
      <c r="AY316" s="151" t="s">
        <v>126</v>
      </c>
    </row>
    <row r="317" spans="1:65" s="14" customFormat="1">
      <c r="B317" s="156"/>
      <c r="D317" s="150" t="s">
        <v>135</v>
      </c>
      <c r="E317" s="157" t="s">
        <v>1</v>
      </c>
      <c r="F317" s="158" t="s">
        <v>401</v>
      </c>
      <c r="H317" s="159">
        <v>10.6</v>
      </c>
      <c r="L317" s="156"/>
      <c r="M317" s="160"/>
      <c r="N317" s="161"/>
      <c r="O317" s="161"/>
      <c r="P317" s="161"/>
      <c r="Q317" s="161"/>
      <c r="R317" s="161"/>
      <c r="S317" s="161"/>
      <c r="T317" s="162"/>
      <c r="AT317" s="157" t="s">
        <v>135</v>
      </c>
      <c r="AU317" s="157" t="s">
        <v>77</v>
      </c>
      <c r="AV317" s="14" t="s">
        <v>77</v>
      </c>
      <c r="AW317" s="14" t="s">
        <v>27</v>
      </c>
      <c r="AX317" s="14" t="s">
        <v>70</v>
      </c>
      <c r="AY317" s="157" t="s">
        <v>126</v>
      </c>
    </row>
    <row r="318" spans="1:65" s="15" customFormat="1">
      <c r="B318" s="163"/>
      <c r="D318" s="150" t="s">
        <v>135</v>
      </c>
      <c r="E318" s="164" t="s">
        <v>1</v>
      </c>
      <c r="F318" s="165" t="s">
        <v>138</v>
      </c>
      <c r="H318" s="166">
        <v>97.2</v>
      </c>
      <c r="L318" s="163"/>
      <c r="M318" s="167"/>
      <c r="N318" s="168"/>
      <c r="O318" s="168"/>
      <c r="P318" s="168"/>
      <c r="Q318" s="168"/>
      <c r="R318" s="168"/>
      <c r="S318" s="168"/>
      <c r="T318" s="169"/>
      <c r="AT318" s="164" t="s">
        <v>135</v>
      </c>
      <c r="AU318" s="164" t="s">
        <v>77</v>
      </c>
      <c r="AV318" s="15" t="s">
        <v>133</v>
      </c>
      <c r="AW318" s="15" t="s">
        <v>27</v>
      </c>
      <c r="AX318" s="15" t="s">
        <v>75</v>
      </c>
      <c r="AY318" s="164" t="s">
        <v>126</v>
      </c>
    </row>
    <row r="319" spans="1:65" s="2" customFormat="1" ht="33" customHeight="1">
      <c r="A319" s="30"/>
      <c r="B319" s="136"/>
      <c r="C319" s="137" t="s">
        <v>402</v>
      </c>
      <c r="D319" s="137" t="s">
        <v>128</v>
      </c>
      <c r="E319" s="138" t="s">
        <v>403</v>
      </c>
      <c r="F319" s="139" t="s">
        <v>404</v>
      </c>
      <c r="G319" s="140" t="s">
        <v>162</v>
      </c>
      <c r="H319" s="141">
        <v>2.746</v>
      </c>
      <c r="I319" s="142"/>
      <c r="J319" s="142">
        <f>ROUND(I319*H319,2)</f>
        <v>0</v>
      </c>
      <c r="K319" s="139" t="s">
        <v>132</v>
      </c>
      <c r="L319" s="31"/>
      <c r="M319" s="143" t="s">
        <v>1</v>
      </c>
      <c r="N319" s="144" t="s">
        <v>35</v>
      </c>
      <c r="O319" s="145">
        <v>6.1689999999999996</v>
      </c>
      <c r="P319" s="145">
        <f>O319*H319</f>
        <v>16.940073999999999</v>
      </c>
      <c r="Q319" s="145">
        <v>0</v>
      </c>
      <c r="R319" s="145">
        <f>Q319*H319</f>
        <v>0</v>
      </c>
      <c r="S319" s="145">
        <v>0</v>
      </c>
      <c r="T319" s="146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47" t="s">
        <v>234</v>
      </c>
      <c r="AT319" s="147" t="s">
        <v>128</v>
      </c>
      <c r="AU319" s="147" t="s">
        <v>77</v>
      </c>
      <c r="AY319" s="18" t="s">
        <v>126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8" t="s">
        <v>75</v>
      </c>
      <c r="BK319" s="148">
        <f>ROUND(I319*H319,2)</f>
        <v>0</v>
      </c>
      <c r="BL319" s="18" t="s">
        <v>234</v>
      </c>
      <c r="BM319" s="147" t="s">
        <v>405</v>
      </c>
    </row>
    <row r="320" spans="1:65" s="12" customFormat="1" ht="22.9" customHeight="1">
      <c r="B320" s="124"/>
      <c r="D320" s="125" t="s">
        <v>69</v>
      </c>
      <c r="E320" s="134" t="s">
        <v>406</v>
      </c>
      <c r="F320" s="134" t="s">
        <v>407</v>
      </c>
      <c r="J320" s="135">
        <f>BK320</f>
        <v>0</v>
      </c>
      <c r="L320" s="124"/>
      <c r="M320" s="128"/>
      <c r="N320" s="129"/>
      <c r="O320" s="129"/>
      <c r="P320" s="130">
        <f>SUM(P321:P324)</f>
        <v>9.7924920000000011</v>
      </c>
      <c r="Q320" s="129"/>
      <c r="R320" s="130">
        <f>SUM(R321:R324)</f>
        <v>0.126</v>
      </c>
      <c r="S320" s="129"/>
      <c r="T320" s="131">
        <f>SUM(T321:T324)</f>
        <v>0</v>
      </c>
      <c r="AR320" s="125" t="s">
        <v>77</v>
      </c>
      <c r="AT320" s="132" t="s">
        <v>69</v>
      </c>
      <c r="AU320" s="132" t="s">
        <v>75</v>
      </c>
      <c r="AY320" s="125" t="s">
        <v>126</v>
      </c>
      <c r="BK320" s="133">
        <f>SUM(BK321:BK324)</f>
        <v>0</v>
      </c>
    </row>
    <row r="321" spans="1:65" s="2" customFormat="1" ht="24.2" customHeight="1">
      <c r="A321" s="30"/>
      <c r="B321" s="136"/>
      <c r="C321" s="137" t="s">
        <v>408</v>
      </c>
      <c r="D321" s="137" t="s">
        <v>128</v>
      </c>
      <c r="E321" s="138" t="s">
        <v>409</v>
      </c>
      <c r="F321" s="139" t="s">
        <v>410</v>
      </c>
      <c r="G321" s="140" t="s">
        <v>131</v>
      </c>
      <c r="H321" s="141">
        <v>80</v>
      </c>
      <c r="I321" s="142"/>
      <c r="J321" s="142">
        <f>ROUND(I321*H321,2)</f>
        <v>0</v>
      </c>
      <c r="K321" s="139" t="s">
        <v>132</v>
      </c>
      <c r="L321" s="31"/>
      <c r="M321" s="143" t="s">
        <v>1</v>
      </c>
      <c r="N321" s="144" t="s">
        <v>35</v>
      </c>
      <c r="O321" s="145">
        <v>0.111</v>
      </c>
      <c r="P321" s="145">
        <f>O321*H321</f>
        <v>8.8800000000000008</v>
      </c>
      <c r="Q321" s="145">
        <v>0</v>
      </c>
      <c r="R321" s="145">
        <f>Q321*H321</f>
        <v>0</v>
      </c>
      <c r="S321" s="145">
        <v>0</v>
      </c>
      <c r="T321" s="14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47" t="s">
        <v>234</v>
      </c>
      <c r="AT321" s="147" t="s">
        <v>128</v>
      </c>
      <c r="AU321" s="147" t="s">
        <v>77</v>
      </c>
      <c r="AY321" s="18" t="s">
        <v>126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8" t="s">
        <v>75</v>
      </c>
      <c r="BK321" s="148">
        <f>ROUND(I321*H321,2)</f>
        <v>0</v>
      </c>
      <c r="BL321" s="18" t="s">
        <v>234</v>
      </c>
      <c r="BM321" s="147" t="s">
        <v>411</v>
      </c>
    </row>
    <row r="322" spans="1:65" s="2" customFormat="1" ht="33" customHeight="1">
      <c r="A322" s="30"/>
      <c r="B322" s="136"/>
      <c r="C322" s="170" t="s">
        <v>412</v>
      </c>
      <c r="D322" s="170" t="s">
        <v>139</v>
      </c>
      <c r="E322" s="171" t="s">
        <v>413</v>
      </c>
      <c r="F322" s="172" t="s">
        <v>414</v>
      </c>
      <c r="G322" s="173" t="s">
        <v>131</v>
      </c>
      <c r="H322" s="174">
        <v>84</v>
      </c>
      <c r="I322" s="175"/>
      <c r="J322" s="175">
        <f>ROUND(I322*H322,2)</f>
        <v>0</v>
      </c>
      <c r="K322" s="172" t="s">
        <v>132</v>
      </c>
      <c r="L322" s="176"/>
      <c r="M322" s="177" t="s">
        <v>1</v>
      </c>
      <c r="N322" s="178" t="s">
        <v>35</v>
      </c>
      <c r="O322" s="145">
        <v>0</v>
      </c>
      <c r="P322" s="145">
        <f>O322*H322</f>
        <v>0</v>
      </c>
      <c r="Q322" s="145">
        <v>1.5E-3</v>
      </c>
      <c r="R322" s="145">
        <f>Q322*H322</f>
        <v>0.126</v>
      </c>
      <c r="S322" s="145">
        <v>0</v>
      </c>
      <c r="T322" s="14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47" t="s">
        <v>316</v>
      </c>
      <c r="AT322" s="147" t="s">
        <v>139</v>
      </c>
      <c r="AU322" s="147" t="s">
        <v>77</v>
      </c>
      <c r="AY322" s="18" t="s">
        <v>126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8" t="s">
        <v>75</v>
      </c>
      <c r="BK322" s="148">
        <f>ROUND(I322*H322,2)</f>
        <v>0</v>
      </c>
      <c r="BL322" s="18" t="s">
        <v>234</v>
      </c>
      <c r="BM322" s="147" t="s">
        <v>415</v>
      </c>
    </row>
    <row r="323" spans="1:65" s="14" customFormat="1">
      <c r="B323" s="156"/>
      <c r="D323" s="150" t="s">
        <v>135</v>
      </c>
      <c r="F323" s="158" t="s">
        <v>416</v>
      </c>
      <c r="H323" s="159">
        <v>84</v>
      </c>
      <c r="L323" s="156"/>
      <c r="M323" s="160"/>
      <c r="N323" s="161"/>
      <c r="O323" s="161"/>
      <c r="P323" s="161"/>
      <c r="Q323" s="161"/>
      <c r="R323" s="161"/>
      <c r="S323" s="161"/>
      <c r="T323" s="162"/>
      <c r="AT323" s="157" t="s">
        <v>135</v>
      </c>
      <c r="AU323" s="157" t="s">
        <v>77</v>
      </c>
      <c r="AV323" s="14" t="s">
        <v>77</v>
      </c>
      <c r="AW323" s="14" t="s">
        <v>3</v>
      </c>
      <c r="AX323" s="14" t="s">
        <v>75</v>
      </c>
      <c r="AY323" s="157" t="s">
        <v>126</v>
      </c>
    </row>
    <row r="324" spans="1:65" s="2" customFormat="1" ht="24.2" customHeight="1">
      <c r="A324" s="30"/>
      <c r="B324" s="136"/>
      <c r="C324" s="137" t="s">
        <v>417</v>
      </c>
      <c r="D324" s="137" t="s">
        <v>128</v>
      </c>
      <c r="E324" s="138" t="s">
        <v>418</v>
      </c>
      <c r="F324" s="139" t="s">
        <v>419</v>
      </c>
      <c r="G324" s="140" t="s">
        <v>162</v>
      </c>
      <c r="H324" s="141">
        <v>0.126</v>
      </c>
      <c r="I324" s="142"/>
      <c r="J324" s="142">
        <f>ROUND(I324*H324,2)</f>
        <v>0</v>
      </c>
      <c r="K324" s="139" t="s">
        <v>132</v>
      </c>
      <c r="L324" s="31"/>
      <c r="M324" s="143" t="s">
        <v>1</v>
      </c>
      <c r="N324" s="144" t="s">
        <v>35</v>
      </c>
      <c r="O324" s="145">
        <v>7.242</v>
      </c>
      <c r="P324" s="145">
        <f>O324*H324</f>
        <v>0.91249199999999997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47" t="s">
        <v>234</v>
      </c>
      <c r="AT324" s="147" t="s">
        <v>128</v>
      </c>
      <c r="AU324" s="147" t="s">
        <v>77</v>
      </c>
      <c r="AY324" s="18" t="s">
        <v>126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8" t="s">
        <v>75</v>
      </c>
      <c r="BK324" s="148">
        <f>ROUND(I324*H324,2)</f>
        <v>0</v>
      </c>
      <c r="BL324" s="18" t="s">
        <v>234</v>
      </c>
      <c r="BM324" s="147" t="s">
        <v>420</v>
      </c>
    </row>
    <row r="325" spans="1:65" s="12" customFormat="1" ht="22.9" customHeight="1">
      <c r="B325" s="124"/>
      <c r="D325" s="125" t="s">
        <v>69</v>
      </c>
      <c r="E325" s="134" t="s">
        <v>421</v>
      </c>
      <c r="F325" s="134" t="s">
        <v>422</v>
      </c>
      <c r="J325" s="135">
        <f>BK325</f>
        <v>0</v>
      </c>
      <c r="L325" s="124"/>
      <c r="M325" s="128"/>
      <c r="N325" s="129"/>
      <c r="O325" s="129"/>
      <c r="P325" s="130">
        <f>SUM(P326:P339)</f>
        <v>24.209754</v>
      </c>
      <c r="Q325" s="129"/>
      <c r="R325" s="130">
        <f>SUM(R326:R339)</f>
        <v>2.9150000000000002E-2</v>
      </c>
      <c r="S325" s="129"/>
      <c r="T325" s="131">
        <f>SUM(T326:T339)</f>
        <v>0.15712000000000001</v>
      </c>
      <c r="AR325" s="125" t="s">
        <v>77</v>
      </c>
      <c r="AT325" s="132" t="s">
        <v>69</v>
      </c>
      <c r="AU325" s="132" t="s">
        <v>75</v>
      </c>
      <c r="AY325" s="125" t="s">
        <v>126</v>
      </c>
      <c r="BK325" s="133">
        <f>SUM(BK326:BK339)</f>
        <v>0</v>
      </c>
    </row>
    <row r="326" spans="1:65" s="2" customFormat="1" ht="24.2" customHeight="1">
      <c r="A326" s="30"/>
      <c r="B326" s="136"/>
      <c r="C326" s="137" t="s">
        <v>423</v>
      </c>
      <c r="D326" s="137" t="s">
        <v>128</v>
      </c>
      <c r="E326" s="138" t="s">
        <v>424</v>
      </c>
      <c r="F326" s="139" t="s">
        <v>425</v>
      </c>
      <c r="G326" s="140" t="s">
        <v>426</v>
      </c>
      <c r="H326" s="141">
        <v>16</v>
      </c>
      <c r="I326" s="142"/>
      <c r="J326" s="142">
        <f t="shared" ref="J326:J334" si="0">ROUND(I326*H326,2)</f>
        <v>0</v>
      </c>
      <c r="K326" s="139" t="s">
        <v>427</v>
      </c>
      <c r="L326" s="31"/>
      <c r="M326" s="143" t="s">
        <v>1</v>
      </c>
      <c r="N326" s="144" t="s">
        <v>35</v>
      </c>
      <c r="O326" s="145">
        <v>0.26600000000000001</v>
      </c>
      <c r="P326" s="145">
        <f t="shared" ref="P326:P334" si="1">O326*H326</f>
        <v>4.2560000000000002</v>
      </c>
      <c r="Q326" s="145">
        <v>0</v>
      </c>
      <c r="R326" s="145">
        <f t="shared" ref="R326:R334" si="2">Q326*H326</f>
        <v>0</v>
      </c>
      <c r="S326" s="145">
        <v>9.8200000000000006E-3</v>
      </c>
      <c r="T326" s="146">
        <f t="shared" ref="T326:T334" si="3">S326*H326</f>
        <v>0.15712000000000001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47" t="s">
        <v>234</v>
      </c>
      <c r="AT326" s="147" t="s">
        <v>128</v>
      </c>
      <c r="AU326" s="147" t="s">
        <v>77</v>
      </c>
      <c r="AY326" s="18" t="s">
        <v>126</v>
      </c>
      <c r="BE326" s="148">
        <f t="shared" ref="BE326:BE334" si="4">IF(N326="základní",J326,0)</f>
        <v>0</v>
      </c>
      <c r="BF326" s="148">
        <f t="shared" ref="BF326:BF334" si="5">IF(N326="snížená",J326,0)</f>
        <v>0</v>
      </c>
      <c r="BG326" s="148">
        <f t="shared" ref="BG326:BG334" si="6">IF(N326="zákl. přenesená",J326,0)</f>
        <v>0</v>
      </c>
      <c r="BH326" s="148">
        <f t="shared" ref="BH326:BH334" si="7">IF(N326="sníž. přenesená",J326,0)</f>
        <v>0</v>
      </c>
      <c r="BI326" s="148">
        <f t="shared" ref="BI326:BI334" si="8">IF(N326="nulová",J326,0)</f>
        <v>0</v>
      </c>
      <c r="BJ326" s="18" t="s">
        <v>75</v>
      </c>
      <c r="BK326" s="148">
        <f t="shared" ref="BK326:BK334" si="9">ROUND(I326*H326,2)</f>
        <v>0</v>
      </c>
      <c r="BL326" s="18" t="s">
        <v>234</v>
      </c>
      <c r="BM326" s="147" t="s">
        <v>428</v>
      </c>
    </row>
    <row r="327" spans="1:65" s="2" customFormat="1" ht="21.75" customHeight="1">
      <c r="A327" s="30"/>
      <c r="B327" s="136"/>
      <c r="C327" s="137" t="s">
        <v>429</v>
      </c>
      <c r="D327" s="137" t="s">
        <v>128</v>
      </c>
      <c r="E327" s="138" t="s">
        <v>430</v>
      </c>
      <c r="F327" s="139" t="s">
        <v>431</v>
      </c>
      <c r="G327" s="140" t="s">
        <v>224</v>
      </c>
      <c r="H327" s="141">
        <v>9</v>
      </c>
      <c r="I327" s="142"/>
      <c r="J327" s="142">
        <f t="shared" si="0"/>
        <v>0</v>
      </c>
      <c r="K327" s="139" t="s">
        <v>132</v>
      </c>
      <c r="L327" s="31"/>
      <c r="M327" s="143" t="s">
        <v>1</v>
      </c>
      <c r="N327" s="144" t="s">
        <v>35</v>
      </c>
      <c r="O327" s="145">
        <v>0.314</v>
      </c>
      <c r="P327" s="145">
        <f t="shared" si="1"/>
        <v>2.8260000000000001</v>
      </c>
      <c r="Q327" s="145">
        <v>1.9E-3</v>
      </c>
      <c r="R327" s="145">
        <f t="shared" si="2"/>
        <v>1.7100000000000001E-2</v>
      </c>
      <c r="S327" s="145">
        <v>0</v>
      </c>
      <c r="T327" s="146">
        <f t="shared" si="3"/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47" t="s">
        <v>234</v>
      </c>
      <c r="AT327" s="147" t="s">
        <v>128</v>
      </c>
      <c r="AU327" s="147" t="s">
        <v>77</v>
      </c>
      <c r="AY327" s="18" t="s">
        <v>126</v>
      </c>
      <c r="BE327" s="148">
        <f t="shared" si="4"/>
        <v>0</v>
      </c>
      <c r="BF327" s="148">
        <f t="shared" si="5"/>
        <v>0</v>
      </c>
      <c r="BG327" s="148">
        <f t="shared" si="6"/>
        <v>0</v>
      </c>
      <c r="BH327" s="148">
        <f t="shared" si="7"/>
        <v>0</v>
      </c>
      <c r="BI327" s="148">
        <f t="shared" si="8"/>
        <v>0</v>
      </c>
      <c r="BJ327" s="18" t="s">
        <v>75</v>
      </c>
      <c r="BK327" s="148">
        <f t="shared" si="9"/>
        <v>0</v>
      </c>
      <c r="BL327" s="18" t="s">
        <v>234</v>
      </c>
      <c r="BM327" s="147" t="s">
        <v>432</v>
      </c>
    </row>
    <row r="328" spans="1:65" s="2" customFormat="1" ht="16.5" customHeight="1">
      <c r="A328" s="30"/>
      <c r="B328" s="136"/>
      <c r="C328" s="137" t="s">
        <v>433</v>
      </c>
      <c r="D328" s="137" t="s">
        <v>128</v>
      </c>
      <c r="E328" s="138" t="s">
        <v>434</v>
      </c>
      <c r="F328" s="139" t="s">
        <v>435</v>
      </c>
      <c r="G328" s="140" t="s">
        <v>224</v>
      </c>
      <c r="H328" s="141">
        <v>7</v>
      </c>
      <c r="I328" s="142"/>
      <c r="J328" s="142">
        <f t="shared" si="0"/>
        <v>0</v>
      </c>
      <c r="K328" s="139" t="s">
        <v>132</v>
      </c>
      <c r="L328" s="31"/>
      <c r="M328" s="143" t="s">
        <v>1</v>
      </c>
      <c r="N328" s="144" t="s">
        <v>35</v>
      </c>
      <c r="O328" s="145">
        <v>0.65900000000000003</v>
      </c>
      <c r="P328" s="145">
        <f t="shared" si="1"/>
        <v>4.6130000000000004</v>
      </c>
      <c r="Q328" s="145">
        <v>4.0999999999999999E-4</v>
      </c>
      <c r="R328" s="145">
        <f t="shared" si="2"/>
        <v>2.8700000000000002E-3</v>
      </c>
      <c r="S328" s="145">
        <v>0</v>
      </c>
      <c r="T328" s="146">
        <f t="shared" si="3"/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47" t="s">
        <v>234</v>
      </c>
      <c r="AT328" s="147" t="s">
        <v>128</v>
      </c>
      <c r="AU328" s="147" t="s">
        <v>77</v>
      </c>
      <c r="AY328" s="18" t="s">
        <v>126</v>
      </c>
      <c r="BE328" s="148">
        <f t="shared" si="4"/>
        <v>0</v>
      </c>
      <c r="BF328" s="148">
        <f t="shared" si="5"/>
        <v>0</v>
      </c>
      <c r="BG328" s="148">
        <f t="shared" si="6"/>
        <v>0</v>
      </c>
      <c r="BH328" s="148">
        <f t="shared" si="7"/>
        <v>0</v>
      </c>
      <c r="BI328" s="148">
        <f t="shared" si="8"/>
        <v>0</v>
      </c>
      <c r="BJ328" s="18" t="s">
        <v>75</v>
      </c>
      <c r="BK328" s="148">
        <f t="shared" si="9"/>
        <v>0</v>
      </c>
      <c r="BL328" s="18" t="s">
        <v>234</v>
      </c>
      <c r="BM328" s="147" t="s">
        <v>436</v>
      </c>
    </row>
    <row r="329" spans="1:65" s="2" customFormat="1" ht="16.5" customHeight="1">
      <c r="A329" s="30"/>
      <c r="B329" s="136"/>
      <c r="C329" s="137" t="s">
        <v>437</v>
      </c>
      <c r="D329" s="137" t="s">
        <v>128</v>
      </c>
      <c r="E329" s="138" t="s">
        <v>438</v>
      </c>
      <c r="F329" s="139" t="s">
        <v>439</v>
      </c>
      <c r="G329" s="140" t="s">
        <v>224</v>
      </c>
      <c r="H329" s="141">
        <v>12</v>
      </c>
      <c r="I329" s="142"/>
      <c r="J329" s="142">
        <f t="shared" si="0"/>
        <v>0</v>
      </c>
      <c r="K329" s="139" t="s">
        <v>132</v>
      </c>
      <c r="L329" s="31"/>
      <c r="M329" s="143" t="s">
        <v>1</v>
      </c>
      <c r="N329" s="144" t="s">
        <v>35</v>
      </c>
      <c r="O329" s="145">
        <v>0.72799999999999998</v>
      </c>
      <c r="P329" s="145">
        <f t="shared" si="1"/>
        <v>8.7360000000000007</v>
      </c>
      <c r="Q329" s="145">
        <v>4.8000000000000001E-4</v>
      </c>
      <c r="R329" s="145">
        <f t="shared" si="2"/>
        <v>5.7600000000000004E-3</v>
      </c>
      <c r="S329" s="145">
        <v>0</v>
      </c>
      <c r="T329" s="146">
        <f t="shared" si="3"/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47" t="s">
        <v>234</v>
      </c>
      <c r="AT329" s="147" t="s">
        <v>128</v>
      </c>
      <c r="AU329" s="147" t="s">
        <v>77</v>
      </c>
      <c r="AY329" s="18" t="s">
        <v>126</v>
      </c>
      <c r="BE329" s="148">
        <f t="shared" si="4"/>
        <v>0</v>
      </c>
      <c r="BF329" s="148">
        <f t="shared" si="5"/>
        <v>0</v>
      </c>
      <c r="BG329" s="148">
        <f t="shared" si="6"/>
        <v>0</v>
      </c>
      <c r="BH329" s="148">
        <f t="shared" si="7"/>
        <v>0</v>
      </c>
      <c r="BI329" s="148">
        <f t="shared" si="8"/>
        <v>0</v>
      </c>
      <c r="BJ329" s="18" t="s">
        <v>75</v>
      </c>
      <c r="BK329" s="148">
        <f t="shared" si="9"/>
        <v>0</v>
      </c>
      <c r="BL329" s="18" t="s">
        <v>234</v>
      </c>
      <c r="BM329" s="147" t="s">
        <v>440</v>
      </c>
    </row>
    <row r="330" spans="1:65" s="2" customFormat="1" ht="16.5" customHeight="1">
      <c r="A330" s="30"/>
      <c r="B330" s="136"/>
      <c r="C330" s="137" t="s">
        <v>441</v>
      </c>
      <c r="D330" s="137" t="s">
        <v>128</v>
      </c>
      <c r="E330" s="138" t="s">
        <v>442</v>
      </c>
      <c r="F330" s="139" t="s">
        <v>443</v>
      </c>
      <c r="G330" s="140" t="s">
        <v>224</v>
      </c>
      <c r="H330" s="141">
        <v>1</v>
      </c>
      <c r="I330" s="142"/>
      <c r="J330" s="142">
        <f t="shared" si="0"/>
        <v>0</v>
      </c>
      <c r="K330" s="139" t="s">
        <v>132</v>
      </c>
      <c r="L330" s="31"/>
      <c r="M330" s="143" t="s">
        <v>1</v>
      </c>
      <c r="N330" s="144" t="s">
        <v>35</v>
      </c>
      <c r="O330" s="145">
        <v>0.83199999999999996</v>
      </c>
      <c r="P330" s="145">
        <f t="shared" si="1"/>
        <v>0.83199999999999996</v>
      </c>
      <c r="Q330" s="145">
        <v>2.2399999999999998E-3</v>
      </c>
      <c r="R330" s="145">
        <f t="shared" si="2"/>
        <v>2.2399999999999998E-3</v>
      </c>
      <c r="S330" s="145">
        <v>0</v>
      </c>
      <c r="T330" s="146">
        <f t="shared" si="3"/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47" t="s">
        <v>234</v>
      </c>
      <c r="AT330" s="147" t="s">
        <v>128</v>
      </c>
      <c r="AU330" s="147" t="s">
        <v>77</v>
      </c>
      <c r="AY330" s="18" t="s">
        <v>126</v>
      </c>
      <c r="BE330" s="148">
        <f t="shared" si="4"/>
        <v>0</v>
      </c>
      <c r="BF330" s="148">
        <f t="shared" si="5"/>
        <v>0</v>
      </c>
      <c r="BG330" s="148">
        <f t="shared" si="6"/>
        <v>0</v>
      </c>
      <c r="BH330" s="148">
        <f t="shared" si="7"/>
        <v>0</v>
      </c>
      <c r="BI330" s="148">
        <f t="shared" si="8"/>
        <v>0</v>
      </c>
      <c r="BJ330" s="18" t="s">
        <v>75</v>
      </c>
      <c r="BK330" s="148">
        <f t="shared" si="9"/>
        <v>0</v>
      </c>
      <c r="BL330" s="18" t="s">
        <v>234</v>
      </c>
      <c r="BM330" s="147" t="s">
        <v>444</v>
      </c>
    </row>
    <row r="331" spans="1:65" s="2" customFormat="1" ht="16.5" customHeight="1">
      <c r="A331" s="30"/>
      <c r="B331" s="136"/>
      <c r="C331" s="137" t="s">
        <v>445</v>
      </c>
      <c r="D331" s="137" t="s">
        <v>128</v>
      </c>
      <c r="E331" s="138" t="s">
        <v>446</v>
      </c>
      <c r="F331" s="139" t="s">
        <v>447</v>
      </c>
      <c r="G331" s="140" t="s">
        <v>192</v>
      </c>
      <c r="H331" s="141">
        <v>2</v>
      </c>
      <c r="I331" s="142"/>
      <c r="J331" s="142">
        <f t="shared" si="0"/>
        <v>0</v>
      </c>
      <c r="K331" s="139" t="s">
        <v>132</v>
      </c>
      <c r="L331" s="31"/>
      <c r="M331" s="143" t="s">
        <v>1</v>
      </c>
      <c r="N331" s="144" t="s">
        <v>35</v>
      </c>
      <c r="O331" s="145">
        <v>0.157</v>
      </c>
      <c r="P331" s="145">
        <f t="shared" si="1"/>
        <v>0.314</v>
      </c>
      <c r="Q331" s="145">
        <v>0</v>
      </c>
      <c r="R331" s="145">
        <f t="shared" si="2"/>
        <v>0</v>
      </c>
      <c r="S331" s="145">
        <v>0</v>
      </c>
      <c r="T331" s="146">
        <f t="shared" si="3"/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47" t="s">
        <v>234</v>
      </c>
      <c r="AT331" s="147" t="s">
        <v>128</v>
      </c>
      <c r="AU331" s="147" t="s">
        <v>77</v>
      </c>
      <c r="AY331" s="18" t="s">
        <v>126</v>
      </c>
      <c r="BE331" s="148">
        <f t="shared" si="4"/>
        <v>0</v>
      </c>
      <c r="BF331" s="148">
        <f t="shared" si="5"/>
        <v>0</v>
      </c>
      <c r="BG331" s="148">
        <f t="shared" si="6"/>
        <v>0</v>
      </c>
      <c r="BH331" s="148">
        <f t="shared" si="7"/>
        <v>0</v>
      </c>
      <c r="BI331" s="148">
        <f t="shared" si="8"/>
        <v>0</v>
      </c>
      <c r="BJ331" s="18" t="s">
        <v>75</v>
      </c>
      <c r="BK331" s="148">
        <f t="shared" si="9"/>
        <v>0</v>
      </c>
      <c r="BL331" s="18" t="s">
        <v>234</v>
      </c>
      <c r="BM331" s="147" t="s">
        <v>448</v>
      </c>
    </row>
    <row r="332" spans="1:65" s="2" customFormat="1" ht="16.5" customHeight="1">
      <c r="A332" s="30"/>
      <c r="B332" s="136"/>
      <c r="C332" s="137" t="s">
        <v>449</v>
      </c>
      <c r="D332" s="137" t="s">
        <v>128</v>
      </c>
      <c r="E332" s="138" t="s">
        <v>450</v>
      </c>
      <c r="F332" s="139" t="s">
        <v>451</v>
      </c>
      <c r="G332" s="140" t="s">
        <v>192</v>
      </c>
      <c r="H332" s="141">
        <v>3</v>
      </c>
      <c r="I332" s="142"/>
      <c r="J332" s="142">
        <f t="shared" si="0"/>
        <v>0</v>
      </c>
      <c r="K332" s="139" t="s">
        <v>132</v>
      </c>
      <c r="L332" s="31"/>
      <c r="M332" s="143" t="s">
        <v>1</v>
      </c>
      <c r="N332" s="144" t="s">
        <v>35</v>
      </c>
      <c r="O332" s="145">
        <v>0.17399999999999999</v>
      </c>
      <c r="P332" s="145">
        <f t="shared" si="1"/>
        <v>0.52200000000000002</v>
      </c>
      <c r="Q332" s="145">
        <v>0</v>
      </c>
      <c r="R332" s="145">
        <f t="shared" si="2"/>
        <v>0</v>
      </c>
      <c r="S332" s="145">
        <v>0</v>
      </c>
      <c r="T332" s="146">
        <f t="shared" si="3"/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47" t="s">
        <v>234</v>
      </c>
      <c r="AT332" s="147" t="s">
        <v>128</v>
      </c>
      <c r="AU332" s="147" t="s">
        <v>77</v>
      </c>
      <c r="AY332" s="18" t="s">
        <v>126</v>
      </c>
      <c r="BE332" s="148">
        <f t="shared" si="4"/>
        <v>0</v>
      </c>
      <c r="BF332" s="148">
        <f t="shared" si="5"/>
        <v>0</v>
      </c>
      <c r="BG332" s="148">
        <f t="shared" si="6"/>
        <v>0</v>
      </c>
      <c r="BH332" s="148">
        <f t="shared" si="7"/>
        <v>0</v>
      </c>
      <c r="BI332" s="148">
        <f t="shared" si="8"/>
        <v>0</v>
      </c>
      <c r="BJ332" s="18" t="s">
        <v>75</v>
      </c>
      <c r="BK332" s="148">
        <f t="shared" si="9"/>
        <v>0</v>
      </c>
      <c r="BL332" s="18" t="s">
        <v>234</v>
      </c>
      <c r="BM332" s="147" t="s">
        <v>452</v>
      </c>
    </row>
    <row r="333" spans="1:65" s="2" customFormat="1" ht="21.75" customHeight="1">
      <c r="A333" s="30"/>
      <c r="B333" s="136"/>
      <c r="C333" s="137" t="s">
        <v>453</v>
      </c>
      <c r="D333" s="137" t="s">
        <v>128</v>
      </c>
      <c r="E333" s="138" t="s">
        <v>454</v>
      </c>
      <c r="F333" s="139" t="s">
        <v>455</v>
      </c>
      <c r="G333" s="140" t="s">
        <v>192</v>
      </c>
      <c r="H333" s="141">
        <v>2</v>
      </c>
      <c r="I333" s="142"/>
      <c r="J333" s="142">
        <f t="shared" si="0"/>
        <v>0</v>
      </c>
      <c r="K333" s="139" t="s">
        <v>132</v>
      </c>
      <c r="L333" s="31"/>
      <c r="M333" s="143" t="s">
        <v>1</v>
      </c>
      <c r="N333" s="144" t="s">
        <v>35</v>
      </c>
      <c r="O333" s="145">
        <v>0.25900000000000001</v>
      </c>
      <c r="P333" s="145">
        <f t="shared" si="1"/>
        <v>0.51800000000000002</v>
      </c>
      <c r="Q333" s="145">
        <v>0</v>
      </c>
      <c r="R333" s="145">
        <f t="shared" si="2"/>
        <v>0</v>
      </c>
      <c r="S333" s="145">
        <v>0</v>
      </c>
      <c r="T333" s="146">
        <f t="shared" si="3"/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47" t="s">
        <v>234</v>
      </c>
      <c r="AT333" s="147" t="s">
        <v>128</v>
      </c>
      <c r="AU333" s="147" t="s">
        <v>77</v>
      </c>
      <c r="AY333" s="18" t="s">
        <v>126</v>
      </c>
      <c r="BE333" s="148">
        <f t="shared" si="4"/>
        <v>0</v>
      </c>
      <c r="BF333" s="148">
        <f t="shared" si="5"/>
        <v>0</v>
      </c>
      <c r="BG333" s="148">
        <f t="shared" si="6"/>
        <v>0</v>
      </c>
      <c r="BH333" s="148">
        <f t="shared" si="7"/>
        <v>0</v>
      </c>
      <c r="BI333" s="148">
        <f t="shared" si="8"/>
        <v>0</v>
      </c>
      <c r="BJ333" s="18" t="s">
        <v>75</v>
      </c>
      <c r="BK333" s="148">
        <f t="shared" si="9"/>
        <v>0</v>
      </c>
      <c r="BL333" s="18" t="s">
        <v>234</v>
      </c>
      <c r="BM333" s="147" t="s">
        <v>456</v>
      </c>
    </row>
    <row r="334" spans="1:65" s="2" customFormat="1" ht="24.2" customHeight="1">
      <c r="A334" s="30"/>
      <c r="B334" s="136"/>
      <c r="C334" s="137" t="s">
        <v>457</v>
      </c>
      <c r="D334" s="137" t="s">
        <v>128</v>
      </c>
      <c r="E334" s="138" t="s">
        <v>458</v>
      </c>
      <c r="F334" s="139" t="s">
        <v>459</v>
      </c>
      <c r="G334" s="140" t="s">
        <v>192</v>
      </c>
      <c r="H334" s="141">
        <v>3</v>
      </c>
      <c r="I334" s="142"/>
      <c r="J334" s="142">
        <f t="shared" si="0"/>
        <v>0</v>
      </c>
      <c r="K334" s="139" t="s">
        <v>132</v>
      </c>
      <c r="L334" s="31"/>
      <c r="M334" s="143" t="s">
        <v>1</v>
      </c>
      <c r="N334" s="144" t="s">
        <v>35</v>
      </c>
      <c r="O334" s="145">
        <v>0.113</v>
      </c>
      <c r="P334" s="145">
        <f t="shared" si="1"/>
        <v>0.33900000000000002</v>
      </c>
      <c r="Q334" s="145">
        <v>3.4000000000000002E-4</v>
      </c>
      <c r="R334" s="145">
        <f t="shared" si="2"/>
        <v>1.0200000000000001E-3</v>
      </c>
      <c r="S334" s="145">
        <v>0</v>
      </c>
      <c r="T334" s="146">
        <f t="shared" si="3"/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47" t="s">
        <v>234</v>
      </c>
      <c r="AT334" s="147" t="s">
        <v>128</v>
      </c>
      <c r="AU334" s="147" t="s">
        <v>77</v>
      </c>
      <c r="AY334" s="18" t="s">
        <v>126</v>
      </c>
      <c r="BE334" s="148">
        <f t="shared" si="4"/>
        <v>0</v>
      </c>
      <c r="BF334" s="148">
        <f t="shared" si="5"/>
        <v>0</v>
      </c>
      <c r="BG334" s="148">
        <f t="shared" si="6"/>
        <v>0</v>
      </c>
      <c r="BH334" s="148">
        <f t="shared" si="7"/>
        <v>0</v>
      </c>
      <c r="BI334" s="148">
        <f t="shared" si="8"/>
        <v>0</v>
      </c>
      <c r="BJ334" s="18" t="s">
        <v>75</v>
      </c>
      <c r="BK334" s="148">
        <f t="shared" si="9"/>
        <v>0</v>
      </c>
      <c r="BL334" s="18" t="s">
        <v>234</v>
      </c>
      <c r="BM334" s="147" t="s">
        <v>460</v>
      </c>
    </row>
    <row r="335" spans="1:65" s="14" customFormat="1">
      <c r="B335" s="156"/>
      <c r="D335" s="150" t="s">
        <v>135</v>
      </c>
      <c r="E335" s="157" t="s">
        <v>1</v>
      </c>
      <c r="F335" s="158" t="s">
        <v>461</v>
      </c>
      <c r="H335" s="159">
        <v>3</v>
      </c>
      <c r="L335" s="156"/>
      <c r="M335" s="160"/>
      <c r="N335" s="161"/>
      <c r="O335" s="161"/>
      <c r="P335" s="161"/>
      <c r="Q335" s="161"/>
      <c r="R335" s="161"/>
      <c r="S335" s="161"/>
      <c r="T335" s="162"/>
      <c r="AT335" s="157" t="s">
        <v>135</v>
      </c>
      <c r="AU335" s="157" t="s">
        <v>77</v>
      </c>
      <c r="AV335" s="14" t="s">
        <v>77</v>
      </c>
      <c r="AW335" s="14" t="s">
        <v>27</v>
      </c>
      <c r="AX335" s="14" t="s">
        <v>75</v>
      </c>
      <c r="AY335" s="157" t="s">
        <v>126</v>
      </c>
    </row>
    <row r="336" spans="1:65" s="2" customFormat="1" ht="24.2" customHeight="1">
      <c r="A336" s="30"/>
      <c r="B336" s="136"/>
      <c r="C336" s="137" t="s">
        <v>462</v>
      </c>
      <c r="D336" s="137" t="s">
        <v>128</v>
      </c>
      <c r="E336" s="138" t="s">
        <v>463</v>
      </c>
      <c r="F336" s="139" t="s">
        <v>464</v>
      </c>
      <c r="G336" s="140" t="s">
        <v>192</v>
      </c>
      <c r="H336" s="141">
        <v>1</v>
      </c>
      <c r="I336" s="142"/>
      <c r="J336" s="142">
        <f>ROUND(I336*H336,2)</f>
        <v>0</v>
      </c>
      <c r="K336" s="139" t="s">
        <v>132</v>
      </c>
      <c r="L336" s="31"/>
      <c r="M336" s="143" t="s">
        <v>1</v>
      </c>
      <c r="N336" s="144" t="s">
        <v>35</v>
      </c>
      <c r="O336" s="145">
        <v>0.17699999999999999</v>
      </c>
      <c r="P336" s="145">
        <f>O336*H336</f>
        <v>0.17699999999999999</v>
      </c>
      <c r="Q336" s="145">
        <v>3.0000000000000001E-5</v>
      </c>
      <c r="R336" s="145">
        <f>Q336*H336</f>
        <v>3.0000000000000001E-5</v>
      </c>
      <c r="S336" s="145">
        <v>0</v>
      </c>
      <c r="T336" s="146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47" t="s">
        <v>234</v>
      </c>
      <c r="AT336" s="147" t="s">
        <v>128</v>
      </c>
      <c r="AU336" s="147" t="s">
        <v>77</v>
      </c>
      <c r="AY336" s="18" t="s">
        <v>126</v>
      </c>
      <c r="BE336" s="148">
        <f>IF(N336="základní",J336,0)</f>
        <v>0</v>
      </c>
      <c r="BF336" s="148">
        <f>IF(N336="snížená",J336,0)</f>
        <v>0</v>
      </c>
      <c r="BG336" s="148">
        <f>IF(N336="zákl. přenesená",J336,0)</f>
        <v>0</v>
      </c>
      <c r="BH336" s="148">
        <f>IF(N336="sníž. přenesená",J336,0)</f>
        <v>0</v>
      </c>
      <c r="BI336" s="148">
        <f>IF(N336="nulová",J336,0)</f>
        <v>0</v>
      </c>
      <c r="BJ336" s="18" t="s">
        <v>75</v>
      </c>
      <c r="BK336" s="148">
        <f>ROUND(I336*H336,2)</f>
        <v>0</v>
      </c>
      <c r="BL336" s="18" t="s">
        <v>234</v>
      </c>
      <c r="BM336" s="147" t="s">
        <v>465</v>
      </c>
    </row>
    <row r="337" spans="1:65" s="2" customFormat="1" ht="16.5" customHeight="1">
      <c r="A337" s="30"/>
      <c r="B337" s="136"/>
      <c r="C337" s="170" t="s">
        <v>466</v>
      </c>
      <c r="D337" s="170" t="s">
        <v>139</v>
      </c>
      <c r="E337" s="171" t="s">
        <v>467</v>
      </c>
      <c r="F337" s="172" t="s">
        <v>468</v>
      </c>
      <c r="G337" s="173" t="s">
        <v>192</v>
      </c>
      <c r="H337" s="174">
        <v>1</v>
      </c>
      <c r="I337" s="175"/>
      <c r="J337" s="175">
        <f>ROUND(I337*H337,2)</f>
        <v>0</v>
      </c>
      <c r="K337" s="172" t="s">
        <v>132</v>
      </c>
      <c r="L337" s="176"/>
      <c r="M337" s="177" t="s">
        <v>1</v>
      </c>
      <c r="N337" s="178" t="s">
        <v>35</v>
      </c>
      <c r="O337" s="145">
        <v>0</v>
      </c>
      <c r="P337" s="145">
        <f>O337*H337</f>
        <v>0</v>
      </c>
      <c r="Q337" s="145">
        <v>1.2999999999999999E-4</v>
      </c>
      <c r="R337" s="145">
        <f>Q337*H337</f>
        <v>1.2999999999999999E-4</v>
      </c>
      <c r="S337" s="145">
        <v>0</v>
      </c>
      <c r="T337" s="146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47" t="s">
        <v>316</v>
      </c>
      <c r="AT337" s="147" t="s">
        <v>139</v>
      </c>
      <c r="AU337" s="147" t="s">
        <v>77</v>
      </c>
      <c r="AY337" s="18" t="s">
        <v>126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8" t="s">
        <v>75</v>
      </c>
      <c r="BK337" s="148">
        <f>ROUND(I337*H337,2)</f>
        <v>0</v>
      </c>
      <c r="BL337" s="18" t="s">
        <v>234</v>
      </c>
      <c r="BM337" s="147" t="s">
        <v>469</v>
      </c>
    </row>
    <row r="338" spans="1:65" s="2" customFormat="1" ht="21.75" customHeight="1">
      <c r="A338" s="30"/>
      <c r="B338" s="136"/>
      <c r="C338" s="137" t="s">
        <v>470</v>
      </c>
      <c r="D338" s="137" t="s">
        <v>128</v>
      </c>
      <c r="E338" s="138" t="s">
        <v>471</v>
      </c>
      <c r="F338" s="139" t="s">
        <v>472</v>
      </c>
      <c r="G338" s="140" t="s">
        <v>224</v>
      </c>
      <c r="H338" s="141">
        <v>20</v>
      </c>
      <c r="I338" s="142"/>
      <c r="J338" s="142">
        <f>ROUND(I338*H338,2)</f>
        <v>0</v>
      </c>
      <c r="K338" s="139" t="s">
        <v>132</v>
      </c>
      <c r="L338" s="31"/>
      <c r="M338" s="143" t="s">
        <v>1</v>
      </c>
      <c r="N338" s="144" t="s">
        <v>35</v>
      </c>
      <c r="O338" s="145">
        <v>4.8000000000000001E-2</v>
      </c>
      <c r="P338" s="145">
        <f>O338*H338</f>
        <v>0.96</v>
      </c>
      <c r="Q338" s="145">
        <v>0</v>
      </c>
      <c r="R338" s="145">
        <f>Q338*H338</f>
        <v>0</v>
      </c>
      <c r="S338" s="145">
        <v>0</v>
      </c>
      <c r="T338" s="14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47" t="s">
        <v>234</v>
      </c>
      <c r="AT338" s="147" t="s">
        <v>128</v>
      </c>
      <c r="AU338" s="147" t="s">
        <v>77</v>
      </c>
      <c r="AY338" s="18" t="s">
        <v>126</v>
      </c>
      <c r="BE338" s="148">
        <f>IF(N338="základní",J338,0)</f>
        <v>0</v>
      </c>
      <c r="BF338" s="148">
        <f>IF(N338="snížená",J338,0)</f>
        <v>0</v>
      </c>
      <c r="BG338" s="148">
        <f>IF(N338="zákl. přenesená",J338,0)</f>
        <v>0</v>
      </c>
      <c r="BH338" s="148">
        <f>IF(N338="sníž. přenesená",J338,0)</f>
        <v>0</v>
      </c>
      <c r="BI338" s="148">
        <f>IF(N338="nulová",J338,0)</f>
        <v>0</v>
      </c>
      <c r="BJ338" s="18" t="s">
        <v>75</v>
      </c>
      <c r="BK338" s="148">
        <f>ROUND(I338*H338,2)</f>
        <v>0</v>
      </c>
      <c r="BL338" s="18" t="s">
        <v>234</v>
      </c>
      <c r="BM338" s="147" t="s">
        <v>473</v>
      </c>
    </row>
    <row r="339" spans="1:65" s="2" customFormat="1" ht="24.2" customHeight="1">
      <c r="A339" s="30"/>
      <c r="B339" s="136"/>
      <c r="C339" s="137" t="s">
        <v>474</v>
      </c>
      <c r="D339" s="137" t="s">
        <v>128</v>
      </c>
      <c r="E339" s="138" t="s">
        <v>475</v>
      </c>
      <c r="F339" s="139" t="s">
        <v>476</v>
      </c>
      <c r="G339" s="140" t="s">
        <v>162</v>
      </c>
      <c r="H339" s="141">
        <v>2.9000000000000001E-2</v>
      </c>
      <c r="I339" s="142"/>
      <c r="J339" s="142">
        <f>ROUND(I339*H339,2)</f>
        <v>0</v>
      </c>
      <c r="K339" s="139" t="s">
        <v>132</v>
      </c>
      <c r="L339" s="31"/>
      <c r="M339" s="143" t="s">
        <v>1</v>
      </c>
      <c r="N339" s="144" t="s">
        <v>35</v>
      </c>
      <c r="O339" s="145">
        <v>4.0259999999999998</v>
      </c>
      <c r="P339" s="145">
        <f>O339*H339</f>
        <v>0.116754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47" t="s">
        <v>234</v>
      </c>
      <c r="AT339" s="147" t="s">
        <v>128</v>
      </c>
      <c r="AU339" s="147" t="s">
        <v>77</v>
      </c>
      <c r="AY339" s="18" t="s">
        <v>126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8" t="s">
        <v>75</v>
      </c>
      <c r="BK339" s="148">
        <f>ROUND(I339*H339,2)</f>
        <v>0</v>
      </c>
      <c r="BL339" s="18" t="s">
        <v>234</v>
      </c>
      <c r="BM339" s="147" t="s">
        <v>477</v>
      </c>
    </row>
    <row r="340" spans="1:65" s="12" customFormat="1" ht="22.9" customHeight="1">
      <c r="B340" s="124"/>
      <c r="D340" s="125" t="s">
        <v>69</v>
      </c>
      <c r="E340" s="134" t="s">
        <v>478</v>
      </c>
      <c r="F340" s="134" t="s">
        <v>479</v>
      </c>
      <c r="J340" s="135">
        <f>BK340</f>
        <v>0</v>
      </c>
      <c r="L340" s="124"/>
      <c r="M340" s="128"/>
      <c r="N340" s="129"/>
      <c r="O340" s="129"/>
      <c r="P340" s="130">
        <f>SUM(P341:P351)</f>
        <v>31.675068000000003</v>
      </c>
      <c r="Q340" s="129"/>
      <c r="R340" s="130">
        <f>SUM(R341:R351)</f>
        <v>3.6400000000000002E-2</v>
      </c>
      <c r="S340" s="129"/>
      <c r="T340" s="131">
        <f>SUM(T341:T351)</f>
        <v>0</v>
      </c>
      <c r="AR340" s="125" t="s">
        <v>77</v>
      </c>
      <c r="AT340" s="132" t="s">
        <v>69</v>
      </c>
      <c r="AU340" s="132" t="s">
        <v>75</v>
      </c>
      <c r="AY340" s="125" t="s">
        <v>126</v>
      </c>
      <c r="BK340" s="133">
        <f>SUM(BK341:BK351)</f>
        <v>0</v>
      </c>
    </row>
    <row r="341" spans="1:65" s="2" customFormat="1" ht="24.2" customHeight="1">
      <c r="A341" s="30"/>
      <c r="B341" s="136"/>
      <c r="C341" s="137" t="s">
        <v>480</v>
      </c>
      <c r="D341" s="137" t="s">
        <v>128</v>
      </c>
      <c r="E341" s="138" t="s">
        <v>481</v>
      </c>
      <c r="F341" s="139" t="s">
        <v>482</v>
      </c>
      <c r="G341" s="140" t="s">
        <v>224</v>
      </c>
      <c r="H341" s="141">
        <v>40</v>
      </c>
      <c r="I341" s="142"/>
      <c r="J341" s="142">
        <f>ROUND(I341*H341,2)</f>
        <v>0</v>
      </c>
      <c r="K341" s="139" t="s">
        <v>132</v>
      </c>
      <c r="L341" s="31"/>
      <c r="M341" s="143" t="s">
        <v>1</v>
      </c>
      <c r="N341" s="144" t="s">
        <v>35</v>
      </c>
      <c r="O341" s="145">
        <v>0.52900000000000003</v>
      </c>
      <c r="P341" s="145">
        <f>O341*H341</f>
        <v>21.16</v>
      </c>
      <c r="Q341" s="145">
        <v>8.4000000000000003E-4</v>
      </c>
      <c r="R341" s="145">
        <f>Q341*H341</f>
        <v>3.3600000000000005E-2</v>
      </c>
      <c r="S341" s="145">
        <v>0</v>
      </c>
      <c r="T341" s="146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47" t="s">
        <v>234</v>
      </c>
      <c r="AT341" s="147" t="s">
        <v>128</v>
      </c>
      <c r="AU341" s="147" t="s">
        <v>77</v>
      </c>
      <c r="AY341" s="18" t="s">
        <v>126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8" t="s">
        <v>75</v>
      </c>
      <c r="BK341" s="148">
        <f>ROUND(I341*H341,2)</f>
        <v>0</v>
      </c>
      <c r="BL341" s="18" t="s">
        <v>234</v>
      </c>
      <c r="BM341" s="147" t="s">
        <v>483</v>
      </c>
    </row>
    <row r="342" spans="1:65" s="13" customFormat="1">
      <c r="B342" s="149"/>
      <c r="D342" s="150" t="s">
        <v>135</v>
      </c>
      <c r="E342" s="151" t="s">
        <v>1</v>
      </c>
      <c r="F342" s="152" t="s">
        <v>484</v>
      </c>
      <c r="H342" s="151" t="s">
        <v>1</v>
      </c>
      <c r="L342" s="149"/>
      <c r="M342" s="153"/>
      <c r="N342" s="154"/>
      <c r="O342" s="154"/>
      <c r="P342" s="154"/>
      <c r="Q342" s="154"/>
      <c r="R342" s="154"/>
      <c r="S342" s="154"/>
      <c r="T342" s="155"/>
      <c r="AT342" s="151" t="s">
        <v>135</v>
      </c>
      <c r="AU342" s="151" t="s">
        <v>77</v>
      </c>
      <c r="AV342" s="13" t="s">
        <v>75</v>
      </c>
      <c r="AW342" s="13" t="s">
        <v>27</v>
      </c>
      <c r="AX342" s="13" t="s">
        <v>70</v>
      </c>
      <c r="AY342" s="151" t="s">
        <v>126</v>
      </c>
    </row>
    <row r="343" spans="1:65" s="14" customFormat="1">
      <c r="B343" s="156"/>
      <c r="D343" s="150" t="s">
        <v>135</v>
      </c>
      <c r="E343" s="157" t="s">
        <v>1</v>
      </c>
      <c r="F343" s="158" t="s">
        <v>261</v>
      </c>
      <c r="H343" s="159">
        <v>22</v>
      </c>
      <c r="L343" s="156"/>
      <c r="M343" s="160"/>
      <c r="N343" s="161"/>
      <c r="O343" s="161"/>
      <c r="P343" s="161"/>
      <c r="Q343" s="161"/>
      <c r="R343" s="161"/>
      <c r="S343" s="161"/>
      <c r="T343" s="162"/>
      <c r="AT343" s="157" t="s">
        <v>135</v>
      </c>
      <c r="AU343" s="157" t="s">
        <v>77</v>
      </c>
      <c r="AV343" s="14" t="s">
        <v>77</v>
      </c>
      <c r="AW343" s="14" t="s">
        <v>27</v>
      </c>
      <c r="AX343" s="14" t="s">
        <v>70</v>
      </c>
      <c r="AY343" s="157" t="s">
        <v>126</v>
      </c>
    </row>
    <row r="344" spans="1:65" s="13" customFormat="1">
      <c r="B344" s="149"/>
      <c r="D344" s="150" t="s">
        <v>135</v>
      </c>
      <c r="E344" s="151" t="s">
        <v>1</v>
      </c>
      <c r="F344" s="152" t="s">
        <v>202</v>
      </c>
      <c r="H344" s="151" t="s">
        <v>1</v>
      </c>
      <c r="L344" s="149"/>
      <c r="M344" s="153"/>
      <c r="N344" s="154"/>
      <c r="O344" s="154"/>
      <c r="P344" s="154"/>
      <c r="Q344" s="154"/>
      <c r="R344" s="154"/>
      <c r="S344" s="154"/>
      <c r="T344" s="155"/>
      <c r="AT344" s="151" t="s">
        <v>135</v>
      </c>
      <c r="AU344" s="151" t="s">
        <v>77</v>
      </c>
      <c r="AV344" s="13" t="s">
        <v>75</v>
      </c>
      <c r="AW344" s="13" t="s">
        <v>27</v>
      </c>
      <c r="AX344" s="13" t="s">
        <v>70</v>
      </c>
      <c r="AY344" s="151" t="s">
        <v>126</v>
      </c>
    </row>
    <row r="345" spans="1:65" s="14" customFormat="1">
      <c r="B345" s="156"/>
      <c r="D345" s="150" t="s">
        <v>135</v>
      </c>
      <c r="E345" s="157" t="s">
        <v>1</v>
      </c>
      <c r="F345" s="158" t="s">
        <v>244</v>
      </c>
      <c r="H345" s="159">
        <v>18</v>
      </c>
      <c r="L345" s="156"/>
      <c r="M345" s="160"/>
      <c r="N345" s="161"/>
      <c r="O345" s="161"/>
      <c r="P345" s="161"/>
      <c r="Q345" s="161"/>
      <c r="R345" s="161"/>
      <c r="S345" s="161"/>
      <c r="T345" s="162"/>
      <c r="AT345" s="157" t="s">
        <v>135</v>
      </c>
      <c r="AU345" s="157" t="s">
        <v>77</v>
      </c>
      <c r="AV345" s="14" t="s">
        <v>77</v>
      </c>
      <c r="AW345" s="14" t="s">
        <v>27</v>
      </c>
      <c r="AX345" s="14" t="s">
        <v>70</v>
      </c>
      <c r="AY345" s="157" t="s">
        <v>126</v>
      </c>
    </row>
    <row r="346" spans="1:65" s="15" customFormat="1">
      <c r="B346" s="163"/>
      <c r="D346" s="150" t="s">
        <v>135</v>
      </c>
      <c r="E346" s="164" t="s">
        <v>1</v>
      </c>
      <c r="F346" s="165" t="s">
        <v>138</v>
      </c>
      <c r="H346" s="166">
        <v>40</v>
      </c>
      <c r="L346" s="163"/>
      <c r="M346" s="167"/>
      <c r="N346" s="168"/>
      <c r="O346" s="168"/>
      <c r="P346" s="168"/>
      <c r="Q346" s="168"/>
      <c r="R346" s="168"/>
      <c r="S346" s="168"/>
      <c r="T346" s="169"/>
      <c r="AT346" s="164" t="s">
        <v>135</v>
      </c>
      <c r="AU346" s="164" t="s">
        <v>77</v>
      </c>
      <c r="AV346" s="15" t="s">
        <v>133</v>
      </c>
      <c r="AW346" s="15" t="s">
        <v>27</v>
      </c>
      <c r="AX346" s="15" t="s">
        <v>75</v>
      </c>
      <c r="AY346" s="164" t="s">
        <v>126</v>
      </c>
    </row>
    <row r="347" spans="1:65" s="2" customFormat="1" ht="37.9" customHeight="1">
      <c r="A347" s="30"/>
      <c r="B347" s="136"/>
      <c r="C347" s="137" t="s">
        <v>485</v>
      </c>
      <c r="D347" s="137" t="s">
        <v>128</v>
      </c>
      <c r="E347" s="138" t="s">
        <v>486</v>
      </c>
      <c r="F347" s="139" t="s">
        <v>487</v>
      </c>
      <c r="G347" s="140" t="s">
        <v>224</v>
      </c>
      <c r="H347" s="141">
        <v>40</v>
      </c>
      <c r="I347" s="142"/>
      <c r="J347" s="142">
        <f>ROUND(I347*H347,2)</f>
        <v>0</v>
      </c>
      <c r="K347" s="139" t="s">
        <v>132</v>
      </c>
      <c r="L347" s="31"/>
      <c r="M347" s="143" t="s">
        <v>1</v>
      </c>
      <c r="N347" s="144" t="s">
        <v>35</v>
      </c>
      <c r="O347" s="145">
        <v>0.1</v>
      </c>
      <c r="P347" s="145">
        <f>O347*H347</f>
        <v>4</v>
      </c>
      <c r="Q347" s="145">
        <v>4.0000000000000003E-5</v>
      </c>
      <c r="R347" s="145">
        <f>Q347*H347</f>
        <v>1.6000000000000001E-3</v>
      </c>
      <c r="S347" s="145">
        <v>0</v>
      </c>
      <c r="T347" s="14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47" t="s">
        <v>234</v>
      </c>
      <c r="AT347" s="147" t="s">
        <v>128</v>
      </c>
      <c r="AU347" s="147" t="s">
        <v>77</v>
      </c>
      <c r="AY347" s="18" t="s">
        <v>126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8" t="s">
        <v>75</v>
      </c>
      <c r="BK347" s="148">
        <f>ROUND(I347*H347,2)</f>
        <v>0</v>
      </c>
      <c r="BL347" s="18" t="s">
        <v>234</v>
      </c>
      <c r="BM347" s="147" t="s">
        <v>488</v>
      </c>
    </row>
    <row r="348" spans="1:65" s="2" customFormat="1" ht="24">
      <c r="A348" s="30"/>
      <c r="B348" s="136"/>
      <c r="C348" s="137" t="s">
        <v>489</v>
      </c>
      <c r="D348" s="137" t="s">
        <v>128</v>
      </c>
      <c r="E348" s="138" t="s">
        <v>490</v>
      </c>
      <c r="F348" s="139" t="s">
        <v>491</v>
      </c>
      <c r="G348" s="140" t="s">
        <v>492</v>
      </c>
      <c r="H348" s="141">
        <v>1</v>
      </c>
      <c r="I348" s="142"/>
      <c r="J348" s="142">
        <f>ROUND(I348*H348,2)</f>
        <v>0</v>
      </c>
      <c r="K348" s="139" t="s">
        <v>493</v>
      </c>
      <c r="L348" s="31"/>
      <c r="M348" s="143" t="s">
        <v>1</v>
      </c>
      <c r="N348" s="144" t="s">
        <v>35</v>
      </c>
      <c r="O348" s="145">
        <v>0.42499999999999999</v>
      </c>
      <c r="P348" s="145">
        <f>O348*H348</f>
        <v>0.42499999999999999</v>
      </c>
      <c r="Q348" s="145">
        <v>0</v>
      </c>
      <c r="R348" s="145">
        <f>Q348*H348</f>
        <v>0</v>
      </c>
      <c r="S348" s="145">
        <v>0</v>
      </c>
      <c r="T348" s="14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47" t="s">
        <v>234</v>
      </c>
      <c r="AT348" s="147" t="s">
        <v>128</v>
      </c>
      <c r="AU348" s="147" t="s">
        <v>77</v>
      </c>
      <c r="AY348" s="18" t="s">
        <v>126</v>
      </c>
      <c r="BE348" s="148">
        <f>IF(N348="základní",J348,0)</f>
        <v>0</v>
      </c>
      <c r="BF348" s="148">
        <f>IF(N348="snížená",J348,0)</f>
        <v>0</v>
      </c>
      <c r="BG348" s="148">
        <f>IF(N348="zákl. přenesená",J348,0)</f>
        <v>0</v>
      </c>
      <c r="BH348" s="148">
        <f>IF(N348="sníž. přenesená",J348,0)</f>
        <v>0</v>
      </c>
      <c r="BI348" s="148">
        <f>IF(N348="nulová",J348,0)</f>
        <v>0</v>
      </c>
      <c r="BJ348" s="18" t="s">
        <v>75</v>
      </c>
      <c r="BK348" s="148">
        <f>ROUND(I348*H348,2)</f>
        <v>0</v>
      </c>
      <c r="BL348" s="18" t="s">
        <v>234</v>
      </c>
      <c r="BM348" s="147" t="s">
        <v>494</v>
      </c>
    </row>
    <row r="349" spans="1:65" s="2" customFormat="1" ht="21.75" customHeight="1">
      <c r="A349" s="30"/>
      <c r="B349" s="136"/>
      <c r="C349" s="137" t="s">
        <v>495</v>
      </c>
      <c r="D349" s="137" t="s">
        <v>128</v>
      </c>
      <c r="E349" s="138" t="s">
        <v>496</v>
      </c>
      <c r="F349" s="139" t="s">
        <v>497</v>
      </c>
      <c r="G349" s="140" t="s">
        <v>224</v>
      </c>
      <c r="H349" s="141">
        <v>40</v>
      </c>
      <c r="I349" s="142"/>
      <c r="J349" s="142">
        <f>ROUND(I349*H349,2)</f>
        <v>0</v>
      </c>
      <c r="K349" s="139" t="s">
        <v>132</v>
      </c>
      <c r="L349" s="31"/>
      <c r="M349" s="143" t="s">
        <v>1</v>
      </c>
      <c r="N349" s="144" t="s">
        <v>35</v>
      </c>
      <c r="O349" s="145">
        <v>8.2000000000000003E-2</v>
      </c>
      <c r="P349" s="145">
        <f>O349*H349</f>
        <v>3.2800000000000002</v>
      </c>
      <c r="Q349" s="145">
        <v>1.0000000000000001E-5</v>
      </c>
      <c r="R349" s="145">
        <f>Q349*H349</f>
        <v>4.0000000000000002E-4</v>
      </c>
      <c r="S349" s="145">
        <v>0</v>
      </c>
      <c r="T349" s="14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47" t="s">
        <v>234</v>
      </c>
      <c r="AT349" s="147" t="s">
        <v>128</v>
      </c>
      <c r="AU349" s="147" t="s">
        <v>77</v>
      </c>
      <c r="AY349" s="18" t="s">
        <v>126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8" t="s">
        <v>75</v>
      </c>
      <c r="BK349" s="148">
        <f>ROUND(I349*H349,2)</f>
        <v>0</v>
      </c>
      <c r="BL349" s="18" t="s">
        <v>234</v>
      </c>
      <c r="BM349" s="147" t="s">
        <v>498</v>
      </c>
    </row>
    <row r="350" spans="1:65" s="2" customFormat="1" ht="24.2" customHeight="1">
      <c r="A350" s="30"/>
      <c r="B350" s="136"/>
      <c r="C350" s="137" t="s">
        <v>499</v>
      </c>
      <c r="D350" s="137" t="s">
        <v>128</v>
      </c>
      <c r="E350" s="138" t="s">
        <v>500</v>
      </c>
      <c r="F350" s="139" t="s">
        <v>501</v>
      </c>
      <c r="G350" s="140" t="s">
        <v>224</v>
      </c>
      <c r="H350" s="141">
        <v>40</v>
      </c>
      <c r="I350" s="142"/>
      <c r="J350" s="142">
        <f>ROUND(I350*H350,2)</f>
        <v>0</v>
      </c>
      <c r="K350" s="139" t="s">
        <v>132</v>
      </c>
      <c r="L350" s="31"/>
      <c r="M350" s="143" t="s">
        <v>1</v>
      </c>
      <c r="N350" s="144" t="s">
        <v>35</v>
      </c>
      <c r="O350" s="145">
        <v>6.7000000000000004E-2</v>
      </c>
      <c r="P350" s="145">
        <f>O350*H350</f>
        <v>2.68</v>
      </c>
      <c r="Q350" s="145">
        <v>2.0000000000000002E-5</v>
      </c>
      <c r="R350" s="145">
        <f>Q350*H350</f>
        <v>8.0000000000000004E-4</v>
      </c>
      <c r="S350" s="145">
        <v>0</v>
      </c>
      <c r="T350" s="146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47" t="s">
        <v>234</v>
      </c>
      <c r="AT350" s="147" t="s">
        <v>128</v>
      </c>
      <c r="AU350" s="147" t="s">
        <v>77</v>
      </c>
      <c r="AY350" s="18" t="s">
        <v>126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8" t="s">
        <v>75</v>
      </c>
      <c r="BK350" s="148">
        <f>ROUND(I350*H350,2)</f>
        <v>0</v>
      </c>
      <c r="BL350" s="18" t="s">
        <v>234</v>
      </c>
      <c r="BM350" s="147" t="s">
        <v>502</v>
      </c>
    </row>
    <row r="351" spans="1:65" s="2" customFormat="1" ht="24.2" customHeight="1">
      <c r="A351" s="30"/>
      <c r="B351" s="136"/>
      <c r="C351" s="137" t="s">
        <v>503</v>
      </c>
      <c r="D351" s="137" t="s">
        <v>128</v>
      </c>
      <c r="E351" s="138" t="s">
        <v>504</v>
      </c>
      <c r="F351" s="139" t="s">
        <v>505</v>
      </c>
      <c r="G351" s="140" t="s">
        <v>162</v>
      </c>
      <c r="H351" s="141">
        <v>3.5999999999999997E-2</v>
      </c>
      <c r="I351" s="142"/>
      <c r="J351" s="142">
        <f>ROUND(I351*H351,2)</f>
        <v>0</v>
      </c>
      <c r="K351" s="139" t="s">
        <v>132</v>
      </c>
      <c r="L351" s="31"/>
      <c r="M351" s="143" t="s">
        <v>1</v>
      </c>
      <c r="N351" s="144" t="s">
        <v>35</v>
      </c>
      <c r="O351" s="145">
        <v>3.613</v>
      </c>
      <c r="P351" s="145">
        <f>O351*H351</f>
        <v>0.13006799999999999</v>
      </c>
      <c r="Q351" s="145">
        <v>0</v>
      </c>
      <c r="R351" s="145">
        <f>Q351*H351</f>
        <v>0</v>
      </c>
      <c r="S351" s="145">
        <v>0</v>
      </c>
      <c r="T351" s="14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47" t="s">
        <v>234</v>
      </c>
      <c r="AT351" s="147" t="s">
        <v>128</v>
      </c>
      <c r="AU351" s="147" t="s">
        <v>77</v>
      </c>
      <c r="AY351" s="18" t="s">
        <v>126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8" t="s">
        <v>75</v>
      </c>
      <c r="BK351" s="148">
        <f>ROUND(I351*H351,2)</f>
        <v>0</v>
      </c>
      <c r="BL351" s="18" t="s">
        <v>234</v>
      </c>
      <c r="BM351" s="147" t="s">
        <v>506</v>
      </c>
    </row>
    <row r="352" spans="1:65" s="12" customFormat="1" ht="22.9" customHeight="1">
      <c r="B352" s="124"/>
      <c r="D352" s="125" t="s">
        <v>69</v>
      </c>
      <c r="E352" s="134" t="s">
        <v>507</v>
      </c>
      <c r="F352" s="134" t="s">
        <v>508</v>
      </c>
      <c r="J352" s="135">
        <f>BK352</f>
        <v>0</v>
      </c>
      <c r="L352" s="124"/>
      <c r="M352" s="128"/>
      <c r="N352" s="129"/>
      <c r="O352" s="129"/>
      <c r="P352" s="130">
        <f>SUM(P353:P371)</f>
        <v>23.468845999999996</v>
      </c>
      <c r="Q352" s="129"/>
      <c r="R352" s="130">
        <f>SUM(R353:R371)</f>
        <v>0.24703999999999998</v>
      </c>
      <c r="S352" s="129"/>
      <c r="T352" s="131">
        <f>SUM(T353:T371)</f>
        <v>0.10928</v>
      </c>
      <c r="AR352" s="125" t="s">
        <v>77</v>
      </c>
      <c r="AT352" s="132" t="s">
        <v>69</v>
      </c>
      <c r="AU352" s="132" t="s">
        <v>75</v>
      </c>
      <c r="AY352" s="125" t="s">
        <v>126</v>
      </c>
      <c r="BK352" s="133">
        <f>SUM(BK353:BK371)</f>
        <v>0</v>
      </c>
    </row>
    <row r="353" spans="1:65" s="2" customFormat="1" ht="16.5" customHeight="1">
      <c r="A353" s="30"/>
      <c r="B353" s="136"/>
      <c r="C353" s="137" t="s">
        <v>509</v>
      </c>
      <c r="D353" s="137" t="s">
        <v>128</v>
      </c>
      <c r="E353" s="138" t="s">
        <v>510</v>
      </c>
      <c r="F353" s="139" t="s">
        <v>511</v>
      </c>
      <c r="G353" s="140" t="s">
        <v>512</v>
      </c>
      <c r="H353" s="141">
        <v>2</v>
      </c>
      <c r="I353" s="142"/>
      <c r="J353" s="142">
        <f t="shared" ref="J353:J371" si="10">ROUND(I353*H353,2)</f>
        <v>0</v>
      </c>
      <c r="K353" s="139" t="s">
        <v>132</v>
      </c>
      <c r="L353" s="31"/>
      <c r="M353" s="143" t="s">
        <v>1</v>
      </c>
      <c r="N353" s="144" t="s">
        <v>35</v>
      </c>
      <c r="O353" s="145">
        <v>0.54800000000000004</v>
      </c>
      <c r="P353" s="145">
        <f t="shared" ref="P353:P371" si="11">O353*H353</f>
        <v>1.0960000000000001</v>
      </c>
      <c r="Q353" s="145">
        <v>0</v>
      </c>
      <c r="R353" s="145">
        <f t="shared" ref="R353:R371" si="12">Q353*H353</f>
        <v>0</v>
      </c>
      <c r="S353" s="145">
        <v>1.933E-2</v>
      </c>
      <c r="T353" s="146">
        <f t="shared" ref="T353:T371" si="13">S353*H353</f>
        <v>3.866E-2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47" t="s">
        <v>234</v>
      </c>
      <c r="AT353" s="147" t="s">
        <v>128</v>
      </c>
      <c r="AU353" s="147" t="s">
        <v>77</v>
      </c>
      <c r="AY353" s="18" t="s">
        <v>126</v>
      </c>
      <c r="BE353" s="148">
        <f t="shared" ref="BE353:BE371" si="14">IF(N353="základní",J353,0)</f>
        <v>0</v>
      </c>
      <c r="BF353" s="148">
        <f t="shared" ref="BF353:BF371" si="15">IF(N353="snížená",J353,0)</f>
        <v>0</v>
      </c>
      <c r="BG353" s="148">
        <f t="shared" ref="BG353:BG371" si="16">IF(N353="zákl. přenesená",J353,0)</f>
        <v>0</v>
      </c>
      <c r="BH353" s="148">
        <f t="shared" ref="BH353:BH371" si="17">IF(N353="sníž. přenesená",J353,0)</f>
        <v>0</v>
      </c>
      <c r="BI353" s="148">
        <f t="shared" ref="BI353:BI371" si="18">IF(N353="nulová",J353,0)</f>
        <v>0</v>
      </c>
      <c r="BJ353" s="18" t="s">
        <v>75</v>
      </c>
      <c r="BK353" s="148">
        <f t="shared" ref="BK353:BK371" si="19">ROUND(I353*H353,2)</f>
        <v>0</v>
      </c>
      <c r="BL353" s="18" t="s">
        <v>234</v>
      </c>
      <c r="BM353" s="147" t="s">
        <v>513</v>
      </c>
    </row>
    <row r="354" spans="1:65" s="2" customFormat="1" ht="24.2" customHeight="1">
      <c r="A354" s="30"/>
      <c r="B354" s="136"/>
      <c r="C354" s="137" t="s">
        <v>514</v>
      </c>
      <c r="D354" s="137" t="s">
        <v>128</v>
      </c>
      <c r="E354" s="138" t="s">
        <v>515</v>
      </c>
      <c r="F354" s="139" t="s">
        <v>516</v>
      </c>
      <c r="G354" s="140" t="s">
        <v>512</v>
      </c>
      <c r="H354" s="141">
        <v>2</v>
      </c>
      <c r="I354" s="142"/>
      <c r="J354" s="142">
        <f t="shared" si="10"/>
        <v>0</v>
      </c>
      <c r="K354" s="139" t="s">
        <v>132</v>
      </c>
      <c r="L354" s="31"/>
      <c r="M354" s="143" t="s">
        <v>1</v>
      </c>
      <c r="N354" s="144" t="s">
        <v>35</v>
      </c>
      <c r="O354" s="145">
        <v>1.4</v>
      </c>
      <c r="P354" s="145">
        <f t="shared" si="11"/>
        <v>2.8</v>
      </c>
      <c r="Q354" s="145">
        <v>2.894E-2</v>
      </c>
      <c r="R354" s="145">
        <f t="shared" si="12"/>
        <v>5.7880000000000001E-2</v>
      </c>
      <c r="S354" s="145">
        <v>0</v>
      </c>
      <c r="T354" s="146">
        <f t="shared" si="1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47" t="s">
        <v>234</v>
      </c>
      <c r="AT354" s="147" t="s">
        <v>128</v>
      </c>
      <c r="AU354" s="147" t="s">
        <v>77</v>
      </c>
      <c r="AY354" s="18" t="s">
        <v>126</v>
      </c>
      <c r="BE354" s="148">
        <f t="shared" si="14"/>
        <v>0</v>
      </c>
      <c r="BF354" s="148">
        <f t="shared" si="15"/>
        <v>0</v>
      </c>
      <c r="BG354" s="148">
        <f t="shared" si="16"/>
        <v>0</v>
      </c>
      <c r="BH354" s="148">
        <f t="shared" si="17"/>
        <v>0</v>
      </c>
      <c r="BI354" s="148">
        <f t="shared" si="18"/>
        <v>0</v>
      </c>
      <c r="BJ354" s="18" t="s">
        <v>75</v>
      </c>
      <c r="BK354" s="148">
        <f t="shared" si="19"/>
        <v>0</v>
      </c>
      <c r="BL354" s="18" t="s">
        <v>234</v>
      </c>
      <c r="BM354" s="147" t="s">
        <v>517</v>
      </c>
    </row>
    <row r="355" spans="1:65" s="2" customFormat="1" ht="16.5" customHeight="1">
      <c r="A355" s="30"/>
      <c r="B355" s="136"/>
      <c r="C355" s="137" t="s">
        <v>518</v>
      </c>
      <c r="D355" s="137" t="s">
        <v>128</v>
      </c>
      <c r="E355" s="138" t="s">
        <v>519</v>
      </c>
      <c r="F355" s="139" t="s">
        <v>520</v>
      </c>
      <c r="G355" s="140" t="s">
        <v>512</v>
      </c>
      <c r="H355" s="141">
        <v>2</v>
      </c>
      <c r="I355" s="142"/>
      <c r="J355" s="142">
        <f t="shared" si="10"/>
        <v>0</v>
      </c>
      <c r="K355" s="139" t="s">
        <v>132</v>
      </c>
      <c r="L355" s="31"/>
      <c r="M355" s="143" t="s">
        <v>1</v>
      </c>
      <c r="N355" s="144" t="s">
        <v>35</v>
      </c>
      <c r="O355" s="145">
        <v>0.36199999999999999</v>
      </c>
      <c r="P355" s="145">
        <f t="shared" si="11"/>
        <v>0.72399999999999998</v>
      </c>
      <c r="Q355" s="145">
        <v>0</v>
      </c>
      <c r="R355" s="145">
        <f t="shared" si="12"/>
        <v>0</v>
      </c>
      <c r="S355" s="145">
        <v>1.9460000000000002E-2</v>
      </c>
      <c r="T355" s="146">
        <f t="shared" si="13"/>
        <v>3.8920000000000003E-2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47" t="s">
        <v>234</v>
      </c>
      <c r="AT355" s="147" t="s">
        <v>128</v>
      </c>
      <c r="AU355" s="147" t="s">
        <v>77</v>
      </c>
      <c r="AY355" s="18" t="s">
        <v>126</v>
      </c>
      <c r="BE355" s="148">
        <f t="shared" si="14"/>
        <v>0</v>
      </c>
      <c r="BF355" s="148">
        <f t="shared" si="15"/>
        <v>0</v>
      </c>
      <c r="BG355" s="148">
        <f t="shared" si="16"/>
        <v>0</v>
      </c>
      <c r="BH355" s="148">
        <f t="shared" si="17"/>
        <v>0</v>
      </c>
      <c r="BI355" s="148">
        <f t="shared" si="18"/>
        <v>0</v>
      </c>
      <c r="BJ355" s="18" t="s">
        <v>75</v>
      </c>
      <c r="BK355" s="148">
        <f t="shared" si="19"/>
        <v>0</v>
      </c>
      <c r="BL355" s="18" t="s">
        <v>234</v>
      </c>
      <c r="BM355" s="147" t="s">
        <v>521</v>
      </c>
    </row>
    <row r="356" spans="1:65" s="2" customFormat="1" ht="24.2" customHeight="1">
      <c r="A356" s="30"/>
      <c r="B356" s="136"/>
      <c r="C356" s="137" t="s">
        <v>522</v>
      </c>
      <c r="D356" s="137" t="s">
        <v>128</v>
      </c>
      <c r="E356" s="138" t="s">
        <v>523</v>
      </c>
      <c r="F356" s="139" t="s">
        <v>524</v>
      </c>
      <c r="G356" s="140" t="s">
        <v>512</v>
      </c>
      <c r="H356" s="141">
        <v>2</v>
      </c>
      <c r="I356" s="142"/>
      <c r="J356" s="142">
        <f t="shared" si="10"/>
        <v>0</v>
      </c>
      <c r="K356" s="139" t="s">
        <v>132</v>
      </c>
      <c r="L356" s="31"/>
      <c r="M356" s="143" t="s">
        <v>1</v>
      </c>
      <c r="N356" s="144" t="s">
        <v>35</v>
      </c>
      <c r="O356" s="145">
        <v>1.1000000000000001</v>
      </c>
      <c r="P356" s="145">
        <f t="shared" si="11"/>
        <v>2.2000000000000002</v>
      </c>
      <c r="Q356" s="145">
        <v>1.6469999999999999E-2</v>
      </c>
      <c r="R356" s="145">
        <f t="shared" si="12"/>
        <v>3.2939999999999997E-2</v>
      </c>
      <c r="S356" s="145">
        <v>0</v>
      </c>
      <c r="T356" s="146">
        <f t="shared" si="1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47" t="s">
        <v>234</v>
      </c>
      <c r="AT356" s="147" t="s">
        <v>128</v>
      </c>
      <c r="AU356" s="147" t="s">
        <v>77</v>
      </c>
      <c r="AY356" s="18" t="s">
        <v>126</v>
      </c>
      <c r="BE356" s="148">
        <f t="shared" si="14"/>
        <v>0</v>
      </c>
      <c r="BF356" s="148">
        <f t="shared" si="15"/>
        <v>0</v>
      </c>
      <c r="BG356" s="148">
        <f t="shared" si="16"/>
        <v>0</v>
      </c>
      <c r="BH356" s="148">
        <f t="shared" si="17"/>
        <v>0</v>
      </c>
      <c r="BI356" s="148">
        <f t="shared" si="18"/>
        <v>0</v>
      </c>
      <c r="BJ356" s="18" t="s">
        <v>75</v>
      </c>
      <c r="BK356" s="148">
        <f t="shared" si="19"/>
        <v>0</v>
      </c>
      <c r="BL356" s="18" t="s">
        <v>234</v>
      </c>
      <c r="BM356" s="147" t="s">
        <v>525</v>
      </c>
    </row>
    <row r="357" spans="1:65" s="2" customFormat="1" ht="16.5" customHeight="1">
      <c r="A357" s="30"/>
      <c r="B357" s="136"/>
      <c r="C357" s="137" t="s">
        <v>526</v>
      </c>
      <c r="D357" s="137" t="s">
        <v>128</v>
      </c>
      <c r="E357" s="138" t="s">
        <v>527</v>
      </c>
      <c r="F357" s="139" t="s">
        <v>528</v>
      </c>
      <c r="G357" s="140" t="s">
        <v>512</v>
      </c>
      <c r="H357" s="141">
        <v>1</v>
      </c>
      <c r="I357" s="142"/>
      <c r="J357" s="142">
        <f t="shared" si="10"/>
        <v>0</v>
      </c>
      <c r="K357" s="139" t="s">
        <v>132</v>
      </c>
      <c r="L357" s="31"/>
      <c r="M357" s="143" t="s">
        <v>1</v>
      </c>
      <c r="N357" s="144" t="s">
        <v>35</v>
      </c>
      <c r="O357" s="145">
        <v>0.40300000000000002</v>
      </c>
      <c r="P357" s="145">
        <f t="shared" si="11"/>
        <v>0.40300000000000002</v>
      </c>
      <c r="Q357" s="145">
        <v>0</v>
      </c>
      <c r="R357" s="145">
        <f t="shared" si="12"/>
        <v>0</v>
      </c>
      <c r="S357" s="145">
        <v>2.2499999999999999E-2</v>
      </c>
      <c r="T357" s="146">
        <f t="shared" si="13"/>
        <v>2.2499999999999999E-2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47" t="s">
        <v>234</v>
      </c>
      <c r="AT357" s="147" t="s">
        <v>128</v>
      </c>
      <c r="AU357" s="147" t="s">
        <v>77</v>
      </c>
      <c r="AY357" s="18" t="s">
        <v>126</v>
      </c>
      <c r="BE357" s="148">
        <f t="shared" si="14"/>
        <v>0</v>
      </c>
      <c r="BF357" s="148">
        <f t="shared" si="15"/>
        <v>0</v>
      </c>
      <c r="BG357" s="148">
        <f t="shared" si="16"/>
        <v>0</v>
      </c>
      <c r="BH357" s="148">
        <f t="shared" si="17"/>
        <v>0</v>
      </c>
      <c r="BI357" s="148">
        <f t="shared" si="18"/>
        <v>0</v>
      </c>
      <c r="BJ357" s="18" t="s">
        <v>75</v>
      </c>
      <c r="BK357" s="148">
        <f t="shared" si="19"/>
        <v>0</v>
      </c>
      <c r="BL357" s="18" t="s">
        <v>234</v>
      </c>
      <c r="BM357" s="147" t="s">
        <v>529</v>
      </c>
    </row>
    <row r="358" spans="1:65" s="2" customFormat="1" ht="24.2" customHeight="1">
      <c r="A358" s="30"/>
      <c r="B358" s="136"/>
      <c r="C358" s="137" t="s">
        <v>530</v>
      </c>
      <c r="D358" s="137" t="s">
        <v>128</v>
      </c>
      <c r="E358" s="138" t="s">
        <v>531</v>
      </c>
      <c r="F358" s="139" t="s">
        <v>532</v>
      </c>
      <c r="G358" s="140" t="s">
        <v>512</v>
      </c>
      <c r="H358" s="141">
        <v>1</v>
      </c>
      <c r="I358" s="142"/>
      <c r="J358" s="142">
        <f t="shared" si="10"/>
        <v>0</v>
      </c>
      <c r="K358" s="139" t="s">
        <v>132</v>
      </c>
      <c r="L358" s="31"/>
      <c r="M358" s="143" t="s">
        <v>1</v>
      </c>
      <c r="N358" s="144" t="s">
        <v>35</v>
      </c>
      <c r="O358" s="145">
        <v>2.4620000000000002</v>
      </c>
      <c r="P358" s="145">
        <f t="shared" si="11"/>
        <v>2.4620000000000002</v>
      </c>
      <c r="Q358" s="145">
        <v>1.7569999999999999E-2</v>
      </c>
      <c r="R358" s="145">
        <f t="shared" si="12"/>
        <v>1.7569999999999999E-2</v>
      </c>
      <c r="S358" s="145">
        <v>0</v>
      </c>
      <c r="T358" s="146">
        <f t="shared" si="13"/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47" t="s">
        <v>234</v>
      </c>
      <c r="AT358" s="147" t="s">
        <v>128</v>
      </c>
      <c r="AU358" s="147" t="s">
        <v>77</v>
      </c>
      <c r="AY358" s="18" t="s">
        <v>126</v>
      </c>
      <c r="BE358" s="148">
        <f t="shared" si="14"/>
        <v>0</v>
      </c>
      <c r="BF358" s="148">
        <f t="shared" si="15"/>
        <v>0</v>
      </c>
      <c r="BG358" s="148">
        <f t="shared" si="16"/>
        <v>0</v>
      </c>
      <c r="BH358" s="148">
        <f t="shared" si="17"/>
        <v>0</v>
      </c>
      <c r="BI358" s="148">
        <f t="shared" si="18"/>
        <v>0</v>
      </c>
      <c r="BJ358" s="18" t="s">
        <v>75</v>
      </c>
      <c r="BK358" s="148">
        <f t="shared" si="19"/>
        <v>0</v>
      </c>
      <c r="BL358" s="18" t="s">
        <v>234</v>
      </c>
      <c r="BM358" s="147" t="s">
        <v>533</v>
      </c>
    </row>
    <row r="359" spans="1:65" s="2" customFormat="1" ht="21.75" customHeight="1">
      <c r="A359" s="30"/>
      <c r="B359" s="136"/>
      <c r="C359" s="137" t="s">
        <v>534</v>
      </c>
      <c r="D359" s="137" t="s">
        <v>128</v>
      </c>
      <c r="E359" s="138" t="s">
        <v>535</v>
      </c>
      <c r="F359" s="139" t="s">
        <v>536</v>
      </c>
      <c r="G359" s="140" t="s">
        <v>512</v>
      </c>
      <c r="H359" s="141">
        <v>1</v>
      </c>
      <c r="I359" s="142"/>
      <c r="J359" s="142">
        <f t="shared" si="10"/>
        <v>0</v>
      </c>
      <c r="K359" s="139" t="s">
        <v>132</v>
      </c>
      <c r="L359" s="31"/>
      <c r="M359" s="143" t="s">
        <v>1</v>
      </c>
      <c r="N359" s="144" t="s">
        <v>35</v>
      </c>
      <c r="O359" s="145">
        <v>2.54</v>
      </c>
      <c r="P359" s="145">
        <f t="shared" si="11"/>
        <v>2.54</v>
      </c>
      <c r="Q359" s="145">
        <v>1.383E-2</v>
      </c>
      <c r="R359" s="145">
        <f t="shared" si="12"/>
        <v>1.383E-2</v>
      </c>
      <c r="S359" s="145">
        <v>0</v>
      </c>
      <c r="T359" s="146">
        <f t="shared" si="13"/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47" t="s">
        <v>234</v>
      </c>
      <c r="AT359" s="147" t="s">
        <v>128</v>
      </c>
      <c r="AU359" s="147" t="s">
        <v>77</v>
      </c>
      <c r="AY359" s="18" t="s">
        <v>126</v>
      </c>
      <c r="BE359" s="148">
        <f t="shared" si="14"/>
        <v>0</v>
      </c>
      <c r="BF359" s="148">
        <f t="shared" si="15"/>
        <v>0</v>
      </c>
      <c r="BG359" s="148">
        <f t="shared" si="16"/>
        <v>0</v>
      </c>
      <c r="BH359" s="148">
        <f t="shared" si="17"/>
        <v>0</v>
      </c>
      <c r="BI359" s="148">
        <f t="shared" si="18"/>
        <v>0</v>
      </c>
      <c r="BJ359" s="18" t="s">
        <v>75</v>
      </c>
      <c r="BK359" s="148">
        <f t="shared" si="19"/>
        <v>0</v>
      </c>
      <c r="BL359" s="18" t="s">
        <v>234</v>
      </c>
      <c r="BM359" s="147" t="s">
        <v>537</v>
      </c>
    </row>
    <row r="360" spans="1:65" s="2" customFormat="1" ht="37.9" customHeight="1">
      <c r="A360" s="30"/>
      <c r="B360" s="136"/>
      <c r="C360" s="137" t="s">
        <v>249</v>
      </c>
      <c r="D360" s="137" t="s">
        <v>128</v>
      </c>
      <c r="E360" s="138" t="s">
        <v>538</v>
      </c>
      <c r="F360" s="139" t="s">
        <v>539</v>
      </c>
      <c r="G360" s="140" t="s">
        <v>512</v>
      </c>
      <c r="H360" s="141">
        <v>1</v>
      </c>
      <c r="I360" s="142"/>
      <c r="J360" s="142">
        <f t="shared" si="10"/>
        <v>0</v>
      </c>
      <c r="K360" s="139" t="s">
        <v>132</v>
      </c>
      <c r="L360" s="31"/>
      <c r="M360" s="143" t="s">
        <v>1</v>
      </c>
      <c r="N360" s="144" t="s">
        <v>35</v>
      </c>
      <c r="O360" s="145">
        <v>4.37</v>
      </c>
      <c r="P360" s="145">
        <f t="shared" si="11"/>
        <v>4.37</v>
      </c>
      <c r="Q360" s="145">
        <v>3.6459999999999999E-2</v>
      </c>
      <c r="R360" s="145">
        <f t="shared" si="12"/>
        <v>3.6459999999999999E-2</v>
      </c>
      <c r="S360" s="145">
        <v>0</v>
      </c>
      <c r="T360" s="146">
        <f t="shared" si="13"/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47" t="s">
        <v>234</v>
      </c>
      <c r="AT360" s="147" t="s">
        <v>128</v>
      </c>
      <c r="AU360" s="147" t="s">
        <v>77</v>
      </c>
      <c r="AY360" s="18" t="s">
        <v>126</v>
      </c>
      <c r="BE360" s="148">
        <f t="shared" si="14"/>
        <v>0</v>
      </c>
      <c r="BF360" s="148">
        <f t="shared" si="15"/>
        <v>0</v>
      </c>
      <c r="BG360" s="148">
        <f t="shared" si="16"/>
        <v>0</v>
      </c>
      <c r="BH360" s="148">
        <f t="shared" si="17"/>
        <v>0</v>
      </c>
      <c r="BI360" s="148">
        <f t="shared" si="18"/>
        <v>0</v>
      </c>
      <c r="BJ360" s="18" t="s">
        <v>75</v>
      </c>
      <c r="BK360" s="148">
        <f t="shared" si="19"/>
        <v>0</v>
      </c>
      <c r="BL360" s="18" t="s">
        <v>234</v>
      </c>
      <c r="BM360" s="147" t="s">
        <v>540</v>
      </c>
    </row>
    <row r="361" spans="1:65" s="2" customFormat="1" ht="24.2" customHeight="1">
      <c r="A361" s="30"/>
      <c r="B361" s="136"/>
      <c r="C361" s="137" t="s">
        <v>541</v>
      </c>
      <c r="D361" s="137" t="s">
        <v>128</v>
      </c>
      <c r="E361" s="138" t="s">
        <v>542</v>
      </c>
      <c r="F361" s="139" t="s">
        <v>543</v>
      </c>
      <c r="G361" s="140" t="s">
        <v>512</v>
      </c>
      <c r="H361" s="141">
        <v>1</v>
      </c>
      <c r="I361" s="142"/>
      <c r="J361" s="142">
        <f t="shared" si="10"/>
        <v>0</v>
      </c>
      <c r="K361" s="139" t="s">
        <v>132</v>
      </c>
      <c r="L361" s="31"/>
      <c r="M361" s="143" t="s">
        <v>1</v>
      </c>
      <c r="N361" s="144" t="s">
        <v>35</v>
      </c>
      <c r="O361" s="145">
        <v>0.46500000000000002</v>
      </c>
      <c r="P361" s="145">
        <f t="shared" si="11"/>
        <v>0.46500000000000002</v>
      </c>
      <c r="Q361" s="145">
        <v>0</v>
      </c>
      <c r="R361" s="145">
        <f t="shared" si="12"/>
        <v>0</v>
      </c>
      <c r="S361" s="145">
        <v>9.1999999999999998E-3</v>
      </c>
      <c r="T361" s="146">
        <f t="shared" si="13"/>
        <v>9.1999999999999998E-3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47" t="s">
        <v>234</v>
      </c>
      <c r="AT361" s="147" t="s">
        <v>128</v>
      </c>
      <c r="AU361" s="147" t="s">
        <v>77</v>
      </c>
      <c r="AY361" s="18" t="s">
        <v>126</v>
      </c>
      <c r="BE361" s="148">
        <f t="shared" si="14"/>
        <v>0</v>
      </c>
      <c r="BF361" s="148">
        <f t="shared" si="15"/>
        <v>0</v>
      </c>
      <c r="BG361" s="148">
        <f t="shared" si="16"/>
        <v>0</v>
      </c>
      <c r="BH361" s="148">
        <f t="shared" si="17"/>
        <v>0</v>
      </c>
      <c r="BI361" s="148">
        <f t="shared" si="18"/>
        <v>0</v>
      </c>
      <c r="BJ361" s="18" t="s">
        <v>75</v>
      </c>
      <c r="BK361" s="148">
        <f t="shared" si="19"/>
        <v>0</v>
      </c>
      <c r="BL361" s="18" t="s">
        <v>234</v>
      </c>
      <c r="BM361" s="147" t="s">
        <v>544</v>
      </c>
    </row>
    <row r="362" spans="1:65" s="2" customFormat="1" ht="33" customHeight="1">
      <c r="A362" s="30"/>
      <c r="B362" s="136"/>
      <c r="C362" s="137" t="s">
        <v>545</v>
      </c>
      <c r="D362" s="137" t="s">
        <v>128</v>
      </c>
      <c r="E362" s="138" t="s">
        <v>546</v>
      </c>
      <c r="F362" s="139" t="s">
        <v>547</v>
      </c>
      <c r="G362" s="140" t="s">
        <v>512</v>
      </c>
      <c r="H362" s="141">
        <v>1</v>
      </c>
      <c r="I362" s="142"/>
      <c r="J362" s="142">
        <f t="shared" si="10"/>
        <v>0</v>
      </c>
      <c r="K362" s="139" t="s">
        <v>132</v>
      </c>
      <c r="L362" s="31"/>
      <c r="M362" s="143" t="s">
        <v>1</v>
      </c>
      <c r="N362" s="144" t="s">
        <v>35</v>
      </c>
      <c r="O362" s="145">
        <v>0.85</v>
      </c>
      <c r="P362" s="145">
        <f t="shared" si="11"/>
        <v>0.85</v>
      </c>
      <c r="Q362" s="145">
        <v>4.9300000000000004E-3</v>
      </c>
      <c r="R362" s="145">
        <f t="shared" si="12"/>
        <v>4.9300000000000004E-3</v>
      </c>
      <c r="S362" s="145">
        <v>0</v>
      </c>
      <c r="T362" s="146">
        <f t="shared" si="13"/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47" t="s">
        <v>234</v>
      </c>
      <c r="AT362" s="147" t="s">
        <v>128</v>
      </c>
      <c r="AU362" s="147" t="s">
        <v>77</v>
      </c>
      <c r="AY362" s="18" t="s">
        <v>126</v>
      </c>
      <c r="BE362" s="148">
        <f t="shared" si="14"/>
        <v>0</v>
      </c>
      <c r="BF362" s="148">
        <f t="shared" si="15"/>
        <v>0</v>
      </c>
      <c r="BG362" s="148">
        <f t="shared" si="16"/>
        <v>0</v>
      </c>
      <c r="BH362" s="148">
        <f t="shared" si="17"/>
        <v>0</v>
      </c>
      <c r="BI362" s="148">
        <f t="shared" si="18"/>
        <v>0</v>
      </c>
      <c r="BJ362" s="18" t="s">
        <v>75</v>
      </c>
      <c r="BK362" s="148">
        <f t="shared" si="19"/>
        <v>0</v>
      </c>
      <c r="BL362" s="18" t="s">
        <v>234</v>
      </c>
      <c r="BM362" s="147" t="s">
        <v>548</v>
      </c>
    </row>
    <row r="363" spans="1:65" s="2" customFormat="1" ht="33" customHeight="1">
      <c r="A363" s="30"/>
      <c r="B363" s="136"/>
      <c r="C363" s="137" t="s">
        <v>549</v>
      </c>
      <c r="D363" s="137" t="s">
        <v>128</v>
      </c>
      <c r="E363" s="138" t="s">
        <v>550</v>
      </c>
      <c r="F363" s="139" t="s">
        <v>551</v>
      </c>
      <c r="G363" s="140" t="s">
        <v>512</v>
      </c>
      <c r="H363" s="141">
        <v>1</v>
      </c>
      <c r="I363" s="142"/>
      <c r="J363" s="142">
        <f t="shared" si="10"/>
        <v>0</v>
      </c>
      <c r="K363" s="139" t="s">
        <v>132</v>
      </c>
      <c r="L363" s="31"/>
      <c r="M363" s="143" t="s">
        <v>1</v>
      </c>
      <c r="N363" s="144" t="s">
        <v>35</v>
      </c>
      <c r="O363" s="145">
        <v>2.6880000000000002</v>
      </c>
      <c r="P363" s="145">
        <f t="shared" si="11"/>
        <v>2.6880000000000002</v>
      </c>
      <c r="Q363" s="145">
        <v>7.2340000000000002E-2</v>
      </c>
      <c r="R363" s="145">
        <f t="shared" si="12"/>
        <v>7.2340000000000002E-2</v>
      </c>
      <c r="S363" s="145">
        <v>0</v>
      </c>
      <c r="T363" s="146">
        <f t="shared" si="13"/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47" t="s">
        <v>234</v>
      </c>
      <c r="AT363" s="147" t="s">
        <v>128</v>
      </c>
      <c r="AU363" s="147" t="s">
        <v>77</v>
      </c>
      <c r="AY363" s="18" t="s">
        <v>126</v>
      </c>
      <c r="BE363" s="148">
        <f t="shared" si="14"/>
        <v>0</v>
      </c>
      <c r="BF363" s="148">
        <f t="shared" si="15"/>
        <v>0</v>
      </c>
      <c r="BG363" s="148">
        <f t="shared" si="16"/>
        <v>0</v>
      </c>
      <c r="BH363" s="148">
        <f t="shared" si="17"/>
        <v>0</v>
      </c>
      <c r="BI363" s="148">
        <f t="shared" si="18"/>
        <v>0</v>
      </c>
      <c r="BJ363" s="18" t="s">
        <v>75</v>
      </c>
      <c r="BK363" s="148">
        <f t="shared" si="19"/>
        <v>0</v>
      </c>
      <c r="BL363" s="18" t="s">
        <v>234</v>
      </c>
      <c r="BM363" s="147" t="s">
        <v>552</v>
      </c>
    </row>
    <row r="364" spans="1:65" s="2" customFormat="1" ht="21.75" customHeight="1">
      <c r="A364" s="30"/>
      <c r="B364" s="136"/>
      <c r="C364" s="137" t="s">
        <v>553</v>
      </c>
      <c r="D364" s="137" t="s">
        <v>128</v>
      </c>
      <c r="E364" s="138" t="s">
        <v>554</v>
      </c>
      <c r="F364" s="139" t="s">
        <v>555</v>
      </c>
      <c r="G364" s="140" t="s">
        <v>512</v>
      </c>
      <c r="H364" s="141">
        <v>1</v>
      </c>
      <c r="I364" s="142"/>
      <c r="J364" s="142">
        <f t="shared" si="10"/>
        <v>0</v>
      </c>
      <c r="K364" s="139" t="s">
        <v>493</v>
      </c>
      <c r="L364" s="31"/>
      <c r="M364" s="143" t="s">
        <v>1</v>
      </c>
      <c r="N364" s="144" t="s">
        <v>35</v>
      </c>
      <c r="O364" s="145">
        <v>0.22700000000000001</v>
      </c>
      <c r="P364" s="145">
        <f t="shared" si="11"/>
        <v>0.22700000000000001</v>
      </c>
      <c r="Q364" s="145">
        <v>2.4000000000000001E-4</v>
      </c>
      <c r="R364" s="145">
        <f t="shared" si="12"/>
        <v>2.4000000000000001E-4</v>
      </c>
      <c r="S364" s="145">
        <v>0</v>
      </c>
      <c r="T364" s="146">
        <f t="shared" si="13"/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47" t="s">
        <v>234</v>
      </c>
      <c r="AT364" s="147" t="s">
        <v>128</v>
      </c>
      <c r="AU364" s="147" t="s">
        <v>77</v>
      </c>
      <c r="AY364" s="18" t="s">
        <v>126</v>
      </c>
      <c r="BE364" s="148">
        <f t="shared" si="14"/>
        <v>0</v>
      </c>
      <c r="BF364" s="148">
        <f t="shared" si="15"/>
        <v>0</v>
      </c>
      <c r="BG364" s="148">
        <f t="shared" si="16"/>
        <v>0</v>
      </c>
      <c r="BH364" s="148">
        <f t="shared" si="17"/>
        <v>0</v>
      </c>
      <c r="BI364" s="148">
        <f t="shared" si="18"/>
        <v>0</v>
      </c>
      <c r="BJ364" s="18" t="s">
        <v>75</v>
      </c>
      <c r="BK364" s="148">
        <f t="shared" si="19"/>
        <v>0</v>
      </c>
      <c r="BL364" s="18" t="s">
        <v>234</v>
      </c>
      <c r="BM364" s="147" t="s">
        <v>556</v>
      </c>
    </row>
    <row r="365" spans="1:65" s="2" customFormat="1" ht="16.5" customHeight="1">
      <c r="A365" s="30"/>
      <c r="B365" s="136"/>
      <c r="C365" s="137" t="s">
        <v>557</v>
      </c>
      <c r="D365" s="137" t="s">
        <v>128</v>
      </c>
      <c r="E365" s="138" t="s">
        <v>558</v>
      </c>
      <c r="F365" s="139" t="s">
        <v>559</v>
      </c>
      <c r="G365" s="140" t="s">
        <v>192</v>
      </c>
      <c r="H365" s="141">
        <v>1</v>
      </c>
      <c r="I365" s="142"/>
      <c r="J365" s="142">
        <f t="shared" si="10"/>
        <v>0</v>
      </c>
      <c r="K365" s="139" t="s">
        <v>132</v>
      </c>
      <c r="L365" s="31"/>
      <c r="M365" s="143" t="s">
        <v>1</v>
      </c>
      <c r="N365" s="144" t="s">
        <v>35</v>
      </c>
      <c r="O365" s="145">
        <v>0.17599999999999999</v>
      </c>
      <c r="P365" s="145">
        <f t="shared" si="11"/>
        <v>0.17599999999999999</v>
      </c>
      <c r="Q365" s="145">
        <v>1.09E-3</v>
      </c>
      <c r="R365" s="145">
        <f t="shared" si="12"/>
        <v>1.09E-3</v>
      </c>
      <c r="S365" s="145">
        <v>0</v>
      </c>
      <c r="T365" s="146">
        <f t="shared" si="13"/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47" t="s">
        <v>234</v>
      </c>
      <c r="AT365" s="147" t="s">
        <v>128</v>
      </c>
      <c r="AU365" s="147" t="s">
        <v>77</v>
      </c>
      <c r="AY365" s="18" t="s">
        <v>126</v>
      </c>
      <c r="BE365" s="148">
        <f t="shared" si="14"/>
        <v>0</v>
      </c>
      <c r="BF365" s="148">
        <f t="shared" si="15"/>
        <v>0</v>
      </c>
      <c r="BG365" s="148">
        <f t="shared" si="16"/>
        <v>0</v>
      </c>
      <c r="BH365" s="148">
        <f t="shared" si="17"/>
        <v>0</v>
      </c>
      <c r="BI365" s="148">
        <f t="shared" si="18"/>
        <v>0</v>
      </c>
      <c r="BJ365" s="18" t="s">
        <v>75</v>
      </c>
      <c r="BK365" s="148">
        <f t="shared" si="19"/>
        <v>0</v>
      </c>
      <c r="BL365" s="18" t="s">
        <v>234</v>
      </c>
      <c r="BM365" s="147" t="s">
        <v>560</v>
      </c>
    </row>
    <row r="366" spans="1:65" s="2" customFormat="1" ht="24.2" customHeight="1">
      <c r="A366" s="30"/>
      <c r="B366" s="136"/>
      <c r="C366" s="137" t="s">
        <v>561</v>
      </c>
      <c r="D366" s="137" t="s">
        <v>128</v>
      </c>
      <c r="E366" s="138" t="s">
        <v>562</v>
      </c>
      <c r="F366" s="139" t="s">
        <v>563</v>
      </c>
      <c r="G366" s="140" t="s">
        <v>512</v>
      </c>
      <c r="H366" s="141">
        <v>1</v>
      </c>
      <c r="I366" s="142"/>
      <c r="J366" s="142">
        <f t="shared" si="10"/>
        <v>0</v>
      </c>
      <c r="K366" s="139" t="s">
        <v>132</v>
      </c>
      <c r="L366" s="31"/>
      <c r="M366" s="143" t="s">
        <v>1</v>
      </c>
      <c r="N366" s="144" t="s">
        <v>35</v>
      </c>
      <c r="O366" s="145">
        <v>0.2</v>
      </c>
      <c r="P366" s="145">
        <f t="shared" si="11"/>
        <v>0.2</v>
      </c>
      <c r="Q366" s="145">
        <v>1.8E-3</v>
      </c>
      <c r="R366" s="145">
        <f t="shared" si="12"/>
        <v>1.8E-3</v>
      </c>
      <c r="S366" s="145">
        <v>0</v>
      </c>
      <c r="T366" s="146">
        <f t="shared" si="13"/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147" t="s">
        <v>234</v>
      </c>
      <c r="AT366" s="147" t="s">
        <v>128</v>
      </c>
      <c r="AU366" s="147" t="s">
        <v>77</v>
      </c>
      <c r="AY366" s="18" t="s">
        <v>126</v>
      </c>
      <c r="BE366" s="148">
        <f t="shared" si="14"/>
        <v>0</v>
      </c>
      <c r="BF366" s="148">
        <f t="shared" si="15"/>
        <v>0</v>
      </c>
      <c r="BG366" s="148">
        <f t="shared" si="16"/>
        <v>0</v>
      </c>
      <c r="BH366" s="148">
        <f t="shared" si="17"/>
        <v>0</v>
      </c>
      <c r="BI366" s="148">
        <f t="shared" si="18"/>
        <v>0</v>
      </c>
      <c r="BJ366" s="18" t="s">
        <v>75</v>
      </c>
      <c r="BK366" s="148">
        <f t="shared" si="19"/>
        <v>0</v>
      </c>
      <c r="BL366" s="18" t="s">
        <v>234</v>
      </c>
      <c r="BM366" s="147" t="s">
        <v>564</v>
      </c>
    </row>
    <row r="367" spans="1:65" s="2" customFormat="1" ht="16.5" customHeight="1">
      <c r="A367" s="30"/>
      <c r="B367" s="136"/>
      <c r="C367" s="137" t="s">
        <v>565</v>
      </c>
      <c r="D367" s="137" t="s">
        <v>128</v>
      </c>
      <c r="E367" s="138" t="s">
        <v>566</v>
      </c>
      <c r="F367" s="139" t="s">
        <v>567</v>
      </c>
      <c r="G367" s="140" t="s">
        <v>512</v>
      </c>
      <c r="H367" s="141">
        <v>2</v>
      </c>
      <c r="I367" s="142"/>
      <c r="J367" s="142">
        <f t="shared" si="10"/>
        <v>0</v>
      </c>
      <c r="K367" s="139" t="s">
        <v>132</v>
      </c>
      <c r="L367" s="31"/>
      <c r="M367" s="143" t="s">
        <v>1</v>
      </c>
      <c r="N367" s="144" t="s">
        <v>35</v>
      </c>
      <c r="O367" s="145">
        <v>0.2</v>
      </c>
      <c r="P367" s="145">
        <f t="shared" si="11"/>
        <v>0.4</v>
      </c>
      <c r="Q367" s="145">
        <v>1.8400000000000001E-3</v>
      </c>
      <c r="R367" s="145">
        <f t="shared" si="12"/>
        <v>3.6800000000000001E-3</v>
      </c>
      <c r="S367" s="145">
        <v>0</v>
      </c>
      <c r="T367" s="146">
        <f t="shared" si="13"/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47" t="s">
        <v>234</v>
      </c>
      <c r="AT367" s="147" t="s">
        <v>128</v>
      </c>
      <c r="AU367" s="147" t="s">
        <v>77</v>
      </c>
      <c r="AY367" s="18" t="s">
        <v>126</v>
      </c>
      <c r="BE367" s="148">
        <f t="shared" si="14"/>
        <v>0</v>
      </c>
      <c r="BF367" s="148">
        <f t="shared" si="15"/>
        <v>0</v>
      </c>
      <c r="BG367" s="148">
        <f t="shared" si="16"/>
        <v>0</v>
      </c>
      <c r="BH367" s="148">
        <f t="shared" si="17"/>
        <v>0</v>
      </c>
      <c r="BI367" s="148">
        <f t="shared" si="18"/>
        <v>0</v>
      </c>
      <c r="BJ367" s="18" t="s">
        <v>75</v>
      </c>
      <c r="BK367" s="148">
        <f t="shared" si="19"/>
        <v>0</v>
      </c>
      <c r="BL367" s="18" t="s">
        <v>234</v>
      </c>
      <c r="BM367" s="147" t="s">
        <v>568</v>
      </c>
    </row>
    <row r="368" spans="1:65" s="2" customFormat="1" ht="24.2" customHeight="1">
      <c r="A368" s="30"/>
      <c r="B368" s="136"/>
      <c r="C368" s="137" t="s">
        <v>569</v>
      </c>
      <c r="D368" s="137" t="s">
        <v>128</v>
      </c>
      <c r="E368" s="138" t="s">
        <v>570</v>
      </c>
      <c r="F368" s="139" t="s">
        <v>571</v>
      </c>
      <c r="G368" s="140" t="s">
        <v>512</v>
      </c>
      <c r="H368" s="141">
        <v>1</v>
      </c>
      <c r="I368" s="142"/>
      <c r="J368" s="142">
        <f t="shared" si="10"/>
        <v>0</v>
      </c>
      <c r="K368" s="139" t="s">
        <v>132</v>
      </c>
      <c r="L368" s="31"/>
      <c r="M368" s="143" t="s">
        <v>1</v>
      </c>
      <c r="N368" s="144" t="s">
        <v>35</v>
      </c>
      <c r="O368" s="145">
        <v>0.4</v>
      </c>
      <c r="P368" s="145">
        <f t="shared" si="11"/>
        <v>0.4</v>
      </c>
      <c r="Q368" s="145">
        <v>1.9599999999999999E-3</v>
      </c>
      <c r="R368" s="145">
        <f t="shared" si="12"/>
        <v>1.9599999999999999E-3</v>
      </c>
      <c r="S368" s="145">
        <v>0</v>
      </c>
      <c r="T368" s="146">
        <f t="shared" si="13"/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47" t="s">
        <v>234</v>
      </c>
      <c r="AT368" s="147" t="s">
        <v>128</v>
      </c>
      <c r="AU368" s="147" t="s">
        <v>77</v>
      </c>
      <c r="AY368" s="18" t="s">
        <v>126</v>
      </c>
      <c r="BE368" s="148">
        <f t="shared" si="14"/>
        <v>0</v>
      </c>
      <c r="BF368" s="148">
        <f t="shared" si="15"/>
        <v>0</v>
      </c>
      <c r="BG368" s="148">
        <f t="shared" si="16"/>
        <v>0</v>
      </c>
      <c r="BH368" s="148">
        <f t="shared" si="17"/>
        <v>0</v>
      </c>
      <c r="BI368" s="148">
        <f t="shared" si="18"/>
        <v>0</v>
      </c>
      <c r="BJ368" s="18" t="s">
        <v>75</v>
      </c>
      <c r="BK368" s="148">
        <f t="shared" si="19"/>
        <v>0</v>
      </c>
      <c r="BL368" s="18" t="s">
        <v>234</v>
      </c>
      <c r="BM368" s="147" t="s">
        <v>572</v>
      </c>
    </row>
    <row r="369" spans="1:65" s="2" customFormat="1" ht="16.5" customHeight="1">
      <c r="A369" s="30"/>
      <c r="B369" s="136"/>
      <c r="C369" s="137" t="s">
        <v>573</v>
      </c>
      <c r="D369" s="137" t="s">
        <v>128</v>
      </c>
      <c r="E369" s="138" t="s">
        <v>574</v>
      </c>
      <c r="F369" s="139" t="s">
        <v>575</v>
      </c>
      <c r="G369" s="140" t="s">
        <v>512</v>
      </c>
      <c r="H369" s="141">
        <v>1</v>
      </c>
      <c r="I369" s="142"/>
      <c r="J369" s="142">
        <f t="shared" si="10"/>
        <v>0</v>
      </c>
      <c r="K369" s="139" t="s">
        <v>132</v>
      </c>
      <c r="L369" s="31"/>
      <c r="M369" s="143" t="s">
        <v>1</v>
      </c>
      <c r="N369" s="144" t="s">
        <v>35</v>
      </c>
      <c r="O369" s="145">
        <v>0.2</v>
      </c>
      <c r="P369" s="145">
        <f t="shared" si="11"/>
        <v>0.2</v>
      </c>
      <c r="Q369" s="145">
        <v>1.8400000000000001E-3</v>
      </c>
      <c r="R369" s="145">
        <f t="shared" si="12"/>
        <v>1.8400000000000001E-3</v>
      </c>
      <c r="S369" s="145">
        <v>0</v>
      </c>
      <c r="T369" s="146">
        <f t="shared" si="13"/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47" t="s">
        <v>234</v>
      </c>
      <c r="AT369" s="147" t="s">
        <v>128</v>
      </c>
      <c r="AU369" s="147" t="s">
        <v>77</v>
      </c>
      <c r="AY369" s="18" t="s">
        <v>126</v>
      </c>
      <c r="BE369" s="148">
        <f t="shared" si="14"/>
        <v>0</v>
      </c>
      <c r="BF369" s="148">
        <f t="shared" si="15"/>
        <v>0</v>
      </c>
      <c r="BG369" s="148">
        <f t="shared" si="16"/>
        <v>0</v>
      </c>
      <c r="BH369" s="148">
        <f t="shared" si="17"/>
        <v>0</v>
      </c>
      <c r="BI369" s="148">
        <f t="shared" si="18"/>
        <v>0</v>
      </c>
      <c r="BJ369" s="18" t="s">
        <v>75</v>
      </c>
      <c r="BK369" s="148">
        <f t="shared" si="19"/>
        <v>0</v>
      </c>
      <c r="BL369" s="18" t="s">
        <v>234</v>
      </c>
      <c r="BM369" s="147" t="s">
        <v>576</v>
      </c>
    </row>
    <row r="370" spans="1:65" s="2" customFormat="1" ht="16.5" customHeight="1">
      <c r="A370" s="30"/>
      <c r="B370" s="136"/>
      <c r="C370" s="137" t="s">
        <v>577</v>
      </c>
      <c r="D370" s="137" t="s">
        <v>128</v>
      </c>
      <c r="E370" s="138" t="s">
        <v>578</v>
      </c>
      <c r="F370" s="139" t="s">
        <v>579</v>
      </c>
      <c r="G370" s="140" t="s">
        <v>192</v>
      </c>
      <c r="H370" s="141">
        <v>2</v>
      </c>
      <c r="I370" s="142"/>
      <c r="J370" s="142">
        <f t="shared" si="10"/>
        <v>0</v>
      </c>
      <c r="K370" s="139" t="s">
        <v>132</v>
      </c>
      <c r="L370" s="31"/>
      <c r="M370" s="143" t="s">
        <v>1</v>
      </c>
      <c r="N370" s="144" t="s">
        <v>35</v>
      </c>
      <c r="O370" s="145">
        <v>0.113</v>
      </c>
      <c r="P370" s="145">
        <f t="shared" si="11"/>
        <v>0.22600000000000001</v>
      </c>
      <c r="Q370" s="145">
        <v>2.4000000000000001E-4</v>
      </c>
      <c r="R370" s="145">
        <f t="shared" si="12"/>
        <v>4.8000000000000001E-4</v>
      </c>
      <c r="S370" s="145">
        <v>0</v>
      </c>
      <c r="T370" s="146">
        <f t="shared" si="13"/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47" t="s">
        <v>234</v>
      </c>
      <c r="AT370" s="147" t="s">
        <v>128</v>
      </c>
      <c r="AU370" s="147" t="s">
        <v>77</v>
      </c>
      <c r="AY370" s="18" t="s">
        <v>126</v>
      </c>
      <c r="BE370" s="148">
        <f t="shared" si="14"/>
        <v>0</v>
      </c>
      <c r="BF370" s="148">
        <f t="shared" si="15"/>
        <v>0</v>
      </c>
      <c r="BG370" s="148">
        <f t="shared" si="16"/>
        <v>0</v>
      </c>
      <c r="BH370" s="148">
        <f t="shared" si="17"/>
        <v>0</v>
      </c>
      <c r="BI370" s="148">
        <f t="shared" si="18"/>
        <v>0</v>
      </c>
      <c r="BJ370" s="18" t="s">
        <v>75</v>
      </c>
      <c r="BK370" s="148">
        <f t="shared" si="19"/>
        <v>0</v>
      </c>
      <c r="BL370" s="18" t="s">
        <v>234</v>
      </c>
      <c r="BM370" s="147" t="s">
        <v>580</v>
      </c>
    </row>
    <row r="371" spans="1:65" s="2" customFormat="1" ht="24.2" customHeight="1">
      <c r="A371" s="30"/>
      <c r="B371" s="136"/>
      <c r="C371" s="137" t="s">
        <v>581</v>
      </c>
      <c r="D371" s="137" t="s">
        <v>128</v>
      </c>
      <c r="E371" s="138" t="s">
        <v>582</v>
      </c>
      <c r="F371" s="139" t="s">
        <v>583</v>
      </c>
      <c r="G371" s="140" t="s">
        <v>162</v>
      </c>
      <c r="H371" s="141">
        <v>0.247</v>
      </c>
      <c r="I371" s="142"/>
      <c r="J371" s="142">
        <f t="shared" si="10"/>
        <v>0</v>
      </c>
      <c r="K371" s="139" t="s">
        <v>132</v>
      </c>
      <c r="L371" s="31"/>
      <c r="M371" s="143" t="s">
        <v>1</v>
      </c>
      <c r="N371" s="144" t="s">
        <v>35</v>
      </c>
      <c r="O371" s="145">
        <v>4.218</v>
      </c>
      <c r="P371" s="145">
        <f t="shared" si="11"/>
        <v>1.041846</v>
      </c>
      <c r="Q371" s="145">
        <v>0</v>
      </c>
      <c r="R371" s="145">
        <f t="shared" si="12"/>
        <v>0</v>
      </c>
      <c r="S371" s="145">
        <v>0</v>
      </c>
      <c r="T371" s="146">
        <f t="shared" si="13"/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47" t="s">
        <v>234</v>
      </c>
      <c r="AT371" s="147" t="s">
        <v>128</v>
      </c>
      <c r="AU371" s="147" t="s">
        <v>77</v>
      </c>
      <c r="AY371" s="18" t="s">
        <v>126</v>
      </c>
      <c r="BE371" s="148">
        <f t="shared" si="14"/>
        <v>0</v>
      </c>
      <c r="BF371" s="148">
        <f t="shared" si="15"/>
        <v>0</v>
      </c>
      <c r="BG371" s="148">
        <f t="shared" si="16"/>
        <v>0</v>
      </c>
      <c r="BH371" s="148">
        <f t="shared" si="17"/>
        <v>0</v>
      </c>
      <c r="BI371" s="148">
        <f t="shared" si="18"/>
        <v>0</v>
      </c>
      <c r="BJ371" s="18" t="s">
        <v>75</v>
      </c>
      <c r="BK371" s="148">
        <f t="shared" si="19"/>
        <v>0</v>
      </c>
      <c r="BL371" s="18" t="s">
        <v>234</v>
      </c>
      <c r="BM371" s="147" t="s">
        <v>584</v>
      </c>
    </row>
    <row r="372" spans="1:65" s="12" customFormat="1" ht="22.9" customHeight="1">
      <c r="B372" s="124"/>
      <c r="D372" s="125" t="s">
        <v>69</v>
      </c>
      <c r="E372" s="134" t="s">
        <v>585</v>
      </c>
      <c r="F372" s="134" t="s">
        <v>586</v>
      </c>
      <c r="J372" s="135">
        <f>BK372</f>
        <v>0</v>
      </c>
      <c r="L372" s="124"/>
      <c r="M372" s="128"/>
      <c r="N372" s="129"/>
      <c r="O372" s="129"/>
      <c r="P372" s="130">
        <f>SUM(P373:P385)</f>
        <v>19.838444000000003</v>
      </c>
      <c r="Q372" s="129"/>
      <c r="R372" s="130">
        <f>SUM(R373:R385)</f>
        <v>0.54257999999999995</v>
      </c>
      <c r="S372" s="129"/>
      <c r="T372" s="131">
        <f>SUM(T373:T385)</f>
        <v>0.19025999999999998</v>
      </c>
      <c r="AR372" s="125" t="s">
        <v>77</v>
      </c>
      <c r="AT372" s="132" t="s">
        <v>69</v>
      </c>
      <c r="AU372" s="132" t="s">
        <v>75</v>
      </c>
      <c r="AY372" s="125" t="s">
        <v>126</v>
      </c>
      <c r="BK372" s="133">
        <f>SUM(BK373:BK385)</f>
        <v>0</v>
      </c>
    </row>
    <row r="373" spans="1:65" s="2" customFormat="1" ht="24.2" customHeight="1">
      <c r="A373" s="30"/>
      <c r="B373" s="136"/>
      <c r="C373" s="137" t="s">
        <v>587</v>
      </c>
      <c r="D373" s="137" t="s">
        <v>128</v>
      </c>
      <c r="E373" s="138" t="s">
        <v>588</v>
      </c>
      <c r="F373" s="139" t="s">
        <v>589</v>
      </c>
      <c r="G373" s="140" t="s">
        <v>192</v>
      </c>
      <c r="H373" s="141">
        <v>18</v>
      </c>
      <c r="I373" s="142"/>
      <c r="J373" s="142">
        <f>ROUND(I373*H373,2)</f>
        <v>0</v>
      </c>
      <c r="K373" s="139" t="s">
        <v>493</v>
      </c>
      <c r="L373" s="31"/>
      <c r="M373" s="143" t="s">
        <v>1</v>
      </c>
      <c r="N373" s="144" t="s">
        <v>35</v>
      </c>
      <c r="O373" s="145">
        <v>8.2000000000000003E-2</v>
      </c>
      <c r="P373" s="145">
        <f>O373*H373</f>
        <v>1.476</v>
      </c>
      <c r="Q373" s="145">
        <v>0</v>
      </c>
      <c r="R373" s="145">
        <f>Q373*H373</f>
        <v>0</v>
      </c>
      <c r="S373" s="145">
        <v>1.057E-2</v>
      </c>
      <c r="T373" s="146">
        <f>S373*H373</f>
        <v>0.19025999999999998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47" t="s">
        <v>234</v>
      </c>
      <c r="AT373" s="147" t="s">
        <v>128</v>
      </c>
      <c r="AU373" s="147" t="s">
        <v>77</v>
      </c>
      <c r="AY373" s="18" t="s">
        <v>126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8" t="s">
        <v>75</v>
      </c>
      <c r="BK373" s="148">
        <f>ROUND(I373*H373,2)</f>
        <v>0</v>
      </c>
      <c r="BL373" s="18" t="s">
        <v>234</v>
      </c>
      <c r="BM373" s="147" t="s">
        <v>590</v>
      </c>
    </row>
    <row r="374" spans="1:65" s="2" customFormat="1" ht="37.9" customHeight="1">
      <c r="A374" s="30"/>
      <c r="B374" s="136"/>
      <c r="C374" s="137" t="s">
        <v>591</v>
      </c>
      <c r="D374" s="137" t="s">
        <v>128</v>
      </c>
      <c r="E374" s="138" t="s">
        <v>592</v>
      </c>
      <c r="F374" s="139" t="s">
        <v>593</v>
      </c>
      <c r="G374" s="140" t="s">
        <v>192</v>
      </c>
      <c r="H374" s="141">
        <v>16</v>
      </c>
      <c r="I374" s="142"/>
      <c r="J374" s="142">
        <f>ROUND(I374*H374,2)</f>
        <v>0</v>
      </c>
      <c r="K374" s="139" t="s">
        <v>132</v>
      </c>
      <c r="L374" s="31"/>
      <c r="M374" s="143" t="s">
        <v>1</v>
      </c>
      <c r="N374" s="144" t="s">
        <v>35</v>
      </c>
      <c r="O374" s="145">
        <v>0.28999999999999998</v>
      </c>
      <c r="P374" s="145">
        <f>O374*H374</f>
        <v>4.6399999999999997</v>
      </c>
      <c r="Q374" s="145">
        <v>3.1539999999999999E-2</v>
      </c>
      <c r="R374" s="145">
        <f>Q374*H374</f>
        <v>0.50463999999999998</v>
      </c>
      <c r="S374" s="145">
        <v>0</v>
      </c>
      <c r="T374" s="146">
        <f>S374*H374</f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147" t="s">
        <v>234</v>
      </c>
      <c r="AT374" s="147" t="s">
        <v>128</v>
      </c>
      <c r="AU374" s="147" t="s">
        <v>77</v>
      </c>
      <c r="AY374" s="18" t="s">
        <v>126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8" t="s">
        <v>75</v>
      </c>
      <c r="BK374" s="148">
        <f>ROUND(I374*H374,2)</f>
        <v>0</v>
      </c>
      <c r="BL374" s="18" t="s">
        <v>234</v>
      </c>
      <c r="BM374" s="147" t="s">
        <v>594</v>
      </c>
    </row>
    <row r="375" spans="1:65" s="14" customFormat="1">
      <c r="B375" s="156"/>
      <c r="D375" s="150" t="s">
        <v>135</v>
      </c>
      <c r="E375" s="157" t="s">
        <v>1</v>
      </c>
      <c r="F375" s="158" t="s">
        <v>142</v>
      </c>
      <c r="H375" s="159">
        <v>8</v>
      </c>
      <c r="L375" s="156"/>
      <c r="M375" s="160"/>
      <c r="N375" s="161"/>
      <c r="O375" s="161"/>
      <c r="P375" s="161"/>
      <c r="Q375" s="161"/>
      <c r="R375" s="161"/>
      <c r="S375" s="161"/>
      <c r="T375" s="162"/>
      <c r="AT375" s="157" t="s">
        <v>135</v>
      </c>
      <c r="AU375" s="157" t="s">
        <v>77</v>
      </c>
      <c r="AV375" s="14" t="s">
        <v>77</v>
      </c>
      <c r="AW375" s="14" t="s">
        <v>27</v>
      </c>
      <c r="AX375" s="14" t="s">
        <v>70</v>
      </c>
      <c r="AY375" s="157" t="s">
        <v>126</v>
      </c>
    </row>
    <row r="376" spans="1:65" s="14" customFormat="1">
      <c r="B376" s="156"/>
      <c r="D376" s="150" t="s">
        <v>135</v>
      </c>
      <c r="E376" s="157" t="s">
        <v>1</v>
      </c>
      <c r="F376" s="158" t="s">
        <v>142</v>
      </c>
      <c r="H376" s="159">
        <v>8</v>
      </c>
      <c r="L376" s="156"/>
      <c r="M376" s="160"/>
      <c r="N376" s="161"/>
      <c r="O376" s="161"/>
      <c r="P376" s="161"/>
      <c r="Q376" s="161"/>
      <c r="R376" s="161"/>
      <c r="S376" s="161"/>
      <c r="T376" s="162"/>
      <c r="AT376" s="157" t="s">
        <v>135</v>
      </c>
      <c r="AU376" s="157" t="s">
        <v>77</v>
      </c>
      <c r="AV376" s="14" t="s">
        <v>77</v>
      </c>
      <c r="AW376" s="14" t="s">
        <v>27</v>
      </c>
      <c r="AX376" s="14" t="s">
        <v>70</v>
      </c>
      <c r="AY376" s="157" t="s">
        <v>126</v>
      </c>
    </row>
    <row r="377" spans="1:65" s="15" customFormat="1">
      <c r="B377" s="163"/>
      <c r="D377" s="150" t="s">
        <v>135</v>
      </c>
      <c r="E377" s="164" t="s">
        <v>1</v>
      </c>
      <c r="F377" s="165" t="s">
        <v>138</v>
      </c>
      <c r="H377" s="166">
        <v>16</v>
      </c>
      <c r="L377" s="163"/>
      <c r="M377" s="167"/>
      <c r="N377" s="168"/>
      <c r="O377" s="168"/>
      <c r="P377" s="168"/>
      <c r="Q377" s="168"/>
      <c r="R377" s="168"/>
      <c r="S377" s="168"/>
      <c r="T377" s="169"/>
      <c r="AT377" s="164" t="s">
        <v>135</v>
      </c>
      <c r="AU377" s="164" t="s">
        <v>77</v>
      </c>
      <c r="AV377" s="15" t="s">
        <v>133</v>
      </c>
      <c r="AW377" s="15" t="s">
        <v>27</v>
      </c>
      <c r="AX377" s="15" t="s">
        <v>75</v>
      </c>
      <c r="AY377" s="164" t="s">
        <v>126</v>
      </c>
    </row>
    <row r="378" spans="1:65" s="2" customFormat="1" ht="24.2" customHeight="1">
      <c r="A378" s="30"/>
      <c r="B378" s="136"/>
      <c r="C378" s="137" t="s">
        <v>595</v>
      </c>
      <c r="D378" s="137" t="s">
        <v>128</v>
      </c>
      <c r="E378" s="138" t="s">
        <v>596</v>
      </c>
      <c r="F378" s="139" t="s">
        <v>597</v>
      </c>
      <c r="G378" s="140" t="s">
        <v>192</v>
      </c>
      <c r="H378" s="141">
        <v>2</v>
      </c>
      <c r="I378" s="142"/>
      <c r="J378" s="142">
        <f>ROUND(I378*H378,2)</f>
        <v>0</v>
      </c>
      <c r="K378" s="139" t="s">
        <v>132</v>
      </c>
      <c r="L378" s="31"/>
      <c r="M378" s="143" t="s">
        <v>1</v>
      </c>
      <c r="N378" s="144" t="s">
        <v>35</v>
      </c>
      <c r="O378" s="145">
        <v>0.60699999999999998</v>
      </c>
      <c r="P378" s="145">
        <f>O378*H378</f>
        <v>1.214</v>
      </c>
      <c r="Q378" s="145">
        <v>1.7600000000000001E-2</v>
      </c>
      <c r="R378" s="145">
        <f>Q378*H378</f>
        <v>3.5200000000000002E-2</v>
      </c>
      <c r="S378" s="145">
        <v>0</v>
      </c>
      <c r="T378" s="14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47" t="s">
        <v>234</v>
      </c>
      <c r="AT378" s="147" t="s">
        <v>128</v>
      </c>
      <c r="AU378" s="147" t="s">
        <v>77</v>
      </c>
      <c r="AY378" s="18" t="s">
        <v>126</v>
      </c>
      <c r="BE378" s="148">
        <f>IF(N378="základní",J378,0)</f>
        <v>0</v>
      </c>
      <c r="BF378" s="148">
        <f>IF(N378="snížená",J378,0)</f>
        <v>0</v>
      </c>
      <c r="BG378" s="148">
        <f>IF(N378="zákl. přenesená",J378,0)</f>
        <v>0</v>
      </c>
      <c r="BH378" s="148">
        <f>IF(N378="sníž. přenesená",J378,0)</f>
        <v>0</v>
      </c>
      <c r="BI378" s="148">
        <f>IF(N378="nulová",J378,0)</f>
        <v>0</v>
      </c>
      <c r="BJ378" s="18" t="s">
        <v>75</v>
      </c>
      <c r="BK378" s="148">
        <f>ROUND(I378*H378,2)</f>
        <v>0</v>
      </c>
      <c r="BL378" s="18" t="s">
        <v>234</v>
      </c>
      <c r="BM378" s="147" t="s">
        <v>598</v>
      </c>
    </row>
    <row r="379" spans="1:65" s="13" customFormat="1">
      <c r="B379" s="149"/>
      <c r="D379" s="150" t="s">
        <v>135</v>
      </c>
      <c r="E379" s="151" t="s">
        <v>1</v>
      </c>
      <c r="F379" s="152" t="s">
        <v>599</v>
      </c>
      <c r="H379" s="151" t="s">
        <v>1</v>
      </c>
      <c r="L379" s="149"/>
      <c r="M379" s="153"/>
      <c r="N379" s="154"/>
      <c r="O379" s="154"/>
      <c r="P379" s="154"/>
      <c r="Q379" s="154"/>
      <c r="R379" s="154"/>
      <c r="S379" s="154"/>
      <c r="T379" s="155"/>
      <c r="AT379" s="151" t="s">
        <v>135</v>
      </c>
      <c r="AU379" s="151" t="s">
        <v>77</v>
      </c>
      <c r="AV379" s="13" t="s">
        <v>75</v>
      </c>
      <c r="AW379" s="13" t="s">
        <v>27</v>
      </c>
      <c r="AX379" s="13" t="s">
        <v>70</v>
      </c>
      <c r="AY379" s="151" t="s">
        <v>126</v>
      </c>
    </row>
    <row r="380" spans="1:65" s="14" customFormat="1">
      <c r="B380" s="156"/>
      <c r="D380" s="150" t="s">
        <v>135</v>
      </c>
      <c r="E380" s="157" t="s">
        <v>1</v>
      </c>
      <c r="F380" s="158" t="s">
        <v>77</v>
      </c>
      <c r="H380" s="159">
        <v>2</v>
      </c>
      <c r="L380" s="156"/>
      <c r="M380" s="160"/>
      <c r="N380" s="161"/>
      <c r="O380" s="161"/>
      <c r="P380" s="161"/>
      <c r="Q380" s="161"/>
      <c r="R380" s="161"/>
      <c r="S380" s="161"/>
      <c r="T380" s="162"/>
      <c r="AT380" s="157" t="s">
        <v>135</v>
      </c>
      <c r="AU380" s="157" t="s">
        <v>77</v>
      </c>
      <c r="AV380" s="14" t="s">
        <v>77</v>
      </c>
      <c r="AW380" s="14" t="s">
        <v>27</v>
      </c>
      <c r="AX380" s="14" t="s">
        <v>70</v>
      </c>
      <c r="AY380" s="157" t="s">
        <v>126</v>
      </c>
    </row>
    <row r="381" spans="1:65" s="15" customFormat="1">
      <c r="B381" s="163"/>
      <c r="D381" s="150" t="s">
        <v>135</v>
      </c>
      <c r="E381" s="164" t="s">
        <v>1</v>
      </c>
      <c r="F381" s="165" t="s">
        <v>138</v>
      </c>
      <c r="H381" s="166">
        <v>2</v>
      </c>
      <c r="L381" s="163"/>
      <c r="M381" s="167"/>
      <c r="N381" s="168"/>
      <c r="O381" s="168"/>
      <c r="P381" s="168"/>
      <c r="Q381" s="168"/>
      <c r="R381" s="168"/>
      <c r="S381" s="168"/>
      <c r="T381" s="169"/>
      <c r="AT381" s="164" t="s">
        <v>135</v>
      </c>
      <c r="AU381" s="164" t="s">
        <v>77</v>
      </c>
      <c r="AV381" s="15" t="s">
        <v>133</v>
      </c>
      <c r="AW381" s="15" t="s">
        <v>27</v>
      </c>
      <c r="AX381" s="15" t="s">
        <v>75</v>
      </c>
      <c r="AY381" s="164" t="s">
        <v>126</v>
      </c>
    </row>
    <row r="382" spans="1:65" s="2" customFormat="1" ht="24.2" customHeight="1">
      <c r="A382" s="30"/>
      <c r="B382" s="136"/>
      <c r="C382" s="137" t="s">
        <v>600</v>
      </c>
      <c r="D382" s="137" t="s">
        <v>128</v>
      </c>
      <c r="E382" s="138" t="s">
        <v>601</v>
      </c>
      <c r="F382" s="139" t="s">
        <v>602</v>
      </c>
      <c r="G382" s="140" t="s">
        <v>192</v>
      </c>
      <c r="H382" s="141">
        <v>18</v>
      </c>
      <c r="I382" s="142"/>
      <c r="J382" s="142">
        <f>ROUND(I382*H382,2)</f>
        <v>0</v>
      </c>
      <c r="K382" s="139" t="s">
        <v>132</v>
      </c>
      <c r="L382" s="31"/>
      <c r="M382" s="143" t="s">
        <v>1</v>
      </c>
      <c r="N382" s="144" t="s">
        <v>35</v>
      </c>
      <c r="O382" s="145">
        <v>0.26800000000000002</v>
      </c>
      <c r="P382" s="145">
        <f>O382*H382</f>
        <v>4.8239999999999998</v>
      </c>
      <c r="Q382" s="145">
        <v>0</v>
      </c>
      <c r="R382" s="145">
        <f>Q382*H382</f>
        <v>0</v>
      </c>
      <c r="S382" s="145">
        <v>0</v>
      </c>
      <c r="T382" s="146">
        <f>S382*H382</f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147" t="s">
        <v>234</v>
      </c>
      <c r="AT382" s="147" t="s">
        <v>128</v>
      </c>
      <c r="AU382" s="147" t="s">
        <v>77</v>
      </c>
      <c r="AY382" s="18" t="s">
        <v>126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8" t="s">
        <v>75</v>
      </c>
      <c r="BK382" s="148">
        <f>ROUND(I382*H382,2)</f>
        <v>0</v>
      </c>
      <c r="BL382" s="18" t="s">
        <v>234</v>
      </c>
      <c r="BM382" s="147" t="s">
        <v>603</v>
      </c>
    </row>
    <row r="383" spans="1:65" s="2" customFormat="1" ht="24.2" customHeight="1">
      <c r="A383" s="30"/>
      <c r="B383" s="136"/>
      <c r="C383" s="137" t="s">
        <v>604</v>
      </c>
      <c r="D383" s="137" t="s">
        <v>128</v>
      </c>
      <c r="E383" s="138" t="s">
        <v>605</v>
      </c>
      <c r="F383" s="139" t="s">
        <v>606</v>
      </c>
      <c r="G383" s="140" t="s">
        <v>192</v>
      </c>
      <c r="H383" s="141">
        <v>18</v>
      </c>
      <c r="I383" s="142"/>
      <c r="J383" s="142">
        <f>ROUND(I383*H383,2)</f>
        <v>0</v>
      </c>
      <c r="K383" s="139" t="s">
        <v>132</v>
      </c>
      <c r="L383" s="31"/>
      <c r="M383" s="143" t="s">
        <v>1</v>
      </c>
      <c r="N383" s="144" t="s">
        <v>35</v>
      </c>
      <c r="O383" s="145">
        <v>0.22</v>
      </c>
      <c r="P383" s="145">
        <f>O383*H383</f>
        <v>3.96</v>
      </c>
      <c r="Q383" s="145">
        <v>1.3999999999999999E-4</v>
      </c>
      <c r="R383" s="145">
        <f>Q383*H383</f>
        <v>2.5199999999999997E-3</v>
      </c>
      <c r="S383" s="145">
        <v>0</v>
      </c>
      <c r="T383" s="146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7" t="s">
        <v>234</v>
      </c>
      <c r="AT383" s="147" t="s">
        <v>128</v>
      </c>
      <c r="AU383" s="147" t="s">
        <v>77</v>
      </c>
      <c r="AY383" s="18" t="s">
        <v>126</v>
      </c>
      <c r="BE383" s="148">
        <f>IF(N383="základní",J383,0)</f>
        <v>0</v>
      </c>
      <c r="BF383" s="148">
        <f>IF(N383="snížená",J383,0)</f>
        <v>0</v>
      </c>
      <c r="BG383" s="148">
        <f>IF(N383="zákl. přenesená",J383,0)</f>
        <v>0</v>
      </c>
      <c r="BH383" s="148">
        <f>IF(N383="sníž. přenesená",J383,0)</f>
        <v>0</v>
      </c>
      <c r="BI383" s="148">
        <f>IF(N383="nulová",J383,0)</f>
        <v>0</v>
      </c>
      <c r="BJ383" s="18" t="s">
        <v>75</v>
      </c>
      <c r="BK383" s="148">
        <f>ROUND(I383*H383,2)</f>
        <v>0</v>
      </c>
      <c r="BL383" s="18" t="s">
        <v>234</v>
      </c>
      <c r="BM383" s="147" t="s">
        <v>607</v>
      </c>
    </row>
    <row r="384" spans="1:65" s="2" customFormat="1" ht="21.75" customHeight="1">
      <c r="A384" s="30"/>
      <c r="B384" s="136"/>
      <c r="C384" s="137" t="s">
        <v>608</v>
      </c>
      <c r="D384" s="137" t="s">
        <v>128</v>
      </c>
      <c r="E384" s="138" t="s">
        <v>609</v>
      </c>
      <c r="F384" s="139" t="s">
        <v>610</v>
      </c>
      <c r="G384" s="140" t="s">
        <v>512</v>
      </c>
      <c r="H384" s="141">
        <v>1</v>
      </c>
      <c r="I384" s="142"/>
      <c r="J384" s="142">
        <f>ROUND(I384*H384,2)</f>
        <v>0</v>
      </c>
      <c r="K384" s="139" t="s">
        <v>427</v>
      </c>
      <c r="L384" s="31"/>
      <c r="M384" s="143" t="s">
        <v>1</v>
      </c>
      <c r="N384" s="144" t="s">
        <v>35</v>
      </c>
      <c r="O384" s="145">
        <v>8.2000000000000003E-2</v>
      </c>
      <c r="P384" s="145">
        <f>O384*H384</f>
        <v>8.2000000000000003E-2</v>
      </c>
      <c r="Q384" s="145">
        <v>2.2000000000000001E-4</v>
      </c>
      <c r="R384" s="145">
        <f>Q384*H384</f>
        <v>2.2000000000000001E-4</v>
      </c>
      <c r="S384" s="145">
        <v>0</v>
      </c>
      <c r="T384" s="146">
        <f>S384*H384</f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147" t="s">
        <v>234</v>
      </c>
      <c r="AT384" s="147" t="s">
        <v>128</v>
      </c>
      <c r="AU384" s="147" t="s">
        <v>77</v>
      </c>
      <c r="AY384" s="18" t="s">
        <v>126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8" t="s">
        <v>75</v>
      </c>
      <c r="BK384" s="148">
        <f>ROUND(I384*H384,2)</f>
        <v>0</v>
      </c>
      <c r="BL384" s="18" t="s">
        <v>234</v>
      </c>
      <c r="BM384" s="147" t="s">
        <v>611</v>
      </c>
    </row>
    <row r="385" spans="1:65" s="2" customFormat="1" ht="24.2" customHeight="1">
      <c r="A385" s="30"/>
      <c r="B385" s="136"/>
      <c r="C385" s="137" t="s">
        <v>612</v>
      </c>
      <c r="D385" s="137" t="s">
        <v>128</v>
      </c>
      <c r="E385" s="138" t="s">
        <v>613</v>
      </c>
      <c r="F385" s="139" t="s">
        <v>614</v>
      </c>
      <c r="G385" s="140" t="s">
        <v>162</v>
      </c>
      <c r="H385" s="141">
        <v>0.54300000000000004</v>
      </c>
      <c r="I385" s="142"/>
      <c r="J385" s="142">
        <f>ROUND(I385*H385,2)</f>
        <v>0</v>
      </c>
      <c r="K385" s="139" t="s">
        <v>132</v>
      </c>
      <c r="L385" s="31"/>
      <c r="M385" s="143" t="s">
        <v>1</v>
      </c>
      <c r="N385" s="144" t="s">
        <v>35</v>
      </c>
      <c r="O385" s="145">
        <v>6.7080000000000002</v>
      </c>
      <c r="P385" s="145">
        <f>O385*H385</f>
        <v>3.6424440000000002</v>
      </c>
      <c r="Q385" s="145">
        <v>0</v>
      </c>
      <c r="R385" s="145">
        <f>Q385*H385</f>
        <v>0</v>
      </c>
      <c r="S385" s="145">
        <v>0</v>
      </c>
      <c r="T385" s="146">
        <f>S385*H385</f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147" t="s">
        <v>234</v>
      </c>
      <c r="AT385" s="147" t="s">
        <v>128</v>
      </c>
      <c r="AU385" s="147" t="s">
        <v>77</v>
      </c>
      <c r="AY385" s="18" t="s">
        <v>126</v>
      </c>
      <c r="BE385" s="148">
        <f>IF(N385="základní",J385,0)</f>
        <v>0</v>
      </c>
      <c r="BF385" s="148">
        <f>IF(N385="snížená",J385,0)</f>
        <v>0</v>
      </c>
      <c r="BG385" s="148">
        <f>IF(N385="zákl. přenesená",J385,0)</f>
        <v>0</v>
      </c>
      <c r="BH385" s="148">
        <f>IF(N385="sníž. přenesená",J385,0)</f>
        <v>0</v>
      </c>
      <c r="BI385" s="148">
        <f>IF(N385="nulová",J385,0)</f>
        <v>0</v>
      </c>
      <c r="BJ385" s="18" t="s">
        <v>75</v>
      </c>
      <c r="BK385" s="148">
        <f>ROUND(I385*H385,2)</f>
        <v>0</v>
      </c>
      <c r="BL385" s="18" t="s">
        <v>234</v>
      </c>
      <c r="BM385" s="147" t="s">
        <v>615</v>
      </c>
    </row>
    <row r="386" spans="1:65" s="12" customFormat="1" ht="22.9" customHeight="1">
      <c r="B386" s="124"/>
      <c r="D386" s="125" t="s">
        <v>69</v>
      </c>
      <c r="E386" s="134" t="s">
        <v>616</v>
      </c>
      <c r="F386" s="134" t="s">
        <v>617</v>
      </c>
      <c r="J386" s="135">
        <f>BK386</f>
        <v>0</v>
      </c>
      <c r="L386" s="124"/>
      <c r="M386" s="128"/>
      <c r="N386" s="129"/>
      <c r="O386" s="129"/>
      <c r="P386" s="130">
        <f>P387</f>
        <v>0</v>
      </c>
      <c r="Q386" s="129"/>
      <c r="R386" s="130">
        <f>R387</f>
        <v>0</v>
      </c>
      <c r="S386" s="129"/>
      <c r="T386" s="131">
        <f>T387</f>
        <v>0</v>
      </c>
      <c r="AR386" s="125" t="s">
        <v>77</v>
      </c>
      <c r="AT386" s="132" t="s">
        <v>69</v>
      </c>
      <c r="AU386" s="132" t="s">
        <v>75</v>
      </c>
      <c r="AY386" s="125" t="s">
        <v>126</v>
      </c>
      <c r="BK386" s="133">
        <f>BK387</f>
        <v>0</v>
      </c>
    </row>
    <row r="387" spans="1:65" s="2" customFormat="1" ht="16.5" customHeight="1">
      <c r="A387" s="30"/>
      <c r="B387" s="136"/>
      <c r="C387" s="137" t="s">
        <v>618</v>
      </c>
      <c r="D387" s="137" t="s">
        <v>128</v>
      </c>
      <c r="E387" s="138" t="s">
        <v>619</v>
      </c>
      <c r="F387" s="139" t="s">
        <v>620</v>
      </c>
      <c r="G387" s="140" t="s">
        <v>512</v>
      </c>
      <c r="H387" s="141">
        <v>1</v>
      </c>
      <c r="I387" s="142"/>
      <c r="J387" s="142">
        <f>ROUND(I387*H387,2)</f>
        <v>0</v>
      </c>
      <c r="K387" s="139" t="s">
        <v>493</v>
      </c>
      <c r="L387" s="31"/>
      <c r="M387" s="143" t="s">
        <v>1</v>
      </c>
      <c r="N387" s="144" t="s">
        <v>35</v>
      </c>
      <c r="O387" s="145">
        <v>0</v>
      </c>
      <c r="P387" s="145">
        <f>O387*H387</f>
        <v>0</v>
      </c>
      <c r="Q387" s="145">
        <v>0</v>
      </c>
      <c r="R387" s="145">
        <f>Q387*H387</f>
        <v>0</v>
      </c>
      <c r="S387" s="145">
        <v>0</v>
      </c>
      <c r="T387" s="146">
        <f>S387*H387</f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47" t="s">
        <v>234</v>
      </c>
      <c r="AT387" s="147" t="s">
        <v>128</v>
      </c>
      <c r="AU387" s="147" t="s">
        <v>77</v>
      </c>
      <c r="AY387" s="18" t="s">
        <v>126</v>
      </c>
      <c r="BE387" s="148">
        <f>IF(N387="základní",J387,0)</f>
        <v>0</v>
      </c>
      <c r="BF387" s="148">
        <f>IF(N387="snížená",J387,0)</f>
        <v>0</v>
      </c>
      <c r="BG387" s="148">
        <f>IF(N387="zákl. přenesená",J387,0)</f>
        <v>0</v>
      </c>
      <c r="BH387" s="148">
        <f>IF(N387="sníž. přenesená",J387,0)</f>
        <v>0</v>
      </c>
      <c r="BI387" s="148">
        <f>IF(N387="nulová",J387,0)</f>
        <v>0</v>
      </c>
      <c r="BJ387" s="18" t="s">
        <v>75</v>
      </c>
      <c r="BK387" s="148">
        <f>ROUND(I387*H387,2)</f>
        <v>0</v>
      </c>
      <c r="BL387" s="18" t="s">
        <v>234</v>
      </c>
      <c r="BM387" s="147" t="s">
        <v>621</v>
      </c>
    </row>
    <row r="388" spans="1:65" s="12" customFormat="1" ht="22.9" customHeight="1">
      <c r="B388" s="124"/>
      <c r="D388" s="125" t="s">
        <v>69</v>
      </c>
      <c r="E388" s="134" t="s">
        <v>622</v>
      </c>
      <c r="F388" s="134" t="s">
        <v>623</v>
      </c>
      <c r="J388" s="135">
        <f>BK388</f>
        <v>0</v>
      </c>
      <c r="L388" s="124"/>
      <c r="M388" s="128"/>
      <c r="N388" s="129"/>
      <c r="O388" s="129"/>
      <c r="P388" s="130">
        <f>SUM(P389:P390)</f>
        <v>0.48299999999999998</v>
      </c>
      <c r="Q388" s="129"/>
      <c r="R388" s="130">
        <f>SUM(R389:R390)</f>
        <v>3.8E-3</v>
      </c>
      <c r="S388" s="129"/>
      <c r="T388" s="131">
        <f>SUM(T389:T390)</f>
        <v>0</v>
      </c>
      <c r="AR388" s="125" t="s">
        <v>77</v>
      </c>
      <c r="AT388" s="132" t="s">
        <v>69</v>
      </c>
      <c r="AU388" s="132" t="s">
        <v>75</v>
      </c>
      <c r="AY388" s="125" t="s">
        <v>126</v>
      </c>
      <c r="BK388" s="133">
        <f>SUM(BK389:BK390)</f>
        <v>0</v>
      </c>
    </row>
    <row r="389" spans="1:65" s="2" customFormat="1" ht="37.9" customHeight="1">
      <c r="A389" s="30"/>
      <c r="B389" s="136"/>
      <c r="C389" s="137" t="s">
        <v>624</v>
      </c>
      <c r="D389" s="137" t="s">
        <v>128</v>
      </c>
      <c r="E389" s="138" t="s">
        <v>625</v>
      </c>
      <c r="F389" s="139" t="s">
        <v>626</v>
      </c>
      <c r="G389" s="140" t="s">
        <v>192</v>
      </c>
      <c r="H389" s="141">
        <v>1</v>
      </c>
      <c r="I389" s="142"/>
      <c r="J389" s="142">
        <f>ROUND(I389*H389,2)</f>
        <v>0</v>
      </c>
      <c r="K389" s="139" t="s">
        <v>132</v>
      </c>
      <c r="L389" s="31"/>
      <c r="M389" s="143" t="s">
        <v>1</v>
      </c>
      <c r="N389" s="144" t="s">
        <v>35</v>
      </c>
      <c r="O389" s="145">
        <v>0.48299999999999998</v>
      </c>
      <c r="P389" s="145">
        <f>O389*H389</f>
        <v>0.48299999999999998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7" t="s">
        <v>234</v>
      </c>
      <c r="AT389" s="147" t="s">
        <v>128</v>
      </c>
      <c r="AU389" s="147" t="s">
        <v>77</v>
      </c>
      <c r="AY389" s="18" t="s">
        <v>126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8" t="s">
        <v>75</v>
      </c>
      <c r="BK389" s="148">
        <f>ROUND(I389*H389,2)</f>
        <v>0</v>
      </c>
      <c r="BL389" s="18" t="s">
        <v>234</v>
      </c>
      <c r="BM389" s="147" t="s">
        <v>627</v>
      </c>
    </row>
    <row r="390" spans="1:65" s="2" customFormat="1" ht="44.25" customHeight="1">
      <c r="A390" s="30"/>
      <c r="B390" s="136"/>
      <c r="C390" s="170" t="s">
        <v>628</v>
      </c>
      <c r="D390" s="170" t="s">
        <v>139</v>
      </c>
      <c r="E390" s="171" t="s">
        <v>629</v>
      </c>
      <c r="F390" s="172" t="s">
        <v>630</v>
      </c>
      <c r="G390" s="173" t="s">
        <v>192</v>
      </c>
      <c r="H390" s="174">
        <v>1</v>
      </c>
      <c r="I390" s="175"/>
      <c r="J390" s="175">
        <f>ROUND(I390*H390,2)</f>
        <v>0</v>
      </c>
      <c r="K390" s="172" t="s">
        <v>132</v>
      </c>
      <c r="L390" s="176"/>
      <c r="M390" s="177" t="s">
        <v>1</v>
      </c>
      <c r="N390" s="178" t="s">
        <v>35</v>
      </c>
      <c r="O390" s="145">
        <v>0</v>
      </c>
      <c r="P390" s="145">
        <f>O390*H390</f>
        <v>0</v>
      </c>
      <c r="Q390" s="145">
        <v>3.8E-3</v>
      </c>
      <c r="R390" s="145">
        <f>Q390*H390</f>
        <v>3.8E-3</v>
      </c>
      <c r="S390" s="145">
        <v>0</v>
      </c>
      <c r="T390" s="146">
        <f>S390*H390</f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147" t="s">
        <v>316</v>
      </c>
      <c r="AT390" s="147" t="s">
        <v>139</v>
      </c>
      <c r="AU390" s="147" t="s">
        <v>77</v>
      </c>
      <c r="AY390" s="18" t="s">
        <v>126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8" t="s">
        <v>75</v>
      </c>
      <c r="BK390" s="148">
        <f>ROUND(I390*H390,2)</f>
        <v>0</v>
      </c>
      <c r="BL390" s="18" t="s">
        <v>234</v>
      </c>
      <c r="BM390" s="147" t="s">
        <v>631</v>
      </c>
    </row>
    <row r="391" spans="1:65" s="12" customFormat="1" ht="22.9" customHeight="1">
      <c r="B391" s="124"/>
      <c r="D391" s="125" t="s">
        <v>69</v>
      </c>
      <c r="E391" s="134" t="s">
        <v>632</v>
      </c>
      <c r="F391" s="134" t="s">
        <v>633</v>
      </c>
      <c r="J391" s="135">
        <f>BK391</f>
        <v>0</v>
      </c>
      <c r="L391" s="124"/>
      <c r="M391" s="128"/>
      <c r="N391" s="129"/>
      <c r="O391" s="129"/>
      <c r="P391" s="130">
        <f>SUM(P392:P396)</f>
        <v>0.18143999999999999</v>
      </c>
      <c r="Q391" s="129"/>
      <c r="R391" s="130">
        <f>SUM(R392:R396)</f>
        <v>0</v>
      </c>
      <c r="S391" s="129"/>
      <c r="T391" s="131">
        <f>SUM(T392:T396)</f>
        <v>4.5359999999999998E-2</v>
      </c>
      <c r="AR391" s="125" t="s">
        <v>77</v>
      </c>
      <c r="AT391" s="132" t="s">
        <v>69</v>
      </c>
      <c r="AU391" s="132" t="s">
        <v>75</v>
      </c>
      <c r="AY391" s="125" t="s">
        <v>126</v>
      </c>
      <c r="BK391" s="133">
        <f>SUM(BK392:BK396)</f>
        <v>0</v>
      </c>
    </row>
    <row r="392" spans="1:65" s="2" customFormat="1" ht="21.75" customHeight="1">
      <c r="A392" s="30"/>
      <c r="B392" s="136"/>
      <c r="C392" s="137" t="s">
        <v>634</v>
      </c>
      <c r="D392" s="137" t="s">
        <v>128</v>
      </c>
      <c r="E392" s="138" t="s">
        <v>635</v>
      </c>
      <c r="F392" s="139" t="s">
        <v>636</v>
      </c>
      <c r="G392" s="140" t="s">
        <v>131</v>
      </c>
      <c r="H392" s="141">
        <v>0.84</v>
      </c>
      <c r="I392" s="142"/>
      <c r="J392" s="142">
        <f>ROUND(I392*H392,2)</f>
        <v>0</v>
      </c>
      <c r="K392" s="139" t="s">
        <v>132</v>
      </c>
      <c r="L392" s="31"/>
      <c r="M392" s="143" t="s">
        <v>1</v>
      </c>
      <c r="N392" s="144" t="s">
        <v>35</v>
      </c>
      <c r="O392" s="145">
        <v>0.08</v>
      </c>
      <c r="P392" s="145">
        <f>O392*H392</f>
        <v>6.7199999999999996E-2</v>
      </c>
      <c r="Q392" s="145">
        <v>0</v>
      </c>
      <c r="R392" s="145">
        <f>Q392*H392</f>
        <v>0</v>
      </c>
      <c r="S392" s="145">
        <v>1.4E-2</v>
      </c>
      <c r="T392" s="146">
        <f>S392*H392</f>
        <v>1.176E-2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147" t="s">
        <v>234</v>
      </c>
      <c r="AT392" s="147" t="s">
        <v>128</v>
      </c>
      <c r="AU392" s="147" t="s">
        <v>77</v>
      </c>
      <c r="AY392" s="18" t="s">
        <v>126</v>
      </c>
      <c r="BE392" s="148">
        <f>IF(N392="základní",J392,0)</f>
        <v>0</v>
      </c>
      <c r="BF392" s="148">
        <f>IF(N392="snížená",J392,0)</f>
        <v>0</v>
      </c>
      <c r="BG392" s="148">
        <f>IF(N392="zákl. přenesená",J392,0)</f>
        <v>0</v>
      </c>
      <c r="BH392" s="148">
        <f>IF(N392="sníž. přenesená",J392,0)</f>
        <v>0</v>
      </c>
      <c r="BI392" s="148">
        <f>IF(N392="nulová",J392,0)</f>
        <v>0</v>
      </c>
      <c r="BJ392" s="18" t="s">
        <v>75</v>
      </c>
      <c r="BK392" s="148">
        <f>ROUND(I392*H392,2)</f>
        <v>0</v>
      </c>
      <c r="BL392" s="18" t="s">
        <v>234</v>
      </c>
      <c r="BM392" s="147" t="s">
        <v>637</v>
      </c>
    </row>
    <row r="393" spans="1:65" s="13" customFormat="1">
      <c r="B393" s="149"/>
      <c r="D393" s="150" t="s">
        <v>135</v>
      </c>
      <c r="E393" s="151" t="s">
        <v>1</v>
      </c>
      <c r="F393" s="152" t="s">
        <v>638</v>
      </c>
      <c r="H393" s="151" t="s">
        <v>1</v>
      </c>
      <c r="L393" s="149"/>
      <c r="M393" s="153"/>
      <c r="N393" s="154"/>
      <c r="O393" s="154"/>
      <c r="P393" s="154"/>
      <c r="Q393" s="154"/>
      <c r="R393" s="154"/>
      <c r="S393" s="154"/>
      <c r="T393" s="155"/>
      <c r="AT393" s="151" t="s">
        <v>135</v>
      </c>
      <c r="AU393" s="151" t="s">
        <v>77</v>
      </c>
      <c r="AV393" s="13" t="s">
        <v>75</v>
      </c>
      <c r="AW393" s="13" t="s">
        <v>27</v>
      </c>
      <c r="AX393" s="13" t="s">
        <v>70</v>
      </c>
      <c r="AY393" s="151" t="s">
        <v>126</v>
      </c>
    </row>
    <row r="394" spans="1:65" s="14" customFormat="1">
      <c r="B394" s="156"/>
      <c r="D394" s="150" t="s">
        <v>135</v>
      </c>
      <c r="E394" s="157" t="s">
        <v>1</v>
      </c>
      <c r="F394" s="158" t="s">
        <v>639</v>
      </c>
      <c r="H394" s="159">
        <v>0.84</v>
      </c>
      <c r="L394" s="156"/>
      <c r="M394" s="160"/>
      <c r="N394" s="161"/>
      <c r="O394" s="161"/>
      <c r="P394" s="161"/>
      <c r="Q394" s="161"/>
      <c r="R394" s="161"/>
      <c r="S394" s="161"/>
      <c r="T394" s="162"/>
      <c r="AT394" s="157" t="s">
        <v>135</v>
      </c>
      <c r="AU394" s="157" t="s">
        <v>77</v>
      </c>
      <c r="AV394" s="14" t="s">
        <v>77</v>
      </c>
      <c r="AW394" s="14" t="s">
        <v>27</v>
      </c>
      <c r="AX394" s="14" t="s">
        <v>70</v>
      </c>
      <c r="AY394" s="157" t="s">
        <v>126</v>
      </c>
    </row>
    <row r="395" spans="1:65" s="15" customFormat="1">
      <c r="B395" s="163"/>
      <c r="D395" s="150" t="s">
        <v>135</v>
      </c>
      <c r="E395" s="164" t="s">
        <v>1</v>
      </c>
      <c r="F395" s="165" t="s">
        <v>138</v>
      </c>
      <c r="H395" s="166">
        <v>0.84</v>
      </c>
      <c r="L395" s="163"/>
      <c r="M395" s="167"/>
      <c r="N395" s="168"/>
      <c r="O395" s="168"/>
      <c r="P395" s="168"/>
      <c r="Q395" s="168"/>
      <c r="R395" s="168"/>
      <c r="S395" s="168"/>
      <c r="T395" s="169"/>
      <c r="AT395" s="164" t="s">
        <v>135</v>
      </c>
      <c r="AU395" s="164" t="s">
        <v>77</v>
      </c>
      <c r="AV395" s="15" t="s">
        <v>133</v>
      </c>
      <c r="AW395" s="15" t="s">
        <v>27</v>
      </c>
      <c r="AX395" s="15" t="s">
        <v>75</v>
      </c>
      <c r="AY395" s="164" t="s">
        <v>126</v>
      </c>
    </row>
    <row r="396" spans="1:65" s="2" customFormat="1" ht="24.2" customHeight="1">
      <c r="A396" s="30"/>
      <c r="B396" s="136"/>
      <c r="C396" s="137" t="s">
        <v>640</v>
      </c>
      <c r="D396" s="137" t="s">
        <v>128</v>
      </c>
      <c r="E396" s="138" t="s">
        <v>641</v>
      </c>
      <c r="F396" s="139" t="s">
        <v>642</v>
      </c>
      <c r="G396" s="140" t="s">
        <v>131</v>
      </c>
      <c r="H396" s="141">
        <v>0.84</v>
      </c>
      <c r="I396" s="142"/>
      <c r="J396" s="142">
        <f>ROUND(I396*H396,2)</f>
        <v>0</v>
      </c>
      <c r="K396" s="139" t="s">
        <v>132</v>
      </c>
      <c r="L396" s="31"/>
      <c r="M396" s="143" t="s">
        <v>1</v>
      </c>
      <c r="N396" s="144" t="s">
        <v>35</v>
      </c>
      <c r="O396" s="145">
        <v>0.13600000000000001</v>
      </c>
      <c r="P396" s="145">
        <f>O396*H396</f>
        <v>0.11424000000000001</v>
      </c>
      <c r="Q396" s="145">
        <v>0</v>
      </c>
      <c r="R396" s="145">
        <f>Q396*H396</f>
        <v>0</v>
      </c>
      <c r="S396" s="145">
        <v>0.04</v>
      </c>
      <c r="T396" s="146">
        <f>S396*H396</f>
        <v>3.3599999999999998E-2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147" t="s">
        <v>234</v>
      </c>
      <c r="AT396" s="147" t="s">
        <v>128</v>
      </c>
      <c r="AU396" s="147" t="s">
        <v>77</v>
      </c>
      <c r="AY396" s="18" t="s">
        <v>126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8" t="s">
        <v>75</v>
      </c>
      <c r="BK396" s="148">
        <f>ROUND(I396*H396,2)</f>
        <v>0</v>
      </c>
      <c r="BL396" s="18" t="s">
        <v>234</v>
      </c>
      <c r="BM396" s="147" t="s">
        <v>643</v>
      </c>
    </row>
    <row r="397" spans="1:65" s="12" customFormat="1" ht="22.9" customHeight="1">
      <c r="B397" s="124"/>
      <c r="D397" s="125" t="s">
        <v>69</v>
      </c>
      <c r="E397" s="134" t="s">
        <v>644</v>
      </c>
      <c r="F397" s="134" t="s">
        <v>645</v>
      </c>
      <c r="J397" s="135">
        <f>BK397</f>
        <v>0</v>
      </c>
      <c r="L397" s="124"/>
      <c r="M397" s="128"/>
      <c r="N397" s="129"/>
      <c r="O397" s="129"/>
      <c r="P397" s="130">
        <f>SUM(P398:P418)</f>
        <v>108.45667999999999</v>
      </c>
      <c r="Q397" s="129"/>
      <c r="R397" s="130">
        <f>SUM(R398:R418)</f>
        <v>1.34456778</v>
      </c>
      <c r="S397" s="129"/>
      <c r="T397" s="131">
        <f>SUM(T398:T418)</f>
        <v>0</v>
      </c>
      <c r="AR397" s="125" t="s">
        <v>77</v>
      </c>
      <c r="AT397" s="132" t="s">
        <v>69</v>
      </c>
      <c r="AU397" s="132" t="s">
        <v>75</v>
      </c>
      <c r="AY397" s="125" t="s">
        <v>126</v>
      </c>
      <c r="BK397" s="133">
        <f>SUM(BK398:BK418)</f>
        <v>0</v>
      </c>
    </row>
    <row r="398" spans="1:65" s="2" customFormat="1" ht="24.2" customHeight="1">
      <c r="A398" s="30"/>
      <c r="B398" s="136"/>
      <c r="C398" s="137" t="s">
        <v>646</v>
      </c>
      <c r="D398" s="137" t="s">
        <v>128</v>
      </c>
      <c r="E398" s="138" t="s">
        <v>647</v>
      </c>
      <c r="F398" s="139" t="s">
        <v>648</v>
      </c>
      <c r="G398" s="140" t="s">
        <v>131</v>
      </c>
      <c r="H398" s="141">
        <v>74.8</v>
      </c>
      <c r="I398" s="142"/>
      <c r="J398" s="142">
        <f>ROUND(I398*H398,2)</f>
        <v>0</v>
      </c>
      <c r="K398" s="139" t="s">
        <v>132</v>
      </c>
      <c r="L398" s="31"/>
      <c r="M398" s="143" t="s">
        <v>1</v>
      </c>
      <c r="N398" s="144" t="s">
        <v>35</v>
      </c>
      <c r="O398" s="145">
        <v>1.04</v>
      </c>
      <c r="P398" s="145">
        <f>O398*H398</f>
        <v>77.792000000000002</v>
      </c>
      <c r="Q398" s="145">
        <v>1.5769999999999999E-2</v>
      </c>
      <c r="R398" s="145">
        <f>Q398*H398</f>
        <v>1.1795959999999999</v>
      </c>
      <c r="S398" s="145">
        <v>0</v>
      </c>
      <c r="T398" s="146">
        <f>S398*H398</f>
        <v>0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147" t="s">
        <v>234</v>
      </c>
      <c r="AT398" s="147" t="s">
        <v>128</v>
      </c>
      <c r="AU398" s="147" t="s">
        <v>77</v>
      </c>
      <c r="AY398" s="18" t="s">
        <v>126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8" t="s">
        <v>75</v>
      </c>
      <c r="BK398" s="148">
        <f>ROUND(I398*H398,2)</f>
        <v>0</v>
      </c>
      <c r="BL398" s="18" t="s">
        <v>234</v>
      </c>
      <c r="BM398" s="147" t="s">
        <v>649</v>
      </c>
    </row>
    <row r="399" spans="1:65" s="13" customFormat="1">
      <c r="B399" s="149"/>
      <c r="D399" s="150" t="s">
        <v>135</v>
      </c>
      <c r="E399" s="151" t="s">
        <v>1</v>
      </c>
      <c r="F399" s="152" t="s">
        <v>202</v>
      </c>
      <c r="H399" s="151" t="s">
        <v>1</v>
      </c>
      <c r="L399" s="149"/>
      <c r="M399" s="153"/>
      <c r="N399" s="154"/>
      <c r="O399" s="154"/>
      <c r="P399" s="154"/>
      <c r="Q399" s="154"/>
      <c r="R399" s="154"/>
      <c r="S399" s="154"/>
      <c r="T399" s="155"/>
      <c r="AT399" s="151" t="s">
        <v>135</v>
      </c>
      <c r="AU399" s="151" t="s">
        <v>77</v>
      </c>
      <c r="AV399" s="13" t="s">
        <v>75</v>
      </c>
      <c r="AW399" s="13" t="s">
        <v>27</v>
      </c>
      <c r="AX399" s="13" t="s">
        <v>70</v>
      </c>
      <c r="AY399" s="151" t="s">
        <v>126</v>
      </c>
    </row>
    <row r="400" spans="1:65" s="14" customFormat="1">
      <c r="B400" s="156"/>
      <c r="D400" s="150" t="s">
        <v>135</v>
      </c>
      <c r="E400" s="157" t="s">
        <v>1</v>
      </c>
      <c r="F400" s="158" t="s">
        <v>650</v>
      </c>
      <c r="H400" s="159">
        <v>74.8</v>
      </c>
      <c r="L400" s="156"/>
      <c r="M400" s="160"/>
      <c r="N400" s="161"/>
      <c r="O400" s="161"/>
      <c r="P400" s="161"/>
      <c r="Q400" s="161"/>
      <c r="R400" s="161"/>
      <c r="S400" s="161"/>
      <c r="T400" s="162"/>
      <c r="AT400" s="157" t="s">
        <v>135</v>
      </c>
      <c r="AU400" s="157" t="s">
        <v>77</v>
      </c>
      <c r="AV400" s="14" t="s">
        <v>77</v>
      </c>
      <c r="AW400" s="14" t="s">
        <v>27</v>
      </c>
      <c r="AX400" s="14" t="s">
        <v>70</v>
      </c>
      <c r="AY400" s="157" t="s">
        <v>126</v>
      </c>
    </row>
    <row r="401" spans="1:65" s="15" customFormat="1">
      <c r="B401" s="163"/>
      <c r="D401" s="150" t="s">
        <v>135</v>
      </c>
      <c r="E401" s="164" t="s">
        <v>1</v>
      </c>
      <c r="F401" s="165" t="s">
        <v>138</v>
      </c>
      <c r="H401" s="166">
        <v>74.8</v>
      </c>
      <c r="L401" s="163"/>
      <c r="M401" s="167"/>
      <c r="N401" s="168"/>
      <c r="O401" s="168"/>
      <c r="P401" s="168"/>
      <c r="Q401" s="168"/>
      <c r="R401" s="168"/>
      <c r="S401" s="168"/>
      <c r="T401" s="169"/>
      <c r="AT401" s="164" t="s">
        <v>135</v>
      </c>
      <c r="AU401" s="164" t="s">
        <v>77</v>
      </c>
      <c r="AV401" s="15" t="s">
        <v>133</v>
      </c>
      <c r="AW401" s="15" t="s">
        <v>27</v>
      </c>
      <c r="AX401" s="15" t="s">
        <v>75</v>
      </c>
      <c r="AY401" s="164" t="s">
        <v>126</v>
      </c>
    </row>
    <row r="402" spans="1:65" s="2" customFormat="1" ht="24.2" customHeight="1">
      <c r="A402" s="30"/>
      <c r="B402" s="136"/>
      <c r="C402" s="137" t="s">
        <v>651</v>
      </c>
      <c r="D402" s="137" t="s">
        <v>128</v>
      </c>
      <c r="E402" s="138" t="s">
        <v>652</v>
      </c>
      <c r="F402" s="139" t="s">
        <v>653</v>
      </c>
      <c r="G402" s="140" t="s">
        <v>131</v>
      </c>
      <c r="H402" s="141">
        <v>6.75</v>
      </c>
      <c r="I402" s="142"/>
      <c r="J402" s="142">
        <f>ROUND(I402*H402,2)</f>
        <v>0</v>
      </c>
      <c r="K402" s="139" t="s">
        <v>132</v>
      </c>
      <c r="L402" s="31"/>
      <c r="M402" s="143" t="s">
        <v>1</v>
      </c>
      <c r="N402" s="144" t="s">
        <v>35</v>
      </c>
      <c r="O402" s="145">
        <v>1.04</v>
      </c>
      <c r="P402" s="145">
        <f>O402*H402</f>
        <v>7.0200000000000005</v>
      </c>
      <c r="Q402" s="145">
        <v>1.6080000000000001E-2</v>
      </c>
      <c r="R402" s="145">
        <f>Q402*H402</f>
        <v>0.10854</v>
      </c>
      <c r="S402" s="145">
        <v>0</v>
      </c>
      <c r="T402" s="146">
        <f>S402*H402</f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147" t="s">
        <v>234</v>
      </c>
      <c r="AT402" s="147" t="s">
        <v>128</v>
      </c>
      <c r="AU402" s="147" t="s">
        <v>77</v>
      </c>
      <c r="AY402" s="18" t="s">
        <v>126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8" t="s">
        <v>75</v>
      </c>
      <c r="BK402" s="148">
        <f>ROUND(I402*H402,2)</f>
        <v>0</v>
      </c>
      <c r="BL402" s="18" t="s">
        <v>234</v>
      </c>
      <c r="BM402" s="147" t="s">
        <v>654</v>
      </c>
    </row>
    <row r="403" spans="1:65" s="13" customFormat="1">
      <c r="B403" s="149"/>
      <c r="D403" s="150" t="s">
        <v>135</v>
      </c>
      <c r="E403" s="151" t="s">
        <v>1</v>
      </c>
      <c r="F403" s="152" t="s">
        <v>655</v>
      </c>
      <c r="H403" s="151" t="s">
        <v>1</v>
      </c>
      <c r="L403" s="149"/>
      <c r="M403" s="153"/>
      <c r="N403" s="154"/>
      <c r="O403" s="154"/>
      <c r="P403" s="154"/>
      <c r="Q403" s="154"/>
      <c r="R403" s="154"/>
      <c r="S403" s="154"/>
      <c r="T403" s="155"/>
      <c r="AT403" s="151" t="s">
        <v>135</v>
      </c>
      <c r="AU403" s="151" t="s">
        <v>77</v>
      </c>
      <c r="AV403" s="13" t="s">
        <v>75</v>
      </c>
      <c r="AW403" s="13" t="s">
        <v>27</v>
      </c>
      <c r="AX403" s="13" t="s">
        <v>70</v>
      </c>
      <c r="AY403" s="151" t="s">
        <v>126</v>
      </c>
    </row>
    <row r="404" spans="1:65" s="14" customFormat="1">
      <c r="B404" s="156"/>
      <c r="D404" s="150" t="s">
        <v>135</v>
      </c>
      <c r="E404" s="157" t="s">
        <v>1</v>
      </c>
      <c r="F404" s="158" t="s">
        <v>656</v>
      </c>
      <c r="H404" s="159">
        <v>6.75</v>
      </c>
      <c r="L404" s="156"/>
      <c r="M404" s="160"/>
      <c r="N404" s="161"/>
      <c r="O404" s="161"/>
      <c r="P404" s="161"/>
      <c r="Q404" s="161"/>
      <c r="R404" s="161"/>
      <c r="S404" s="161"/>
      <c r="T404" s="162"/>
      <c r="AT404" s="157" t="s">
        <v>135</v>
      </c>
      <c r="AU404" s="157" t="s">
        <v>77</v>
      </c>
      <c r="AV404" s="14" t="s">
        <v>77</v>
      </c>
      <c r="AW404" s="14" t="s">
        <v>27</v>
      </c>
      <c r="AX404" s="14" t="s">
        <v>70</v>
      </c>
      <c r="AY404" s="157" t="s">
        <v>126</v>
      </c>
    </row>
    <row r="405" spans="1:65" s="15" customFormat="1">
      <c r="B405" s="163"/>
      <c r="D405" s="150" t="s">
        <v>135</v>
      </c>
      <c r="E405" s="164" t="s">
        <v>1</v>
      </c>
      <c r="F405" s="165" t="s">
        <v>138</v>
      </c>
      <c r="H405" s="166">
        <v>6.75</v>
      </c>
      <c r="L405" s="163"/>
      <c r="M405" s="167"/>
      <c r="N405" s="168"/>
      <c r="O405" s="168"/>
      <c r="P405" s="168"/>
      <c r="Q405" s="168"/>
      <c r="R405" s="168"/>
      <c r="S405" s="168"/>
      <c r="T405" s="169"/>
      <c r="AT405" s="164" t="s">
        <v>135</v>
      </c>
      <c r="AU405" s="164" t="s">
        <v>77</v>
      </c>
      <c r="AV405" s="15" t="s">
        <v>133</v>
      </c>
      <c r="AW405" s="15" t="s">
        <v>27</v>
      </c>
      <c r="AX405" s="15" t="s">
        <v>75</v>
      </c>
      <c r="AY405" s="164" t="s">
        <v>126</v>
      </c>
    </row>
    <row r="406" spans="1:65" s="2" customFormat="1" ht="16.5" customHeight="1">
      <c r="A406" s="30"/>
      <c r="B406" s="136"/>
      <c r="C406" s="137" t="s">
        <v>657</v>
      </c>
      <c r="D406" s="137" t="s">
        <v>128</v>
      </c>
      <c r="E406" s="138" t="s">
        <v>658</v>
      </c>
      <c r="F406" s="139" t="s">
        <v>659</v>
      </c>
      <c r="G406" s="140" t="s">
        <v>131</v>
      </c>
      <c r="H406" s="141">
        <v>82</v>
      </c>
      <c r="I406" s="142"/>
      <c r="J406" s="142">
        <f>ROUND(I406*H406,2)</f>
        <v>0</v>
      </c>
      <c r="K406" s="139" t="s">
        <v>132</v>
      </c>
      <c r="L406" s="31"/>
      <c r="M406" s="143" t="s">
        <v>1</v>
      </c>
      <c r="N406" s="144" t="s">
        <v>35</v>
      </c>
      <c r="O406" s="145">
        <v>0.04</v>
      </c>
      <c r="P406" s="145">
        <f>O406*H406</f>
        <v>3.2800000000000002</v>
      </c>
      <c r="Q406" s="145">
        <v>1E-4</v>
      </c>
      <c r="R406" s="145">
        <f>Q406*H406</f>
        <v>8.2000000000000007E-3</v>
      </c>
      <c r="S406" s="145">
        <v>0</v>
      </c>
      <c r="T406" s="146">
        <f>S406*H406</f>
        <v>0</v>
      </c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R406" s="147" t="s">
        <v>234</v>
      </c>
      <c r="AT406" s="147" t="s">
        <v>128</v>
      </c>
      <c r="AU406" s="147" t="s">
        <v>77</v>
      </c>
      <c r="AY406" s="18" t="s">
        <v>126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8" t="s">
        <v>75</v>
      </c>
      <c r="BK406" s="148">
        <f>ROUND(I406*H406,2)</f>
        <v>0</v>
      </c>
      <c r="BL406" s="18" t="s">
        <v>234</v>
      </c>
      <c r="BM406" s="147" t="s">
        <v>660</v>
      </c>
    </row>
    <row r="407" spans="1:65" s="14" customFormat="1">
      <c r="B407" s="156"/>
      <c r="D407" s="150" t="s">
        <v>135</v>
      </c>
      <c r="E407" s="157" t="s">
        <v>1</v>
      </c>
      <c r="F407" s="158" t="s">
        <v>661</v>
      </c>
      <c r="H407" s="159">
        <v>81.55</v>
      </c>
      <c r="L407" s="156"/>
      <c r="M407" s="160"/>
      <c r="N407" s="161"/>
      <c r="O407" s="161"/>
      <c r="P407" s="161"/>
      <c r="Q407" s="161"/>
      <c r="R407" s="161"/>
      <c r="S407" s="161"/>
      <c r="T407" s="162"/>
      <c r="AT407" s="157" t="s">
        <v>135</v>
      </c>
      <c r="AU407" s="157" t="s">
        <v>77</v>
      </c>
      <c r="AV407" s="14" t="s">
        <v>77</v>
      </c>
      <c r="AW407" s="14" t="s">
        <v>27</v>
      </c>
      <c r="AX407" s="14" t="s">
        <v>70</v>
      </c>
      <c r="AY407" s="157" t="s">
        <v>126</v>
      </c>
    </row>
    <row r="408" spans="1:65" s="14" customFormat="1">
      <c r="B408" s="156"/>
      <c r="D408" s="150" t="s">
        <v>135</v>
      </c>
      <c r="E408" s="157" t="s">
        <v>1</v>
      </c>
      <c r="F408" s="158" t="s">
        <v>662</v>
      </c>
      <c r="H408" s="159">
        <v>0.45</v>
      </c>
      <c r="L408" s="156"/>
      <c r="M408" s="160"/>
      <c r="N408" s="161"/>
      <c r="O408" s="161"/>
      <c r="P408" s="161"/>
      <c r="Q408" s="161"/>
      <c r="R408" s="161"/>
      <c r="S408" s="161"/>
      <c r="T408" s="162"/>
      <c r="AT408" s="157" t="s">
        <v>135</v>
      </c>
      <c r="AU408" s="157" t="s">
        <v>77</v>
      </c>
      <c r="AV408" s="14" t="s">
        <v>77</v>
      </c>
      <c r="AW408" s="14" t="s">
        <v>27</v>
      </c>
      <c r="AX408" s="14" t="s">
        <v>70</v>
      </c>
      <c r="AY408" s="157" t="s">
        <v>126</v>
      </c>
    </row>
    <row r="409" spans="1:65" s="15" customFormat="1">
      <c r="B409" s="163"/>
      <c r="D409" s="150" t="s">
        <v>135</v>
      </c>
      <c r="E409" s="164" t="s">
        <v>1</v>
      </c>
      <c r="F409" s="165" t="s">
        <v>138</v>
      </c>
      <c r="H409" s="166">
        <v>82</v>
      </c>
      <c r="L409" s="163"/>
      <c r="M409" s="167"/>
      <c r="N409" s="168"/>
      <c r="O409" s="168"/>
      <c r="P409" s="168"/>
      <c r="Q409" s="168"/>
      <c r="R409" s="168"/>
      <c r="S409" s="168"/>
      <c r="T409" s="169"/>
      <c r="AT409" s="164" t="s">
        <v>135</v>
      </c>
      <c r="AU409" s="164" t="s">
        <v>77</v>
      </c>
      <c r="AV409" s="15" t="s">
        <v>133</v>
      </c>
      <c r="AW409" s="15" t="s">
        <v>27</v>
      </c>
      <c r="AX409" s="15" t="s">
        <v>75</v>
      </c>
      <c r="AY409" s="164" t="s">
        <v>126</v>
      </c>
    </row>
    <row r="410" spans="1:65" s="2" customFormat="1" ht="16.5" customHeight="1">
      <c r="A410" s="30"/>
      <c r="B410" s="136"/>
      <c r="C410" s="137" t="s">
        <v>663</v>
      </c>
      <c r="D410" s="137" t="s">
        <v>128</v>
      </c>
      <c r="E410" s="138" t="s">
        <v>664</v>
      </c>
      <c r="F410" s="139" t="s">
        <v>665</v>
      </c>
      <c r="G410" s="140" t="s">
        <v>131</v>
      </c>
      <c r="H410" s="141">
        <v>82</v>
      </c>
      <c r="I410" s="142"/>
      <c r="J410" s="142">
        <f>ROUND(I410*H410,2)</f>
        <v>0</v>
      </c>
      <c r="K410" s="139" t="s">
        <v>132</v>
      </c>
      <c r="L410" s="31"/>
      <c r="M410" s="143" t="s">
        <v>1</v>
      </c>
      <c r="N410" s="144" t="s">
        <v>35</v>
      </c>
      <c r="O410" s="145">
        <v>9.9000000000000005E-2</v>
      </c>
      <c r="P410" s="145">
        <f>O410*H410</f>
        <v>8.1180000000000003</v>
      </c>
      <c r="Q410" s="145">
        <v>0</v>
      </c>
      <c r="R410" s="145">
        <f>Q410*H410</f>
        <v>0</v>
      </c>
      <c r="S410" s="145">
        <v>0</v>
      </c>
      <c r="T410" s="146">
        <f>S410*H410</f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147" t="s">
        <v>234</v>
      </c>
      <c r="AT410" s="147" t="s">
        <v>128</v>
      </c>
      <c r="AU410" s="147" t="s">
        <v>77</v>
      </c>
      <c r="AY410" s="18" t="s">
        <v>126</v>
      </c>
      <c r="BE410" s="148">
        <f>IF(N410="základní",J410,0)</f>
        <v>0</v>
      </c>
      <c r="BF410" s="148">
        <f>IF(N410="snížená",J410,0)</f>
        <v>0</v>
      </c>
      <c r="BG410" s="148">
        <f>IF(N410="zákl. přenesená",J410,0)</f>
        <v>0</v>
      </c>
      <c r="BH410" s="148">
        <f>IF(N410="sníž. přenesená",J410,0)</f>
        <v>0</v>
      </c>
      <c r="BI410" s="148">
        <f>IF(N410="nulová",J410,0)</f>
        <v>0</v>
      </c>
      <c r="BJ410" s="18" t="s">
        <v>75</v>
      </c>
      <c r="BK410" s="148">
        <f>ROUND(I410*H410,2)</f>
        <v>0</v>
      </c>
      <c r="BL410" s="18" t="s">
        <v>234</v>
      </c>
      <c r="BM410" s="147" t="s">
        <v>666</v>
      </c>
    </row>
    <row r="411" spans="1:65" s="2" customFormat="1" ht="24.2" customHeight="1">
      <c r="A411" s="30"/>
      <c r="B411" s="136"/>
      <c r="C411" s="170" t="s">
        <v>667</v>
      </c>
      <c r="D411" s="170" t="s">
        <v>139</v>
      </c>
      <c r="E411" s="171" t="s">
        <v>668</v>
      </c>
      <c r="F411" s="172" t="s">
        <v>669</v>
      </c>
      <c r="G411" s="173" t="s">
        <v>131</v>
      </c>
      <c r="H411" s="174">
        <v>92.126999999999995</v>
      </c>
      <c r="I411" s="175"/>
      <c r="J411" s="175">
        <f>ROUND(I411*H411,2)</f>
        <v>0</v>
      </c>
      <c r="K411" s="172" t="s">
        <v>132</v>
      </c>
      <c r="L411" s="176"/>
      <c r="M411" s="177" t="s">
        <v>1</v>
      </c>
      <c r="N411" s="178" t="s">
        <v>35</v>
      </c>
      <c r="O411" s="145">
        <v>0</v>
      </c>
      <c r="P411" s="145">
        <f>O411*H411</f>
        <v>0</v>
      </c>
      <c r="Q411" s="145">
        <v>1.3999999999999999E-4</v>
      </c>
      <c r="R411" s="145">
        <f>Q411*H411</f>
        <v>1.2897779999999998E-2</v>
      </c>
      <c r="S411" s="145">
        <v>0</v>
      </c>
      <c r="T411" s="146">
        <f>S411*H411</f>
        <v>0</v>
      </c>
      <c r="U411" s="30"/>
      <c r="V411" s="30"/>
      <c r="W411" s="30"/>
      <c r="X411" s="30"/>
      <c r="Y411" s="30"/>
      <c r="Z411" s="30"/>
      <c r="AA411" s="30"/>
      <c r="AB411" s="30"/>
      <c r="AC411" s="30"/>
      <c r="AD411" s="30"/>
      <c r="AE411" s="30"/>
      <c r="AR411" s="147" t="s">
        <v>316</v>
      </c>
      <c r="AT411" s="147" t="s">
        <v>139</v>
      </c>
      <c r="AU411" s="147" t="s">
        <v>77</v>
      </c>
      <c r="AY411" s="18" t="s">
        <v>126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8" t="s">
        <v>75</v>
      </c>
      <c r="BK411" s="148">
        <f>ROUND(I411*H411,2)</f>
        <v>0</v>
      </c>
      <c r="BL411" s="18" t="s">
        <v>234</v>
      </c>
      <c r="BM411" s="147" t="s">
        <v>670</v>
      </c>
    </row>
    <row r="412" spans="1:65" s="14" customFormat="1">
      <c r="B412" s="156"/>
      <c r="D412" s="150" t="s">
        <v>135</v>
      </c>
      <c r="F412" s="158" t="s">
        <v>671</v>
      </c>
      <c r="H412" s="159">
        <v>92.126999999999995</v>
      </c>
      <c r="L412" s="156"/>
      <c r="M412" s="160"/>
      <c r="N412" s="161"/>
      <c r="O412" s="161"/>
      <c r="P412" s="161"/>
      <c r="Q412" s="161"/>
      <c r="R412" s="161"/>
      <c r="S412" s="161"/>
      <c r="T412" s="162"/>
      <c r="AT412" s="157" t="s">
        <v>135</v>
      </c>
      <c r="AU412" s="157" t="s">
        <v>77</v>
      </c>
      <c r="AV412" s="14" t="s">
        <v>77</v>
      </c>
      <c r="AW412" s="14" t="s">
        <v>3</v>
      </c>
      <c r="AX412" s="14" t="s">
        <v>75</v>
      </c>
      <c r="AY412" s="157" t="s">
        <v>126</v>
      </c>
    </row>
    <row r="413" spans="1:65" s="2" customFormat="1" ht="21.75" customHeight="1">
      <c r="A413" s="30"/>
      <c r="B413" s="136"/>
      <c r="C413" s="137" t="s">
        <v>672</v>
      </c>
      <c r="D413" s="137" t="s">
        <v>128</v>
      </c>
      <c r="E413" s="138" t="s">
        <v>673</v>
      </c>
      <c r="F413" s="139" t="s">
        <v>674</v>
      </c>
      <c r="G413" s="140" t="s">
        <v>131</v>
      </c>
      <c r="H413" s="141">
        <v>1.44</v>
      </c>
      <c r="I413" s="142"/>
      <c r="J413" s="142">
        <f>ROUND(I413*H413,2)</f>
        <v>0</v>
      </c>
      <c r="K413" s="139" t="s">
        <v>132</v>
      </c>
      <c r="L413" s="31"/>
      <c r="M413" s="143" t="s">
        <v>1</v>
      </c>
      <c r="N413" s="144" t="s">
        <v>35</v>
      </c>
      <c r="O413" s="145">
        <v>0.12</v>
      </c>
      <c r="P413" s="145">
        <f>O413*H413</f>
        <v>0.17279999999999998</v>
      </c>
      <c r="Q413" s="145">
        <v>0</v>
      </c>
      <c r="R413" s="145">
        <f>Q413*H413</f>
        <v>0</v>
      </c>
      <c r="S413" s="145">
        <v>0</v>
      </c>
      <c r="T413" s="146">
        <f>S413*H413</f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47" t="s">
        <v>234</v>
      </c>
      <c r="AT413" s="147" t="s">
        <v>128</v>
      </c>
      <c r="AU413" s="147" t="s">
        <v>77</v>
      </c>
      <c r="AY413" s="18" t="s">
        <v>126</v>
      </c>
      <c r="BE413" s="148">
        <f>IF(N413="základní",J413,0)</f>
        <v>0</v>
      </c>
      <c r="BF413" s="148">
        <f>IF(N413="snížená",J413,0)</f>
        <v>0</v>
      </c>
      <c r="BG413" s="148">
        <f>IF(N413="zákl. přenesená",J413,0)</f>
        <v>0</v>
      </c>
      <c r="BH413" s="148">
        <f>IF(N413="sníž. přenesená",J413,0)</f>
        <v>0</v>
      </c>
      <c r="BI413" s="148">
        <f>IF(N413="nulová",J413,0)</f>
        <v>0</v>
      </c>
      <c r="BJ413" s="18" t="s">
        <v>75</v>
      </c>
      <c r="BK413" s="148">
        <f>ROUND(I413*H413,2)</f>
        <v>0</v>
      </c>
      <c r="BL413" s="18" t="s">
        <v>234</v>
      </c>
      <c r="BM413" s="147" t="s">
        <v>675</v>
      </c>
    </row>
    <row r="414" spans="1:65" s="2" customFormat="1" ht="21.75" customHeight="1">
      <c r="A414" s="30"/>
      <c r="B414" s="136"/>
      <c r="C414" s="137" t="s">
        <v>676</v>
      </c>
      <c r="D414" s="137" t="s">
        <v>128</v>
      </c>
      <c r="E414" s="138" t="s">
        <v>677</v>
      </c>
      <c r="F414" s="139" t="s">
        <v>678</v>
      </c>
      <c r="G414" s="140" t="s">
        <v>224</v>
      </c>
      <c r="H414" s="141">
        <v>3.9</v>
      </c>
      <c r="I414" s="142"/>
      <c r="J414" s="142">
        <f>ROUND(I414*H414,2)</f>
        <v>0</v>
      </c>
      <c r="K414" s="139" t="s">
        <v>132</v>
      </c>
      <c r="L414" s="31"/>
      <c r="M414" s="143" t="s">
        <v>1</v>
      </c>
      <c r="N414" s="144" t="s">
        <v>35</v>
      </c>
      <c r="O414" s="145">
        <v>0.90800000000000003</v>
      </c>
      <c r="P414" s="145">
        <f>O414*H414</f>
        <v>3.5411999999999999</v>
      </c>
      <c r="Q414" s="145">
        <v>9.0600000000000003E-3</v>
      </c>
      <c r="R414" s="145">
        <f>Q414*H414</f>
        <v>3.5333999999999997E-2</v>
      </c>
      <c r="S414" s="145">
        <v>0</v>
      </c>
      <c r="T414" s="146">
        <f>S414*H414</f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7" t="s">
        <v>234</v>
      </c>
      <c r="AT414" s="147" t="s">
        <v>128</v>
      </c>
      <c r="AU414" s="147" t="s">
        <v>77</v>
      </c>
      <c r="AY414" s="18" t="s">
        <v>126</v>
      </c>
      <c r="BE414" s="148">
        <f>IF(N414="základní",J414,0)</f>
        <v>0</v>
      </c>
      <c r="BF414" s="148">
        <f>IF(N414="snížená",J414,0)</f>
        <v>0</v>
      </c>
      <c r="BG414" s="148">
        <f>IF(N414="zákl. přenesená",J414,0)</f>
        <v>0</v>
      </c>
      <c r="BH414" s="148">
        <f>IF(N414="sníž. přenesená",J414,0)</f>
        <v>0</v>
      </c>
      <c r="BI414" s="148">
        <f>IF(N414="nulová",J414,0)</f>
        <v>0</v>
      </c>
      <c r="BJ414" s="18" t="s">
        <v>75</v>
      </c>
      <c r="BK414" s="148">
        <f>ROUND(I414*H414,2)</f>
        <v>0</v>
      </c>
      <c r="BL414" s="18" t="s">
        <v>234</v>
      </c>
      <c r="BM414" s="147" t="s">
        <v>679</v>
      </c>
    </row>
    <row r="415" spans="1:65" s="13" customFormat="1">
      <c r="B415" s="149"/>
      <c r="D415" s="150" t="s">
        <v>135</v>
      </c>
      <c r="E415" s="151" t="s">
        <v>1</v>
      </c>
      <c r="F415" s="152" t="s">
        <v>680</v>
      </c>
      <c r="H415" s="151" t="s">
        <v>1</v>
      </c>
      <c r="L415" s="149"/>
      <c r="M415" s="153"/>
      <c r="N415" s="154"/>
      <c r="O415" s="154"/>
      <c r="P415" s="154"/>
      <c r="Q415" s="154"/>
      <c r="R415" s="154"/>
      <c r="S415" s="154"/>
      <c r="T415" s="155"/>
      <c r="AT415" s="151" t="s">
        <v>135</v>
      </c>
      <c r="AU415" s="151" t="s">
        <v>77</v>
      </c>
      <c r="AV415" s="13" t="s">
        <v>75</v>
      </c>
      <c r="AW415" s="13" t="s">
        <v>27</v>
      </c>
      <c r="AX415" s="13" t="s">
        <v>70</v>
      </c>
      <c r="AY415" s="151" t="s">
        <v>126</v>
      </c>
    </row>
    <row r="416" spans="1:65" s="14" customFormat="1">
      <c r="B416" s="156"/>
      <c r="D416" s="150" t="s">
        <v>135</v>
      </c>
      <c r="E416" s="157" t="s">
        <v>1</v>
      </c>
      <c r="F416" s="158" t="s">
        <v>681</v>
      </c>
      <c r="H416" s="159">
        <v>3.9</v>
      </c>
      <c r="L416" s="156"/>
      <c r="M416" s="160"/>
      <c r="N416" s="161"/>
      <c r="O416" s="161"/>
      <c r="P416" s="161"/>
      <c r="Q416" s="161"/>
      <c r="R416" s="161"/>
      <c r="S416" s="161"/>
      <c r="T416" s="162"/>
      <c r="AT416" s="157" t="s">
        <v>135</v>
      </c>
      <c r="AU416" s="157" t="s">
        <v>77</v>
      </c>
      <c r="AV416" s="14" t="s">
        <v>77</v>
      </c>
      <c r="AW416" s="14" t="s">
        <v>27</v>
      </c>
      <c r="AX416" s="14" t="s">
        <v>70</v>
      </c>
      <c r="AY416" s="157" t="s">
        <v>126</v>
      </c>
    </row>
    <row r="417" spans="1:65" s="15" customFormat="1">
      <c r="B417" s="163"/>
      <c r="D417" s="150" t="s">
        <v>135</v>
      </c>
      <c r="E417" s="164" t="s">
        <v>1</v>
      </c>
      <c r="F417" s="165" t="s">
        <v>138</v>
      </c>
      <c r="H417" s="166">
        <v>3.9</v>
      </c>
      <c r="L417" s="163"/>
      <c r="M417" s="167"/>
      <c r="N417" s="168"/>
      <c r="O417" s="168"/>
      <c r="P417" s="168"/>
      <c r="Q417" s="168"/>
      <c r="R417" s="168"/>
      <c r="S417" s="168"/>
      <c r="T417" s="169"/>
      <c r="AT417" s="164" t="s">
        <v>135</v>
      </c>
      <c r="AU417" s="164" t="s">
        <v>77</v>
      </c>
      <c r="AV417" s="15" t="s">
        <v>133</v>
      </c>
      <c r="AW417" s="15" t="s">
        <v>27</v>
      </c>
      <c r="AX417" s="15" t="s">
        <v>75</v>
      </c>
      <c r="AY417" s="164" t="s">
        <v>126</v>
      </c>
    </row>
    <row r="418" spans="1:65" s="2" customFormat="1" ht="24.2" customHeight="1">
      <c r="A418" s="30"/>
      <c r="B418" s="136"/>
      <c r="C418" s="137" t="s">
        <v>682</v>
      </c>
      <c r="D418" s="137" t="s">
        <v>128</v>
      </c>
      <c r="E418" s="138" t="s">
        <v>683</v>
      </c>
      <c r="F418" s="139" t="s">
        <v>684</v>
      </c>
      <c r="G418" s="140" t="s">
        <v>162</v>
      </c>
      <c r="H418" s="141">
        <v>1.345</v>
      </c>
      <c r="I418" s="142"/>
      <c r="J418" s="142">
        <f>ROUND(I418*H418,2)</f>
        <v>0</v>
      </c>
      <c r="K418" s="139" t="s">
        <v>132</v>
      </c>
      <c r="L418" s="31"/>
      <c r="M418" s="143" t="s">
        <v>1</v>
      </c>
      <c r="N418" s="144" t="s">
        <v>35</v>
      </c>
      <c r="O418" s="145">
        <v>6.3440000000000003</v>
      </c>
      <c r="P418" s="145">
        <f>O418*H418</f>
        <v>8.5326800000000009</v>
      </c>
      <c r="Q418" s="145">
        <v>0</v>
      </c>
      <c r="R418" s="145">
        <f>Q418*H418</f>
        <v>0</v>
      </c>
      <c r="S418" s="145">
        <v>0</v>
      </c>
      <c r="T418" s="146">
        <f>S418*H418</f>
        <v>0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47" t="s">
        <v>234</v>
      </c>
      <c r="AT418" s="147" t="s">
        <v>128</v>
      </c>
      <c r="AU418" s="147" t="s">
        <v>77</v>
      </c>
      <c r="AY418" s="18" t="s">
        <v>126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8" t="s">
        <v>75</v>
      </c>
      <c r="BK418" s="148">
        <f>ROUND(I418*H418,2)</f>
        <v>0</v>
      </c>
      <c r="BL418" s="18" t="s">
        <v>234</v>
      </c>
      <c r="BM418" s="147" t="s">
        <v>685</v>
      </c>
    </row>
    <row r="419" spans="1:65" s="12" customFormat="1" ht="22.9" customHeight="1">
      <c r="B419" s="124"/>
      <c r="D419" s="125" t="s">
        <v>69</v>
      </c>
      <c r="E419" s="134" t="s">
        <v>686</v>
      </c>
      <c r="F419" s="134" t="s">
        <v>687</v>
      </c>
      <c r="J419" s="135">
        <f>BK419</f>
        <v>0</v>
      </c>
      <c r="L419" s="124"/>
      <c r="M419" s="128"/>
      <c r="N419" s="129"/>
      <c r="O419" s="129"/>
      <c r="P419" s="130">
        <f>SUM(P420:P432)</f>
        <v>71.759972000000005</v>
      </c>
      <c r="Q419" s="129"/>
      <c r="R419" s="130">
        <f>SUM(R420:R432)</f>
        <v>0.59810999999999992</v>
      </c>
      <c r="S419" s="129"/>
      <c r="T419" s="131">
        <f>SUM(T420:T432)</f>
        <v>0.312</v>
      </c>
      <c r="AR419" s="125" t="s">
        <v>77</v>
      </c>
      <c r="AT419" s="132" t="s">
        <v>69</v>
      </c>
      <c r="AU419" s="132" t="s">
        <v>75</v>
      </c>
      <c r="AY419" s="125" t="s">
        <v>126</v>
      </c>
      <c r="BK419" s="133">
        <f>SUM(BK420:BK432)</f>
        <v>0</v>
      </c>
    </row>
    <row r="420" spans="1:65" s="2" customFormat="1" ht="24.2" customHeight="1">
      <c r="A420" s="30"/>
      <c r="B420" s="136"/>
      <c r="C420" s="137" t="s">
        <v>688</v>
      </c>
      <c r="D420" s="137" t="s">
        <v>128</v>
      </c>
      <c r="E420" s="138" t="s">
        <v>689</v>
      </c>
      <c r="F420" s="139" t="s">
        <v>690</v>
      </c>
      <c r="G420" s="140" t="s">
        <v>192</v>
      </c>
      <c r="H420" s="141">
        <v>1</v>
      </c>
      <c r="I420" s="142"/>
      <c r="J420" s="142">
        <f t="shared" ref="J420:J429" si="20">ROUND(I420*H420,2)</f>
        <v>0</v>
      </c>
      <c r="K420" s="139" t="s">
        <v>132</v>
      </c>
      <c r="L420" s="31"/>
      <c r="M420" s="143" t="s">
        <v>1</v>
      </c>
      <c r="N420" s="144" t="s">
        <v>35</v>
      </c>
      <c r="O420" s="145">
        <v>3.492</v>
      </c>
      <c r="P420" s="145">
        <f t="shared" ref="P420:P429" si="21">O420*H420</f>
        <v>3.492</v>
      </c>
      <c r="Q420" s="145">
        <v>4.4000000000000002E-4</v>
      </c>
      <c r="R420" s="145">
        <f t="shared" ref="R420:R429" si="22">Q420*H420</f>
        <v>4.4000000000000002E-4</v>
      </c>
      <c r="S420" s="145">
        <v>0</v>
      </c>
      <c r="T420" s="146">
        <f t="shared" ref="T420:T429" si="23">S420*H420</f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47" t="s">
        <v>234</v>
      </c>
      <c r="AT420" s="147" t="s">
        <v>128</v>
      </c>
      <c r="AU420" s="147" t="s">
        <v>77</v>
      </c>
      <c r="AY420" s="18" t="s">
        <v>126</v>
      </c>
      <c r="BE420" s="148">
        <f t="shared" ref="BE420:BE429" si="24">IF(N420="základní",J420,0)</f>
        <v>0</v>
      </c>
      <c r="BF420" s="148">
        <f t="shared" ref="BF420:BF429" si="25">IF(N420="snížená",J420,0)</f>
        <v>0</v>
      </c>
      <c r="BG420" s="148">
        <f t="shared" ref="BG420:BG429" si="26">IF(N420="zákl. přenesená",J420,0)</f>
        <v>0</v>
      </c>
      <c r="BH420" s="148">
        <f t="shared" ref="BH420:BH429" si="27">IF(N420="sníž. přenesená",J420,0)</f>
        <v>0</v>
      </c>
      <c r="BI420" s="148">
        <f t="shared" ref="BI420:BI429" si="28">IF(N420="nulová",J420,0)</f>
        <v>0</v>
      </c>
      <c r="BJ420" s="18" t="s">
        <v>75</v>
      </c>
      <c r="BK420" s="148">
        <f t="shared" ref="BK420:BK429" si="29">ROUND(I420*H420,2)</f>
        <v>0</v>
      </c>
      <c r="BL420" s="18" t="s">
        <v>234</v>
      </c>
      <c r="BM420" s="147" t="s">
        <v>691</v>
      </c>
    </row>
    <row r="421" spans="1:65" s="2" customFormat="1" ht="33" customHeight="1">
      <c r="A421" s="30"/>
      <c r="B421" s="136"/>
      <c r="C421" s="170" t="s">
        <v>692</v>
      </c>
      <c r="D421" s="170" t="s">
        <v>139</v>
      </c>
      <c r="E421" s="171" t="s">
        <v>693</v>
      </c>
      <c r="F421" s="172" t="s">
        <v>694</v>
      </c>
      <c r="G421" s="173" t="s">
        <v>192</v>
      </c>
      <c r="H421" s="174">
        <v>1</v>
      </c>
      <c r="I421" s="175"/>
      <c r="J421" s="175">
        <f t="shared" si="20"/>
        <v>0</v>
      </c>
      <c r="K421" s="172" t="s">
        <v>132</v>
      </c>
      <c r="L421" s="176"/>
      <c r="M421" s="177" t="s">
        <v>1</v>
      </c>
      <c r="N421" s="178" t="s">
        <v>35</v>
      </c>
      <c r="O421" s="145">
        <v>0</v>
      </c>
      <c r="P421" s="145">
        <f t="shared" si="21"/>
        <v>0</v>
      </c>
      <c r="Q421" s="145">
        <v>0.03</v>
      </c>
      <c r="R421" s="145">
        <f t="shared" si="22"/>
        <v>0.03</v>
      </c>
      <c r="S421" s="145">
        <v>0</v>
      </c>
      <c r="T421" s="146">
        <f t="shared" si="23"/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47" t="s">
        <v>316</v>
      </c>
      <c r="AT421" s="147" t="s">
        <v>139</v>
      </c>
      <c r="AU421" s="147" t="s">
        <v>77</v>
      </c>
      <c r="AY421" s="18" t="s">
        <v>126</v>
      </c>
      <c r="BE421" s="148">
        <f t="shared" si="24"/>
        <v>0</v>
      </c>
      <c r="BF421" s="148">
        <f t="shared" si="25"/>
        <v>0</v>
      </c>
      <c r="BG421" s="148">
        <f t="shared" si="26"/>
        <v>0</v>
      </c>
      <c r="BH421" s="148">
        <f t="shared" si="27"/>
        <v>0</v>
      </c>
      <c r="BI421" s="148">
        <f t="shared" si="28"/>
        <v>0</v>
      </c>
      <c r="BJ421" s="18" t="s">
        <v>75</v>
      </c>
      <c r="BK421" s="148">
        <f t="shared" si="29"/>
        <v>0</v>
      </c>
      <c r="BL421" s="18" t="s">
        <v>234</v>
      </c>
      <c r="BM421" s="147" t="s">
        <v>695</v>
      </c>
    </row>
    <row r="422" spans="1:65" s="2" customFormat="1" ht="24.2" customHeight="1">
      <c r="A422" s="30"/>
      <c r="B422" s="136"/>
      <c r="C422" s="137" t="s">
        <v>696</v>
      </c>
      <c r="D422" s="137" t="s">
        <v>128</v>
      </c>
      <c r="E422" s="138" t="s">
        <v>697</v>
      </c>
      <c r="F422" s="139" t="s">
        <v>698</v>
      </c>
      <c r="G422" s="140" t="s">
        <v>192</v>
      </c>
      <c r="H422" s="141">
        <v>13</v>
      </c>
      <c r="I422" s="142"/>
      <c r="J422" s="142">
        <f t="shared" si="20"/>
        <v>0</v>
      </c>
      <c r="K422" s="139" t="s">
        <v>132</v>
      </c>
      <c r="L422" s="31"/>
      <c r="M422" s="143" t="s">
        <v>1</v>
      </c>
      <c r="N422" s="144" t="s">
        <v>35</v>
      </c>
      <c r="O422" s="145">
        <v>1.8049999999999999</v>
      </c>
      <c r="P422" s="145">
        <f t="shared" si="21"/>
        <v>23.465</v>
      </c>
      <c r="Q422" s="145">
        <v>0</v>
      </c>
      <c r="R422" s="145">
        <f t="shared" si="22"/>
        <v>0</v>
      </c>
      <c r="S422" s="145">
        <v>0</v>
      </c>
      <c r="T422" s="146">
        <f t="shared" si="23"/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47" t="s">
        <v>234</v>
      </c>
      <c r="AT422" s="147" t="s">
        <v>128</v>
      </c>
      <c r="AU422" s="147" t="s">
        <v>77</v>
      </c>
      <c r="AY422" s="18" t="s">
        <v>126</v>
      </c>
      <c r="BE422" s="148">
        <f t="shared" si="24"/>
        <v>0</v>
      </c>
      <c r="BF422" s="148">
        <f t="shared" si="25"/>
        <v>0</v>
      </c>
      <c r="BG422" s="148">
        <f t="shared" si="26"/>
        <v>0</v>
      </c>
      <c r="BH422" s="148">
        <f t="shared" si="27"/>
        <v>0</v>
      </c>
      <c r="BI422" s="148">
        <f t="shared" si="28"/>
        <v>0</v>
      </c>
      <c r="BJ422" s="18" t="s">
        <v>75</v>
      </c>
      <c r="BK422" s="148">
        <f t="shared" si="29"/>
        <v>0</v>
      </c>
      <c r="BL422" s="18" t="s">
        <v>234</v>
      </c>
      <c r="BM422" s="147" t="s">
        <v>699</v>
      </c>
    </row>
    <row r="423" spans="1:65" s="2" customFormat="1" ht="24.2" customHeight="1">
      <c r="A423" s="30"/>
      <c r="B423" s="136"/>
      <c r="C423" s="170" t="s">
        <v>700</v>
      </c>
      <c r="D423" s="170" t="s">
        <v>139</v>
      </c>
      <c r="E423" s="171" t="s">
        <v>701</v>
      </c>
      <c r="F423" s="172" t="s">
        <v>702</v>
      </c>
      <c r="G423" s="173" t="s">
        <v>192</v>
      </c>
      <c r="H423" s="174">
        <v>4</v>
      </c>
      <c r="I423" s="175"/>
      <c r="J423" s="175">
        <f t="shared" si="20"/>
        <v>0</v>
      </c>
      <c r="K423" s="172" t="s">
        <v>132</v>
      </c>
      <c r="L423" s="176"/>
      <c r="M423" s="177" t="s">
        <v>1</v>
      </c>
      <c r="N423" s="178" t="s">
        <v>35</v>
      </c>
      <c r="O423" s="145">
        <v>0</v>
      </c>
      <c r="P423" s="145">
        <f t="shared" si="21"/>
        <v>0</v>
      </c>
      <c r="Q423" s="145">
        <v>1.6E-2</v>
      </c>
      <c r="R423" s="145">
        <f t="shared" si="22"/>
        <v>6.4000000000000001E-2</v>
      </c>
      <c r="S423" s="145">
        <v>0</v>
      </c>
      <c r="T423" s="146">
        <f t="shared" si="23"/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47" t="s">
        <v>316</v>
      </c>
      <c r="AT423" s="147" t="s">
        <v>139</v>
      </c>
      <c r="AU423" s="147" t="s">
        <v>77</v>
      </c>
      <c r="AY423" s="18" t="s">
        <v>126</v>
      </c>
      <c r="BE423" s="148">
        <f t="shared" si="24"/>
        <v>0</v>
      </c>
      <c r="BF423" s="148">
        <f t="shared" si="25"/>
        <v>0</v>
      </c>
      <c r="BG423" s="148">
        <f t="shared" si="26"/>
        <v>0</v>
      </c>
      <c r="BH423" s="148">
        <f t="shared" si="27"/>
        <v>0</v>
      </c>
      <c r="BI423" s="148">
        <f t="shared" si="28"/>
        <v>0</v>
      </c>
      <c r="BJ423" s="18" t="s">
        <v>75</v>
      </c>
      <c r="BK423" s="148">
        <f t="shared" si="29"/>
        <v>0</v>
      </c>
      <c r="BL423" s="18" t="s">
        <v>234</v>
      </c>
      <c r="BM423" s="147" t="s">
        <v>703</v>
      </c>
    </row>
    <row r="424" spans="1:65" s="2" customFormat="1" ht="24.2" customHeight="1">
      <c r="A424" s="30"/>
      <c r="B424" s="136"/>
      <c r="C424" s="170" t="s">
        <v>704</v>
      </c>
      <c r="D424" s="170" t="s">
        <v>139</v>
      </c>
      <c r="E424" s="171" t="s">
        <v>705</v>
      </c>
      <c r="F424" s="172" t="s">
        <v>706</v>
      </c>
      <c r="G424" s="173" t="s">
        <v>192</v>
      </c>
      <c r="H424" s="174">
        <v>9</v>
      </c>
      <c r="I424" s="175"/>
      <c r="J424" s="175">
        <f t="shared" si="20"/>
        <v>0</v>
      </c>
      <c r="K424" s="172" t="s">
        <v>132</v>
      </c>
      <c r="L424" s="176"/>
      <c r="M424" s="177" t="s">
        <v>1</v>
      </c>
      <c r="N424" s="178" t="s">
        <v>35</v>
      </c>
      <c r="O424" s="145">
        <v>0</v>
      </c>
      <c r="P424" s="145">
        <f t="shared" si="21"/>
        <v>0</v>
      </c>
      <c r="Q424" s="145">
        <v>1.95E-2</v>
      </c>
      <c r="R424" s="145">
        <f t="shared" si="22"/>
        <v>0.17549999999999999</v>
      </c>
      <c r="S424" s="145">
        <v>0</v>
      </c>
      <c r="T424" s="146">
        <f t="shared" si="23"/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47" t="s">
        <v>316</v>
      </c>
      <c r="AT424" s="147" t="s">
        <v>139</v>
      </c>
      <c r="AU424" s="147" t="s">
        <v>77</v>
      </c>
      <c r="AY424" s="18" t="s">
        <v>126</v>
      </c>
      <c r="BE424" s="148">
        <f t="shared" si="24"/>
        <v>0</v>
      </c>
      <c r="BF424" s="148">
        <f t="shared" si="25"/>
        <v>0</v>
      </c>
      <c r="BG424" s="148">
        <f t="shared" si="26"/>
        <v>0</v>
      </c>
      <c r="BH424" s="148">
        <f t="shared" si="27"/>
        <v>0</v>
      </c>
      <c r="BI424" s="148">
        <f t="shared" si="28"/>
        <v>0</v>
      </c>
      <c r="BJ424" s="18" t="s">
        <v>75</v>
      </c>
      <c r="BK424" s="148">
        <f t="shared" si="29"/>
        <v>0</v>
      </c>
      <c r="BL424" s="18" t="s">
        <v>234</v>
      </c>
      <c r="BM424" s="147" t="s">
        <v>707</v>
      </c>
    </row>
    <row r="425" spans="1:65" s="2" customFormat="1" ht="24.2" customHeight="1">
      <c r="A425" s="30"/>
      <c r="B425" s="136"/>
      <c r="C425" s="137" t="s">
        <v>708</v>
      </c>
      <c r="D425" s="137" t="s">
        <v>128</v>
      </c>
      <c r="E425" s="138" t="s">
        <v>709</v>
      </c>
      <c r="F425" s="139" t="s">
        <v>710</v>
      </c>
      <c r="G425" s="140" t="s">
        <v>192</v>
      </c>
      <c r="H425" s="141">
        <v>7</v>
      </c>
      <c r="I425" s="142"/>
      <c r="J425" s="142">
        <f t="shared" si="20"/>
        <v>0</v>
      </c>
      <c r="K425" s="139" t="s">
        <v>132</v>
      </c>
      <c r="L425" s="31"/>
      <c r="M425" s="143" t="s">
        <v>1</v>
      </c>
      <c r="N425" s="144" t="s">
        <v>35</v>
      </c>
      <c r="O425" s="145">
        <v>2.9249999999999998</v>
      </c>
      <c r="P425" s="145">
        <f t="shared" si="21"/>
        <v>20.474999999999998</v>
      </c>
      <c r="Q425" s="145">
        <v>4.6999999999999999E-4</v>
      </c>
      <c r="R425" s="145">
        <f t="shared" si="22"/>
        <v>3.29E-3</v>
      </c>
      <c r="S425" s="145">
        <v>0</v>
      </c>
      <c r="T425" s="146">
        <f t="shared" si="23"/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47" t="s">
        <v>234</v>
      </c>
      <c r="AT425" s="147" t="s">
        <v>128</v>
      </c>
      <c r="AU425" s="147" t="s">
        <v>77</v>
      </c>
      <c r="AY425" s="18" t="s">
        <v>126</v>
      </c>
      <c r="BE425" s="148">
        <f t="shared" si="24"/>
        <v>0</v>
      </c>
      <c r="BF425" s="148">
        <f t="shared" si="25"/>
        <v>0</v>
      </c>
      <c r="BG425" s="148">
        <f t="shared" si="26"/>
        <v>0</v>
      </c>
      <c r="BH425" s="148">
        <f t="shared" si="27"/>
        <v>0</v>
      </c>
      <c r="BI425" s="148">
        <f t="shared" si="28"/>
        <v>0</v>
      </c>
      <c r="BJ425" s="18" t="s">
        <v>75</v>
      </c>
      <c r="BK425" s="148">
        <f t="shared" si="29"/>
        <v>0</v>
      </c>
      <c r="BL425" s="18" t="s">
        <v>234</v>
      </c>
      <c r="BM425" s="147" t="s">
        <v>711</v>
      </c>
    </row>
    <row r="426" spans="1:65" s="2" customFormat="1" ht="37.9" customHeight="1">
      <c r="A426" s="30"/>
      <c r="B426" s="136"/>
      <c r="C426" s="170" t="s">
        <v>712</v>
      </c>
      <c r="D426" s="170" t="s">
        <v>139</v>
      </c>
      <c r="E426" s="171" t="s">
        <v>713</v>
      </c>
      <c r="F426" s="172" t="s">
        <v>714</v>
      </c>
      <c r="G426" s="173" t="s">
        <v>192</v>
      </c>
      <c r="H426" s="174">
        <v>7</v>
      </c>
      <c r="I426" s="175"/>
      <c r="J426" s="175">
        <f t="shared" si="20"/>
        <v>0</v>
      </c>
      <c r="K426" s="172" t="s">
        <v>132</v>
      </c>
      <c r="L426" s="176"/>
      <c r="M426" s="177" t="s">
        <v>1</v>
      </c>
      <c r="N426" s="178" t="s">
        <v>35</v>
      </c>
      <c r="O426" s="145">
        <v>0</v>
      </c>
      <c r="P426" s="145">
        <f t="shared" si="21"/>
        <v>0</v>
      </c>
      <c r="Q426" s="145">
        <v>1.6E-2</v>
      </c>
      <c r="R426" s="145">
        <f t="shared" si="22"/>
        <v>0.112</v>
      </c>
      <c r="S426" s="145">
        <v>0</v>
      </c>
      <c r="T426" s="146">
        <f t="shared" si="23"/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147" t="s">
        <v>316</v>
      </c>
      <c r="AT426" s="147" t="s">
        <v>139</v>
      </c>
      <c r="AU426" s="147" t="s">
        <v>77</v>
      </c>
      <c r="AY426" s="18" t="s">
        <v>126</v>
      </c>
      <c r="BE426" s="148">
        <f t="shared" si="24"/>
        <v>0</v>
      </c>
      <c r="BF426" s="148">
        <f t="shared" si="25"/>
        <v>0</v>
      </c>
      <c r="BG426" s="148">
        <f t="shared" si="26"/>
        <v>0</v>
      </c>
      <c r="BH426" s="148">
        <f t="shared" si="27"/>
        <v>0</v>
      </c>
      <c r="BI426" s="148">
        <f t="shared" si="28"/>
        <v>0</v>
      </c>
      <c r="BJ426" s="18" t="s">
        <v>75</v>
      </c>
      <c r="BK426" s="148">
        <f t="shared" si="29"/>
        <v>0</v>
      </c>
      <c r="BL426" s="18" t="s">
        <v>234</v>
      </c>
      <c r="BM426" s="147" t="s">
        <v>715</v>
      </c>
    </row>
    <row r="427" spans="1:65" s="2" customFormat="1" ht="24.2" customHeight="1">
      <c r="A427" s="30"/>
      <c r="B427" s="136"/>
      <c r="C427" s="137" t="s">
        <v>716</v>
      </c>
      <c r="D427" s="137" t="s">
        <v>128</v>
      </c>
      <c r="E427" s="138" t="s">
        <v>717</v>
      </c>
      <c r="F427" s="139" t="s">
        <v>718</v>
      </c>
      <c r="G427" s="140" t="s">
        <v>192</v>
      </c>
      <c r="H427" s="141">
        <v>6</v>
      </c>
      <c r="I427" s="142"/>
      <c r="J427" s="142">
        <f t="shared" si="20"/>
        <v>0</v>
      </c>
      <c r="K427" s="139" t="s">
        <v>132</v>
      </c>
      <c r="L427" s="31"/>
      <c r="M427" s="143" t="s">
        <v>1</v>
      </c>
      <c r="N427" s="144" t="s">
        <v>35</v>
      </c>
      <c r="O427" s="145">
        <v>3.327</v>
      </c>
      <c r="P427" s="145">
        <f t="shared" si="21"/>
        <v>19.962</v>
      </c>
      <c r="Q427" s="145">
        <v>4.8000000000000001E-4</v>
      </c>
      <c r="R427" s="145">
        <f t="shared" si="22"/>
        <v>2.8800000000000002E-3</v>
      </c>
      <c r="S427" s="145">
        <v>0</v>
      </c>
      <c r="T427" s="146">
        <f t="shared" si="23"/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147" t="s">
        <v>234</v>
      </c>
      <c r="AT427" s="147" t="s">
        <v>128</v>
      </c>
      <c r="AU427" s="147" t="s">
        <v>77</v>
      </c>
      <c r="AY427" s="18" t="s">
        <v>126</v>
      </c>
      <c r="BE427" s="148">
        <f t="shared" si="24"/>
        <v>0</v>
      </c>
      <c r="BF427" s="148">
        <f t="shared" si="25"/>
        <v>0</v>
      </c>
      <c r="BG427" s="148">
        <f t="shared" si="26"/>
        <v>0</v>
      </c>
      <c r="BH427" s="148">
        <f t="shared" si="27"/>
        <v>0</v>
      </c>
      <c r="BI427" s="148">
        <f t="shared" si="28"/>
        <v>0</v>
      </c>
      <c r="BJ427" s="18" t="s">
        <v>75</v>
      </c>
      <c r="BK427" s="148">
        <f t="shared" si="29"/>
        <v>0</v>
      </c>
      <c r="BL427" s="18" t="s">
        <v>234</v>
      </c>
      <c r="BM427" s="147" t="s">
        <v>719</v>
      </c>
    </row>
    <row r="428" spans="1:65" s="2" customFormat="1" ht="37.9" customHeight="1">
      <c r="A428" s="30"/>
      <c r="B428" s="136"/>
      <c r="C428" s="170" t="s">
        <v>720</v>
      </c>
      <c r="D428" s="170" t="s">
        <v>139</v>
      </c>
      <c r="E428" s="171" t="s">
        <v>721</v>
      </c>
      <c r="F428" s="172" t="s">
        <v>722</v>
      </c>
      <c r="G428" s="173" t="s">
        <v>192</v>
      </c>
      <c r="H428" s="174">
        <v>6</v>
      </c>
      <c r="I428" s="175"/>
      <c r="J428" s="175">
        <f t="shared" si="20"/>
        <v>0</v>
      </c>
      <c r="K428" s="172" t="s">
        <v>132</v>
      </c>
      <c r="L428" s="176"/>
      <c r="M428" s="177" t="s">
        <v>1</v>
      </c>
      <c r="N428" s="178" t="s">
        <v>35</v>
      </c>
      <c r="O428" s="145">
        <v>0</v>
      </c>
      <c r="P428" s="145">
        <f t="shared" si="21"/>
        <v>0</v>
      </c>
      <c r="Q428" s="145">
        <v>3.5000000000000003E-2</v>
      </c>
      <c r="R428" s="145">
        <f t="shared" si="22"/>
        <v>0.21000000000000002</v>
      </c>
      <c r="S428" s="145">
        <v>0</v>
      </c>
      <c r="T428" s="146">
        <f t="shared" si="23"/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47" t="s">
        <v>316</v>
      </c>
      <c r="AT428" s="147" t="s">
        <v>139</v>
      </c>
      <c r="AU428" s="147" t="s">
        <v>77</v>
      </c>
      <c r="AY428" s="18" t="s">
        <v>126</v>
      </c>
      <c r="BE428" s="148">
        <f t="shared" si="24"/>
        <v>0</v>
      </c>
      <c r="BF428" s="148">
        <f t="shared" si="25"/>
        <v>0</v>
      </c>
      <c r="BG428" s="148">
        <f t="shared" si="26"/>
        <v>0</v>
      </c>
      <c r="BH428" s="148">
        <f t="shared" si="27"/>
        <v>0</v>
      </c>
      <c r="BI428" s="148">
        <f t="shared" si="28"/>
        <v>0</v>
      </c>
      <c r="BJ428" s="18" t="s">
        <v>75</v>
      </c>
      <c r="BK428" s="148">
        <f t="shared" si="29"/>
        <v>0</v>
      </c>
      <c r="BL428" s="18" t="s">
        <v>234</v>
      </c>
      <c r="BM428" s="147" t="s">
        <v>723</v>
      </c>
    </row>
    <row r="429" spans="1:65" s="2" customFormat="1" ht="24.2" customHeight="1">
      <c r="A429" s="30"/>
      <c r="B429" s="136"/>
      <c r="C429" s="137" t="s">
        <v>724</v>
      </c>
      <c r="D429" s="137" t="s">
        <v>128</v>
      </c>
      <c r="E429" s="138" t="s">
        <v>725</v>
      </c>
      <c r="F429" s="139" t="s">
        <v>726</v>
      </c>
      <c r="G429" s="140" t="s">
        <v>192</v>
      </c>
      <c r="H429" s="141">
        <v>13</v>
      </c>
      <c r="I429" s="142"/>
      <c r="J429" s="142">
        <f t="shared" si="20"/>
        <v>0</v>
      </c>
      <c r="K429" s="139" t="s">
        <v>132</v>
      </c>
      <c r="L429" s="31"/>
      <c r="M429" s="143" t="s">
        <v>1</v>
      </c>
      <c r="N429" s="144" t="s">
        <v>35</v>
      </c>
      <c r="O429" s="145">
        <v>0.05</v>
      </c>
      <c r="P429" s="145">
        <f t="shared" si="21"/>
        <v>0.65</v>
      </c>
      <c r="Q429" s="145">
        <v>0</v>
      </c>
      <c r="R429" s="145">
        <f t="shared" si="22"/>
        <v>0</v>
      </c>
      <c r="S429" s="145">
        <v>2.4E-2</v>
      </c>
      <c r="T429" s="146">
        <f t="shared" si="23"/>
        <v>0.312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147" t="s">
        <v>234</v>
      </c>
      <c r="AT429" s="147" t="s">
        <v>128</v>
      </c>
      <c r="AU429" s="147" t="s">
        <v>77</v>
      </c>
      <c r="AY429" s="18" t="s">
        <v>126</v>
      </c>
      <c r="BE429" s="148">
        <f t="shared" si="24"/>
        <v>0</v>
      </c>
      <c r="BF429" s="148">
        <f t="shared" si="25"/>
        <v>0</v>
      </c>
      <c r="BG429" s="148">
        <f t="shared" si="26"/>
        <v>0</v>
      </c>
      <c r="BH429" s="148">
        <f t="shared" si="27"/>
        <v>0</v>
      </c>
      <c r="BI429" s="148">
        <f t="shared" si="28"/>
        <v>0</v>
      </c>
      <c r="BJ429" s="18" t="s">
        <v>75</v>
      </c>
      <c r="BK429" s="148">
        <f t="shared" si="29"/>
        <v>0</v>
      </c>
      <c r="BL429" s="18" t="s">
        <v>234</v>
      </c>
      <c r="BM429" s="147" t="s">
        <v>727</v>
      </c>
    </row>
    <row r="430" spans="1:65" s="14" customFormat="1">
      <c r="B430" s="156"/>
      <c r="D430" s="150" t="s">
        <v>135</v>
      </c>
      <c r="E430" s="157" t="s">
        <v>1</v>
      </c>
      <c r="F430" s="158" t="s">
        <v>728</v>
      </c>
      <c r="H430" s="159">
        <v>13</v>
      </c>
      <c r="L430" s="156"/>
      <c r="M430" s="160"/>
      <c r="N430" s="161"/>
      <c r="O430" s="161"/>
      <c r="P430" s="161"/>
      <c r="Q430" s="161"/>
      <c r="R430" s="161"/>
      <c r="S430" s="161"/>
      <c r="T430" s="162"/>
      <c r="AT430" s="157" t="s">
        <v>135</v>
      </c>
      <c r="AU430" s="157" t="s">
        <v>77</v>
      </c>
      <c r="AV430" s="14" t="s">
        <v>77</v>
      </c>
      <c r="AW430" s="14" t="s">
        <v>27</v>
      </c>
      <c r="AX430" s="14" t="s">
        <v>70</v>
      </c>
      <c r="AY430" s="157" t="s">
        <v>126</v>
      </c>
    </row>
    <row r="431" spans="1:65" s="15" customFormat="1">
      <c r="B431" s="163"/>
      <c r="D431" s="150" t="s">
        <v>135</v>
      </c>
      <c r="E431" s="164" t="s">
        <v>1</v>
      </c>
      <c r="F431" s="165" t="s">
        <v>138</v>
      </c>
      <c r="H431" s="166">
        <v>13</v>
      </c>
      <c r="L431" s="163"/>
      <c r="M431" s="167"/>
      <c r="N431" s="168"/>
      <c r="O431" s="168"/>
      <c r="P431" s="168"/>
      <c r="Q431" s="168"/>
      <c r="R431" s="168"/>
      <c r="S431" s="168"/>
      <c r="T431" s="169"/>
      <c r="AT431" s="164" t="s">
        <v>135</v>
      </c>
      <c r="AU431" s="164" t="s">
        <v>77</v>
      </c>
      <c r="AV431" s="15" t="s">
        <v>133</v>
      </c>
      <c r="AW431" s="15" t="s">
        <v>27</v>
      </c>
      <c r="AX431" s="15" t="s">
        <v>75</v>
      </c>
      <c r="AY431" s="164" t="s">
        <v>126</v>
      </c>
    </row>
    <row r="432" spans="1:65" s="2" customFormat="1" ht="24.2" customHeight="1">
      <c r="A432" s="30"/>
      <c r="B432" s="136"/>
      <c r="C432" s="137" t="s">
        <v>729</v>
      </c>
      <c r="D432" s="137" t="s">
        <v>128</v>
      </c>
      <c r="E432" s="138" t="s">
        <v>730</v>
      </c>
      <c r="F432" s="139" t="s">
        <v>731</v>
      </c>
      <c r="G432" s="140" t="s">
        <v>162</v>
      </c>
      <c r="H432" s="141">
        <v>0.59799999999999998</v>
      </c>
      <c r="I432" s="142"/>
      <c r="J432" s="142">
        <f>ROUND(I432*H432,2)</f>
        <v>0</v>
      </c>
      <c r="K432" s="139" t="s">
        <v>132</v>
      </c>
      <c r="L432" s="31"/>
      <c r="M432" s="143" t="s">
        <v>1</v>
      </c>
      <c r="N432" s="144" t="s">
        <v>35</v>
      </c>
      <c r="O432" s="145">
        <v>6.2140000000000004</v>
      </c>
      <c r="P432" s="145">
        <f>O432*H432</f>
        <v>3.7159720000000003</v>
      </c>
      <c r="Q432" s="145">
        <v>0</v>
      </c>
      <c r="R432" s="145">
        <f>Q432*H432</f>
        <v>0</v>
      </c>
      <c r="S432" s="145">
        <v>0</v>
      </c>
      <c r="T432" s="146">
        <f>S432*H432</f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47" t="s">
        <v>234</v>
      </c>
      <c r="AT432" s="147" t="s">
        <v>128</v>
      </c>
      <c r="AU432" s="147" t="s">
        <v>77</v>
      </c>
      <c r="AY432" s="18" t="s">
        <v>126</v>
      </c>
      <c r="BE432" s="148">
        <f>IF(N432="základní",J432,0)</f>
        <v>0</v>
      </c>
      <c r="BF432" s="148">
        <f>IF(N432="snížená",J432,0)</f>
        <v>0</v>
      </c>
      <c r="BG432" s="148">
        <f>IF(N432="zákl. přenesená",J432,0)</f>
        <v>0</v>
      </c>
      <c r="BH432" s="148">
        <f>IF(N432="sníž. přenesená",J432,0)</f>
        <v>0</v>
      </c>
      <c r="BI432" s="148">
        <f>IF(N432="nulová",J432,0)</f>
        <v>0</v>
      </c>
      <c r="BJ432" s="18" t="s">
        <v>75</v>
      </c>
      <c r="BK432" s="148">
        <f>ROUND(I432*H432,2)</f>
        <v>0</v>
      </c>
      <c r="BL432" s="18" t="s">
        <v>234</v>
      </c>
      <c r="BM432" s="147" t="s">
        <v>732</v>
      </c>
    </row>
    <row r="433" spans="1:65" s="12" customFormat="1" ht="22.9" customHeight="1">
      <c r="B433" s="124"/>
      <c r="D433" s="125" t="s">
        <v>69</v>
      </c>
      <c r="E433" s="134" t="s">
        <v>733</v>
      </c>
      <c r="F433" s="134" t="s">
        <v>734</v>
      </c>
      <c r="J433" s="135">
        <f>BK433</f>
        <v>0</v>
      </c>
      <c r="L433" s="124"/>
      <c r="M433" s="128"/>
      <c r="N433" s="129"/>
      <c r="O433" s="129"/>
      <c r="P433" s="130">
        <f>SUM(P434:P471)</f>
        <v>27.089041999999999</v>
      </c>
      <c r="Q433" s="129"/>
      <c r="R433" s="130">
        <f>SUM(R434:R471)</f>
        <v>0.61847189999999996</v>
      </c>
      <c r="S433" s="129"/>
      <c r="T433" s="131">
        <f>SUM(T434:T471)</f>
        <v>0</v>
      </c>
      <c r="AR433" s="125" t="s">
        <v>77</v>
      </c>
      <c r="AT433" s="132" t="s">
        <v>69</v>
      </c>
      <c r="AU433" s="132" t="s">
        <v>75</v>
      </c>
      <c r="AY433" s="125" t="s">
        <v>126</v>
      </c>
      <c r="BK433" s="133">
        <f>SUM(BK434:BK471)</f>
        <v>0</v>
      </c>
    </row>
    <row r="434" spans="1:65" s="2" customFormat="1" ht="16.5" customHeight="1">
      <c r="A434" s="30"/>
      <c r="B434" s="136"/>
      <c r="C434" s="137" t="s">
        <v>735</v>
      </c>
      <c r="D434" s="137" t="s">
        <v>128</v>
      </c>
      <c r="E434" s="138" t="s">
        <v>736</v>
      </c>
      <c r="F434" s="139" t="s">
        <v>737</v>
      </c>
      <c r="G434" s="140" t="s">
        <v>131</v>
      </c>
      <c r="H434" s="141">
        <v>15.03</v>
      </c>
      <c r="I434" s="142"/>
      <c r="J434" s="142">
        <f>ROUND(I434*H434,2)</f>
        <v>0</v>
      </c>
      <c r="K434" s="139" t="s">
        <v>132</v>
      </c>
      <c r="L434" s="31"/>
      <c r="M434" s="143" t="s">
        <v>1</v>
      </c>
      <c r="N434" s="144" t="s">
        <v>35</v>
      </c>
      <c r="O434" s="145">
        <v>2.4E-2</v>
      </c>
      <c r="P434" s="145">
        <f>O434*H434</f>
        <v>0.36071999999999999</v>
      </c>
      <c r="Q434" s="145">
        <v>0</v>
      </c>
      <c r="R434" s="145">
        <f>Q434*H434</f>
        <v>0</v>
      </c>
      <c r="S434" s="145">
        <v>0</v>
      </c>
      <c r="T434" s="146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47" t="s">
        <v>234</v>
      </c>
      <c r="AT434" s="147" t="s">
        <v>128</v>
      </c>
      <c r="AU434" s="147" t="s">
        <v>77</v>
      </c>
      <c r="AY434" s="18" t="s">
        <v>126</v>
      </c>
      <c r="BE434" s="148">
        <f>IF(N434="základní",J434,0)</f>
        <v>0</v>
      </c>
      <c r="BF434" s="148">
        <f>IF(N434="snížená",J434,0)</f>
        <v>0</v>
      </c>
      <c r="BG434" s="148">
        <f>IF(N434="zákl. přenesená",J434,0)</f>
        <v>0</v>
      </c>
      <c r="BH434" s="148">
        <f>IF(N434="sníž. přenesená",J434,0)</f>
        <v>0</v>
      </c>
      <c r="BI434" s="148">
        <f>IF(N434="nulová",J434,0)</f>
        <v>0</v>
      </c>
      <c r="BJ434" s="18" t="s">
        <v>75</v>
      </c>
      <c r="BK434" s="148">
        <f>ROUND(I434*H434,2)</f>
        <v>0</v>
      </c>
      <c r="BL434" s="18" t="s">
        <v>234</v>
      </c>
      <c r="BM434" s="147" t="s">
        <v>738</v>
      </c>
    </row>
    <row r="435" spans="1:65" s="13" customFormat="1">
      <c r="B435" s="149"/>
      <c r="D435" s="150" t="s">
        <v>135</v>
      </c>
      <c r="E435" s="151" t="s">
        <v>1</v>
      </c>
      <c r="F435" s="152" t="s">
        <v>136</v>
      </c>
      <c r="H435" s="151" t="s">
        <v>1</v>
      </c>
      <c r="L435" s="149"/>
      <c r="M435" s="153"/>
      <c r="N435" s="154"/>
      <c r="O435" s="154"/>
      <c r="P435" s="154"/>
      <c r="Q435" s="154"/>
      <c r="R435" s="154"/>
      <c r="S435" s="154"/>
      <c r="T435" s="155"/>
      <c r="AT435" s="151" t="s">
        <v>135</v>
      </c>
      <c r="AU435" s="151" t="s">
        <v>77</v>
      </c>
      <c r="AV435" s="13" t="s">
        <v>75</v>
      </c>
      <c r="AW435" s="13" t="s">
        <v>27</v>
      </c>
      <c r="AX435" s="13" t="s">
        <v>70</v>
      </c>
      <c r="AY435" s="151" t="s">
        <v>126</v>
      </c>
    </row>
    <row r="436" spans="1:65" s="14" customFormat="1">
      <c r="B436" s="156"/>
      <c r="D436" s="150" t="s">
        <v>135</v>
      </c>
      <c r="E436" s="157" t="s">
        <v>1</v>
      </c>
      <c r="F436" s="158" t="s">
        <v>739</v>
      </c>
      <c r="H436" s="159">
        <v>8.2799999999999994</v>
      </c>
      <c r="L436" s="156"/>
      <c r="M436" s="160"/>
      <c r="N436" s="161"/>
      <c r="O436" s="161"/>
      <c r="P436" s="161"/>
      <c r="Q436" s="161"/>
      <c r="R436" s="161"/>
      <c r="S436" s="161"/>
      <c r="T436" s="162"/>
      <c r="AT436" s="157" t="s">
        <v>135</v>
      </c>
      <c r="AU436" s="157" t="s">
        <v>77</v>
      </c>
      <c r="AV436" s="14" t="s">
        <v>77</v>
      </c>
      <c r="AW436" s="14" t="s">
        <v>27</v>
      </c>
      <c r="AX436" s="14" t="s">
        <v>70</v>
      </c>
      <c r="AY436" s="157" t="s">
        <v>126</v>
      </c>
    </row>
    <row r="437" spans="1:65" s="13" customFormat="1">
      <c r="B437" s="149"/>
      <c r="D437" s="150" t="s">
        <v>135</v>
      </c>
      <c r="E437" s="151" t="s">
        <v>1</v>
      </c>
      <c r="F437" s="152" t="s">
        <v>202</v>
      </c>
      <c r="H437" s="151" t="s">
        <v>1</v>
      </c>
      <c r="L437" s="149"/>
      <c r="M437" s="153"/>
      <c r="N437" s="154"/>
      <c r="O437" s="154"/>
      <c r="P437" s="154"/>
      <c r="Q437" s="154"/>
      <c r="R437" s="154"/>
      <c r="S437" s="154"/>
      <c r="T437" s="155"/>
      <c r="AT437" s="151" t="s">
        <v>135</v>
      </c>
      <c r="AU437" s="151" t="s">
        <v>77</v>
      </c>
      <c r="AV437" s="13" t="s">
        <v>75</v>
      </c>
      <c r="AW437" s="13" t="s">
        <v>27</v>
      </c>
      <c r="AX437" s="13" t="s">
        <v>70</v>
      </c>
      <c r="AY437" s="151" t="s">
        <v>126</v>
      </c>
    </row>
    <row r="438" spans="1:65" s="14" customFormat="1">
      <c r="B438" s="156"/>
      <c r="D438" s="150" t="s">
        <v>135</v>
      </c>
      <c r="E438" s="157" t="s">
        <v>1</v>
      </c>
      <c r="F438" s="158" t="s">
        <v>656</v>
      </c>
      <c r="H438" s="159">
        <v>6.75</v>
      </c>
      <c r="L438" s="156"/>
      <c r="M438" s="160"/>
      <c r="N438" s="161"/>
      <c r="O438" s="161"/>
      <c r="P438" s="161"/>
      <c r="Q438" s="161"/>
      <c r="R438" s="161"/>
      <c r="S438" s="161"/>
      <c r="T438" s="162"/>
      <c r="AT438" s="157" t="s">
        <v>135</v>
      </c>
      <c r="AU438" s="157" t="s">
        <v>77</v>
      </c>
      <c r="AV438" s="14" t="s">
        <v>77</v>
      </c>
      <c r="AW438" s="14" t="s">
        <v>27</v>
      </c>
      <c r="AX438" s="14" t="s">
        <v>70</v>
      </c>
      <c r="AY438" s="157" t="s">
        <v>126</v>
      </c>
    </row>
    <row r="439" spans="1:65" s="15" customFormat="1">
      <c r="B439" s="163"/>
      <c r="D439" s="150" t="s">
        <v>135</v>
      </c>
      <c r="E439" s="164" t="s">
        <v>1</v>
      </c>
      <c r="F439" s="165" t="s">
        <v>138</v>
      </c>
      <c r="H439" s="166">
        <v>15.03</v>
      </c>
      <c r="L439" s="163"/>
      <c r="M439" s="167"/>
      <c r="N439" s="168"/>
      <c r="O439" s="168"/>
      <c r="P439" s="168"/>
      <c r="Q439" s="168"/>
      <c r="R439" s="168"/>
      <c r="S439" s="168"/>
      <c r="T439" s="169"/>
      <c r="AT439" s="164" t="s">
        <v>135</v>
      </c>
      <c r="AU439" s="164" t="s">
        <v>77</v>
      </c>
      <c r="AV439" s="15" t="s">
        <v>133</v>
      </c>
      <c r="AW439" s="15" t="s">
        <v>27</v>
      </c>
      <c r="AX439" s="15" t="s">
        <v>75</v>
      </c>
      <c r="AY439" s="164" t="s">
        <v>126</v>
      </c>
    </row>
    <row r="440" spans="1:65" s="2" customFormat="1" ht="16.5" customHeight="1">
      <c r="A440" s="30"/>
      <c r="B440" s="136"/>
      <c r="C440" s="137" t="s">
        <v>740</v>
      </c>
      <c r="D440" s="137" t="s">
        <v>128</v>
      </c>
      <c r="E440" s="138" t="s">
        <v>741</v>
      </c>
      <c r="F440" s="139" t="s">
        <v>742</v>
      </c>
      <c r="G440" s="140" t="s">
        <v>131</v>
      </c>
      <c r="H440" s="141">
        <v>15.03</v>
      </c>
      <c r="I440" s="142"/>
      <c r="J440" s="142">
        <f>ROUND(I440*H440,2)</f>
        <v>0</v>
      </c>
      <c r="K440" s="139" t="s">
        <v>132</v>
      </c>
      <c r="L440" s="31"/>
      <c r="M440" s="143" t="s">
        <v>1</v>
      </c>
      <c r="N440" s="144" t="s">
        <v>35</v>
      </c>
      <c r="O440" s="145">
        <v>4.3999999999999997E-2</v>
      </c>
      <c r="P440" s="145">
        <f>O440*H440</f>
        <v>0.66131999999999991</v>
      </c>
      <c r="Q440" s="145">
        <v>2.9999999999999997E-4</v>
      </c>
      <c r="R440" s="145">
        <f>Q440*H440</f>
        <v>4.5089999999999991E-3</v>
      </c>
      <c r="S440" s="145">
        <v>0</v>
      </c>
      <c r="T440" s="146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47" t="s">
        <v>234</v>
      </c>
      <c r="AT440" s="147" t="s">
        <v>128</v>
      </c>
      <c r="AU440" s="147" t="s">
        <v>77</v>
      </c>
      <c r="AY440" s="18" t="s">
        <v>126</v>
      </c>
      <c r="BE440" s="148">
        <f>IF(N440="základní",J440,0)</f>
        <v>0</v>
      </c>
      <c r="BF440" s="148">
        <f>IF(N440="snížená",J440,0)</f>
        <v>0</v>
      </c>
      <c r="BG440" s="148">
        <f>IF(N440="zákl. přenesená",J440,0)</f>
        <v>0</v>
      </c>
      <c r="BH440" s="148">
        <f>IF(N440="sníž. přenesená",J440,0)</f>
        <v>0</v>
      </c>
      <c r="BI440" s="148">
        <f>IF(N440="nulová",J440,0)</f>
        <v>0</v>
      </c>
      <c r="BJ440" s="18" t="s">
        <v>75</v>
      </c>
      <c r="BK440" s="148">
        <f>ROUND(I440*H440,2)</f>
        <v>0</v>
      </c>
      <c r="BL440" s="18" t="s">
        <v>234</v>
      </c>
      <c r="BM440" s="147" t="s">
        <v>743</v>
      </c>
    </row>
    <row r="441" spans="1:65" s="2" customFormat="1" ht="21.75" customHeight="1">
      <c r="A441" s="30"/>
      <c r="B441" s="136"/>
      <c r="C441" s="137" t="s">
        <v>744</v>
      </c>
      <c r="D441" s="137" t="s">
        <v>128</v>
      </c>
      <c r="E441" s="138" t="s">
        <v>745</v>
      </c>
      <c r="F441" s="139" t="s">
        <v>746</v>
      </c>
      <c r="G441" s="140" t="s">
        <v>131</v>
      </c>
      <c r="H441" s="141">
        <v>15.03</v>
      </c>
      <c r="I441" s="142"/>
      <c r="J441" s="142">
        <f>ROUND(I441*H441,2)</f>
        <v>0</v>
      </c>
      <c r="K441" s="139" t="s">
        <v>132</v>
      </c>
      <c r="L441" s="31"/>
      <c r="M441" s="143" t="s">
        <v>1</v>
      </c>
      <c r="N441" s="144" t="s">
        <v>35</v>
      </c>
      <c r="O441" s="145">
        <v>0.192</v>
      </c>
      <c r="P441" s="145">
        <f>O441*H441</f>
        <v>2.8857599999999999</v>
      </c>
      <c r="Q441" s="145">
        <v>4.5500000000000002E-3</v>
      </c>
      <c r="R441" s="145">
        <f>Q441*H441</f>
        <v>6.8386500000000003E-2</v>
      </c>
      <c r="S441" s="145">
        <v>0</v>
      </c>
      <c r="T441" s="146">
        <f>S441*H441</f>
        <v>0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147" t="s">
        <v>234</v>
      </c>
      <c r="AT441" s="147" t="s">
        <v>128</v>
      </c>
      <c r="AU441" s="147" t="s">
        <v>77</v>
      </c>
      <c r="AY441" s="18" t="s">
        <v>126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8" t="s">
        <v>75</v>
      </c>
      <c r="BK441" s="148">
        <f>ROUND(I441*H441,2)</f>
        <v>0</v>
      </c>
      <c r="BL441" s="18" t="s">
        <v>234</v>
      </c>
      <c r="BM441" s="147" t="s">
        <v>747</v>
      </c>
    </row>
    <row r="442" spans="1:65" s="2" customFormat="1" ht="33" customHeight="1">
      <c r="A442" s="30"/>
      <c r="B442" s="136"/>
      <c r="C442" s="137" t="s">
        <v>748</v>
      </c>
      <c r="D442" s="137" t="s">
        <v>128</v>
      </c>
      <c r="E442" s="138" t="s">
        <v>749</v>
      </c>
      <c r="F442" s="139" t="s">
        <v>750</v>
      </c>
      <c r="G442" s="140" t="s">
        <v>131</v>
      </c>
      <c r="H442" s="141">
        <v>15.03</v>
      </c>
      <c r="I442" s="142"/>
      <c r="J442" s="142">
        <f>ROUND(I442*H442,2)</f>
        <v>0</v>
      </c>
      <c r="K442" s="139" t="s">
        <v>132</v>
      </c>
      <c r="L442" s="31"/>
      <c r="M442" s="143" t="s">
        <v>1</v>
      </c>
      <c r="N442" s="144" t="s">
        <v>35</v>
      </c>
      <c r="O442" s="145">
        <v>0.79200000000000004</v>
      </c>
      <c r="P442" s="145">
        <f>O442*H442</f>
        <v>11.90376</v>
      </c>
      <c r="Q442" s="145">
        <v>6.0000000000000001E-3</v>
      </c>
      <c r="R442" s="145">
        <f>Q442*H442</f>
        <v>9.0179999999999996E-2</v>
      </c>
      <c r="S442" s="145">
        <v>0</v>
      </c>
      <c r="T442" s="146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47" t="s">
        <v>234</v>
      </c>
      <c r="AT442" s="147" t="s">
        <v>128</v>
      </c>
      <c r="AU442" s="147" t="s">
        <v>77</v>
      </c>
      <c r="AY442" s="18" t="s">
        <v>126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8" t="s">
        <v>75</v>
      </c>
      <c r="BK442" s="148">
        <f>ROUND(I442*H442,2)</f>
        <v>0</v>
      </c>
      <c r="BL442" s="18" t="s">
        <v>234</v>
      </c>
      <c r="BM442" s="147" t="s">
        <v>751</v>
      </c>
    </row>
    <row r="443" spans="1:65" s="13" customFormat="1">
      <c r="B443" s="149"/>
      <c r="D443" s="150" t="s">
        <v>135</v>
      </c>
      <c r="E443" s="151" t="s">
        <v>1</v>
      </c>
      <c r="F443" s="152" t="s">
        <v>136</v>
      </c>
      <c r="H443" s="151" t="s">
        <v>1</v>
      </c>
      <c r="L443" s="149"/>
      <c r="M443" s="153"/>
      <c r="N443" s="154"/>
      <c r="O443" s="154"/>
      <c r="P443" s="154"/>
      <c r="Q443" s="154"/>
      <c r="R443" s="154"/>
      <c r="S443" s="154"/>
      <c r="T443" s="155"/>
      <c r="AT443" s="151" t="s">
        <v>135</v>
      </c>
      <c r="AU443" s="151" t="s">
        <v>77</v>
      </c>
      <c r="AV443" s="13" t="s">
        <v>75</v>
      </c>
      <c r="AW443" s="13" t="s">
        <v>27</v>
      </c>
      <c r="AX443" s="13" t="s">
        <v>70</v>
      </c>
      <c r="AY443" s="151" t="s">
        <v>126</v>
      </c>
    </row>
    <row r="444" spans="1:65" s="14" customFormat="1">
      <c r="B444" s="156"/>
      <c r="D444" s="150" t="s">
        <v>135</v>
      </c>
      <c r="E444" s="157" t="s">
        <v>1</v>
      </c>
      <c r="F444" s="158" t="s">
        <v>739</v>
      </c>
      <c r="H444" s="159">
        <v>8.2799999999999994</v>
      </c>
      <c r="L444" s="156"/>
      <c r="M444" s="160"/>
      <c r="N444" s="161"/>
      <c r="O444" s="161"/>
      <c r="P444" s="161"/>
      <c r="Q444" s="161"/>
      <c r="R444" s="161"/>
      <c r="S444" s="161"/>
      <c r="T444" s="162"/>
      <c r="AT444" s="157" t="s">
        <v>135</v>
      </c>
      <c r="AU444" s="157" t="s">
        <v>77</v>
      </c>
      <c r="AV444" s="14" t="s">
        <v>77</v>
      </c>
      <c r="AW444" s="14" t="s">
        <v>27</v>
      </c>
      <c r="AX444" s="14" t="s">
        <v>70</v>
      </c>
      <c r="AY444" s="157" t="s">
        <v>126</v>
      </c>
    </row>
    <row r="445" spans="1:65" s="13" customFormat="1">
      <c r="B445" s="149"/>
      <c r="D445" s="150" t="s">
        <v>135</v>
      </c>
      <c r="E445" s="151" t="s">
        <v>1</v>
      </c>
      <c r="F445" s="152" t="s">
        <v>202</v>
      </c>
      <c r="H445" s="151" t="s">
        <v>1</v>
      </c>
      <c r="L445" s="149"/>
      <c r="M445" s="153"/>
      <c r="N445" s="154"/>
      <c r="O445" s="154"/>
      <c r="P445" s="154"/>
      <c r="Q445" s="154"/>
      <c r="R445" s="154"/>
      <c r="S445" s="154"/>
      <c r="T445" s="155"/>
      <c r="AT445" s="151" t="s">
        <v>135</v>
      </c>
      <c r="AU445" s="151" t="s">
        <v>77</v>
      </c>
      <c r="AV445" s="13" t="s">
        <v>75</v>
      </c>
      <c r="AW445" s="13" t="s">
        <v>27</v>
      </c>
      <c r="AX445" s="13" t="s">
        <v>70</v>
      </c>
      <c r="AY445" s="151" t="s">
        <v>126</v>
      </c>
    </row>
    <row r="446" spans="1:65" s="14" customFormat="1">
      <c r="B446" s="156"/>
      <c r="D446" s="150" t="s">
        <v>135</v>
      </c>
      <c r="E446" s="157" t="s">
        <v>1</v>
      </c>
      <c r="F446" s="158" t="s">
        <v>656</v>
      </c>
      <c r="H446" s="159">
        <v>6.75</v>
      </c>
      <c r="L446" s="156"/>
      <c r="M446" s="160"/>
      <c r="N446" s="161"/>
      <c r="O446" s="161"/>
      <c r="P446" s="161"/>
      <c r="Q446" s="161"/>
      <c r="R446" s="161"/>
      <c r="S446" s="161"/>
      <c r="T446" s="162"/>
      <c r="AT446" s="157" t="s">
        <v>135</v>
      </c>
      <c r="AU446" s="157" t="s">
        <v>77</v>
      </c>
      <c r="AV446" s="14" t="s">
        <v>77</v>
      </c>
      <c r="AW446" s="14" t="s">
        <v>27</v>
      </c>
      <c r="AX446" s="14" t="s">
        <v>70</v>
      </c>
      <c r="AY446" s="157" t="s">
        <v>126</v>
      </c>
    </row>
    <row r="447" spans="1:65" s="15" customFormat="1">
      <c r="B447" s="163"/>
      <c r="D447" s="150" t="s">
        <v>135</v>
      </c>
      <c r="E447" s="164" t="s">
        <v>1</v>
      </c>
      <c r="F447" s="165" t="s">
        <v>138</v>
      </c>
      <c r="H447" s="166">
        <v>15.03</v>
      </c>
      <c r="L447" s="163"/>
      <c r="M447" s="167"/>
      <c r="N447" s="168"/>
      <c r="O447" s="168"/>
      <c r="P447" s="168"/>
      <c r="Q447" s="168"/>
      <c r="R447" s="168"/>
      <c r="S447" s="168"/>
      <c r="T447" s="169"/>
      <c r="AT447" s="164" t="s">
        <v>135</v>
      </c>
      <c r="AU447" s="164" t="s">
        <v>77</v>
      </c>
      <c r="AV447" s="15" t="s">
        <v>133</v>
      </c>
      <c r="AW447" s="15" t="s">
        <v>27</v>
      </c>
      <c r="AX447" s="15" t="s">
        <v>75</v>
      </c>
      <c r="AY447" s="164" t="s">
        <v>126</v>
      </c>
    </row>
    <row r="448" spans="1:65" s="2" customFormat="1" ht="24.2" customHeight="1">
      <c r="A448" s="30"/>
      <c r="B448" s="136"/>
      <c r="C448" s="170" t="s">
        <v>752</v>
      </c>
      <c r="D448" s="170" t="s">
        <v>139</v>
      </c>
      <c r="E448" s="171" t="s">
        <v>753</v>
      </c>
      <c r="F448" s="172" t="s">
        <v>754</v>
      </c>
      <c r="G448" s="173" t="s">
        <v>131</v>
      </c>
      <c r="H448" s="174">
        <v>16.533000000000001</v>
      </c>
      <c r="I448" s="175"/>
      <c r="J448" s="175">
        <f>ROUND(I448*H448,2)</f>
        <v>0</v>
      </c>
      <c r="K448" s="172" t="s">
        <v>132</v>
      </c>
      <c r="L448" s="176"/>
      <c r="M448" s="177" t="s">
        <v>1</v>
      </c>
      <c r="N448" s="178" t="s">
        <v>35</v>
      </c>
      <c r="O448" s="145">
        <v>0</v>
      </c>
      <c r="P448" s="145">
        <f>O448*H448</f>
        <v>0</v>
      </c>
      <c r="Q448" s="145">
        <v>2.1999999999999999E-2</v>
      </c>
      <c r="R448" s="145">
        <f>Q448*H448</f>
        <v>0.36372599999999999</v>
      </c>
      <c r="S448" s="145">
        <v>0</v>
      </c>
      <c r="T448" s="146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147" t="s">
        <v>316</v>
      </c>
      <c r="AT448" s="147" t="s">
        <v>139</v>
      </c>
      <c r="AU448" s="147" t="s">
        <v>77</v>
      </c>
      <c r="AY448" s="18" t="s">
        <v>126</v>
      </c>
      <c r="BE448" s="148">
        <f>IF(N448="základní",J448,0)</f>
        <v>0</v>
      </c>
      <c r="BF448" s="148">
        <f>IF(N448="snížená",J448,0)</f>
        <v>0</v>
      </c>
      <c r="BG448" s="148">
        <f>IF(N448="zákl. přenesená",J448,0)</f>
        <v>0</v>
      </c>
      <c r="BH448" s="148">
        <f>IF(N448="sníž. přenesená",J448,0)</f>
        <v>0</v>
      </c>
      <c r="BI448" s="148">
        <f>IF(N448="nulová",J448,0)</f>
        <v>0</v>
      </c>
      <c r="BJ448" s="18" t="s">
        <v>75</v>
      </c>
      <c r="BK448" s="148">
        <f>ROUND(I448*H448,2)</f>
        <v>0</v>
      </c>
      <c r="BL448" s="18" t="s">
        <v>234</v>
      </c>
      <c r="BM448" s="147" t="s">
        <v>755</v>
      </c>
    </row>
    <row r="449" spans="1:65" s="14" customFormat="1">
      <c r="B449" s="156"/>
      <c r="D449" s="150" t="s">
        <v>135</v>
      </c>
      <c r="F449" s="158" t="s">
        <v>756</v>
      </c>
      <c r="H449" s="159">
        <v>16.533000000000001</v>
      </c>
      <c r="L449" s="156"/>
      <c r="M449" s="160"/>
      <c r="N449" s="161"/>
      <c r="O449" s="161"/>
      <c r="P449" s="161"/>
      <c r="Q449" s="161"/>
      <c r="R449" s="161"/>
      <c r="S449" s="161"/>
      <c r="T449" s="162"/>
      <c r="AT449" s="157" t="s">
        <v>135</v>
      </c>
      <c r="AU449" s="157" t="s">
        <v>77</v>
      </c>
      <c r="AV449" s="14" t="s">
        <v>77</v>
      </c>
      <c r="AW449" s="14" t="s">
        <v>3</v>
      </c>
      <c r="AX449" s="14" t="s">
        <v>75</v>
      </c>
      <c r="AY449" s="157" t="s">
        <v>126</v>
      </c>
    </row>
    <row r="450" spans="1:65" s="2" customFormat="1" ht="33" customHeight="1">
      <c r="A450" s="30"/>
      <c r="B450" s="136"/>
      <c r="C450" s="137" t="s">
        <v>757</v>
      </c>
      <c r="D450" s="137" t="s">
        <v>128</v>
      </c>
      <c r="E450" s="138" t="s">
        <v>758</v>
      </c>
      <c r="F450" s="139" t="s">
        <v>759</v>
      </c>
      <c r="G450" s="140" t="s">
        <v>131</v>
      </c>
      <c r="H450" s="141">
        <v>9.7200000000000006</v>
      </c>
      <c r="I450" s="142"/>
      <c r="J450" s="142">
        <f>ROUND(I450*H450,2)</f>
        <v>0</v>
      </c>
      <c r="K450" s="139" t="s">
        <v>132</v>
      </c>
      <c r="L450" s="31"/>
      <c r="M450" s="143" t="s">
        <v>1</v>
      </c>
      <c r="N450" s="144" t="s">
        <v>35</v>
      </c>
      <c r="O450" s="145">
        <v>0.14000000000000001</v>
      </c>
      <c r="P450" s="145">
        <f>O450*H450</f>
        <v>1.3608000000000002</v>
      </c>
      <c r="Q450" s="145">
        <v>0</v>
      </c>
      <c r="R450" s="145">
        <f>Q450*H450</f>
        <v>0</v>
      </c>
      <c r="S450" s="145">
        <v>0</v>
      </c>
      <c r="T450" s="146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147" t="s">
        <v>234</v>
      </c>
      <c r="AT450" s="147" t="s">
        <v>128</v>
      </c>
      <c r="AU450" s="147" t="s">
        <v>77</v>
      </c>
      <c r="AY450" s="18" t="s">
        <v>126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8" t="s">
        <v>75</v>
      </c>
      <c r="BK450" s="148">
        <f>ROUND(I450*H450,2)</f>
        <v>0</v>
      </c>
      <c r="BL450" s="18" t="s">
        <v>234</v>
      </c>
      <c r="BM450" s="147" t="s">
        <v>760</v>
      </c>
    </row>
    <row r="451" spans="1:65" s="13" customFormat="1">
      <c r="B451" s="149"/>
      <c r="D451" s="150" t="s">
        <v>135</v>
      </c>
      <c r="E451" s="151" t="s">
        <v>1</v>
      </c>
      <c r="F451" s="152" t="s">
        <v>136</v>
      </c>
      <c r="H451" s="151" t="s">
        <v>1</v>
      </c>
      <c r="L451" s="149"/>
      <c r="M451" s="153"/>
      <c r="N451" s="154"/>
      <c r="O451" s="154"/>
      <c r="P451" s="154"/>
      <c r="Q451" s="154"/>
      <c r="R451" s="154"/>
      <c r="S451" s="154"/>
      <c r="T451" s="155"/>
      <c r="AT451" s="151" t="s">
        <v>135</v>
      </c>
      <c r="AU451" s="151" t="s">
        <v>77</v>
      </c>
      <c r="AV451" s="13" t="s">
        <v>75</v>
      </c>
      <c r="AW451" s="13" t="s">
        <v>27</v>
      </c>
      <c r="AX451" s="13" t="s">
        <v>70</v>
      </c>
      <c r="AY451" s="151" t="s">
        <v>126</v>
      </c>
    </row>
    <row r="452" spans="1:65" s="14" customFormat="1">
      <c r="B452" s="156"/>
      <c r="D452" s="150" t="s">
        <v>135</v>
      </c>
      <c r="E452" s="157" t="s">
        <v>1</v>
      </c>
      <c r="F452" s="158" t="s">
        <v>739</v>
      </c>
      <c r="H452" s="159">
        <v>8.2799999999999994</v>
      </c>
      <c r="L452" s="156"/>
      <c r="M452" s="160"/>
      <c r="N452" s="161"/>
      <c r="O452" s="161"/>
      <c r="P452" s="161"/>
      <c r="Q452" s="161"/>
      <c r="R452" s="161"/>
      <c r="S452" s="161"/>
      <c r="T452" s="162"/>
      <c r="AT452" s="157" t="s">
        <v>135</v>
      </c>
      <c r="AU452" s="157" t="s">
        <v>77</v>
      </c>
      <c r="AV452" s="14" t="s">
        <v>77</v>
      </c>
      <c r="AW452" s="14" t="s">
        <v>27</v>
      </c>
      <c r="AX452" s="14" t="s">
        <v>70</v>
      </c>
      <c r="AY452" s="157" t="s">
        <v>126</v>
      </c>
    </row>
    <row r="453" spans="1:65" s="13" customFormat="1">
      <c r="B453" s="149"/>
      <c r="D453" s="150" t="s">
        <v>135</v>
      </c>
      <c r="E453" s="151" t="s">
        <v>1</v>
      </c>
      <c r="F453" s="152" t="s">
        <v>202</v>
      </c>
      <c r="H453" s="151" t="s">
        <v>1</v>
      </c>
      <c r="L453" s="149"/>
      <c r="M453" s="153"/>
      <c r="N453" s="154"/>
      <c r="O453" s="154"/>
      <c r="P453" s="154"/>
      <c r="Q453" s="154"/>
      <c r="R453" s="154"/>
      <c r="S453" s="154"/>
      <c r="T453" s="155"/>
      <c r="AT453" s="151" t="s">
        <v>135</v>
      </c>
      <c r="AU453" s="151" t="s">
        <v>77</v>
      </c>
      <c r="AV453" s="13" t="s">
        <v>75</v>
      </c>
      <c r="AW453" s="13" t="s">
        <v>27</v>
      </c>
      <c r="AX453" s="13" t="s">
        <v>70</v>
      </c>
      <c r="AY453" s="151" t="s">
        <v>126</v>
      </c>
    </row>
    <row r="454" spans="1:65" s="14" customFormat="1">
      <c r="B454" s="156"/>
      <c r="D454" s="150" t="s">
        <v>135</v>
      </c>
      <c r="E454" s="157" t="s">
        <v>1</v>
      </c>
      <c r="F454" s="158" t="s">
        <v>761</v>
      </c>
      <c r="H454" s="159">
        <v>1.44</v>
      </c>
      <c r="L454" s="156"/>
      <c r="M454" s="160"/>
      <c r="N454" s="161"/>
      <c r="O454" s="161"/>
      <c r="P454" s="161"/>
      <c r="Q454" s="161"/>
      <c r="R454" s="161"/>
      <c r="S454" s="161"/>
      <c r="T454" s="162"/>
      <c r="AT454" s="157" t="s">
        <v>135</v>
      </c>
      <c r="AU454" s="157" t="s">
        <v>77</v>
      </c>
      <c r="AV454" s="14" t="s">
        <v>77</v>
      </c>
      <c r="AW454" s="14" t="s">
        <v>27</v>
      </c>
      <c r="AX454" s="14" t="s">
        <v>70</v>
      </c>
      <c r="AY454" s="157" t="s">
        <v>126</v>
      </c>
    </row>
    <row r="455" spans="1:65" s="15" customFormat="1">
      <c r="B455" s="163"/>
      <c r="D455" s="150" t="s">
        <v>135</v>
      </c>
      <c r="E455" s="164" t="s">
        <v>1</v>
      </c>
      <c r="F455" s="165" t="s">
        <v>138</v>
      </c>
      <c r="H455" s="166">
        <v>9.7200000000000006</v>
      </c>
      <c r="L455" s="163"/>
      <c r="M455" s="167"/>
      <c r="N455" s="168"/>
      <c r="O455" s="168"/>
      <c r="P455" s="168"/>
      <c r="Q455" s="168"/>
      <c r="R455" s="168"/>
      <c r="S455" s="168"/>
      <c r="T455" s="169"/>
      <c r="AT455" s="164" t="s">
        <v>135</v>
      </c>
      <c r="AU455" s="164" t="s">
        <v>77</v>
      </c>
      <c r="AV455" s="15" t="s">
        <v>133</v>
      </c>
      <c r="AW455" s="15" t="s">
        <v>27</v>
      </c>
      <c r="AX455" s="15" t="s">
        <v>75</v>
      </c>
      <c r="AY455" s="164" t="s">
        <v>126</v>
      </c>
    </row>
    <row r="456" spans="1:65" s="2" customFormat="1" ht="33" customHeight="1">
      <c r="A456" s="30"/>
      <c r="B456" s="136"/>
      <c r="C456" s="137" t="s">
        <v>762</v>
      </c>
      <c r="D456" s="137" t="s">
        <v>128</v>
      </c>
      <c r="E456" s="138" t="s">
        <v>763</v>
      </c>
      <c r="F456" s="139" t="s">
        <v>764</v>
      </c>
      <c r="G456" s="140" t="s">
        <v>224</v>
      </c>
      <c r="H456" s="141">
        <v>10.6</v>
      </c>
      <c r="I456" s="142"/>
      <c r="J456" s="142">
        <f>ROUND(I456*H456,2)</f>
        <v>0</v>
      </c>
      <c r="K456" s="139" t="s">
        <v>132</v>
      </c>
      <c r="L456" s="31"/>
      <c r="M456" s="143" t="s">
        <v>1</v>
      </c>
      <c r="N456" s="144" t="s">
        <v>35</v>
      </c>
      <c r="O456" s="145">
        <v>0.20899999999999999</v>
      </c>
      <c r="P456" s="145">
        <f>O456*H456</f>
        <v>2.2153999999999998</v>
      </c>
      <c r="Q456" s="145">
        <v>5.8E-4</v>
      </c>
      <c r="R456" s="145">
        <f>Q456*H456</f>
        <v>6.1479999999999998E-3</v>
      </c>
      <c r="S456" s="145">
        <v>0</v>
      </c>
      <c r="T456" s="146">
        <f>S456*H456</f>
        <v>0</v>
      </c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R456" s="147" t="s">
        <v>234</v>
      </c>
      <c r="AT456" s="147" t="s">
        <v>128</v>
      </c>
      <c r="AU456" s="147" t="s">
        <v>77</v>
      </c>
      <c r="AY456" s="18" t="s">
        <v>126</v>
      </c>
      <c r="BE456" s="148">
        <f>IF(N456="základní",J456,0)</f>
        <v>0</v>
      </c>
      <c r="BF456" s="148">
        <f>IF(N456="snížená",J456,0)</f>
        <v>0</v>
      </c>
      <c r="BG456" s="148">
        <f>IF(N456="zákl. přenesená",J456,0)</f>
        <v>0</v>
      </c>
      <c r="BH456" s="148">
        <f>IF(N456="sníž. přenesená",J456,0)</f>
        <v>0</v>
      </c>
      <c r="BI456" s="148">
        <f>IF(N456="nulová",J456,0)</f>
        <v>0</v>
      </c>
      <c r="BJ456" s="18" t="s">
        <v>75</v>
      </c>
      <c r="BK456" s="148">
        <f>ROUND(I456*H456,2)</f>
        <v>0</v>
      </c>
      <c r="BL456" s="18" t="s">
        <v>234</v>
      </c>
      <c r="BM456" s="147" t="s">
        <v>765</v>
      </c>
    </row>
    <row r="457" spans="1:65" s="13" customFormat="1">
      <c r="B457" s="149"/>
      <c r="D457" s="150" t="s">
        <v>135</v>
      </c>
      <c r="E457" s="151" t="s">
        <v>1</v>
      </c>
      <c r="F457" s="152" t="s">
        <v>766</v>
      </c>
      <c r="H457" s="151" t="s">
        <v>1</v>
      </c>
      <c r="L457" s="149"/>
      <c r="M457" s="153"/>
      <c r="N457" s="154"/>
      <c r="O457" s="154"/>
      <c r="P457" s="154"/>
      <c r="Q457" s="154"/>
      <c r="R457" s="154"/>
      <c r="S457" s="154"/>
      <c r="T457" s="155"/>
      <c r="AT457" s="151" t="s">
        <v>135</v>
      </c>
      <c r="AU457" s="151" t="s">
        <v>77</v>
      </c>
      <c r="AV457" s="13" t="s">
        <v>75</v>
      </c>
      <c r="AW457" s="13" t="s">
        <v>27</v>
      </c>
      <c r="AX457" s="13" t="s">
        <v>70</v>
      </c>
      <c r="AY457" s="151" t="s">
        <v>126</v>
      </c>
    </row>
    <row r="458" spans="1:65" s="14" customFormat="1">
      <c r="B458" s="156"/>
      <c r="D458" s="150" t="s">
        <v>135</v>
      </c>
      <c r="E458" s="157" t="s">
        <v>1</v>
      </c>
      <c r="F458" s="158" t="s">
        <v>767</v>
      </c>
      <c r="H458" s="159">
        <v>10.6</v>
      </c>
      <c r="L458" s="156"/>
      <c r="M458" s="160"/>
      <c r="N458" s="161"/>
      <c r="O458" s="161"/>
      <c r="P458" s="161"/>
      <c r="Q458" s="161"/>
      <c r="R458" s="161"/>
      <c r="S458" s="161"/>
      <c r="T458" s="162"/>
      <c r="AT458" s="157" t="s">
        <v>135</v>
      </c>
      <c r="AU458" s="157" t="s">
        <v>77</v>
      </c>
      <c r="AV458" s="14" t="s">
        <v>77</v>
      </c>
      <c r="AW458" s="14" t="s">
        <v>27</v>
      </c>
      <c r="AX458" s="14" t="s">
        <v>70</v>
      </c>
      <c r="AY458" s="157" t="s">
        <v>126</v>
      </c>
    </row>
    <row r="459" spans="1:65" s="15" customFormat="1">
      <c r="B459" s="163"/>
      <c r="D459" s="150" t="s">
        <v>135</v>
      </c>
      <c r="E459" s="164" t="s">
        <v>1</v>
      </c>
      <c r="F459" s="165" t="s">
        <v>138</v>
      </c>
      <c r="H459" s="166">
        <v>10.6</v>
      </c>
      <c r="L459" s="163"/>
      <c r="M459" s="167"/>
      <c r="N459" s="168"/>
      <c r="O459" s="168"/>
      <c r="P459" s="168"/>
      <c r="Q459" s="168"/>
      <c r="R459" s="168"/>
      <c r="S459" s="168"/>
      <c r="T459" s="169"/>
      <c r="AT459" s="164" t="s">
        <v>135</v>
      </c>
      <c r="AU459" s="164" t="s">
        <v>77</v>
      </c>
      <c r="AV459" s="15" t="s">
        <v>133</v>
      </c>
      <c r="AW459" s="15" t="s">
        <v>27</v>
      </c>
      <c r="AX459" s="15" t="s">
        <v>75</v>
      </c>
      <c r="AY459" s="164" t="s">
        <v>126</v>
      </c>
    </row>
    <row r="460" spans="1:65" s="2" customFormat="1" ht="24.2" customHeight="1">
      <c r="A460" s="30"/>
      <c r="B460" s="136"/>
      <c r="C460" s="170" t="s">
        <v>768</v>
      </c>
      <c r="D460" s="170" t="s">
        <v>139</v>
      </c>
      <c r="E460" s="171" t="s">
        <v>769</v>
      </c>
      <c r="F460" s="172" t="s">
        <v>770</v>
      </c>
      <c r="G460" s="173" t="s">
        <v>224</v>
      </c>
      <c r="H460" s="174">
        <v>11.66</v>
      </c>
      <c r="I460" s="175"/>
      <c r="J460" s="175">
        <f>ROUND(I460*H460,2)</f>
        <v>0</v>
      </c>
      <c r="K460" s="172" t="s">
        <v>132</v>
      </c>
      <c r="L460" s="176"/>
      <c r="M460" s="177" t="s">
        <v>1</v>
      </c>
      <c r="N460" s="178" t="s">
        <v>35</v>
      </c>
      <c r="O460" s="145">
        <v>0</v>
      </c>
      <c r="P460" s="145">
        <f>O460*H460</f>
        <v>0</v>
      </c>
      <c r="Q460" s="145">
        <v>2.64E-3</v>
      </c>
      <c r="R460" s="145">
        <f>Q460*H460</f>
        <v>3.0782400000000001E-2</v>
      </c>
      <c r="S460" s="145">
        <v>0</v>
      </c>
      <c r="T460" s="146">
        <f>S460*H460</f>
        <v>0</v>
      </c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R460" s="147" t="s">
        <v>316</v>
      </c>
      <c r="AT460" s="147" t="s">
        <v>139</v>
      </c>
      <c r="AU460" s="147" t="s">
        <v>77</v>
      </c>
      <c r="AY460" s="18" t="s">
        <v>126</v>
      </c>
      <c r="BE460" s="148">
        <f>IF(N460="základní",J460,0)</f>
        <v>0</v>
      </c>
      <c r="BF460" s="148">
        <f>IF(N460="snížená",J460,0)</f>
        <v>0</v>
      </c>
      <c r="BG460" s="148">
        <f>IF(N460="zákl. přenesená",J460,0)</f>
        <v>0</v>
      </c>
      <c r="BH460" s="148">
        <f>IF(N460="sníž. přenesená",J460,0)</f>
        <v>0</v>
      </c>
      <c r="BI460" s="148">
        <f>IF(N460="nulová",J460,0)</f>
        <v>0</v>
      </c>
      <c r="BJ460" s="18" t="s">
        <v>75</v>
      </c>
      <c r="BK460" s="148">
        <f>ROUND(I460*H460,2)</f>
        <v>0</v>
      </c>
      <c r="BL460" s="18" t="s">
        <v>234</v>
      </c>
      <c r="BM460" s="147" t="s">
        <v>771</v>
      </c>
    </row>
    <row r="461" spans="1:65" s="14" customFormat="1">
      <c r="B461" s="156"/>
      <c r="D461" s="150" t="s">
        <v>135</v>
      </c>
      <c r="E461" s="157" t="s">
        <v>1</v>
      </c>
      <c r="F461" s="158" t="s">
        <v>772</v>
      </c>
      <c r="H461" s="159">
        <v>10.6</v>
      </c>
      <c r="L461" s="156"/>
      <c r="M461" s="160"/>
      <c r="N461" s="161"/>
      <c r="O461" s="161"/>
      <c r="P461" s="161"/>
      <c r="Q461" s="161"/>
      <c r="R461" s="161"/>
      <c r="S461" s="161"/>
      <c r="T461" s="162"/>
      <c r="AT461" s="157" t="s">
        <v>135</v>
      </c>
      <c r="AU461" s="157" t="s">
        <v>77</v>
      </c>
      <c r="AV461" s="14" t="s">
        <v>77</v>
      </c>
      <c r="AW461" s="14" t="s">
        <v>27</v>
      </c>
      <c r="AX461" s="14" t="s">
        <v>75</v>
      </c>
      <c r="AY461" s="157" t="s">
        <v>126</v>
      </c>
    </row>
    <row r="462" spans="1:65" s="14" customFormat="1">
      <c r="B462" s="156"/>
      <c r="D462" s="150" t="s">
        <v>135</v>
      </c>
      <c r="F462" s="158" t="s">
        <v>773</v>
      </c>
      <c r="H462" s="159">
        <v>11.66</v>
      </c>
      <c r="L462" s="156"/>
      <c r="M462" s="160"/>
      <c r="N462" s="161"/>
      <c r="O462" s="161"/>
      <c r="P462" s="161"/>
      <c r="Q462" s="161"/>
      <c r="R462" s="161"/>
      <c r="S462" s="161"/>
      <c r="T462" s="162"/>
      <c r="AT462" s="157" t="s">
        <v>135</v>
      </c>
      <c r="AU462" s="157" t="s">
        <v>77</v>
      </c>
      <c r="AV462" s="14" t="s">
        <v>77</v>
      </c>
      <c r="AW462" s="14" t="s">
        <v>3</v>
      </c>
      <c r="AX462" s="14" t="s">
        <v>75</v>
      </c>
      <c r="AY462" s="157" t="s">
        <v>126</v>
      </c>
    </row>
    <row r="463" spans="1:65" s="2" customFormat="1" ht="24.2" customHeight="1">
      <c r="A463" s="30"/>
      <c r="B463" s="136"/>
      <c r="C463" s="137" t="s">
        <v>774</v>
      </c>
      <c r="D463" s="137" t="s">
        <v>128</v>
      </c>
      <c r="E463" s="138" t="s">
        <v>775</v>
      </c>
      <c r="F463" s="139" t="s">
        <v>776</v>
      </c>
      <c r="G463" s="140" t="s">
        <v>131</v>
      </c>
      <c r="H463" s="141">
        <v>15.03</v>
      </c>
      <c r="I463" s="142"/>
      <c r="J463" s="142">
        <f>ROUND(I463*H463,2)</f>
        <v>0</v>
      </c>
      <c r="K463" s="139" t="s">
        <v>132</v>
      </c>
      <c r="L463" s="31"/>
      <c r="M463" s="143" t="s">
        <v>1</v>
      </c>
      <c r="N463" s="144" t="s">
        <v>35</v>
      </c>
      <c r="O463" s="145">
        <v>0.27800000000000002</v>
      </c>
      <c r="P463" s="145">
        <f>O463*H463</f>
        <v>4.1783400000000004</v>
      </c>
      <c r="Q463" s="145">
        <v>1.5E-3</v>
      </c>
      <c r="R463" s="145">
        <f>Q463*H463</f>
        <v>2.2544999999999999E-2</v>
      </c>
      <c r="S463" s="145">
        <v>0</v>
      </c>
      <c r="T463" s="146">
        <f>S463*H463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47" t="s">
        <v>234</v>
      </c>
      <c r="AT463" s="147" t="s">
        <v>128</v>
      </c>
      <c r="AU463" s="147" t="s">
        <v>77</v>
      </c>
      <c r="AY463" s="18" t="s">
        <v>126</v>
      </c>
      <c r="BE463" s="148">
        <f>IF(N463="základní",J463,0)</f>
        <v>0</v>
      </c>
      <c r="BF463" s="148">
        <f>IF(N463="snížená",J463,0)</f>
        <v>0</v>
      </c>
      <c r="BG463" s="148">
        <f>IF(N463="zákl. přenesená",J463,0)</f>
        <v>0</v>
      </c>
      <c r="BH463" s="148">
        <f>IF(N463="sníž. přenesená",J463,0)</f>
        <v>0</v>
      </c>
      <c r="BI463" s="148">
        <f>IF(N463="nulová",J463,0)</f>
        <v>0</v>
      </c>
      <c r="BJ463" s="18" t="s">
        <v>75</v>
      </c>
      <c r="BK463" s="148">
        <f>ROUND(I463*H463,2)</f>
        <v>0</v>
      </c>
      <c r="BL463" s="18" t="s">
        <v>234</v>
      </c>
      <c r="BM463" s="147" t="s">
        <v>777</v>
      </c>
    </row>
    <row r="464" spans="1:65" s="2" customFormat="1" ht="16.5" customHeight="1">
      <c r="A464" s="30"/>
      <c r="B464" s="136"/>
      <c r="C464" s="137" t="s">
        <v>778</v>
      </c>
      <c r="D464" s="137" t="s">
        <v>128</v>
      </c>
      <c r="E464" s="138" t="s">
        <v>779</v>
      </c>
      <c r="F464" s="139" t="s">
        <v>780</v>
      </c>
      <c r="G464" s="140" t="s">
        <v>224</v>
      </c>
      <c r="H464" s="141">
        <v>23.5</v>
      </c>
      <c r="I464" s="142"/>
      <c r="J464" s="142">
        <f>ROUND(I464*H464,2)</f>
        <v>0</v>
      </c>
      <c r="K464" s="139" t="s">
        <v>132</v>
      </c>
      <c r="L464" s="31"/>
      <c r="M464" s="143" t="s">
        <v>1</v>
      </c>
      <c r="N464" s="144" t="s">
        <v>35</v>
      </c>
      <c r="O464" s="145">
        <v>0.06</v>
      </c>
      <c r="P464" s="145">
        <f>O464*H464</f>
        <v>1.41</v>
      </c>
      <c r="Q464" s="145">
        <v>3.2000000000000003E-4</v>
      </c>
      <c r="R464" s="145">
        <f>Q464*H464</f>
        <v>7.5200000000000006E-3</v>
      </c>
      <c r="S464" s="145">
        <v>0</v>
      </c>
      <c r="T464" s="146">
        <f>S464*H464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7" t="s">
        <v>234</v>
      </c>
      <c r="AT464" s="147" t="s">
        <v>128</v>
      </c>
      <c r="AU464" s="147" t="s">
        <v>77</v>
      </c>
      <c r="AY464" s="18" t="s">
        <v>126</v>
      </c>
      <c r="BE464" s="148">
        <f>IF(N464="základní",J464,0)</f>
        <v>0</v>
      </c>
      <c r="BF464" s="148">
        <f>IF(N464="snížená",J464,0)</f>
        <v>0</v>
      </c>
      <c r="BG464" s="148">
        <f>IF(N464="zákl. přenesená",J464,0)</f>
        <v>0</v>
      </c>
      <c r="BH464" s="148">
        <f>IF(N464="sníž. přenesená",J464,0)</f>
        <v>0</v>
      </c>
      <c r="BI464" s="148">
        <f>IF(N464="nulová",J464,0)</f>
        <v>0</v>
      </c>
      <c r="BJ464" s="18" t="s">
        <v>75</v>
      </c>
      <c r="BK464" s="148">
        <f>ROUND(I464*H464,2)</f>
        <v>0</v>
      </c>
      <c r="BL464" s="18" t="s">
        <v>234</v>
      </c>
      <c r="BM464" s="147" t="s">
        <v>781</v>
      </c>
    </row>
    <row r="465" spans="1:65" s="13" customFormat="1">
      <c r="B465" s="149"/>
      <c r="D465" s="150" t="s">
        <v>135</v>
      </c>
      <c r="E465" s="151" t="s">
        <v>1</v>
      </c>
      <c r="F465" s="152" t="s">
        <v>226</v>
      </c>
      <c r="H465" s="151" t="s">
        <v>1</v>
      </c>
      <c r="L465" s="149"/>
      <c r="M465" s="153"/>
      <c r="N465" s="154"/>
      <c r="O465" s="154"/>
      <c r="P465" s="154"/>
      <c r="Q465" s="154"/>
      <c r="R465" s="154"/>
      <c r="S465" s="154"/>
      <c r="T465" s="155"/>
      <c r="AT465" s="151" t="s">
        <v>135</v>
      </c>
      <c r="AU465" s="151" t="s">
        <v>77</v>
      </c>
      <c r="AV465" s="13" t="s">
        <v>75</v>
      </c>
      <c r="AW465" s="13" t="s">
        <v>27</v>
      </c>
      <c r="AX465" s="13" t="s">
        <v>70</v>
      </c>
      <c r="AY465" s="151" t="s">
        <v>126</v>
      </c>
    </row>
    <row r="466" spans="1:65" s="14" customFormat="1">
      <c r="B466" s="156"/>
      <c r="D466" s="150" t="s">
        <v>135</v>
      </c>
      <c r="E466" s="157" t="s">
        <v>1</v>
      </c>
      <c r="F466" s="158" t="s">
        <v>227</v>
      </c>
      <c r="H466" s="159">
        <v>9.4</v>
      </c>
      <c r="L466" s="156"/>
      <c r="M466" s="160"/>
      <c r="N466" s="161"/>
      <c r="O466" s="161"/>
      <c r="P466" s="161"/>
      <c r="Q466" s="161"/>
      <c r="R466" s="161"/>
      <c r="S466" s="161"/>
      <c r="T466" s="162"/>
      <c r="AT466" s="157" t="s">
        <v>135</v>
      </c>
      <c r="AU466" s="157" t="s">
        <v>77</v>
      </c>
      <c r="AV466" s="14" t="s">
        <v>77</v>
      </c>
      <c r="AW466" s="14" t="s">
        <v>27</v>
      </c>
      <c r="AX466" s="14" t="s">
        <v>70</v>
      </c>
      <c r="AY466" s="157" t="s">
        <v>126</v>
      </c>
    </row>
    <row r="467" spans="1:65" s="14" customFormat="1">
      <c r="B467" s="156"/>
      <c r="D467" s="150" t="s">
        <v>135</v>
      </c>
      <c r="E467" s="157" t="s">
        <v>1</v>
      </c>
      <c r="F467" s="158" t="s">
        <v>228</v>
      </c>
      <c r="H467" s="159">
        <v>14.1</v>
      </c>
      <c r="L467" s="156"/>
      <c r="M467" s="160"/>
      <c r="N467" s="161"/>
      <c r="O467" s="161"/>
      <c r="P467" s="161"/>
      <c r="Q467" s="161"/>
      <c r="R467" s="161"/>
      <c r="S467" s="161"/>
      <c r="T467" s="162"/>
      <c r="AT467" s="157" t="s">
        <v>135</v>
      </c>
      <c r="AU467" s="157" t="s">
        <v>77</v>
      </c>
      <c r="AV467" s="14" t="s">
        <v>77</v>
      </c>
      <c r="AW467" s="14" t="s">
        <v>27</v>
      </c>
      <c r="AX467" s="14" t="s">
        <v>70</v>
      </c>
      <c r="AY467" s="157" t="s">
        <v>126</v>
      </c>
    </row>
    <row r="468" spans="1:65" s="15" customFormat="1">
      <c r="B468" s="163"/>
      <c r="D468" s="150" t="s">
        <v>135</v>
      </c>
      <c r="E468" s="164" t="s">
        <v>1</v>
      </c>
      <c r="F468" s="165" t="s">
        <v>138</v>
      </c>
      <c r="H468" s="166">
        <v>23.5</v>
      </c>
      <c r="L468" s="163"/>
      <c r="M468" s="167"/>
      <c r="N468" s="168"/>
      <c r="O468" s="168"/>
      <c r="P468" s="168"/>
      <c r="Q468" s="168"/>
      <c r="R468" s="168"/>
      <c r="S468" s="168"/>
      <c r="T468" s="169"/>
      <c r="AT468" s="164" t="s">
        <v>135</v>
      </c>
      <c r="AU468" s="164" t="s">
        <v>77</v>
      </c>
      <c r="AV468" s="15" t="s">
        <v>133</v>
      </c>
      <c r="AW468" s="15" t="s">
        <v>27</v>
      </c>
      <c r="AX468" s="15" t="s">
        <v>75</v>
      </c>
      <c r="AY468" s="164" t="s">
        <v>126</v>
      </c>
    </row>
    <row r="469" spans="1:65" s="2" customFormat="1" ht="16.5" customHeight="1">
      <c r="A469" s="30"/>
      <c r="B469" s="136"/>
      <c r="C469" s="170" t="s">
        <v>782</v>
      </c>
      <c r="D469" s="170" t="s">
        <v>139</v>
      </c>
      <c r="E469" s="171" t="s">
        <v>783</v>
      </c>
      <c r="F469" s="172" t="s">
        <v>784</v>
      </c>
      <c r="G469" s="173" t="s">
        <v>224</v>
      </c>
      <c r="H469" s="174">
        <v>24.675000000000001</v>
      </c>
      <c r="I469" s="175"/>
      <c r="J469" s="175">
        <f>ROUND(I469*H469,2)</f>
        <v>0</v>
      </c>
      <c r="K469" s="172" t="s">
        <v>132</v>
      </c>
      <c r="L469" s="176"/>
      <c r="M469" s="177" t="s">
        <v>1</v>
      </c>
      <c r="N469" s="178" t="s">
        <v>35</v>
      </c>
      <c r="O469" s="145">
        <v>0</v>
      </c>
      <c r="P469" s="145">
        <f>O469*H469</f>
        <v>0</v>
      </c>
      <c r="Q469" s="145">
        <v>1E-3</v>
      </c>
      <c r="R469" s="145">
        <f>Q469*H469</f>
        <v>2.4675000000000002E-2</v>
      </c>
      <c r="S469" s="145">
        <v>0</v>
      </c>
      <c r="T469" s="146">
        <f>S469*H469</f>
        <v>0</v>
      </c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R469" s="147" t="s">
        <v>316</v>
      </c>
      <c r="AT469" s="147" t="s">
        <v>139</v>
      </c>
      <c r="AU469" s="147" t="s">
        <v>77</v>
      </c>
      <c r="AY469" s="18" t="s">
        <v>126</v>
      </c>
      <c r="BE469" s="148">
        <f>IF(N469="základní",J469,0)</f>
        <v>0</v>
      </c>
      <c r="BF469" s="148">
        <f>IF(N469="snížená",J469,0)</f>
        <v>0</v>
      </c>
      <c r="BG469" s="148">
        <f>IF(N469="zákl. přenesená",J469,0)</f>
        <v>0</v>
      </c>
      <c r="BH469" s="148">
        <f>IF(N469="sníž. přenesená",J469,0)</f>
        <v>0</v>
      </c>
      <c r="BI469" s="148">
        <f>IF(N469="nulová",J469,0)</f>
        <v>0</v>
      </c>
      <c r="BJ469" s="18" t="s">
        <v>75</v>
      </c>
      <c r="BK469" s="148">
        <f>ROUND(I469*H469,2)</f>
        <v>0</v>
      </c>
      <c r="BL469" s="18" t="s">
        <v>234</v>
      </c>
      <c r="BM469" s="147" t="s">
        <v>785</v>
      </c>
    </row>
    <row r="470" spans="1:65" s="14" customFormat="1">
      <c r="B470" s="156"/>
      <c r="D470" s="150" t="s">
        <v>135</v>
      </c>
      <c r="F470" s="158" t="s">
        <v>786</v>
      </c>
      <c r="H470" s="159">
        <v>24.675000000000001</v>
      </c>
      <c r="L470" s="156"/>
      <c r="M470" s="160"/>
      <c r="N470" s="161"/>
      <c r="O470" s="161"/>
      <c r="P470" s="161"/>
      <c r="Q470" s="161"/>
      <c r="R470" s="161"/>
      <c r="S470" s="161"/>
      <c r="T470" s="162"/>
      <c r="AT470" s="157" t="s">
        <v>135</v>
      </c>
      <c r="AU470" s="157" t="s">
        <v>77</v>
      </c>
      <c r="AV470" s="14" t="s">
        <v>77</v>
      </c>
      <c r="AW470" s="14" t="s">
        <v>3</v>
      </c>
      <c r="AX470" s="14" t="s">
        <v>75</v>
      </c>
      <c r="AY470" s="157" t="s">
        <v>126</v>
      </c>
    </row>
    <row r="471" spans="1:65" s="2" customFormat="1" ht="24.2" customHeight="1">
      <c r="A471" s="30"/>
      <c r="B471" s="136"/>
      <c r="C471" s="137" t="s">
        <v>787</v>
      </c>
      <c r="D471" s="137" t="s">
        <v>128</v>
      </c>
      <c r="E471" s="138" t="s">
        <v>788</v>
      </c>
      <c r="F471" s="139" t="s">
        <v>789</v>
      </c>
      <c r="G471" s="140" t="s">
        <v>162</v>
      </c>
      <c r="H471" s="141">
        <v>0.61799999999999999</v>
      </c>
      <c r="I471" s="142"/>
      <c r="J471" s="142">
        <f>ROUND(I471*H471,2)</f>
        <v>0</v>
      </c>
      <c r="K471" s="139" t="s">
        <v>132</v>
      </c>
      <c r="L471" s="31"/>
      <c r="M471" s="143" t="s">
        <v>1</v>
      </c>
      <c r="N471" s="144" t="s">
        <v>35</v>
      </c>
      <c r="O471" s="145">
        <v>3.419</v>
      </c>
      <c r="P471" s="145">
        <f>O471*H471</f>
        <v>2.1129419999999999</v>
      </c>
      <c r="Q471" s="145">
        <v>0</v>
      </c>
      <c r="R471" s="145">
        <f>Q471*H471</f>
        <v>0</v>
      </c>
      <c r="S471" s="145">
        <v>0</v>
      </c>
      <c r="T471" s="146">
        <f>S471*H471</f>
        <v>0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147" t="s">
        <v>234</v>
      </c>
      <c r="AT471" s="147" t="s">
        <v>128</v>
      </c>
      <c r="AU471" s="147" t="s">
        <v>77</v>
      </c>
      <c r="AY471" s="18" t="s">
        <v>126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8" t="s">
        <v>75</v>
      </c>
      <c r="BK471" s="148">
        <f>ROUND(I471*H471,2)</f>
        <v>0</v>
      </c>
      <c r="BL471" s="18" t="s">
        <v>234</v>
      </c>
      <c r="BM471" s="147" t="s">
        <v>790</v>
      </c>
    </row>
    <row r="472" spans="1:65" s="12" customFormat="1" ht="22.9" customHeight="1">
      <c r="B472" s="124"/>
      <c r="D472" s="125" t="s">
        <v>69</v>
      </c>
      <c r="E472" s="134" t="s">
        <v>791</v>
      </c>
      <c r="F472" s="134" t="s">
        <v>792</v>
      </c>
      <c r="J472" s="135">
        <f>BK472</f>
        <v>0</v>
      </c>
      <c r="L472" s="124"/>
      <c r="M472" s="128"/>
      <c r="N472" s="129"/>
      <c r="O472" s="129"/>
      <c r="P472" s="130">
        <f>SUM(P473:P504)</f>
        <v>121.97319400000001</v>
      </c>
      <c r="Q472" s="129"/>
      <c r="R472" s="130">
        <f>SUM(R473:R504)</f>
        <v>1.2307329599999999</v>
      </c>
      <c r="S472" s="129"/>
      <c r="T472" s="131">
        <f>SUM(T473:T504)</f>
        <v>0.375</v>
      </c>
      <c r="AR472" s="125" t="s">
        <v>77</v>
      </c>
      <c r="AT472" s="132" t="s">
        <v>69</v>
      </c>
      <c r="AU472" s="132" t="s">
        <v>75</v>
      </c>
      <c r="AY472" s="125" t="s">
        <v>126</v>
      </c>
      <c r="BK472" s="133">
        <f>SUM(BK473:BK504)</f>
        <v>0</v>
      </c>
    </row>
    <row r="473" spans="1:65" s="2" customFormat="1" ht="16.5" customHeight="1">
      <c r="A473" s="30"/>
      <c r="B473" s="136"/>
      <c r="C473" s="137" t="s">
        <v>793</v>
      </c>
      <c r="D473" s="137" t="s">
        <v>128</v>
      </c>
      <c r="E473" s="138" t="s">
        <v>794</v>
      </c>
      <c r="F473" s="139" t="s">
        <v>795</v>
      </c>
      <c r="G473" s="140" t="s">
        <v>131</v>
      </c>
      <c r="H473" s="141">
        <v>146.80000000000001</v>
      </c>
      <c r="I473" s="142"/>
      <c r="J473" s="142">
        <f>ROUND(I473*H473,2)</f>
        <v>0</v>
      </c>
      <c r="K473" s="139" t="s">
        <v>132</v>
      </c>
      <c r="L473" s="31"/>
      <c r="M473" s="143" t="s">
        <v>1</v>
      </c>
      <c r="N473" s="144" t="s">
        <v>35</v>
      </c>
      <c r="O473" s="145">
        <v>2.4E-2</v>
      </c>
      <c r="P473" s="145">
        <f>O473*H473</f>
        <v>3.5232000000000006</v>
      </c>
      <c r="Q473" s="145">
        <v>0</v>
      </c>
      <c r="R473" s="145">
        <f>Q473*H473</f>
        <v>0</v>
      </c>
      <c r="S473" s="145">
        <v>0</v>
      </c>
      <c r="T473" s="146">
        <f>S473*H473</f>
        <v>0</v>
      </c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R473" s="147" t="s">
        <v>234</v>
      </c>
      <c r="AT473" s="147" t="s">
        <v>128</v>
      </c>
      <c r="AU473" s="147" t="s">
        <v>77</v>
      </c>
      <c r="AY473" s="18" t="s">
        <v>126</v>
      </c>
      <c r="BE473" s="148">
        <f>IF(N473="základní",J473,0)</f>
        <v>0</v>
      </c>
      <c r="BF473" s="148">
        <f>IF(N473="snížená",J473,0)</f>
        <v>0</v>
      </c>
      <c r="BG473" s="148">
        <f>IF(N473="zákl. přenesená",J473,0)</f>
        <v>0</v>
      </c>
      <c r="BH473" s="148">
        <f>IF(N473="sníž. přenesená",J473,0)</f>
        <v>0</v>
      </c>
      <c r="BI473" s="148">
        <f>IF(N473="nulová",J473,0)</f>
        <v>0</v>
      </c>
      <c r="BJ473" s="18" t="s">
        <v>75</v>
      </c>
      <c r="BK473" s="148">
        <f>ROUND(I473*H473,2)</f>
        <v>0</v>
      </c>
      <c r="BL473" s="18" t="s">
        <v>234</v>
      </c>
      <c r="BM473" s="147" t="s">
        <v>796</v>
      </c>
    </row>
    <row r="474" spans="1:65" s="13" customFormat="1">
      <c r="B474" s="149"/>
      <c r="D474" s="150" t="s">
        <v>135</v>
      </c>
      <c r="E474" s="151" t="s">
        <v>1</v>
      </c>
      <c r="F474" s="152" t="s">
        <v>797</v>
      </c>
      <c r="H474" s="151" t="s">
        <v>1</v>
      </c>
      <c r="L474" s="149"/>
      <c r="M474" s="153"/>
      <c r="N474" s="154"/>
      <c r="O474" s="154"/>
      <c r="P474" s="154"/>
      <c r="Q474" s="154"/>
      <c r="R474" s="154"/>
      <c r="S474" s="154"/>
      <c r="T474" s="155"/>
      <c r="AT474" s="151" t="s">
        <v>135</v>
      </c>
      <c r="AU474" s="151" t="s">
        <v>77</v>
      </c>
      <c r="AV474" s="13" t="s">
        <v>75</v>
      </c>
      <c r="AW474" s="13" t="s">
        <v>27</v>
      </c>
      <c r="AX474" s="13" t="s">
        <v>70</v>
      </c>
      <c r="AY474" s="151" t="s">
        <v>126</v>
      </c>
    </row>
    <row r="475" spans="1:65" s="14" customFormat="1">
      <c r="B475" s="156"/>
      <c r="D475" s="150" t="s">
        <v>135</v>
      </c>
      <c r="E475" s="157" t="s">
        <v>1</v>
      </c>
      <c r="F475" s="158" t="s">
        <v>798</v>
      </c>
      <c r="H475" s="159">
        <v>72</v>
      </c>
      <c r="L475" s="156"/>
      <c r="M475" s="160"/>
      <c r="N475" s="161"/>
      <c r="O475" s="161"/>
      <c r="P475" s="161"/>
      <c r="Q475" s="161"/>
      <c r="R475" s="161"/>
      <c r="S475" s="161"/>
      <c r="T475" s="162"/>
      <c r="AT475" s="157" t="s">
        <v>135</v>
      </c>
      <c r="AU475" s="157" t="s">
        <v>77</v>
      </c>
      <c r="AV475" s="14" t="s">
        <v>77</v>
      </c>
      <c r="AW475" s="14" t="s">
        <v>27</v>
      </c>
      <c r="AX475" s="14" t="s">
        <v>70</v>
      </c>
      <c r="AY475" s="157" t="s">
        <v>126</v>
      </c>
    </row>
    <row r="476" spans="1:65" s="13" customFormat="1">
      <c r="B476" s="149"/>
      <c r="D476" s="150" t="s">
        <v>135</v>
      </c>
      <c r="E476" s="151" t="s">
        <v>1</v>
      </c>
      <c r="F476" s="152" t="s">
        <v>202</v>
      </c>
      <c r="H476" s="151" t="s">
        <v>1</v>
      </c>
      <c r="L476" s="149"/>
      <c r="M476" s="153"/>
      <c r="N476" s="154"/>
      <c r="O476" s="154"/>
      <c r="P476" s="154"/>
      <c r="Q476" s="154"/>
      <c r="R476" s="154"/>
      <c r="S476" s="154"/>
      <c r="T476" s="155"/>
      <c r="AT476" s="151" t="s">
        <v>135</v>
      </c>
      <c r="AU476" s="151" t="s">
        <v>77</v>
      </c>
      <c r="AV476" s="13" t="s">
        <v>75</v>
      </c>
      <c r="AW476" s="13" t="s">
        <v>27</v>
      </c>
      <c r="AX476" s="13" t="s">
        <v>70</v>
      </c>
      <c r="AY476" s="151" t="s">
        <v>126</v>
      </c>
    </row>
    <row r="477" spans="1:65" s="14" customFormat="1">
      <c r="B477" s="156"/>
      <c r="D477" s="150" t="s">
        <v>135</v>
      </c>
      <c r="E477" s="157" t="s">
        <v>1</v>
      </c>
      <c r="F477" s="158" t="s">
        <v>650</v>
      </c>
      <c r="H477" s="159">
        <v>74.8</v>
      </c>
      <c r="L477" s="156"/>
      <c r="M477" s="160"/>
      <c r="N477" s="161"/>
      <c r="O477" s="161"/>
      <c r="P477" s="161"/>
      <c r="Q477" s="161"/>
      <c r="R477" s="161"/>
      <c r="S477" s="161"/>
      <c r="T477" s="162"/>
      <c r="AT477" s="157" t="s">
        <v>135</v>
      </c>
      <c r="AU477" s="157" t="s">
        <v>77</v>
      </c>
      <c r="AV477" s="14" t="s">
        <v>77</v>
      </c>
      <c r="AW477" s="14" t="s">
        <v>27</v>
      </c>
      <c r="AX477" s="14" t="s">
        <v>70</v>
      </c>
      <c r="AY477" s="157" t="s">
        <v>126</v>
      </c>
    </row>
    <row r="478" spans="1:65" s="15" customFormat="1">
      <c r="B478" s="163"/>
      <c r="D478" s="150" t="s">
        <v>135</v>
      </c>
      <c r="E478" s="164" t="s">
        <v>1</v>
      </c>
      <c r="F478" s="165" t="s">
        <v>138</v>
      </c>
      <c r="H478" s="166">
        <v>146.80000000000001</v>
      </c>
      <c r="L478" s="163"/>
      <c r="M478" s="167"/>
      <c r="N478" s="168"/>
      <c r="O478" s="168"/>
      <c r="P478" s="168"/>
      <c r="Q478" s="168"/>
      <c r="R478" s="168"/>
      <c r="S478" s="168"/>
      <c r="T478" s="169"/>
      <c r="AT478" s="164" t="s">
        <v>135</v>
      </c>
      <c r="AU478" s="164" t="s">
        <v>77</v>
      </c>
      <c r="AV478" s="15" t="s">
        <v>133</v>
      </c>
      <c r="AW478" s="15" t="s">
        <v>27</v>
      </c>
      <c r="AX478" s="15" t="s">
        <v>75</v>
      </c>
      <c r="AY478" s="164" t="s">
        <v>126</v>
      </c>
    </row>
    <row r="479" spans="1:65" s="2" customFormat="1" ht="24.2" customHeight="1">
      <c r="A479" s="30"/>
      <c r="B479" s="136"/>
      <c r="C479" s="137" t="s">
        <v>799</v>
      </c>
      <c r="D479" s="137" t="s">
        <v>128</v>
      </c>
      <c r="E479" s="138" t="s">
        <v>800</v>
      </c>
      <c r="F479" s="139" t="s">
        <v>801</v>
      </c>
      <c r="G479" s="140" t="s">
        <v>131</v>
      </c>
      <c r="H479" s="141">
        <v>146.80000000000001</v>
      </c>
      <c r="I479" s="142"/>
      <c r="J479" s="142">
        <f>ROUND(I479*H479,2)</f>
        <v>0</v>
      </c>
      <c r="K479" s="139" t="s">
        <v>132</v>
      </c>
      <c r="L479" s="31"/>
      <c r="M479" s="143" t="s">
        <v>1</v>
      </c>
      <c r="N479" s="144" t="s">
        <v>35</v>
      </c>
      <c r="O479" s="145">
        <v>5.8000000000000003E-2</v>
      </c>
      <c r="P479" s="145">
        <f>O479*H479</f>
        <v>8.514400000000002</v>
      </c>
      <c r="Q479" s="145">
        <v>3.0000000000000001E-5</v>
      </c>
      <c r="R479" s="145">
        <f>Q479*H479</f>
        <v>4.4040000000000008E-3</v>
      </c>
      <c r="S479" s="145">
        <v>0</v>
      </c>
      <c r="T479" s="146">
        <f>S479*H479</f>
        <v>0</v>
      </c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R479" s="147" t="s">
        <v>234</v>
      </c>
      <c r="AT479" s="147" t="s">
        <v>128</v>
      </c>
      <c r="AU479" s="147" t="s">
        <v>77</v>
      </c>
      <c r="AY479" s="18" t="s">
        <v>126</v>
      </c>
      <c r="BE479" s="148">
        <f>IF(N479="základní",J479,0)</f>
        <v>0</v>
      </c>
      <c r="BF479" s="148">
        <f>IF(N479="snížená",J479,0)</f>
        <v>0</v>
      </c>
      <c r="BG479" s="148">
        <f>IF(N479="zákl. přenesená",J479,0)</f>
        <v>0</v>
      </c>
      <c r="BH479" s="148">
        <f>IF(N479="sníž. přenesená",J479,0)</f>
        <v>0</v>
      </c>
      <c r="BI479" s="148">
        <f>IF(N479="nulová",J479,0)</f>
        <v>0</v>
      </c>
      <c r="BJ479" s="18" t="s">
        <v>75</v>
      </c>
      <c r="BK479" s="148">
        <f>ROUND(I479*H479,2)</f>
        <v>0</v>
      </c>
      <c r="BL479" s="18" t="s">
        <v>234</v>
      </c>
      <c r="BM479" s="147" t="s">
        <v>802</v>
      </c>
    </row>
    <row r="480" spans="1:65" s="2" customFormat="1" ht="33" customHeight="1">
      <c r="A480" s="30"/>
      <c r="B480" s="136"/>
      <c r="C480" s="137" t="s">
        <v>803</v>
      </c>
      <c r="D480" s="137" t="s">
        <v>128</v>
      </c>
      <c r="E480" s="138" t="s">
        <v>804</v>
      </c>
      <c r="F480" s="139" t="s">
        <v>805</v>
      </c>
      <c r="G480" s="140" t="s">
        <v>131</v>
      </c>
      <c r="H480" s="141">
        <v>146.80000000000001</v>
      </c>
      <c r="I480" s="142"/>
      <c r="J480" s="142">
        <f>ROUND(I480*H480,2)</f>
        <v>0</v>
      </c>
      <c r="K480" s="139" t="s">
        <v>132</v>
      </c>
      <c r="L480" s="31"/>
      <c r="M480" s="143" t="s">
        <v>1</v>
      </c>
      <c r="N480" s="144" t="s">
        <v>35</v>
      </c>
      <c r="O480" s="145">
        <v>0.192</v>
      </c>
      <c r="P480" s="145">
        <f>O480*H480</f>
        <v>28.185600000000004</v>
      </c>
      <c r="Q480" s="145">
        <v>4.5500000000000002E-3</v>
      </c>
      <c r="R480" s="145">
        <f>Q480*H480</f>
        <v>0.66794000000000009</v>
      </c>
      <c r="S480" s="145">
        <v>0</v>
      </c>
      <c r="T480" s="146">
        <f>S480*H480</f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147" t="s">
        <v>234</v>
      </c>
      <c r="AT480" s="147" t="s">
        <v>128</v>
      </c>
      <c r="AU480" s="147" t="s">
        <v>77</v>
      </c>
      <c r="AY480" s="18" t="s">
        <v>126</v>
      </c>
      <c r="BE480" s="148">
        <f>IF(N480="základní",J480,0)</f>
        <v>0</v>
      </c>
      <c r="BF480" s="148">
        <f>IF(N480="snížená",J480,0)</f>
        <v>0</v>
      </c>
      <c r="BG480" s="148">
        <f>IF(N480="zákl. přenesená",J480,0)</f>
        <v>0</v>
      </c>
      <c r="BH480" s="148">
        <f>IF(N480="sníž. přenesená",J480,0)</f>
        <v>0</v>
      </c>
      <c r="BI480" s="148">
        <f>IF(N480="nulová",J480,0)</f>
        <v>0</v>
      </c>
      <c r="BJ480" s="18" t="s">
        <v>75</v>
      </c>
      <c r="BK480" s="148">
        <f>ROUND(I480*H480,2)</f>
        <v>0</v>
      </c>
      <c r="BL480" s="18" t="s">
        <v>234</v>
      </c>
      <c r="BM480" s="147" t="s">
        <v>806</v>
      </c>
    </row>
    <row r="481" spans="1:65" s="2" customFormat="1" ht="24.2" customHeight="1">
      <c r="A481" s="30"/>
      <c r="B481" s="136"/>
      <c r="C481" s="137" t="s">
        <v>807</v>
      </c>
      <c r="D481" s="137" t="s">
        <v>128</v>
      </c>
      <c r="E481" s="138" t="s">
        <v>808</v>
      </c>
      <c r="F481" s="139" t="s">
        <v>809</v>
      </c>
      <c r="G481" s="140" t="s">
        <v>131</v>
      </c>
      <c r="H481" s="141">
        <v>150</v>
      </c>
      <c r="I481" s="142"/>
      <c r="J481" s="142">
        <f>ROUND(I481*H481,2)</f>
        <v>0</v>
      </c>
      <c r="K481" s="139" t="s">
        <v>132</v>
      </c>
      <c r="L481" s="31"/>
      <c r="M481" s="143" t="s">
        <v>1</v>
      </c>
      <c r="N481" s="144" t="s">
        <v>35</v>
      </c>
      <c r="O481" s="145">
        <v>0.105</v>
      </c>
      <c r="P481" s="145">
        <f>O481*H481</f>
        <v>15.75</v>
      </c>
      <c r="Q481" s="145">
        <v>0</v>
      </c>
      <c r="R481" s="145">
        <f>Q481*H481</f>
        <v>0</v>
      </c>
      <c r="S481" s="145">
        <v>2.5000000000000001E-3</v>
      </c>
      <c r="T481" s="146">
        <f>S481*H481</f>
        <v>0.375</v>
      </c>
      <c r="U481" s="30"/>
      <c r="V481" s="30"/>
      <c r="W481" s="30"/>
      <c r="X481" s="30"/>
      <c r="Y481" s="30"/>
      <c r="Z481" s="30"/>
      <c r="AA481" s="30"/>
      <c r="AB481" s="30"/>
      <c r="AC481" s="30"/>
      <c r="AD481" s="30"/>
      <c r="AE481" s="30"/>
      <c r="AR481" s="147" t="s">
        <v>234</v>
      </c>
      <c r="AT481" s="147" t="s">
        <v>128</v>
      </c>
      <c r="AU481" s="147" t="s">
        <v>77</v>
      </c>
      <c r="AY481" s="18" t="s">
        <v>126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8" t="s">
        <v>75</v>
      </c>
      <c r="BK481" s="148">
        <f>ROUND(I481*H481,2)</f>
        <v>0</v>
      </c>
      <c r="BL481" s="18" t="s">
        <v>234</v>
      </c>
      <c r="BM481" s="147" t="s">
        <v>810</v>
      </c>
    </row>
    <row r="482" spans="1:65" s="13" customFormat="1">
      <c r="B482" s="149"/>
      <c r="D482" s="150" t="s">
        <v>135</v>
      </c>
      <c r="E482" s="151" t="s">
        <v>1</v>
      </c>
      <c r="F482" s="152" t="s">
        <v>811</v>
      </c>
      <c r="H482" s="151" t="s">
        <v>1</v>
      </c>
      <c r="L482" s="149"/>
      <c r="M482" s="153"/>
      <c r="N482" s="154"/>
      <c r="O482" s="154"/>
      <c r="P482" s="154"/>
      <c r="Q482" s="154"/>
      <c r="R482" s="154"/>
      <c r="S482" s="154"/>
      <c r="T482" s="155"/>
      <c r="AT482" s="151" t="s">
        <v>135</v>
      </c>
      <c r="AU482" s="151" t="s">
        <v>77</v>
      </c>
      <c r="AV482" s="13" t="s">
        <v>75</v>
      </c>
      <c r="AW482" s="13" t="s">
        <v>27</v>
      </c>
      <c r="AX482" s="13" t="s">
        <v>70</v>
      </c>
      <c r="AY482" s="151" t="s">
        <v>126</v>
      </c>
    </row>
    <row r="483" spans="1:65" s="14" customFormat="1">
      <c r="B483" s="156"/>
      <c r="D483" s="150" t="s">
        <v>135</v>
      </c>
      <c r="E483" s="157" t="s">
        <v>1</v>
      </c>
      <c r="F483" s="158" t="s">
        <v>798</v>
      </c>
      <c r="H483" s="159">
        <v>72</v>
      </c>
      <c r="L483" s="156"/>
      <c r="M483" s="160"/>
      <c r="N483" s="161"/>
      <c r="O483" s="161"/>
      <c r="P483" s="161"/>
      <c r="Q483" s="161"/>
      <c r="R483" s="161"/>
      <c r="S483" s="161"/>
      <c r="T483" s="162"/>
      <c r="AT483" s="157" t="s">
        <v>135</v>
      </c>
      <c r="AU483" s="157" t="s">
        <v>77</v>
      </c>
      <c r="AV483" s="14" t="s">
        <v>77</v>
      </c>
      <c r="AW483" s="14" t="s">
        <v>27</v>
      </c>
      <c r="AX483" s="14" t="s">
        <v>70</v>
      </c>
      <c r="AY483" s="157" t="s">
        <v>126</v>
      </c>
    </row>
    <row r="484" spans="1:65" s="13" customFormat="1">
      <c r="B484" s="149"/>
      <c r="D484" s="150" t="s">
        <v>135</v>
      </c>
      <c r="E484" s="151" t="s">
        <v>1</v>
      </c>
      <c r="F484" s="152" t="s">
        <v>812</v>
      </c>
      <c r="H484" s="151" t="s">
        <v>1</v>
      </c>
      <c r="L484" s="149"/>
      <c r="M484" s="153"/>
      <c r="N484" s="154"/>
      <c r="O484" s="154"/>
      <c r="P484" s="154"/>
      <c r="Q484" s="154"/>
      <c r="R484" s="154"/>
      <c r="S484" s="154"/>
      <c r="T484" s="155"/>
      <c r="AT484" s="151" t="s">
        <v>135</v>
      </c>
      <c r="AU484" s="151" t="s">
        <v>77</v>
      </c>
      <c r="AV484" s="13" t="s">
        <v>75</v>
      </c>
      <c r="AW484" s="13" t="s">
        <v>27</v>
      </c>
      <c r="AX484" s="13" t="s">
        <v>70</v>
      </c>
      <c r="AY484" s="151" t="s">
        <v>126</v>
      </c>
    </row>
    <row r="485" spans="1:65" s="14" customFormat="1">
      <c r="B485" s="156"/>
      <c r="D485" s="150" t="s">
        <v>135</v>
      </c>
      <c r="E485" s="157" t="s">
        <v>1</v>
      </c>
      <c r="F485" s="158" t="s">
        <v>813</v>
      </c>
      <c r="H485" s="159">
        <v>78</v>
      </c>
      <c r="L485" s="156"/>
      <c r="M485" s="160"/>
      <c r="N485" s="161"/>
      <c r="O485" s="161"/>
      <c r="P485" s="161"/>
      <c r="Q485" s="161"/>
      <c r="R485" s="161"/>
      <c r="S485" s="161"/>
      <c r="T485" s="162"/>
      <c r="AT485" s="157" t="s">
        <v>135</v>
      </c>
      <c r="AU485" s="157" t="s">
        <v>77</v>
      </c>
      <c r="AV485" s="14" t="s">
        <v>77</v>
      </c>
      <c r="AW485" s="14" t="s">
        <v>27</v>
      </c>
      <c r="AX485" s="14" t="s">
        <v>70</v>
      </c>
      <c r="AY485" s="157" t="s">
        <v>126</v>
      </c>
    </row>
    <row r="486" spans="1:65" s="15" customFormat="1">
      <c r="B486" s="163"/>
      <c r="D486" s="150" t="s">
        <v>135</v>
      </c>
      <c r="E486" s="164" t="s">
        <v>1</v>
      </c>
      <c r="F486" s="165" t="s">
        <v>138</v>
      </c>
      <c r="H486" s="166">
        <v>150</v>
      </c>
      <c r="L486" s="163"/>
      <c r="M486" s="167"/>
      <c r="N486" s="168"/>
      <c r="O486" s="168"/>
      <c r="P486" s="168"/>
      <c r="Q486" s="168"/>
      <c r="R486" s="168"/>
      <c r="S486" s="168"/>
      <c r="T486" s="169"/>
      <c r="AT486" s="164" t="s">
        <v>135</v>
      </c>
      <c r="AU486" s="164" t="s">
        <v>77</v>
      </c>
      <c r="AV486" s="15" t="s">
        <v>133</v>
      </c>
      <c r="AW486" s="15" t="s">
        <v>27</v>
      </c>
      <c r="AX486" s="15" t="s">
        <v>75</v>
      </c>
      <c r="AY486" s="164" t="s">
        <v>126</v>
      </c>
    </row>
    <row r="487" spans="1:65" s="2" customFormat="1" ht="16.5" customHeight="1">
      <c r="A487" s="30"/>
      <c r="B487" s="136"/>
      <c r="C487" s="137" t="s">
        <v>814</v>
      </c>
      <c r="D487" s="137" t="s">
        <v>128</v>
      </c>
      <c r="E487" s="138" t="s">
        <v>815</v>
      </c>
      <c r="F487" s="139" t="s">
        <v>816</v>
      </c>
      <c r="G487" s="140" t="s">
        <v>131</v>
      </c>
      <c r="H487" s="141">
        <v>146.80000000000001</v>
      </c>
      <c r="I487" s="142"/>
      <c r="J487" s="142">
        <f>ROUND(I487*H487,2)</f>
        <v>0</v>
      </c>
      <c r="K487" s="139" t="s">
        <v>132</v>
      </c>
      <c r="L487" s="31"/>
      <c r="M487" s="143" t="s">
        <v>1</v>
      </c>
      <c r="N487" s="144" t="s">
        <v>35</v>
      </c>
      <c r="O487" s="145">
        <v>0.23300000000000001</v>
      </c>
      <c r="P487" s="145">
        <f>O487*H487</f>
        <v>34.204400000000007</v>
      </c>
      <c r="Q487" s="145">
        <v>2.9999999999999997E-4</v>
      </c>
      <c r="R487" s="145">
        <f>Q487*H487</f>
        <v>4.4040000000000003E-2</v>
      </c>
      <c r="S487" s="145">
        <v>0</v>
      </c>
      <c r="T487" s="146">
        <f>S487*H487</f>
        <v>0</v>
      </c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R487" s="147" t="s">
        <v>234</v>
      </c>
      <c r="AT487" s="147" t="s">
        <v>128</v>
      </c>
      <c r="AU487" s="147" t="s">
        <v>77</v>
      </c>
      <c r="AY487" s="18" t="s">
        <v>126</v>
      </c>
      <c r="BE487" s="148">
        <f>IF(N487="základní",J487,0)</f>
        <v>0</v>
      </c>
      <c r="BF487" s="148">
        <f>IF(N487="snížená",J487,0)</f>
        <v>0</v>
      </c>
      <c r="BG487" s="148">
        <f>IF(N487="zákl. přenesená",J487,0)</f>
        <v>0</v>
      </c>
      <c r="BH487" s="148">
        <f>IF(N487="sníž. přenesená",J487,0)</f>
        <v>0</v>
      </c>
      <c r="BI487" s="148">
        <f>IF(N487="nulová",J487,0)</f>
        <v>0</v>
      </c>
      <c r="BJ487" s="18" t="s">
        <v>75</v>
      </c>
      <c r="BK487" s="148">
        <f>ROUND(I487*H487,2)</f>
        <v>0</v>
      </c>
      <c r="BL487" s="18" t="s">
        <v>234</v>
      </c>
      <c r="BM487" s="147" t="s">
        <v>817</v>
      </c>
    </row>
    <row r="488" spans="1:65" s="2" customFormat="1" ht="49.15" customHeight="1">
      <c r="A488" s="30"/>
      <c r="B488" s="136"/>
      <c r="C488" s="170" t="s">
        <v>818</v>
      </c>
      <c r="D488" s="170" t="s">
        <v>139</v>
      </c>
      <c r="E488" s="171" t="s">
        <v>819</v>
      </c>
      <c r="F488" s="172" t="s">
        <v>820</v>
      </c>
      <c r="G488" s="173" t="s">
        <v>131</v>
      </c>
      <c r="H488" s="174">
        <v>161.47999999999999</v>
      </c>
      <c r="I488" s="175"/>
      <c r="J488" s="175">
        <f>ROUND(I488*H488,2)</f>
        <v>0</v>
      </c>
      <c r="K488" s="172" t="s">
        <v>132</v>
      </c>
      <c r="L488" s="176"/>
      <c r="M488" s="177" t="s">
        <v>1</v>
      </c>
      <c r="N488" s="178" t="s">
        <v>35</v>
      </c>
      <c r="O488" s="145">
        <v>0</v>
      </c>
      <c r="P488" s="145">
        <f>O488*H488</f>
        <v>0</v>
      </c>
      <c r="Q488" s="145">
        <v>2.8999999999999998E-3</v>
      </c>
      <c r="R488" s="145">
        <f>Q488*H488</f>
        <v>0.46829199999999993</v>
      </c>
      <c r="S488" s="145">
        <v>0</v>
      </c>
      <c r="T488" s="146">
        <f>S488*H488</f>
        <v>0</v>
      </c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R488" s="147" t="s">
        <v>316</v>
      </c>
      <c r="AT488" s="147" t="s">
        <v>139</v>
      </c>
      <c r="AU488" s="147" t="s">
        <v>77</v>
      </c>
      <c r="AY488" s="18" t="s">
        <v>126</v>
      </c>
      <c r="BE488" s="148">
        <f>IF(N488="základní",J488,0)</f>
        <v>0</v>
      </c>
      <c r="BF488" s="148">
        <f>IF(N488="snížená",J488,0)</f>
        <v>0</v>
      </c>
      <c r="BG488" s="148">
        <f>IF(N488="zákl. přenesená",J488,0)</f>
        <v>0</v>
      </c>
      <c r="BH488" s="148">
        <f>IF(N488="sníž. přenesená",J488,0)</f>
        <v>0</v>
      </c>
      <c r="BI488" s="148">
        <f>IF(N488="nulová",J488,0)</f>
        <v>0</v>
      </c>
      <c r="BJ488" s="18" t="s">
        <v>75</v>
      </c>
      <c r="BK488" s="148">
        <f>ROUND(I488*H488,2)</f>
        <v>0</v>
      </c>
      <c r="BL488" s="18" t="s">
        <v>234</v>
      </c>
      <c r="BM488" s="147" t="s">
        <v>821</v>
      </c>
    </row>
    <row r="489" spans="1:65" s="14" customFormat="1">
      <c r="B489" s="156"/>
      <c r="D489" s="150" t="s">
        <v>135</v>
      </c>
      <c r="F489" s="158" t="s">
        <v>822</v>
      </c>
      <c r="H489" s="159">
        <v>161.47999999999999</v>
      </c>
      <c r="L489" s="156"/>
      <c r="M489" s="160"/>
      <c r="N489" s="161"/>
      <c r="O489" s="161"/>
      <c r="P489" s="161"/>
      <c r="Q489" s="161"/>
      <c r="R489" s="161"/>
      <c r="S489" s="161"/>
      <c r="T489" s="162"/>
      <c r="AT489" s="157" t="s">
        <v>135</v>
      </c>
      <c r="AU489" s="157" t="s">
        <v>77</v>
      </c>
      <c r="AV489" s="14" t="s">
        <v>77</v>
      </c>
      <c r="AW489" s="14" t="s">
        <v>3</v>
      </c>
      <c r="AX489" s="14" t="s">
        <v>75</v>
      </c>
      <c r="AY489" s="157" t="s">
        <v>126</v>
      </c>
    </row>
    <row r="490" spans="1:65" s="2" customFormat="1" ht="16.5" customHeight="1">
      <c r="A490" s="30"/>
      <c r="B490" s="136"/>
      <c r="C490" s="137" t="s">
        <v>823</v>
      </c>
      <c r="D490" s="137" t="s">
        <v>128</v>
      </c>
      <c r="E490" s="138" t="s">
        <v>824</v>
      </c>
      <c r="F490" s="139" t="s">
        <v>825</v>
      </c>
      <c r="G490" s="140" t="s">
        <v>224</v>
      </c>
      <c r="H490" s="141">
        <v>153.6</v>
      </c>
      <c r="I490" s="142"/>
      <c r="J490" s="142">
        <f>ROUND(I490*H490,2)</f>
        <v>0</v>
      </c>
      <c r="K490" s="139" t="s">
        <v>132</v>
      </c>
      <c r="L490" s="31"/>
      <c r="M490" s="143" t="s">
        <v>1</v>
      </c>
      <c r="N490" s="144" t="s">
        <v>35</v>
      </c>
      <c r="O490" s="145">
        <v>0.18099999999999999</v>
      </c>
      <c r="P490" s="145">
        <f>O490*H490</f>
        <v>27.801599999999997</v>
      </c>
      <c r="Q490" s="145">
        <v>1.0000000000000001E-5</v>
      </c>
      <c r="R490" s="145">
        <f>Q490*H490</f>
        <v>1.536E-3</v>
      </c>
      <c r="S490" s="145">
        <v>0</v>
      </c>
      <c r="T490" s="146">
        <f>S490*H490</f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147" t="s">
        <v>234</v>
      </c>
      <c r="AT490" s="147" t="s">
        <v>128</v>
      </c>
      <c r="AU490" s="147" t="s">
        <v>77</v>
      </c>
      <c r="AY490" s="18" t="s">
        <v>126</v>
      </c>
      <c r="BE490" s="148">
        <f>IF(N490="základní",J490,0)</f>
        <v>0</v>
      </c>
      <c r="BF490" s="148">
        <f>IF(N490="snížená",J490,0)</f>
        <v>0</v>
      </c>
      <c r="BG490" s="148">
        <f>IF(N490="zákl. přenesená",J490,0)</f>
        <v>0</v>
      </c>
      <c r="BH490" s="148">
        <f>IF(N490="sníž. přenesená",J490,0)</f>
        <v>0</v>
      </c>
      <c r="BI490" s="148">
        <f>IF(N490="nulová",J490,0)</f>
        <v>0</v>
      </c>
      <c r="BJ490" s="18" t="s">
        <v>75</v>
      </c>
      <c r="BK490" s="148">
        <f>ROUND(I490*H490,2)</f>
        <v>0</v>
      </c>
      <c r="BL490" s="18" t="s">
        <v>234</v>
      </c>
      <c r="BM490" s="147" t="s">
        <v>826</v>
      </c>
    </row>
    <row r="491" spans="1:65" s="13" customFormat="1">
      <c r="B491" s="149"/>
      <c r="D491" s="150" t="s">
        <v>135</v>
      </c>
      <c r="E491" s="151" t="s">
        <v>1</v>
      </c>
      <c r="F491" s="152" t="s">
        <v>136</v>
      </c>
      <c r="H491" s="151" t="s">
        <v>1</v>
      </c>
      <c r="L491" s="149"/>
      <c r="M491" s="153"/>
      <c r="N491" s="154"/>
      <c r="O491" s="154"/>
      <c r="P491" s="154"/>
      <c r="Q491" s="154"/>
      <c r="R491" s="154"/>
      <c r="S491" s="154"/>
      <c r="T491" s="155"/>
      <c r="AT491" s="151" t="s">
        <v>135</v>
      </c>
      <c r="AU491" s="151" t="s">
        <v>77</v>
      </c>
      <c r="AV491" s="13" t="s">
        <v>75</v>
      </c>
      <c r="AW491" s="13" t="s">
        <v>27</v>
      </c>
      <c r="AX491" s="13" t="s">
        <v>70</v>
      </c>
      <c r="AY491" s="151" t="s">
        <v>126</v>
      </c>
    </row>
    <row r="492" spans="1:65" s="14" customFormat="1">
      <c r="B492" s="156"/>
      <c r="D492" s="150" t="s">
        <v>135</v>
      </c>
      <c r="E492" s="157" t="s">
        <v>1</v>
      </c>
      <c r="F492" s="158" t="s">
        <v>827</v>
      </c>
      <c r="H492" s="159">
        <v>81.400000000000006</v>
      </c>
      <c r="L492" s="156"/>
      <c r="M492" s="160"/>
      <c r="N492" s="161"/>
      <c r="O492" s="161"/>
      <c r="P492" s="161"/>
      <c r="Q492" s="161"/>
      <c r="R492" s="161"/>
      <c r="S492" s="161"/>
      <c r="T492" s="162"/>
      <c r="AT492" s="157" t="s">
        <v>135</v>
      </c>
      <c r="AU492" s="157" t="s">
        <v>77</v>
      </c>
      <c r="AV492" s="14" t="s">
        <v>77</v>
      </c>
      <c r="AW492" s="14" t="s">
        <v>27</v>
      </c>
      <c r="AX492" s="14" t="s">
        <v>70</v>
      </c>
      <c r="AY492" s="157" t="s">
        <v>126</v>
      </c>
    </row>
    <row r="493" spans="1:65" s="13" customFormat="1">
      <c r="B493" s="149"/>
      <c r="D493" s="150" t="s">
        <v>135</v>
      </c>
      <c r="E493" s="151" t="s">
        <v>1</v>
      </c>
      <c r="F493" s="152" t="s">
        <v>202</v>
      </c>
      <c r="H493" s="151" t="s">
        <v>1</v>
      </c>
      <c r="L493" s="149"/>
      <c r="M493" s="153"/>
      <c r="N493" s="154"/>
      <c r="O493" s="154"/>
      <c r="P493" s="154"/>
      <c r="Q493" s="154"/>
      <c r="R493" s="154"/>
      <c r="S493" s="154"/>
      <c r="T493" s="155"/>
      <c r="AT493" s="151" t="s">
        <v>135</v>
      </c>
      <c r="AU493" s="151" t="s">
        <v>77</v>
      </c>
      <c r="AV493" s="13" t="s">
        <v>75</v>
      </c>
      <c r="AW493" s="13" t="s">
        <v>27</v>
      </c>
      <c r="AX493" s="13" t="s">
        <v>70</v>
      </c>
      <c r="AY493" s="151" t="s">
        <v>126</v>
      </c>
    </row>
    <row r="494" spans="1:65" s="14" customFormat="1">
      <c r="B494" s="156"/>
      <c r="D494" s="150" t="s">
        <v>135</v>
      </c>
      <c r="E494" s="157" t="s">
        <v>1</v>
      </c>
      <c r="F494" s="158" t="s">
        <v>828</v>
      </c>
      <c r="H494" s="159">
        <v>72.2</v>
      </c>
      <c r="L494" s="156"/>
      <c r="M494" s="160"/>
      <c r="N494" s="161"/>
      <c r="O494" s="161"/>
      <c r="P494" s="161"/>
      <c r="Q494" s="161"/>
      <c r="R494" s="161"/>
      <c r="S494" s="161"/>
      <c r="T494" s="162"/>
      <c r="AT494" s="157" t="s">
        <v>135</v>
      </c>
      <c r="AU494" s="157" t="s">
        <v>77</v>
      </c>
      <c r="AV494" s="14" t="s">
        <v>77</v>
      </c>
      <c r="AW494" s="14" t="s">
        <v>27</v>
      </c>
      <c r="AX494" s="14" t="s">
        <v>70</v>
      </c>
      <c r="AY494" s="157" t="s">
        <v>126</v>
      </c>
    </row>
    <row r="495" spans="1:65" s="15" customFormat="1">
      <c r="B495" s="163"/>
      <c r="D495" s="150" t="s">
        <v>135</v>
      </c>
      <c r="E495" s="164" t="s">
        <v>1</v>
      </c>
      <c r="F495" s="165" t="s">
        <v>138</v>
      </c>
      <c r="H495" s="166">
        <v>153.6</v>
      </c>
      <c r="L495" s="163"/>
      <c r="M495" s="167"/>
      <c r="N495" s="168"/>
      <c r="O495" s="168"/>
      <c r="P495" s="168"/>
      <c r="Q495" s="168"/>
      <c r="R495" s="168"/>
      <c r="S495" s="168"/>
      <c r="T495" s="169"/>
      <c r="AT495" s="164" t="s">
        <v>135</v>
      </c>
      <c r="AU495" s="164" t="s">
        <v>77</v>
      </c>
      <c r="AV495" s="15" t="s">
        <v>133</v>
      </c>
      <c r="AW495" s="15" t="s">
        <v>27</v>
      </c>
      <c r="AX495" s="15" t="s">
        <v>75</v>
      </c>
      <c r="AY495" s="164" t="s">
        <v>126</v>
      </c>
    </row>
    <row r="496" spans="1:65" s="2" customFormat="1" ht="16.5" customHeight="1">
      <c r="A496" s="30"/>
      <c r="B496" s="136"/>
      <c r="C496" s="170" t="s">
        <v>829</v>
      </c>
      <c r="D496" s="170" t="s">
        <v>139</v>
      </c>
      <c r="E496" s="171" t="s">
        <v>830</v>
      </c>
      <c r="F496" s="172" t="s">
        <v>831</v>
      </c>
      <c r="G496" s="173" t="s">
        <v>224</v>
      </c>
      <c r="H496" s="174">
        <v>156.672</v>
      </c>
      <c r="I496" s="175"/>
      <c r="J496" s="175">
        <f>ROUND(I496*H496,2)</f>
        <v>0</v>
      </c>
      <c r="K496" s="172" t="s">
        <v>132</v>
      </c>
      <c r="L496" s="176"/>
      <c r="M496" s="177" t="s">
        <v>1</v>
      </c>
      <c r="N496" s="178" t="s">
        <v>35</v>
      </c>
      <c r="O496" s="145">
        <v>0</v>
      </c>
      <c r="P496" s="145">
        <f>O496*H496</f>
        <v>0</v>
      </c>
      <c r="Q496" s="145">
        <v>2.7999999999999998E-4</v>
      </c>
      <c r="R496" s="145">
        <f>Q496*H496</f>
        <v>4.3868159999999996E-2</v>
      </c>
      <c r="S496" s="145">
        <v>0</v>
      </c>
      <c r="T496" s="146">
        <f>S496*H496</f>
        <v>0</v>
      </c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R496" s="147" t="s">
        <v>316</v>
      </c>
      <c r="AT496" s="147" t="s">
        <v>139</v>
      </c>
      <c r="AU496" s="147" t="s">
        <v>77</v>
      </c>
      <c r="AY496" s="18" t="s">
        <v>126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8" t="s">
        <v>75</v>
      </c>
      <c r="BK496" s="148">
        <f>ROUND(I496*H496,2)</f>
        <v>0</v>
      </c>
      <c r="BL496" s="18" t="s">
        <v>234</v>
      </c>
      <c r="BM496" s="147" t="s">
        <v>832</v>
      </c>
    </row>
    <row r="497" spans="1:65" s="14" customFormat="1">
      <c r="B497" s="156"/>
      <c r="D497" s="150" t="s">
        <v>135</v>
      </c>
      <c r="F497" s="158" t="s">
        <v>833</v>
      </c>
      <c r="H497" s="159">
        <v>156.672</v>
      </c>
      <c r="L497" s="156"/>
      <c r="M497" s="160"/>
      <c r="N497" s="161"/>
      <c r="O497" s="161"/>
      <c r="P497" s="161"/>
      <c r="Q497" s="161"/>
      <c r="R497" s="161"/>
      <c r="S497" s="161"/>
      <c r="T497" s="162"/>
      <c r="AT497" s="157" t="s">
        <v>135</v>
      </c>
      <c r="AU497" s="157" t="s">
        <v>77</v>
      </c>
      <c r="AV497" s="14" t="s">
        <v>77</v>
      </c>
      <c r="AW497" s="14" t="s">
        <v>3</v>
      </c>
      <c r="AX497" s="14" t="s">
        <v>75</v>
      </c>
      <c r="AY497" s="157" t="s">
        <v>126</v>
      </c>
    </row>
    <row r="498" spans="1:65" s="2" customFormat="1" ht="16.5" customHeight="1">
      <c r="A498" s="30"/>
      <c r="B498" s="136"/>
      <c r="C498" s="137" t="s">
        <v>834</v>
      </c>
      <c r="D498" s="137" t="s">
        <v>128</v>
      </c>
      <c r="E498" s="138" t="s">
        <v>835</v>
      </c>
      <c r="F498" s="139" t="s">
        <v>836</v>
      </c>
      <c r="G498" s="140" t="s">
        <v>224</v>
      </c>
      <c r="H498" s="141">
        <v>3.2</v>
      </c>
      <c r="I498" s="142"/>
      <c r="J498" s="142">
        <f>ROUND(I498*H498,2)</f>
        <v>0</v>
      </c>
      <c r="K498" s="139" t="s">
        <v>132</v>
      </c>
      <c r="L498" s="31"/>
      <c r="M498" s="143" t="s">
        <v>1</v>
      </c>
      <c r="N498" s="144" t="s">
        <v>35</v>
      </c>
      <c r="O498" s="145">
        <v>0.18099999999999999</v>
      </c>
      <c r="P498" s="145">
        <f>O498*H498</f>
        <v>0.57920000000000005</v>
      </c>
      <c r="Q498" s="145">
        <v>0</v>
      </c>
      <c r="R498" s="145">
        <f>Q498*H498</f>
        <v>0</v>
      </c>
      <c r="S498" s="145">
        <v>0</v>
      </c>
      <c r="T498" s="146">
        <f>S498*H498</f>
        <v>0</v>
      </c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R498" s="147" t="s">
        <v>234</v>
      </c>
      <c r="AT498" s="147" t="s">
        <v>128</v>
      </c>
      <c r="AU498" s="147" t="s">
        <v>77</v>
      </c>
      <c r="AY498" s="18" t="s">
        <v>126</v>
      </c>
      <c r="BE498" s="148">
        <f>IF(N498="základní",J498,0)</f>
        <v>0</v>
      </c>
      <c r="BF498" s="148">
        <f>IF(N498="snížená",J498,0)</f>
        <v>0</v>
      </c>
      <c r="BG498" s="148">
        <f>IF(N498="zákl. přenesená",J498,0)</f>
        <v>0</v>
      </c>
      <c r="BH498" s="148">
        <f>IF(N498="sníž. přenesená",J498,0)</f>
        <v>0</v>
      </c>
      <c r="BI498" s="148">
        <f>IF(N498="nulová",J498,0)</f>
        <v>0</v>
      </c>
      <c r="BJ498" s="18" t="s">
        <v>75</v>
      </c>
      <c r="BK498" s="148">
        <f>ROUND(I498*H498,2)</f>
        <v>0</v>
      </c>
      <c r="BL498" s="18" t="s">
        <v>234</v>
      </c>
      <c r="BM498" s="147" t="s">
        <v>837</v>
      </c>
    </row>
    <row r="499" spans="1:65" s="13" customFormat="1">
      <c r="B499" s="149"/>
      <c r="D499" s="150" t="s">
        <v>135</v>
      </c>
      <c r="E499" s="151" t="s">
        <v>1</v>
      </c>
      <c r="F499" s="152" t="s">
        <v>838</v>
      </c>
      <c r="H499" s="151" t="s">
        <v>1</v>
      </c>
      <c r="L499" s="149"/>
      <c r="M499" s="153"/>
      <c r="N499" s="154"/>
      <c r="O499" s="154"/>
      <c r="P499" s="154"/>
      <c r="Q499" s="154"/>
      <c r="R499" s="154"/>
      <c r="S499" s="154"/>
      <c r="T499" s="155"/>
      <c r="AT499" s="151" t="s">
        <v>135</v>
      </c>
      <c r="AU499" s="151" t="s">
        <v>77</v>
      </c>
      <c r="AV499" s="13" t="s">
        <v>75</v>
      </c>
      <c r="AW499" s="13" t="s">
        <v>27</v>
      </c>
      <c r="AX499" s="13" t="s">
        <v>70</v>
      </c>
      <c r="AY499" s="151" t="s">
        <v>126</v>
      </c>
    </row>
    <row r="500" spans="1:65" s="14" customFormat="1">
      <c r="B500" s="156"/>
      <c r="D500" s="150" t="s">
        <v>135</v>
      </c>
      <c r="E500" s="157" t="s">
        <v>1</v>
      </c>
      <c r="F500" s="158" t="s">
        <v>839</v>
      </c>
      <c r="H500" s="159">
        <v>3.2</v>
      </c>
      <c r="L500" s="156"/>
      <c r="M500" s="160"/>
      <c r="N500" s="161"/>
      <c r="O500" s="161"/>
      <c r="P500" s="161"/>
      <c r="Q500" s="161"/>
      <c r="R500" s="161"/>
      <c r="S500" s="161"/>
      <c r="T500" s="162"/>
      <c r="AT500" s="157" t="s">
        <v>135</v>
      </c>
      <c r="AU500" s="157" t="s">
        <v>77</v>
      </c>
      <c r="AV500" s="14" t="s">
        <v>77</v>
      </c>
      <c r="AW500" s="14" t="s">
        <v>27</v>
      </c>
      <c r="AX500" s="14" t="s">
        <v>70</v>
      </c>
      <c r="AY500" s="157" t="s">
        <v>126</v>
      </c>
    </row>
    <row r="501" spans="1:65" s="15" customFormat="1">
      <c r="B501" s="163"/>
      <c r="D501" s="150" t="s">
        <v>135</v>
      </c>
      <c r="E501" s="164" t="s">
        <v>1</v>
      </c>
      <c r="F501" s="165" t="s">
        <v>138</v>
      </c>
      <c r="H501" s="166">
        <v>3.2</v>
      </c>
      <c r="L501" s="163"/>
      <c r="M501" s="167"/>
      <c r="N501" s="168"/>
      <c r="O501" s="168"/>
      <c r="P501" s="168"/>
      <c r="Q501" s="168"/>
      <c r="R501" s="168"/>
      <c r="S501" s="168"/>
      <c r="T501" s="169"/>
      <c r="AT501" s="164" t="s">
        <v>135</v>
      </c>
      <c r="AU501" s="164" t="s">
        <v>77</v>
      </c>
      <c r="AV501" s="15" t="s">
        <v>133</v>
      </c>
      <c r="AW501" s="15" t="s">
        <v>27</v>
      </c>
      <c r="AX501" s="15" t="s">
        <v>75</v>
      </c>
      <c r="AY501" s="164" t="s">
        <v>126</v>
      </c>
    </row>
    <row r="502" spans="1:65" s="2" customFormat="1" ht="24.2" customHeight="1">
      <c r="A502" s="30"/>
      <c r="B502" s="136"/>
      <c r="C502" s="170" t="s">
        <v>840</v>
      </c>
      <c r="D502" s="170" t="s">
        <v>139</v>
      </c>
      <c r="E502" s="171" t="s">
        <v>841</v>
      </c>
      <c r="F502" s="172" t="s">
        <v>842</v>
      </c>
      <c r="G502" s="173" t="s">
        <v>224</v>
      </c>
      <c r="H502" s="174">
        <v>3.2639999999999998</v>
      </c>
      <c r="I502" s="175"/>
      <c r="J502" s="175">
        <f>ROUND(I502*H502,2)</f>
        <v>0</v>
      </c>
      <c r="K502" s="172" t="s">
        <v>132</v>
      </c>
      <c r="L502" s="176"/>
      <c r="M502" s="177" t="s">
        <v>1</v>
      </c>
      <c r="N502" s="178" t="s">
        <v>35</v>
      </c>
      <c r="O502" s="145">
        <v>0</v>
      </c>
      <c r="P502" s="145">
        <f>O502*H502</f>
        <v>0</v>
      </c>
      <c r="Q502" s="145">
        <v>2.0000000000000001E-4</v>
      </c>
      <c r="R502" s="145">
        <f>Q502*H502</f>
        <v>6.5280000000000004E-4</v>
      </c>
      <c r="S502" s="145">
        <v>0</v>
      </c>
      <c r="T502" s="146">
        <f>S502*H502</f>
        <v>0</v>
      </c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R502" s="147" t="s">
        <v>316</v>
      </c>
      <c r="AT502" s="147" t="s">
        <v>139</v>
      </c>
      <c r="AU502" s="147" t="s">
        <v>77</v>
      </c>
      <c r="AY502" s="18" t="s">
        <v>126</v>
      </c>
      <c r="BE502" s="148">
        <f>IF(N502="základní",J502,0)</f>
        <v>0</v>
      </c>
      <c r="BF502" s="148">
        <f>IF(N502="snížená",J502,0)</f>
        <v>0</v>
      </c>
      <c r="BG502" s="148">
        <f>IF(N502="zákl. přenesená",J502,0)</f>
        <v>0</v>
      </c>
      <c r="BH502" s="148">
        <f>IF(N502="sníž. přenesená",J502,0)</f>
        <v>0</v>
      </c>
      <c r="BI502" s="148">
        <f>IF(N502="nulová",J502,0)</f>
        <v>0</v>
      </c>
      <c r="BJ502" s="18" t="s">
        <v>75</v>
      </c>
      <c r="BK502" s="148">
        <f>ROUND(I502*H502,2)</f>
        <v>0</v>
      </c>
      <c r="BL502" s="18" t="s">
        <v>234</v>
      </c>
      <c r="BM502" s="147" t="s">
        <v>843</v>
      </c>
    </row>
    <row r="503" spans="1:65" s="14" customFormat="1">
      <c r="B503" s="156"/>
      <c r="D503" s="150" t="s">
        <v>135</v>
      </c>
      <c r="F503" s="158" t="s">
        <v>844</v>
      </c>
      <c r="H503" s="159">
        <v>3.2639999999999998</v>
      </c>
      <c r="L503" s="156"/>
      <c r="M503" s="160"/>
      <c r="N503" s="161"/>
      <c r="O503" s="161"/>
      <c r="P503" s="161"/>
      <c r="Q503" s="161"/>
      <c r="R503" s="161"/>
      <c r="S503" s="161"/>
      <c r="T503" s="162"/>
      <c r="AT503" s="157" t="s">
        <v>135</v>
      </c>
      <c r="AU503" s="157" t="s">
        <v>77</v>
      </c>
      <c r="AV503" s="14" t="s">
        <v>77</v>
      </c>
      <c r="AW503" s="14" t="s">
        <v>3</v>
      </c>
      <c r="AX503" s="14" t="s">
        <v>75</v>
      </c>
      <c r="AY503" s="157" t="s">
        <v>126</v>
      </c>
    </row>
    <row r="504" spans="1:65" s="2" customFormat="1" ht="24.2" customHeight="1">
      <c r="A504" s="30"/>
      <c r="B504" s="136"/>
      <c r="C504" s="137" t="s">
        <v>845</v>
      </c>
      <c r="D504" s="137" t="s">
        <v>128</v>
      </c>
      <c r="E504" s="138" t="s">
        <v>846</v>
      </c>
      <c r="F504" s="139" t="s">
        <v>847</v>
      </c>
      <c r="G504" s="140" t="s">
        <v>162</v>
      </c>
      <c r="H504" s="141">
        <v>1.2310000000000001</v>
      </c>
      <c r="I504" s="142"/>
      <c r="J504" s="142">
        <f>ROUND(I504*H504,2)</f>
        <v>0</v>
      </c>
      <c r="K504" s="139" t="s">
        <v>132</v>
      </c>
      <c r="L504" s="31"/>
      <c r="M504" s="143" t="s">
        <v>1</v>
      </c>
      <c r="N504" s="144" t="s">
        <v>35</v>
      </c>
      <c r="O504" s="145">
        <v>2.774</v>
      </c>
      <c r="P504" s="145">
        <f>O504*H504</f>
        <v>3.4147940000000001</v>
      </c>
      <c r="Q504" s="145">
        <v>0</v>
      </c>
      <c r="R504" s="145">
        <f>Q504*H504</f>
        <v>0</v>
      </c>
      <c r="S504" s="145">
        <v>0</v>
      </c>
      <c r="T504" s="146">
        <f>S504*H504</f>
        <v>0</v>
      </c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R504" s="147" t="s">
        <v>234</v>
      </c>
      <c r="AT504" s="147" t="s">
        <v>128</v>
      </c>
      <c r="AU504" s="147" t="s">
        <v>77</v>
      </c>
      <c r="AY504" s="18" t="s">
        <v>126</v>
      </c>
      <c r="BE504" s="148">
        <f>IF(N504="základní",J504,0)</f>
        <v>0</v>
      </c>
      <c r="BF504" s="148">
        <f>IF(N504="snížená",J504,0)</f>
        <v>0</v>
      </c>
      <c r="BG504" s="148">
        <f>IF(N504="zákl. přenesená",J504,0)</f>
        <v>0</v>
      </c>
      <c r="BH504" s="148">
        <f>IF(N504="sníž. přenesená",J504,0)</f>
        <v>0</v>
      </c>
      <c r="BI504" s="148">
        <f>IF(N504="nulová",J504,0)</f>
        <v>0</v>
      </c>
      <c r="BJ504" s="18" t="s">
        <v>75</v>
      </c>
      <c r="BK504" s="148">
        <f>ROUND(I504*H504,2)</f>
        <v>0</v>
      </c>
      <c r="BL504" s="18" t="s">
        <v>234</v>
      </c>
      <c r="BM504" s="147" t="s">
        <v>848</v>
      </c>
    </row>
    <row r="505" spans="1:65" s="12" customFormat="1" ht="22.9" customHeight="1">
      <c r="B505" s="124"/>
      <c r="D505" s="125" t="s">
        <v>69</v>
      </c>
      <c r="E505" s="134" t="s">
        <v>849</v>
      </c>
      <c r="F505" s="134" t="s">
        <v>850</v>
      </c>
      <c r="J505" s="135">
        <f>BK505</f>
        <v>0</v>
      </c>
      <c r="L505" s="124"/>
      <c r="M505" s="128"/>
      <c r="N505" s="129"/>
      <c r="O505" s="129"/>
      <c r="P505" s="130">
        <f>SUM(P506:P555)</f>
        <v>89.210806000000005</v>
      </c>
      <c r="Q505" s="129"/>
      <c r="R505" s="130">
        <f>SUM(R506:R555)</f>
        <v>1.5775396899999996</v>
      </c>
      <c r="S505" s="129"/>
      <c r="T505" s="131">
        <f>SUM(T506:T555)</f>
        <v>0</v>
      </c>
      <c r="AR505" s="125" t="s">
        <v>77</v>
      </c>
      <c r="AT505" s="132" t="s">
        <v>69</v>
      </c>
      <c r="AU505" s="132" t="s">
        <v>75</v>
      </c>
      <c r="AY505" s="125" t="s">
        <v>126</v>
      </c>
      <c r="BK505" s="133">
        <f>SUM(BK506:BK555)</f>
        <v>0</v>
      </c>
    </row>
    <row r="506" spans="1:65" s="2" customFormat="1" ht="16.5" customHeight="1">
      <c r="A506" s="30"/>
      <c r="B506" s="136"/>
      <c r="C506" s="137" t="s">
        <v>851</v>
      </c>
      <c r="D506" s="137" t="s">
        <v>128</v>
      </c>
      <c r="E506" s="138" t="s">
        <v>852</v>
      </c>
      <c r="F506" s="139" t="s">
        <v>853</v>
      </c>
      <c r="G506" s="140" t="s">
        <v>131</v>
      </c>
      <c r="H506" s="141">
        <v>52.66</v>
      </c>
      <c r="I506" s="142"/>
      <c r="J506" s="142">
        <f>ROUND(I506*H506,2)</f>
        <v>0</v>
      </c>
      <c r="K506" s="139" t="s">
        <v>132</v>
      </c>
      <c r="L506" s="31"/>
      <c r="M506" s="143" t="s">
        <v>1</v>
      </c>
      <c r="N506" s="144" t="s">
        <v>35</v>
      </c>
      <c r="O506" s="145">
        <v>4.3999999999999997E-2</v>
      </c>
      <c r="P506" s="145">
        <f>O506*H506</f>
        <v>2.3170399999999995</v>
      </c>
      <c r="Q506" s="145">
        <v>2.9999999999999997E-4</v>
      </c>
      <c r="R506" s="145">
        <f>Q506*H506</f>
        <v>1.5797999999999996E-2</v>
      </c>
      <c r="S506" s="145">
        <v>0</v>
      </c>
      <c r="T506" s="146">
        <f>S506*H506</f>
        <v>0</v>
      </c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R506" s="147" t="s">
        <v>234</v>
      </c>
      <c r="AT506" s="147" t="s">
        <v>128</v>
      </c>
      <c r="AU506" s="147" t="s">
        <v>77</v>
      </c>
      <c r="AY506" s="18" t="s">
        <v>126</v>
      </c>
      <c r="BE506" s="148">
        <f>IF(N506="základní",J506,0)</f>
        <v>0</v>
      </c>
      <c r="BF506" s="148">
        <f>IF(N506="snížená",J506,0)</f>
        <v>0</v>
      </c>
      <c r="BG506" s="148">
        <f>IF(N506="zákl. přenesená",J506,0)</f>
        <v>0</v>
      </c>
      <c r="BH506" s="148">
        <f>IF(N506="sníž. přenesená",J506,0)</f>
        <v>0</v>
      </c>
      <c r="BI506" s="148">
        <f>IF(N506="nulová",J506,0)</f>
        <v>0</v>
      </c>
      <c r="BJ506" s="18" t="s">
        <v>75</v>
      </c>
      <c r="BK506" s="148">
        <f>ROUND(I506*H506,2)</f>
        <v>0</v>
      </c>
      <c r="BL506" s="18" t="s">
        <v>234</v>
      </c>
      <c r="BM506" s="147" t="s">
        <v>854</v>
      </c>
    </row>
    <row r="507" spans="1:65" s="14" customFormat="1">
      <c r="B507" s="156"/>
      <c r="D507" s="150" t="s">
        <v>135</v>
      </c>
      <c r="E507" s="157" t="s">
        <v>1</v>
      </c>
      <c r="F507" s="158" t="s">
        <v>855</v>
      </c>
      <c r="H507" s="159">
        <v>52.66</v>
      </c>
      <c r="L507" s="156"/>
      <c r="M507" s="160"/>
      <c r="N507" s="161"/>
      <c r="O507" s="161"/>
      <c r="P507" s="161"/>
      <c r="Q507" s="161"/>
      <c r="R507" s="161"/>
      <c r="S507" s="161"/>
      <c r="T507" s="162"/>
      <c r="AT507" s="157" t="s">
        <v>135</v>
      </c>
      <c r="AU507" s="157" t="s">
        <v>77</v>
      </c>
      <c r="AV507" s="14" t="s">
        <v>77</v>
      </c>
      <c r="AW507" s="14" t="s">
        <v>27</v>
      </c>
      <c r="AX507" s="14" t="s">
        <v>75</v>
      </c>
      <c r="AY507" s="157" t="s">
        <v>126</v>
      </c>
    </row>
    <row r="508" spans="1:65" s="2" customFormat="1" ht="24.2" customHeight="1">
      <c r="A508" s="30"/>
      <c r="B508" s="136"/>
      <c r="C508" s="137" t="s">
        <v>856</v>
      </c>
      <c r="D508" s="137" t="s">
        <v>128</v>
      </c>
      <c r="E508" s="138" t="s">
        <v>857</v>
      </c>
      <c r="F508" s="139" t="s">
        <v>858</v>
      </c>
      <c r="G508" s="140" t="s">
        <v>131</v>
      </c>
      <c r="H508" s="141">
        <v>52.66</v>
      </c>
      <c r="I508" s="142"/>
      <c r="J508" s="142">
        <f>ROUND(I508*H508,2)</f>
        <v>0</v>
      </c>
      <c r="K508" s="139" t="s">
        <v>132</v>
      </c>
      <c r="L508" s="31"/>
      <c r="M508" s="143" t="s">
        <v>1</v>
      </c>
      <c r="N508" s="144" t="s">
        <v>35</v>
      </c>
      <c r="O508" s="145">
        <v>0.375</v>
      </c>
      <c r="P508" s="145">
        <f>O508*H508</f>
        <v>19.747499999999999</v>
      </c>
      <c r="Q508" s="145">
        <v>1.5E-3</v>
      </c>
      <c r="R508" s="145">
        <f>Q508*H508</f>
        <v>7.8989999999999991E-2</v>
      </c>
      <c r="S508" s="145">
        <v>0</v>
      </c>
      <c r="T508" s="146">
        <f>S508*H508</f>
        <v>0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147" t="s">
        <v>234</v>
      </c>
      <c r="AT508" s="147" t="s">
        <v>128</v>
      </c>
      <c r="AU508" s="147" t="s">
        <v>77</v>
      </c>
      <c r="AY508" s="18" t="s">
        <v>126</v>
      </c>
      <c r="BE508" s="148">
        <f>IF(N508="základní",J508,0)</f>
        <v>0</v>
      </c>
      <c r="BF508" s="148">
        <f>IF(N508="snížená",J508,0)</f>
        <v>0</v>
      </c>
      <c r="BG508" s="148">
        <f>IF(N508="zákl. přenesená",J508,0)</f>
        <v>0</v>
      </c>
      <c r="BH508" s="148">
        <f>IF(N508="sníž. přenesená",J508,0)</f>
        <v>0</v>
      </c>
      <c r="BI508" s="148">
        <f>IF(N508="nulová",J508,0)</f>
        <v>0</v>
      </c>
      <c r="BJ508" s="18" t="s">
        <v>75</v>
      </c>
      <c r="BK508" s="148">
        <f>ROUND(I508*H508,2)</f>
        <v>0</v>
      </c>
      <c r="BL508" s="18" t="s">
        <v>234</v>
      </c>
      <c r="BM508" s="147" t="s">
        <v>859</v>
      </c>
    </row>
    <row r="509" spans="1:65" s="14" customFormat="1">
      <c r="B509" s="156"/>
      <c r="D509" s="150" t="s">
        <v>135</v>
      </c>
      <c r="E509" s="157" t="s">
        <v>1</v>
      </c>
      <c r="F509" s="158" t="s">
        <v>855</v>
      </c>
      <c r="H509" s="159">
        <v>52.66</v>
      </c>
      <c r="L509" s="156"/>
      <c r="M509" s="160"/>
      <c r="N509" s="161"/>
      <c r="O509" s="161"/>
      <c r="P509" s="161"/>
      <c r="Q509" s="161"/>
      <c r="R509" s="161"/>
      <c r="S509" s="161"/>
      <c r="T509" s="162"/>
      <c r="AT509" s="157" t="s">
        <v>135</v>
      </c>
      <c r="AU509" s="157" t="s">
        <v>77</v>
      </c>
      <c r="AV509" s="14" t="s">
        <v>77</v>
      </c>
      <c r="AW509" s="14" t="s">
        <v>27</v>
      </c>
      <c r="AX509" s="14" t="s">
        <v>75</v>
      </c>
      <c r="AY509" s="157" t="s">
        <v>126</v>
      </c>
    </row>
    <row r="510" spans="1:65" s="2" customFormat="1" ht="24.2" customHeight="1">
      <c r="A510" s="30"/>
      <c r="B510" s="136"/>
      <c r="C510" s="137" t="s">
        <v>860</v>
      </c>
      <c r="D510" s="137" t="s">
        <v>128</v>
      </c>
      <c r="E510" s="138" t="s">
        <v>861</v>
      </c>
      <c r="F510" s="139" t="s">
        <v>862</v>
      </c>
      <c r="G510" s="140" t="s">
        <v>224</v>
      </c>
      <c r="H510" s="141">
        <v>36</v>
      </c>
      <c r="I510" s="142"/>
      <c r="J510" s="142">
        <f>ROUND(I510*H510,2)</f>
        <v>0</v>
      </c>
      <c r="K510" s="139" t="s">
        <v>132</v>
      </c>
      <c r="L510" s="31"/>
      <c r="M510" s="143" t="s">
        <v>1</v>
      </c>
      <c r="N510" s="144" t="s">
        <v>35</v>
      </c>
      <c r="O510" s="145">
        <v>4.9000000000000002E-2</v>
      </c>
      <c r="P510" s="145">
        <f>O510*H510</f>
        <v>1.764</v>
      </c>
      <c r="Q510" s="145">
        <v>2.7999999999999998E-4</v>
      </c>
      <c r="R510" s="145">
        <f>Q510*H510</f>
        <v>1.0079999999999999E-2</v>
      </c>
      <c r="S510" s="145">
        <v>0</v>
      </c>
      <c r="T510" s="146">
        <f>S510*H510</f>
        <v>0</v>
      </c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R510" s="147" t="s">
        <v>234</v>
      </c>
      <c r="AT510" s="147" t="s">
        <v>128</v>
      </c>
      <c r="AU510" s="147" t="s">
        <v>77</v>
      </c>
      <c r="AY510" s="18" t="s">
        <v>126</v>
      </c>
      <c r="BE510" s="148">
        <f>IF(N510="základní",J510,0)</f>
        <v>0</v>
      </c>
      <c r="BF510" s="148">
        <f>IF(N510="snížená",J510,0)</f>
        <v>0</v>
      </c>
      <c r="BG510" s="148">
        <f>IF(N510="zákl. přenesená",J510,0)</f>
        <v>0</v>
      </c>
      <c r="BH510" s="148">
        <f>IF(N510="sníž. přenesená",J510,0)</f>
        <v>0</v>
      </c>
      <c r="BI510" s="148">
        <f>IF(N510="nulová",J510,0)</f>
        <v>0</v>
      </c>
      <c r="BJ510" s="18" t="s">
        <v>75</v>
      </c>
      <c r="BK510" s="148">
        <f>ROUND(I510*H510,2)</f>
        <v>0</v>
      </c>
      <c r="BL510" s="18" t="s">
        <v>234</v>
      </c>
      <c r="BM510" s="147" t="s">
        <v>863</v>
      </c>
    </row>
    <row r="511" spans="1:65" s="14" customFormat="1">
      <c r="B511" s="156"/>
      <c r="D511" s="150" t="s">
        <v>135</v>
      </c>
      <c r="E511" s="157" t="s">
        <v>1</v>
      </c>
      <c r="F511" s="158" t="s">
        <v>864</v>
      </c>
      <c r="H511" s="159">
        <v>36</v>
      </c>
      <c r="L511" s="156"/>
      <c r="M511" s="160"/>
      <c r="N511" s="161"/>
      <c r="O511" s="161"/>
      <c r="P511" s="161"/>
      <c r="Q511" s="161"/>
      <c r="R511" s="161"/>
      <c r="S511" s="161"/>
      <c r="T511" s="162"/>
      <c r="AT511" s="157" t="s">
        <v>135</v>
      </c>
      <c r="AU511" s="157" t="s">
        <v>77</v>
      </c>
      <c r="AV511" s="14" t="s">
        <v>77</v>
      </c>
      <c r="AW511" s="14" t="s">
        <v>27</v>
      </c>
      <c r="AX511" s="14" t="s">
        <v>70</v>
      </c>
      <c r="AY511" s="157" t="s">
        <v>126</v>
      </c>
    </row>
    <row r="512" spans="1:65" s="15" customFormat="1">
      <c r="B512" s="163"/>
      <c r="D512" s="150" t="s">
        <v>135</v>
      </c>
      <c r="E512" s="164" t="s">
        <v>1</v>
      </c>
      <c r="F512" s="165" t="s">
        <v>138</v>
      </c>
      <c r="H512" s="166">
        <v>36</v>
      </c>
      <c r="L512" s="163"/>
      <c r="M512" s="167"/>
      <c r="N512" s="168"/>
      <c r="O512" s="168"/>
      <c r="P512" s="168"/>
      <c r="Q512" s="168"/>
      <c r="R512" s="168"/>
      <c r="S512" s="168"/>
      <c r="T512" s="169"/>
      <c r="AT512" s="164" t="s">
        <v>135</v>
      </c>
      <c r="AU512" s="164" t="s">
        <v>77</v>
      </c>
      <c r="AV512" s="15" t="s">
        <v>133</v>
      </c>
      <c r="AW512" s="15" t="s">
        <v>27</v>
      </c>
      <c r="AX512" s="15" t="s">
        <v>75</v>
      </c>
      <c r="AY512" s="164" t="s">
        <v>126</v>
      </c>
    </row>
    <row r="513" spans="1:65" s="2" customFormat="1" ht="33" customHeight="1">
      <c r="A513" s="30"/>
      <c r="B513" s="136"/>
      <c r="C513" s="137" t="s">
        <v>865</v>
      </c>
      <c r="D513" s="137" t="s">
        <v>128</v>
      </c>
      <c r="E513" s="138" t="s">
        <v>866</v>
      </c>
      <c r="F513" s="139" t="s">
        <v>867</v>
      </c>
      <c r="G513" s="140" t="s">
        <v>131</v>
      </c>
      <c r="H513" s="141">
        <v>52.66</v>
      </c>
      <c r="I513" s="142"/>
      <c r="J513" s="142">
        <f>ROUND(I513*H513,2)</f>
        <v>0</v>
      </c>
      <c r="K513" s="139" t="s">
        <v>132</v>
      </c>
      <c r="L513" s="31"/>
      <c r="M513" s="143" t="s">
        <v>1</v>
      </c>
      <c r="N513" s="144" t="s">
        <v>35</v>
      </c>
      <c r="O513" s="145">
        <v>0.83</v>
      </c>
      <c r="P513" s="145">
        <f>O513*H513</f>
        <v>43.707799999999992</v>
      </c>
      <c r="Q513" s="145">
        <v>6.0000000000000001E-3</v>
      </c>
      <c r="R513" s="145">
        <f>Q513*H513</f>
        <v>0.31595999999999996</v>
      </c>
      <c r="S513" s="145">
        <v>0</v>
      </c>
      <c r="T513" s="146">
        <f>S513*H513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47" t="s">
        <v>234</v>
      </c>
      <c r="AT513" s="147" t="s">
        <v>128</v>
      </c>
      <c r="AU513" s="147" t="s">
        <v>77</v>
      </c>
      <c r="AY513" s="18" t="s">
        <v>126</v>
      </c>
      <c r="BE513" s="148">
        <f>IF(N513="základní",J513,0)</f>
        <v>0</v>
      </c>
      <c r="BF513" s="148">
        <f>IF(N513="snížená",J513,0)</f>
        <v>0</v>
      </c>
      <c r="BG513" s="148">
        <f>IF(N513="zákl. přenesená",J513,0)</f>
        <v>0</v>
      </c>
      <c r="BH513" s="148">
        <f>IF(N513="sníž. přenesená",J513,0)</f>
        <v>0</v>
      </c>
      <c r="BI513" s="148">
        <f>IF(N513="nulová",J513,0)</f>
        <v>0</v>
      </c>
      <c r="BJ513" s="18" t="s">
        <v>75</v>
      </c>
      <c r="BK513" s="148">
        <f>ROUND(I513*H513,2)</f>
        <v>0</v>
      </c>
      <c r="BL513" s="18" t="s">
        <v>234</v>
      </c>
      <c r="BM513" s="147" t="s">
        <v>868</v>
      </c>
    </row>
    <row r="514" spans="1:65" s="13" customFormat="1">
      <c r="B514" s="149"/>
      <c r="D514" s="150" t="s">
        <v>135</v>
      </c>
      <c r="E514" s="151" t="s">
        <v>1</v>
      </c>
      <c r="F514" s="152" t="s">
        <v>136</v>
      </c>
      <c r="H514" s="151" t="s">
        <v>1</v>
      </c>
      <c r="L514" s="149"/>
      <c r="M514" s="153"/>
      <c r="N514" s="154"/>
      <c r="O514" s="154"/>
      <c r="P514" s="154"/>
      <c r="Q514" s="154"/>
      <c r="R514" s="154"/>
      <c r="S514" s="154"/>
      <c r="T514" s="155"/>
      <c r="AT514" s="151" t="s">
        <v>135</v>
      </c>
      <c r="AU514" s="151" t="s">
        <v>77</v>
      </c>
      <c r="AV514" s="13" t="s">
        <v>75</v>
      </c>
      <c r="AW514" s="13" t="s">
        <v>27</v>
      </c>
      <c r="AX514" s="13" t="s">
        <v>70</v>
      </c>
      <c r="AY514" s="151" t="s">
        <v>126</v>
      </c>
    </row>
    <row r="515" spans="1:65" s="14" customFormat="1">
      <c r="B515" s="156"/>
      <c r="D515" s="150" t="s">
        <v>135</v>
      </c>
      <c r="E515" s="157" t="s">
        <v>1</v>
      </c>
      <c r="F515" s="158" t="s">
        <v>869</v>
      </c>
      <c r="H515" s="159">
        <v>8.4</v>
      </c>
      <c r="L515" s="156"/>
      <c r="M515" s="160"/>
      <c r="N515" s="161"/>
      <c r="O515" s="161"/>
      <c r="P515" s="161"/>
      <c r="Q515" s="161"/>
      <c r="R515" s="161"/>
      <c r="S515" s="161"/>
      <c r="T515" s="162"/>
      <c r="AT515" s="157" t="s">
        <v>135</v>
      </c>
      <c r="AU515" s="157" t="s">
        <v>77</v>
      </c>
      <c r="AV515" s="14" t="s">
        <v>77</v>
      </c>
      <c r="AW515" s="14" t="s">
        <v>27</v>
      </c>
      <c r="AX515" s="14" t="s">
        <v>70</v>
      </c>
      <c r="AY515" s="157" t="s">
        <v>126</v>
      </c>
    </row>
    <row r="516" spans="1:65" s="14" customFormat="1">
      <c r="B516" s="156"/>
      <c r="D516" s="150" t="s">
        <v>135</v>
      </c>
      <c r="E516" s="157" t="s">
        <v>1</v>
      </c>
      <c r="F516" s="158" t="s">
        <v>870</v>
      </c>
      <c r="H516" s="159">
        <v>1.38</v>
      </c>
      <c r="L516" s="156"/>
      <c r="M516" s="160"/>
      <c r="N516" s="161"/>
      <c r="O516" s="161"/>
      <c r="P516" s="161"/>
      <c r="Q516" s="161"/>
      <c r="R516" s="161"/>
      <c r="S516" s="161"/>
      <c r="T516" s="162"/>
      <c r="AT516" s="157" t="s">
        <v>135</v>
      </c>
      <c r="AU516" s="157" t="s">
        <v>77</v>
      </c>
      <c r="AV516" s="14" t="s">
        <v>77</v>
      </c>
      <c r="AW516" s="14" t="s">
        <v>27</v>
      </c>
      <c r="AX516" s="14" t="s">
        <v>70</v>
      </c>
      <c r="AY516" s="157" t="s">
        <v>126</v>
      </c>
    </row>
    <row r="517" spans="1:65" s="14" customFormat="1">
      <c r="B517" s="156"/>
      <c r="D517" s="150" t="s">
        <v>135</v>
      </c>
      <c r="E517" s="157" t="s">
        <v>1</v>
      </c>
      <c r="F517" s="158" t="s">
        <v>871</v>
      </c>
      <c r="H517" s="159">
        <v>10.4</v>
      </c>
      <c r="L517" s="156"/>
      <c r="M517" s="160"/>
      <c r="N517" s="161"/>
      <c r="O517" s="161"/>
      <c r="P517" s="161"/>
      <c r="Q517" s="161"/>
      <c r="R517" s="161"/>
      <c r="S517" s="161"/>
      <c r="T517" s="162"/>
      <c r="AT517" s="157" t="s">
        <v>135</v>
      </c>
      <c r="AU517" s="157" t="s">
        <v>77</v>
      </c>
      <c r="AV517" s="14" t="s">
        <v>77</v>
      </c>
      <c r="AW517" s="14" t="s">
        <v>27</v>
      </c>
      <c r="AX517" s="14" t="s">
        <v>70</v>
      </c>
      <c r="AY517" s="157" t="s">
        <v>126</v>
      </c>
    </row>
    <row r="518" spans="1:65" s="14" customFormat="1">
      <c r="B518" s="156"/>
      <c r="D518" s="150" t="s">
        <v>135</v>
      </c>
      <c r="E518" s="157" t="s">
        <v>1</v>
      </c>
      <c r="F518" s="158" t="s">
        <v>872</v>
      </c>
      <c r="H518" s="159">
        <v>1.38</v>
      </c>
      <c r="L518" s="156"/>
      <c r="M518" s="160"/>
      <c r="N518" s="161"/>
      <c r="O518" s="161"/>
      <c r="P518" s="161"/>
      <c r="Q518" s="161"/>
      <c r="R518" s="161"/>
      <c r="S518" s="161"/>
      <c r="T518" s="162"/>
      <c r="AT518" s="157" t="s">
        <v>135</v>
      </c>
      <c r="AU518" s="157" t="s">
        <v>77</v>
      </c>
      <c r="AV518" s="14" t="s">
        <v>77</v>
      </c>
      <c r="AW518" s="14" t="s">
        <v>27</v>
      </c>
      <c r="AX518" s="14" t="s">
        <v>70</v>
      </c>
      <c r="AY518" s="157" t="s">
        <v>126</v>
      </c>
    </row>
    <row r="519" spans="1:65" s="16" customFormat="1">
      <c r="B519" s="179"/>
      <c r="D519" s="150" t="s">
        <v>135</v>
      </c>
      <c r="E519" s="180" t="s">
        <v>1</v>
      </c>
      <c r="F519" s="181" t="s">
        <v>218</v>
      </c>
      <c r="H519" s="182">
        <v>21.56</v>
      </c>
      <c r="L519" s="179"/>
      <c r="M519" s="183"/>
      <c r="N519" s="184"/>
      <c r="O519" s="184"/>
      <c r="P519" s="184"/>
      <c r="Q519" s="184"/>
      <c r="R519" s="184"/>
      <c r="S519" s="184"/>
      <c r="T519" s="185"/>
      <c r="AT519" s="180" t="s">
        <v>135</v>
      </c>
      <c r="AU519" s="180" t="s">
        <v>77</v>
      </c>
      <c r="AV519" s="16" t="s">
        <v>145</v>
      </c>
      <c r="AW519" s="16" t="s">
        <v>27</v>
      </c>
      <c r="AX519" s="16" t="s">
        <v>70</v>
      </c>
      <c r="AY519" s="180" t="s">
        <v>126</v>
      </c>
    </row>
    <row r="520" spans="1:65" s="13" customFormat="1">
      <c r="B520" s="149"/>
      <c r="D520" s="150" t="s">
        <v>135</v>
      </c>
      <c r="E520" s="151" t="s">
        <v>1</v>
      </c>
      <c r="F520" s="152" t="s">
        <v>202</v>
      </c>
      <c r="H520" s="151" t="s">
        <v>1</v>
      </c>
      <c r="L520" s="149"/>
      <c r="M520" s="153"/>
      <c r="N520" s="154"/>
      <c r="O520" s="154"/>
      <c r="P520" s="154"/>
      <c r="Q520" s="154"/>
      <c r="R520" s="154"/>
      <c r="S520" s="154"/>
      <c r="T520" s="155"/>
      <c r="AT520" s="151" t="s">
        <v>135</v>
      </c>
      <c r="AU520" s="151" t="s">
        <v>77</v>
      </c>
      <c r="AV520" s="13" t="s">
        <v>75</v>
      </c>
      <c r="AW520" s="13" t="s">
        <v>27</v>
      </c>
      <c r="AX520" s="13" t="s">
        <v>70</v>
      </c>
      <c r="AY520" s="151" t="s">
        <v>126</v>
      </c>
    </row>
    <row r="521" spans="1:65" s="14" customFormat="1">
      <c r="B521" s="156"/>
      <c r="D521" s="150" t="s">
        <v>135</v>
      </c>
      <c r="E521" s="157" t="s">
        <v>1</v>
      </c>
      <c r="F521" s="158" t="s">
        <v>873</v>
      </c>
      <c r="H521" s="159">
        <v>9.1999999999999993</v>
      </c>
      <c r="L521" s="156"/>
      <c r="M521" s="160"/>
      <c r="N521" s="161"/>
      <c r="O521" s="161"/>
      <c r="P521" s="161"/>
      <c r="Q521" s="161"/>
      <c r="R521" s="161"/>
      <c r="S521" s="161"/>
      <c r="T521" s="162"/>
      <c r="AT521" s="157" t="s">
        <v>135</v>
      </c>
      <c r="AU521" s="157" t="s">
        <v>77</v>
      </c>
      <c r="AV521" s="14" t="s">
        <v>77</v>
      </c>
      <c r="AW521" s="14" t="s">
        <v>27</v>
      </c>
      <c r="AX521" s="14" t="s">
        <v>70</v>
      </c>
      <c r="AY521" s="157" t="s">
        <v>126</v>
      </c>
    </row>
    <row r="522" spans="1:65" s="14" customFormat="1">
      <c r="B522" s="156"/>
      <c r="D522" s="150" t="s">
        <v>135</v>
      </c>
      <c r="E522" s="157" t="s">
        <v>1</v>
      </c>
      <c r="F522" s="158" t="s">
        <v>874</v>
      </c>
      <c r="H522" s="159">
        <v>1.1499999999999999</v>
      </c>
      <c r="L522" s="156"/>
      <c r="M522" s="160"/>
      <c r="N522" s="161"/>
      <c r="O522" s="161"/>
      <c r="P522" s="161"/>
      <c r="Q522" s="161"/>
      <c r="R522" s="161"/>
      <c r="S522" s="161"/>
      <c r="T522" s="162"/>
      <c r="AT522" s="157" t="s">
        <v>135</v>
      </c>
      <c r="AU522" s="157" t="s">
        <v>77</v>
      </c>
      <c r="AV522" s="14" t="s">
        <v>77</v>
      </c>
      <c r="AW522" s="14" t="s">
        <v>27</v>
      </c>
      <c r="AX522" s="14" t="s">
        <v>70</v>
      </c>
      <c r="AY522" s="157" t="s">
        <v>126</v>
      </c>
    </row>
    <row r="523" spans="1:65" s="14" customFormat="1">
      <c r="B523" s="156"/>
      <c r="D523" s="150" t="s">
        <v>135</v>
      </c>
      <c r="E523" s="157" t="s">
        <v>1</v>
      </c>
      <c r="F523" s="158" t="s">
        <v>875</v>
      </c>
      <c r="H523" s="159">
        <v>19.600000000000001</v>
      </c>
      <c r="L523" s="156"/>
      <c r="M523" s="160"/>
      <c r="N523" s="161"/>
      <c r="O523" s="161"/>
      <c r="P523" s="161"/>
      <c r="Q523" s="161"/>
      <c r="R523" s="161"/>
      <c r="S523" s="161"/>
      <c r="T523" s="162"/>
      <c r="AT523" s="157" t="s">
        <v>135</v>
      </c>
      <c r="AU523" s="157" t="s">
        <v>77</v>
      </c>
      <c r="AV523" s="14" t="s">
        <v>77</v>
      </c>
      <c r="AW523" s="14" t="s">
        <v>27</v>
      </c>
      <c r="AX523" s="14" t="s">
        <v>70</v>
      </c>
      <c r="AY523" s="157" t="s">
        <v>126</v>
      </c>
    </row>
    <row r="524" spans="1:65" s="14" customFormat="1">
      <c r="B524" s="156"/>
      <c r="D524" s="150" t="s">
        <v>135</v>
      </c>
      <c r="E524" s="157" t="s">
        <v>1</v>
      </c>
      <c r="F524" s="158" t="s">
        <v>876</v>
      </c>
      <c r="H524" s="159">
        <v>1.1499999999999999</v>
      </c>
      <c r="L524" s="156"/>
      <c r="M524" s="160"/>
      <c r="N524" s="161"/>
      <c r="O524" s="161"/>
      <c r="P524" s="161"/>
      <c r="Q524" s="161"/>
      <c r="R524" s="161"/>
      <c r="S524" s="161"/>
      <c r="T524" s="162"/>
      <c r="AT524" s="157" t="s">
        <v>135</v>
      </c>
      <c r="AU524" s="157" t="s">
        <v>77</v>
      </c>
      <c r="AV524" s="14" t="s">
        <v>77</v>
      </c>
      <c r="AW524" s="14" t="s">
        <v>27</v>
      </c>
      <c r="AX524" s="14" t="s">
        <v>70</v>
      </c>
      <c r="AY524" s="157" t="s">
        <v>126</v>
      </c>
    </row>
    <row r="525" spans="1:65" s="16" customFormat="1">
      <c r="B525" s="179"/>
      <c r="D525" s="150" t="s">
        <v>135</v>
      </c>
      <c r="E525" s="180" t="s">
        <v>1</v>
      </c>
      <c r="F525" s="181" t="s">
        <v>218</v>
      </c>
      <c r="H525" s="182">
        <v>31.1</v>
      </c>
      <c r="L525" s="179"/>
      <c r="M525" s="183"/>
      <c r="N525" s="184"/>
      <c r="O525" s="184"/>
      <c r="P525" s="184"/>
      <c r="Q525" s="184"/>
      <c r="R525" s="184"/>
      <c r="S525" s="184"/>
      <c r="T525" s="185"/>
      <c r="AT525" s="180" t="s">
        <v>135</v>
      </c>
      <c r="AU525" s="180" t="s">
        <v>77</v>
      </c>
      <c r="AV525" s="16" t="s">
        <v>145</v>
      </c>
      <c r="AW525" s="16" t="s">
        <v>27</v>
      </c>
      <c r="AX525" s="16" t="s">
        <v>70</v>
      </c>
      <c r="AY525" s="180" t="s">
        <v>126</v>
      </c>
    </row>
    <row r="526" spans="1:65" s="15" customFormat="1">
      <c r="B526" s="163"/>
      <c r="D526" s="150" t="s">
        <v>135</v>
      </c>
      <c r="E526" s="164" t="s">
        <v>1</v>
      </c>
      <c r="F526" s="165" t="s">
        <v>138</v>
      </c>
      <c r="H526" s="166">
        <v>52.66</v>
      </c>
      <c r="L526" s="163"/>
      <c r="M526" s="167"/>
      <c r="N526" s="168"/>
      <c r="O526" s="168"/>
      <c r="P526" s="168"/>
      <c r="Q526" s="168"/>
      <c r="R526" s="168"/>
      <c r="S526" s="168"/>
      <c r="T526" s="169"/>
      <c r="AT526" s="164" t="s">
        <v>135</v>
      </c>
      <c r="AU526" s="164" t="s">
        <v>77</v>
      </c>
      <c r="AV526" s="15" t="s">
        <v>133</v>
      </c>
      <c r="AW526" s="15" t="s">
        <v>27</v>
      </c>
      <c r="AX526" s="15" t="s">
        <v>75</v>
      </c>
      <c r="AY526" s="164" t="s">
        <v>126</v>
      </c>
    </row>
    <row r="527" spans="1:65" s="2" customFormat="1" ht="24.2" customHeight="1">
      <c r="A527" s="30"/>
      <c r="B527" s="136"/>
      <c r="C527" s="170" t="s">
        <v>877</v>
      </c>
      <c r="D527" s="170" t="s">
        <v>139</v>
      </c>
      <c r="E527" s="171" t="s">
        <v>878</v>
      </c>
      <c r="F527" s="172" t="s">
        <v>879</v>
      </c>
      <c r="G527" s="173" t="s">
        <v>131</v>
      </c>
      <c r="H527" s="174">
        <v>60.558999999999997</v>
      </c>
      <c r="I527" s="175"/>
      <c r="J527" s="175">
        <f>ROUND(I527*H527,2)</f>
        <v>0</v>
      </c>
      <c r="K527" s="172" t="s">
        <v>132</v>
      </c>
      <c r="L527" s="176"/>
      <c r="M527" s="177" t="s">
        <v>1</v>
      </c>
      <c r="N527" s="178" t="s">
        <v>35</v>
      </c>
      <c r="O527" s="145">
        <v>0</v>
      </c>
      <c r="P527" s="145">
        <f>O527*H527</f>
        <v>0</v>
      </c>
      <c r="Q527" s="145">
        <v>1.8409999999999999E-2</v>
      </c>
      <c r="R527" s="145">
        <f>Q527*H527</f>
        <v>1.1148911899999998</v>
      </c>
      <c r="S527" s="145">
        <v>0</v>
      </c>
      <c r="T527" s="146">
        <f>S527*H527</f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147" t="s">
        <v>316</v>
      </c>
      <c r="AT527" s="147" t="s">
        <v>139</v>
      </c>
      <c r="AU527" s="147" t="s">
        <v>77</v>
      </c>
      <c r="AY527" s="18" t="s">
        <v>126</v>
      </c>
      <c r="BE527" s="148">
        <f>IF(N527="základní",J527,0)</f>
        <v>0</v>
      </c>
      <c r="BF527" s="148">
        <f>IF(N527="snížená",J527,0)</f>
        <v>0</v>
      </c>
      <c r="BG527" s="148">
        <f>IF(N527="zákl. přenesená",J527,0)</f>
        <v>0</v>
      </c>
      <c r="BH527" s="148">
        <f>IF(N527="sníž. přenesená",J527,0)</f>
        <v>0</v>
      </c>
      <c r="BI527" s="148">
        <f>IF(N527="nulová",J527,0)</f>
        <v>0</v>
      </c>
      <c r="BJ527" s="18" t="s">
        <v>75</v>
      </c>
      <c r="BK527" s="148">
        <f>ROUND(I527*H527,2)</f>
        <v>0</v>
      </c>
      <c r="BL527" s="18" t="s">
        <v>234</v>
      </c>
      <c r="BM527" s="147" t="s">
        <v>880</v>
      </c>
    </row>
    <row r="528" spans="1:65" s="14" customFormat="1">
      <c r="B528" s="156"/>
      <c r="D528" s="150" t="s">
        <v>135</v>
      </c>
      <c r="F528" s="158" t="s">
        <v>881</v>
      </c>
      <c r="H528" s="159">
        <v>60.558999999999997</v>
      </c>
      <c r="L528" s="156"/>
      <c r="M528" s="160"/>
      <c r="N528" s="161"/>
      <c r="O528" s="161"/>
      <c r="P528" s="161"/>
      <c r="Q528" s="161"/>
      <c r="R528" s="161"/>
      <c r="S528" s="161"/>
      <c r="T528" s="162"/>
      <c r="AT528" s="157" t="s">
        <v>135</v>
      </c>
      <c r="AU528" s="157" t="s">
        <v>77</v>
      </c>
      <c r="AV528" s="14" t="s">
        <v>77</v>
      </c>
      <c r="AW528" s="14" t="s">
        <v>3</v>
      </c>
      <c r="AX528" s="14" t="s">
        <v>75</v>
      </c>
      <c r="AY528" s="157" t="s">
        <v>126</v>
      </c>
    </row>
    <row r="529" spans="1:65" s="2" customFormat="1" ht="37.9" customHeight="1">
      <c r="A529" s="30"/>
      <c r="B529" s="136"/>
      <c r="C529" s="137" t="s">
        <v>882</v>
      </c>
      <c r="D529" s="137" t="s">
        <v>128</v>
      </c>
      <c r="E529" s="138" t="s">
        <v>883</v>
      </c>
      <c r="F529" s="139" t="s">
        <v>884</v>
      </c>
      <c r="G529" s="140" t="s">
        <v>131</v>
      </c>
      <c r="H529" s="141">
        <v>17.600000000000001</v>
      </c>
      <c r="I529" s="142"/>
      <c r="J529" s="142">
        <f>ROUND(I529*H529,2)</f>
        <v>0</v>
      </c>
      <c r="K529" s="139" t="s">
        <v>132</v>
      </c>
      <c r="L529" s="31"/>
      <c r="M529" s="143" t="s">
        <v>1</v>
      </c>
      <c r="N529" s="144" t="s">
        <v>35</v>
      </c>
      <c r="O529" s="145">
        <v>0.15</v>
      </c>
      <c r="P529" s="145">
        <f>O529*H529</f>
        <v>2.64</v>
      </c>
      <c r="Q529" s="145">
        <v>0</v>
      </c>
      <c r="R529" s="145">
        <f>Q529*H529</f>
        <v>0</v>
      </c>
      <c r="S529" s="145">
        <v>0</v>
      </c>
      <c r="T529" s="146">
        <f>S529*H529</f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147" t="s">
        <v>234</v>
      </c>
      <c r="AT529" s="147" t="s">
        <v>128</v>
      </c>
      <c r="AU529" s="147" t="s">
        <v>77</v>
      </c>
      <c r="AY529" s="18" t="s">
        <v>126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8" t="s">
        <v>75</v>
      </c>
      <c r="BK529" s="148">
        <f>ROUND(I529*H529,2)</f>
        <v>0</v>
      </c>
      <c r="BL529" s="18" t="s">
        <v>234</v>
      </c>
      <c r="BM529" s="147" t="s">
        <v>885</v>
      </c>
    </row>
    <row r="530" spans="1:65" s="13" customFormat="1">
      <c r="B530" s="149"/>
      <c r="D530" s="150" t="s">
        <v>135</v>
      </c>
      <c r="E530" s="151" t="s">
        <v>1</v>
      </c>
      <c r="F530" s="152" t="s">
        <v>136</v>
      </c>
      <c r="H530" s="151" t="s">
        <v>1</v>
      </c>
      <c r="L530" s="149"/>
      <c r="M530" s="153"/>
      <c r="N530" s="154"/>
      <c r="O530" s="154"/>
      <c r="P530" s="154"/>
      <c r="Q530" s="154"/>
      <c r="R530" s="154"/>
      <c r="S530" s="154"/>
      <c r="T530" s="155"/>
      <c r="AT530" s="151" t="s">
        <v>135</v>
      </c>
      <c r="AU530" s="151" t="s">
        <v>77</v>
      </c>
      <c r="AV530" s="13" t="s">
        <v>75</v>
      </c>
      <c r="AW530" s="13" t="s">
        <v>27</v>
      </c>
      <c r="AX530" s="13" t="s">
        <v>70</v>
      </c>
      <c r="AY530" s="151" t="s">
        <v>126</v>
      </c>
    </row>
    <row r="531" spans="1:65" s="14" customFormat="1">
      <c r="B531" s="156"/>
      <c r="D531" s="150" t="s">
        <v>135</v>
      </c>
      <c r="E531" s="157" t="s">
        <v>1</v>
      </c>
      <c r="F531" s="158" t="s">
        <v>869</v>
      </c>
      <c r="H531" s="159">
        <v>8.4</v>
      </c>
      <c r="L531" s="156"/>
      <c r="M531" s="160"/>
      <c r="N531" s="161"/>
      <c r="O531" s="161"/>
      <c r="P531" s="161"/>
      <c r="Q531" s="161"/>
      <c r="R531" s="161"/>
      <c r="S531" s="161"/>
      <c r="T531" s="162"/>
      <c r="AT531" s="157" t="s">
        <v>135</v>
      </c>
      <c r="AU531" s="157" t="s">
        <v>77</v>
      </c>
      <c r="AV531" s="14" t="s">
        <v>77</v>
      </c>
      <c r="AW531" s="14" t="s">
        <v>27</v>
      </c>
      <c r="AX531" s="14" t="s">
        <v>70</v>
      </c>
      <c r="AY531" s="157" t="s">
        <v>126</v>
      </c>
    </row>
    <row r="532" spans="1:65" s="13" customFormat="1">
      <c r="B532" s="149"/>
      <c r="D532" s="150" t="s">
        <v>135</v>
      </c>
      <c r="E532" s="151" t="s">
        <v>1</v>
      </c>
      <c r="F532" s="152" t="s">
        <v>202</v>
      </c>
      <c r="H532" s="151" t="s">
        <v>1</v>
      </c>
      <c r="L532" s="149"/>
      <c r="M532" s="153"/>
      <c r="N532" s="154"/>
      <c r="O532" s="154"/>
      <c r="P532" s="154"/>
      <c r="Q532" s="154"/>
      <c r="R532" s="154"/>
      <c r="S532" s="154"/>
      <c r="T532" s="155"/>
      <c r="AT532" s="151" t="s">
        <v>135</v>
      </c>
      <c r="AU532" s="151" t="s">
        <v>77</v>
      </c>
      <c r="AV532" s="13" t="s">
        <v>75</v>
      </c>
      <c r="AW532" s="13" t="s">
        <v>27</v>
      </c>
      <c r="AX532" s="13" t="s">
        <v>70</v>
      </c>
      <c r="AY532" s="151" t="s">
        <v>126</v>
      </c>
    </row>
    <row r="533" spans="1:65" s="14" customFormat="1">
      <c r="B533" s="156"/>
      <c r="D533" s="150" t="s">
        <v>135</v>
      </c>
      <c r="E533" s="157" t="s">
        <v>1</v>
      </c>
      <c r="F533" s="158" t="s">
        <v>873</v>
      </c>
      <c r="H533" s="159">
        <v>9.1999999999999993</v>
      </c>
      <c r="L533" s="156"/>
      <c r="M533" s="160"/>
      <c r="N533" s="161"/>
      <c r="O533" s="161"/>
      <c r="P533" s="161"/>
      <c r="Q533" s="161"/>
      <c r="R533" s="161"/>
      <c r="S533" s="161"/>
      <c r="T533" s="162"/>
      <c r="AT533" s="157" t="s">
        <v>135</v>
      </c>
      <c r="AU533" s="157" t="s">
        <v>77</v>
      </c>
      <c r="AV533" s="14" t="s">
        <v>77</v>
      </c>
      <c r="AW533" s="14" t="s">
        <v>27</v>
      </c>
      <c r="AX533" s="14" t="s">
        <v>70</v>
      </c>
      <c r="AY533" s="157" t="s">
        <v>126</v>
      </c>
    </row>
    <row r="534" spans="1:65" s="15" customFormat="1">
      <c r="B534" s="163"/>
      <c r="D534" s="150" t="s">
        <v>135</v>
      </c>
      <c r="E534" s="164" t="s">
        <v>1</v>
      </c>
      <c r="F534" s="165" t="s">
        <v>138</v>
      </c>
      <c r="H534" s="166">
        <v>17.600000000000001</v>
      </c>
      <c r="L534" s="163"/>
      <c r="M534" s="167"/>
      <c r="N534" s="168"/>
      <c r="O534" s="168"/>
      <c r="P534" s="168"/>
      <c r="Q534" s="168"/>
      <c r="R534" s="168"/>
      <c r="S534" s="168"/>
      <c r="T534" s="169"/>
      <c r="AT534" s="164" t="s">
        <v>135</v>
      </c>
      <c r="AU534" s="164" t="s">
        <v>77</v>
      </c>
      <c r="AV534" s="15" t="s">
        <v>133</v>
      </c>
      <c r="AW534" s="15" t="s">
        <v>27</v>
      </c>
      <c r="AX534" s="15" t="s">
        <v>75</v>
      </c>
      <c r="AY534" s="164" t="s">
        <v>126</v>
      </c>
    </row>
    <row r="535" spans="1:65" s="2" customFormat="1" ht="24.2" customHeight="1">
      <c r="A535" s="30"/>
      <c r="B535" s="136"/>
      <c r="C535" s="137" t="s">
        <v>886</v>
      </c>
      <c r="D535" s="137" t="s">
        <v>128</v>
      </c>
      <c r="E535" s="138" t="s">
        <v>887</v>
      </c>
      <c r="F535" s="139" t="s">
        <v>888</v>
      </c>
      <c r="G535" s="140" t="s">
        <v>224</v>
      </c>
      <c r="H535" s="141">
        <v>83.9</v>
      </c>
      <c r="I535" s="142"/>
      <c r="J535" s="142">
        <f>ROUND(I535*H535,2)</f>
        <v>0</v>
      </c>
      <c r="K535" s="139" t="s">
        <v>132</v>
      </c>
      <c r="L535" s="31"/>
      <c r="M535" s="143" t="s">
        <v>1</v>
      </c>
      <c r="N535" s="144" t="s">
        <v>35</v>
      </c>
      <c r="O535" s="145">
        <v>0.16</v>
      </c>
      <c r="P535" s="145">
        <f>O535*H535</f>
        <v>13.424000000000001</v>
      </c>
      <c r="Q535" s="145">
        <v>1.8000000000000001E-4</v>
      </c>
      <c r="R535" s="145">
        <f>Q535*H535</f>
        <v>1.5102000000000003E-2</v>
      </c>
      <c r="S535" s="145">
        <v>0</v>
      </c>
      <c r="T535" s="146">
        <f>S535*H535</f>
        <v>0</v>
      </c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R535" s="147" t="s">
        <v>234</v>
      </c>
      <c r="AT535" s="147" t="s">
        <v>128</v>
      </c>
      <c r="AU535" s="147" t="s">
        <v>77</v>
      </c>
      <c r="AY535" s="18" t="s">
        <v>126</v>
      </c>
      <c r="BE535" s="148">
        <f>IF(N535="základní",J535,0)</f>
        <v>0</v>
      </c>
      <c r="BF535" s="148">
        <f>IF(N535="snížená",J535,0)</f>
        <v>0</v>
      </c>
      <c r="BG535" s="148">
        <f>IF(N535="zákl. přenesená",J535,0)</f>
        <v>0</v>
      </c>
      <c r="BH535" s="148">
        <f>IF(N535="sníž. přenesená",J535,0)</f>
        <v>0</v>
      </c>
      <c r="BI535" s="148">
        <f>IF(N535="nulová",J535,0)</f>
        <v>0</v>
      </c>
      <c r="BJ535" s="18" t="s">
        <v>75</v>
      </c>
      <c r="BK535" s="148">
        <f>ROUND(I535*H535,2)</f>
        <v>0</v>
      </c>
      <c r="BL535" s="18" t="s">
        <v>234</v>
      </c>
      <c r="BM535" s="147" t="s">
        <v>889</v>
      </c>
    </row>
    <row r="536" spans="1:65" s="13" customFormat="1">
      <c r="B536" s="149"/>
      <c r="D536" s="150" t="s">
        <v>135</v>
      </c>
      <c r="E536" s="151" t="s">
        <v>1</v>
      </c>
      <c r="F536" s="152" t="s">
        <v>136</v>
      </c>
      <c r="H536" s="151" t="s">
        <v>1</v>
      </c>
      <c r="L536" s="149"/>
      <c r="M536" s="153"/>
      <c r="N536" s="154"/>
      <c r="O536" s="154"/>
      <c r="P536" s="154"/>
      <c r="Q536" s="154"/>
      <c r="R536" s="154"/>
      <c r="S536" s="154"/>
      <c r="T536" s="155"/>
      <c r="AT536" s="151" t="s">
        <v>135</v>
      </c>
      <c r="AU536" s="151" t="s">
        <v>77</v>
      </c>
      <c r="AV536" s="13" t="s">
        <v>75</v>
      </c>
      <c r="AW536" s="13" t="s">
        <v>27</v>
      </c>
      <c r="AX536" s="13" t="s">
        <v>70</v>
      </c>
      <c r="AY536" s="151" t="s">
        <v>126</v>
      </c>
    </row>
    <row r="537" spans="1:65" s="14" customFormat="1">
      <c r="B537" s="156"/>
      <c r="D537" s="150" t="s">
        <v>135</v>
      </c>
      <c r="E537" s="157" t="s">
        <v>1</v>
      </c>
      <c r="F537" s="158" t="s">
        <v>890</v>
      </c>
      <c r="H537" s="159">
        <v>10.6</v>
      </c>
      <c r="L537" s="156"/>
      <c r="M537" s="160"/>
      <c r="N537" s="161"/>
      <c r="O537" s="161"/>
      <c r="P537" s="161"/>
      <c r="Q537" s="161"/>
      <c r="R537" s="161"/>
      <c r="S537" s="161"/>
      <c r="T537" s="162"/>
      <c r="AT537" s="157" t="s">
        <v>135</v>
      </c>
      <c r="AU537" s="157" t="s">
        <v>77</v>
      </c>
      <c r="AV537" s="14" t="s">
        <v>77</v>
      </c>
      <c r="AW537" s="14" t="s">
        <v>27</v>
      </c>
      <c r="AX537" s="14" t="s">
        <v>70</v>
      </c>
      <c r="AY537" s="157" t="s">
        <v>126</v>
      </c>
    </row>
    <row r="538" spans="1:65" s="14" customFormat="1">
      <c r="B538" s="156"/>
      <c r="D538" s="150" t="s">
        <v>135</v>
      </c>
      <c r="E538" s="157" t="s">
        <v>1</v>
      </c>
      <c r="F538" s="158" t="s">
        <v>891</v>
      </c>
      <c r="H538" s="159">
        <v>3.6</v>
      </c>
      <c r="L538" s="156"/>
      <c r="M538" s="160"/>
      <c r="N538" s="161"/>
      <c r="O538" s="161"/>
      <c r="P538" s="161"/>
      <c r="Q538" s="161"/>
      <c r="R538" s="161"/>
      <c r="S538" s="161"/>
      <c r="T538" s="162"/>
      <c r="AT538" s="157" t="s">
        <v>135</v>
      </c>
      <c r="AU538" s="157" t="s">
        <v>77</v>
      </c>
      <c r="AV538" s="14" t="s">
        <v>77</v>
      </c>
      <c r="AW538" s="14" t="s">
        <v>27</v>
      </c>
      <c r="AX538" s="14" t="s">
        <v>70</v>
      </c>
      <c r="AY538" s="157" t="s">
        <v>126</v>
      </c>
    </row>
    <row r="539" spans="1:65" s="14" customFormat="1">
      <c r="B539" s="156"/>
      <c r="D539" s="150" t="s">
        <v>135</v>
      </c>
      <c r="E539" s="157" t="s">
        <v>1</v>
      </c>
      <c r="F539" s="158" t="s">
        <v>892</v>
      </c>
      <c r="H539" s="159">
        <v>8.8000000000000007</v>
      </c>
      <c r="L539" s="156"/>
      <c r="M539" s="160"/>
      <c r="N539" s="161"/>
      <c r="O539" s="161"/>
      <c r="P539" s="161"/>
      <c r="Q539" s="161"/>
      <c r="R539" s="161"/>
      <c r="S539" s="161"/>
      <c r="T539" s="162"/>
      <c r="AT539" s="157" t="s">
        <v>135</v>
      </c>
      <c r="AU539" s="157" t="s">
        <v>77</v>
      </c>
      <c r="AV539" s="14" t="s">
        <v>77</v>
      </c>
      <c r="AW539" s="14" t="s">
        <v>27</v>
      </c>
      <c r="AX539" s="14" t="s">
        <v>70</v>
      </c>
      <c r="AY539" s="157" t="s">
        <v>126</v>
      </c>
    </row>
    <row r="540" spans="1:65" s="14" customFormat="1">
      <c r="B540" s="156"/>
      <c r="D540" s="150" t="s">
        <v>135</v>
      </c>
      <c r="E540" s="157" t="s">
        <v>1</v>
      </c>
      <c r="F540" s="158" t="s">
        <v>893</v>
      </c>
      <c r="H540" s="159">
        <v>1.7</v>
      </c>
      <c r="L540" s="156"/>
      <c r="M540" s="160"/>
      <c r="N540" s="161"/>
      <c r="O540" s="161"/>
      <c r="P540" s="161"/>
      <c r="Q540" s="161"/>
      <c r="R540" s="161"/>
      <c r="S540" s="161"/>
      <c r="T540" s="162"/>
      <c r="AT540" s="157" t="s">
        <v>135</v>
      </c>
      <c r="AU540" s="157" t="s">
        <v>77</v>
      </c>
      <c r="AV540" s="14" t="s">
        <v>77</v>
      </c>
      <c r="AW540" s="14" t="s">
        <v>27</v>
      </c>
      <c r="AX540" s="14" t="s">
        <v>70</v>
      </c>
      <c r="AY540" s="157" t="s">
        <v>126</v>
      </c>
    </row>
    <row r="541" spans="1:65" s="14" customFormat="1">
      <c r="B541" s="156"/>
      <c r="D541" s="150" t="s">
        <v>135</v>
      </c>
      <c r="E541" s="157" t="s">
        <v>1</v>
      </c>
      <c r="F541" s="158" t="s">
        <v>894</v>
      </c>
      <c r="H541" s="159">
        <v>16</v>
      </c>
      <c r="L541" s="156"/>
      <c r="M541" s="160"/>
      <c r="N541" s="161"/>
      <c r="O541" s="161"/>
      <c r="P541" s="161"/>
      <c r="Q541" s="161"/>
      <c r="R541" s="161"/>
      <c r="S541" s="161"/>
      <c r="T541" s="162"/>
      <c r="AT541" s="157" t="s">
        <v>135</v>
      </c>
      <c r="AU541" s="157" t="s">
        <v>77</v>
      </c>
      <c r="AV541" s="14" t="s">
        <v>77</v>
      </c>
      <c r="AW541" s="14" t="s">
        <v>27</v>
      </c>
      <c r="AX541" s="14" t="s">
        <v>70</v>
      </c>
      <c r="AY541" s="157" t="s">
        <v>126</v>
      </c>
    </row>
    <row r="542" spans="1:65" s="16" customFormat="1">
      <c r="B542" s="179"/>
      <c r="D542" s="150" t="s">
        <v>135</v>
      </c>
      <c r="E542" s="180" t="s">
        <v>1</v>
      </c>
      <c r="F542" s="181" t="s">
        <v>218</v>
      </c>
      <c r="H542" s="182">
        <v>40.700000000000003</v>
      </c>
      <c r="L542" s="179"/>
      <c r="M542" s="183"/>
      <c r="N542" s="184"/>
      <c r="O542" s="184"/>
      <c r="P542" s="184"/>
      <c r="Q542" s="184"/>
      <c r="R542" s="184"/>
      <c r="S542" s="184"/>
      <c r="T542" s="185"/>
      <c r="AT542" s="180" t="s">
        <v>135</v>
      </c>
      <c r="AU542" s="180" t="s">
        <v>77</v>
      </c>
      <c r="AV542" s="16" t="s">
        <v>145</v>
      </c>
      <c r="AW542" s="16" t="s">
        <v>27</v>
      </c>
      <c r="AX542" s="16" t="s">
        <v>70</v>
      </c>
      <c r="AY542" s="180" t="s">
        <v>126</v>
      </c>
    </row>
    <row r="543" spans="1:65" s="13" customFormat="1">
      <c r="B543" s="149"/>
      <c r="D543" s="150" t="s">
        <v>135</v>
      </c>
      <c r="E543" s="151" t="s">
        <v>1</v>
      </c>
      <c r="F543" s="152" t="s">
        <v>202</v>
      </c>
      <c r="H543" s="151" t="s">
        <v>1</v>
      </c>
      <c r="L543" s="149"/>
      <c r="M543" s="153"/>
      <c r="N543" s="154"/>
      <c r="O543" s="154"/>
      <c r="P543" s="154"/>
      <c r="Q543" s="154"/>
      <c r="R543" s="154"/>
      <c r="S543" s="154"/>
      <c r="T543" s="155"/>
      <c r="AT543" s="151" t="s">
        <v>135</v>
      </c>
      <c r="AU543" s="151" t="s">
        <v>77</v>
      </c>
      <c r="AV543" s="13" t="s">
        <v>75</v>
      </c>
      <c r="AW543" s="13" t="s">
        <v>27</v>
      </c>
      <c r="AX543" s="13" t="s">
        <v>70</v>
      </c>
      <c r="AY543" s="151" t="s">
        <v>126</v>
      </c>
    </row>
    <row r="544" spans="1:65" s="14" customFormat="1">
      <c r="B544" s="156"/>
      <c r="D544" s="150" t="s">
        <v>135</v>
      </c>
      <c r="E544" s="157" t="s">
        <v>1</v>
      </c>
      <c r="F544" s="158" t="s">
        <v>895</v>
      </c>
      <c r="H544" s="159">
        <v>15.6</v>
      </c>
      <c r="L544" s="156"/>
      <c r="M544" s="160"/>
      <c r="N544" s="161"/>
      <c r="O544" s="161"/>
      <c r="P544" s="161"/>
      <c r="Q544" s="161"/>
      <c r="R544" s="161"/>
      <c r="S544" s="161"/>
      <c r="T544" s="162"/>
      <c r="AT544" s="157" t="s">
        <v>135</v>
      </c>
      <c r="AU544" s="157" t="s">
        <v>77</v>
      </c>
      <c r="AV544" s="14" t="s">
        <v>77</v>
      </c>
      <c r="AW544" s="14" t="s">
        <v>27</v>
      </c>
      <c r="AX544" s="14" t="s">
        <v>70</v>
      </c>
      <c r="AY544" s="157" t="s">
        <v>126</v>
      </c>
    </row>
    <row r="545" spans="1:65" s="14" customFormat="1">
      <c r="B545" s="156"/>
      <c r="D545" s="150" t="s">
        <v>135</v>
      </c>
      <c r="E545" s="157" t="s">
        <v>1</v>
      </c>
      <c r="F545" s="158" t="s">
        <v>896</v>
      </c>
      <c r="H545" s="159">
        <v>3.6</v>
      </c>
      <c r="L545" s="156"/>
      <c r="M545" s="160"/>
      <c r="N545" s="161"/>
      <c r="O545" s="161"/>
      <c r="P545" s="161"/>
      <c r="Q545" s="161"/>
      <c r="R545" s="161"/>
      <c r="S545" s="161"/>
      <c r="T545" s="162"/>
      <c r="AT545" s="157" t="s">
        <v>135</v>
      </c>
      <c r="AU545" s="157" t="s">
        <v>77</v>
      </c>
      <c r="AV545" s="14" t="s">
        <v>77</v>
      </c>
      <c r="AW545" s="14" t="s">
        <v>27</v>
      </c>
      <c r="AX545" s="14" t="s">
        <v>70</v>
      </c>
      <c r="AY545" s="157" t="s">
        <v>126</v>
      </c>
    </row>
    <row r="546" spans="1:65" s="14" customFormat="1">
      <c r="B546" s="156"/>
      <c r="D546" s="150" t="s">
        <v>135</v>
      </c>
      <c r="E546" s="157" t="s">
        <v>1</v>
      </c>
      <c r="F546" s="158" t="s">
        <v>897</v>
      </c>
      <c r="H546" s="159">
        <v>8</v>
      </c>
      <c r="L546" s="156"/>
      <c r="M546" s="160"/>
      <c r="N546" s="161"/>
      <c r="O546" s="161"/>
      <c r="P546" s="161"/>
      <c r="Q546" s="161"/>
      <c r="R546" s="161"/>
      <c r="S546" s="161"/>
      <c r="T546" s="162"/>
      <c r="AT546" s="157" t="s">
        <v>135</v>
      </c>
      <c r="AU546" s="157" t="s">
        <v>77</v>
      </c>
      <c r="AV546" s="14" t="s">
        <v>77</v>
      </c>
      <c r="AW546" s="14" t="s">
        <v>27</v>
      </c>
      <c r="AX546" s="14" t="s">
        <v>70</v>
      </c>
      <c r="AY546" s="157" t="s">
        <v>126</v>
      </c>
    </row>
    <row r="547" spans="1:65" s="14" customFormat="1">
      <c r="B547" s="156"/>
      <c r="D547" s="150" t="s">
        <v>135</v>
      </c>
      <c r="E547" s="157" t="s">
        <v>1</v>
      </c>
      <c r="F547" s="158" t="s">
        <v>894</v>
      </c>
      <c r="H547" s="159">
        <v>16</v>
      </c>
      <c r="L547" s="156"/>
      <c r="M547" s="160"/>
      <c r="N547" s="161"/>
      <c r="O547" s="161"/>
      <c r="P547" s="161"/>
      <c r="Q547" s="161"/>
      <c r="R547" s="161"/>
      <c r="S547" s="161"/>
      <c r="T547" s="162"/>
      <c r="AT547" s="157" t="s">
        <v>135</v>
      </c>
      <c r="AU547" s="157" t="s">
        <v>77</v>
      </c>
      <c r="AV547" s="14" t="s">
        <v>77</v>
      </c>
      <c r="AW547" s="14" t="s">
        <v>27</v>
      </c>
      <c r="AX547" s="14" t="s">
        <v>70</v>
      </c>
      <c r="AY547" s="157" t="s">
        <v>126</v>
      </c>
    </row>
    <row r="548" spans="1:65" s="16" customFormat="1">
      <c r="B548" s="179"/>
      <c r="D548" s="150" t="s">
        <v>135</v>
      </c>
      <c r="E548" s="180" t="s">
        <v>1</v>
      </c>
      <c r="F548" s="181" t="s">
        <v>218</v>
      </c>
      <c r="H548" s="182">
        <v>43.2</v>
      </c>
      <c r="L548" s="179"/>
      <c r="M548" s="183"/>
      <c r="N548" s="184"/>
      <c r="O548" s="184"/>
      <c r="P548" s="184"/>
      <c r="Q548" s="184"/>
      <c r="R548" s="184"/>
      <c r="S548" s="184"/>
      <c r="T548" s="185"/>
      <c r="AT548" s="180" t="s">
        <v>135</v>
      </c>
      <c r="AU548" s="180" t="s">
        <v>77</v>
      </c>
      <c r="AV548" s="16" t="s">
        <v>145</v>
      </c>
      <c r="AW548" s="16" t="s">
        <v>27</v>
      </c>
      <c r="AX548" s="16" t="s">
        <v>70</v>
      </c>
      <c r="AY548" s="180" t="s">
        <v>126</v>
      </c>
    </row>
    <row r="549" spans="1:65" s="15" customFormat="1">
      <c r="B549" s="163"/>
      <c r="D549" s="150" t="s">
        <v>135</v>
      </c>
      <c r="E549" s="164" t="s">
        <v>1</v>
      </c>
      <c r="F549" s="165" t="s">
        <v>138</v>
      </c>
      <c r="H549" s="166">
        <v>83.9</v>
      </c>
      <c r="L549" s="163"/>
      <c r="M549" s="167"/>
      <c r="N549" s="168"/>
      <c r="O549" s="168"/>
      <c r="P549" s="168"/>
      <c r="Q549" s="168"/>
      <c r="R549" s="168"/>
      <c r="S549" s="168"/>
      <c r="T549" s="169"/>
      <c r="AT549" s="164" t="s">
        <v>135</v>
      </c>
      <c r="AU549" s="164" t="s">
        <v>77</v>
      </c>
      <c r="AV549" s="15" t="s">
        <v>133</v>
      </c>
      <c r="AW549" s="15" t="s">
        <v>27</v>
      </c>
      <c r="AX549" s="15" t="s">
        <v>75</v>
      </c>
      <c r="AY549" s="164" t="s">
        <v>126</v>
      </c>
    </row>
    <row r="550" spans="1:65" s="2" customFormat="1" ht="16.5" customHeight="1">
      <c r="A550" s="30"/>
      <c r="B550" s="136"/>
      <c r="C550" s="170" t="s">
        <v>898</v>
      </c>
      <c r="D550" s="170" t="s">
        <v>139</v>
      </c>
      <c r="E550" s="171" t="s">
        <v>899</v>
      </c>
      <c r="F550" s="172" t="s">
        <v>900</v>
      </c>
      <c r="G550" s="173" t="s">
        <v>224</v>
      </c>
      <c r="H550" s="174">
        <v>88.094999999999999</v>
      </c>
      <c r="I550" s="175"/>
      <c r="J550" s="175">
        <f>ROUND(I550*H550,2)</f>
        <v>0</v>
      </c>
      <c r="K550" s="172" t="s">
        <v>132</v>
      </c>
      <c r="L550" s="176"/>
      <c r="M550" s="177" t="s">
        <v>1</v>
      </c>
      <c r="N550" s="178" t="s">
        <v>35</v>
      </c>
      <c r="O550" s="145">
        <v>0</v>
      </c>
      <c r="P550" s="145">
        <f>O550*H550</f>
        <v>0</v>
      </c>
      <c r="Q550" s="145">
        <v>2.9999999999999997E-4</v>
      </c>
      <c r="R550" s="145">
        <f>Q550*H550</f>
        <v>2.6428499999999997E-2</v>
      </c>
      <c r="S550" s="145">
        <v>0</v>
      </c>
      <c r="T550" s="146">
        <f>S550*H550</f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147" t="s">
        <v>316</v>
      </c>
      <c r="AT550" s="147" t="s">
        <v>139</v>
      </c>
      <c r="AU550" s="147" t="s">
        <v>77</v>
      </c>
      <c r="AY550" s="18" t="s">
        <v>126</v>
      </c>
      <c r="BE550" s="148">
        <f>IF(N550="základní",J550,0)</f>
        <v>0</v>
      </c>
      <c r="BF550" s="148">
        <f>IF(N550="snížená",J550,0)</f>
        <v>0</v>
      </c>
      <c r="BG550" s="148">
        <f>IF(N550="zákl. přenesená",J550,0)</f>
        <v>0</v>
      </c>
      <c r="BH550" s="148">
        <f>IF(N550="sníž. přenesená",J550,0)</f>
        <v>0</v>
      </c>
      <c r="BI550" s="148">
        <f>IF(N550="nulová",J550,0)</f>
        <v>0</v>
      </c>
      <c r="BJ550" s="18" t="s">
        <v>75</v>
      </c>
      <c r="BK550" s="148">
        <f>ROUND(I550*H550,2)</f>
        <v>0</v>
      </c>
      <c r="BL550" s="18" t="s">
        <v>234</v>
      </c>
      <c r="BM550" s="147" t="s">
        <v>901</v>
      </c>
    </row>
    <row r="551" spans="1:65" s="14" customFormat="1">
      <c r="B551" s="156"/>
      <c r="D551" s="150" t="s">
        <v>135</v>
      </c>
      <c r="E551" s="157" t="s">
        <v>1</v>
      </c>
      <c r="F551" s="158" t="s">
        <v>902</v>
      </c>
      <c r="H551" s="159">
        <v>83.9</v>
      </c>
      <c r="L551" s="156"/>
      <c r="M551" s="160"/>
      <c r="N551" s="161"/>
      <c r="O551" s="161"/>
      <c r="P551" s="161"/>
      <c r="Q551" s="161"/>
      <c r="R551" s="161"/>
      <c r="S551" s="161"/>
      <c r="T551" s="162"/>
      <c r="AT551" s="157" t="s">
        <v>135</v>
      </c>
      <c r="AU551" s="157" t="s">
        <v>77</v>
      </c>
      <c r="AV551" s="14" t="s">
        <v>77</v>
      </c>
      <c r="AW551" s="14" t="s">
        <v>27</v>
      </c>
      <c r="AX551" s="14" t="s">
        <v>75</v>
      </c>
      <c r="AY551" s="157" t="s">
        <v>126</v>
      </c>
    </row>
    <row r="552" spans="1:65" s="14" customFormat="1">
      <c r="B552" s="156"/>
      <c r="D552" s="150" t="s">
        <v>135</v>
      </c>
      <c r="F552" s="158" t="s">
        <v>903</v>
      </c>
      <c r="H552" s="159">
        <v>88.094999999999999</v>
      </c>
      <c r="L552" s="156"/>
      <c r="M552" s="160"/>
      <c r="N552" s="161"/>
      <c r="O552" s="161"/>
      <c r="P552" s="161"/>
      <c r="Q552" s="161"/>
      <c r="R552" s="161"/>
      <c r="S552" s="161"/>
      <c r="T552" s="162"/>
      <c r="AT552" s="157" t="s">
        <v>135</v>
      </c>
      <c r="AU552" s="157" t="s">
        <v>77</v>
      </c>
      <c r="AV552" s="14" t="s">
        <v>77</v>
      </c>
      <c r="AW552" s="14" t="s">
        <v>3</v>
      </c>
      <c r="AX552" s="14" t="s">
        <v>75</v>
      </c>
      <c r="AY552" s="157" t="s">
        <v>126</v>
      </c>
    </row>
    <row r="553" spans="1:65" s="2" customFormat="1" ht="24.2" customHeight="1">
      <c r="A553" s="30"/>
      <c r="B553" s="136"/>
      <c r="C553" s="137" t="s">
        <v>904</v>
      </c>
      <c r="D553" s="137" t="s">
        <v>128</v>
      </c>
      <c r="E553" s="138" t="s">
        <v>905</v>
      </c>
      <c r="F553" s="139" t="s">
        <v>906</v>
      </c>
      <c r="G553" s="140" t="s">
        <v>192</v>
      </c>
      <c r="H553" s="141">
        <v>1</v>
      </c>
      <c r="I553" s="142"/>
      <c r="J553" s="142">
        <f>ROUND(I553*H553,2)</f>
        <v>0</v>
      </c>
      <c r="K553" s="139" t="s">
        <v>132</v>
      </c>
      <c r="L553" s="31"/>
      <c r="M553" s="143" t="s">
        <v>1</v>
      </c>
      <c r="N553" s="144" t="s">
        <v>35</v>
      </c>
      <c r="O553" s="145">
        <v>0.25</v>
      </c>
      <c r="P553" s="145">
        <f>O553*H553</f>
        <v>0.25</v>
      </c>
      <c r="Q553" s="145">
        <v>2.0000000000000001E-4</v>
      </c>
      <c r="R553" s="145">
        <f>Q553*H553</f>
        <v>2.0000000000000001E-4</v>
      </c>
      <c r="S553" s="145">
        <v>0</v>
      </c>
      <c r="T553" s="146">
        <f>S553*H553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47" t="s">
        <v>234</v>
      </c>
      <c r="AT553" s="147" t="s">
        <v>128</v>
      </c>
      <c r="AU553" s="147" t="s">
        <v>77</v>
      </c>
      <c r="AY553" s="18" t="s">
        <v>126</v>
      </c>
      <c r="BE553" s="148">
        <f>IF(N553="základní",J553,0)</f>
        <v>0</v>
      </c>
      <c r="BF553" s="148">
        <f>IF(N553="snížená",J553,0)</f>
        <v>0</v>
      </c>
      <c r="BG553" s="148">
        <f>IF(N553="zákl. přenesená",J553,0)</f>
        <v>0</v>
      </c>
      <c r="BH553" s="148">
        <f>IF(N553="sníž. přenesená",J553,0)</f>
        <v>0</v>
      </c>
      <c r="BI553" s="148">
        <f>IF(N553="nulová",J553,0)</f>
        <v>0</v>
      </c>
      <c r="BJ553" s="18" t="s">
        <v>75</v>
      </c>
      <c r="BK553" s="148">
        <f>ROUND(I553*H553,2)</f>
        <v>0</v>
      </c>
      <c r="BL553" s="18" t="s">
        <v>234</v>
      </c>
      <c r="BM553" s="147" t="s">
        <v>907</v>
      </c>
    </row>
    <row r="554" spans="1:65" s="2" customFormat="1" ht="16.5" customHeight="1">
      <c r="A554" s="30"/>
      <c r="B554" s="136"/>
      <c r="C554" s="170" t="s">
        <v>908</v>
      </c>
      <c r="D554" s="170" t="s">
        <v>139</v>
      </c>
      <c r="E554" s="171" t="s">
        <v>909</v>
      </c>
      <c r="F554" s="172" t="s">
        <v>910</v>
      </c>
      <c r="G554" s="173" t="s">
        <v>192</v>
      </c>
      <c r="H554" s="174">
        <v>1</v>
      </c>
      <c r="I554" s="175"/>
      <c r="J554" s="175">
        <f>ROUND(I554*H554,2)</f>
        <v>0</v>
      </c>
      <c r="K554" s="172" t="s">
        <v>132</v>
      </c>
      <c r="L554" s="176"/>
      <c r="M554" s="177" t="s">
        <v>1</v>
      </c>
      <c r="N554" s="178" t="s">
        <v>35</v>
      </c>
      <c r="O554" s="145">
        <v>0</v>
      </c>
      <c r="P554" s="145">
        <f>O554*H554</f>
        <v>0</v>
      </c>
      <c r="Q554" s="145">
        <v>9.0000000000000006E-5</v>
      </c>
      <c r="R554" s="145">
        <f>Q554*H554</f>
        <v>9.0000000000000006E-5</v>
      </c>
      <c r="S554" s="145">
        <v>0</v>
      </c>
      <c r="T554" s="146">
        <f>S554*H554</f>
        <v>0</v>
      </c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R554" s="147" t="s">
        <v>316</v>
      </c>
      <c r="AT554" s="147" t="s">
        <v>139</v>
      </c>
      <c r="AU554" s="147" t="s">
        <v>77</v>
      </c>
      <c r="AY554" s="18" t="s">
        <v>126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8" t="s">
        <v>75</v>
      </c>
      <c r="BK554" s="148">
        <f>ROUND(I554*H554,2)</f>
        <v>0</v>
      </c>
      <c r="BL554" s="18" t="s">
        <v>234</v>
      </c>
      <c r="BM554" s="147" t="s">
        <v>911</v>
      </c>
    </row>
    <row r="555" spans="1:65" s="2" customFormat="1" ht="24.2" customHeight="1">
      <c r="A555" s="30"/>
      <c r="B555" s="136"/>
      <c r="C555" s="137" t="s">
        <v>912</v>
      </c>
      <c r="D555" s="137" t="s">
        <v>128</v>
      </c>
      <c r="E555" s="138" t="s">
        <v>913</v>
      </c>
      <c r="F555" s="139" t="s">
        <v>914</v>
      </c>
      <c r="G555" s="140" t="s">
        <v>162</v>
      </c>
      <c r="H555" s="141">
        <v>1.5780000000000001</v>
      </c>
      <c r="I555" s="142"/>
      <c r="J555" s="142">
        <f>ROUND(I555*H555,2)</f>
        <v>0</v>
      </c>
      <c r="K555" s="139" t="s">
        <v>132</v>
      </c>
      <c r="L555" s="31"/>
      <c r="M555" s="143" t="s">
        <v>1</v>
      </c>
      <c r="N555" s="144" t="s">
        <v>35</v>
      </c>
      <c r="O555" s="145">
        <v>3.3969999999999998</v>
      </c>
      <c r="P555" s="145">
        <f>O555*H555</f>
        <v>5.3604659999999997</v>
      </c>
      <c r="Q555" s="145">
        <v>0</v>
      </c>
      <c r="R555" s="145">
        <f>Q555*H555</f>
        <v>0</v>
      </c>
      <c r="S555" s="145">
        <v>0</v>
      </c>
      <c r="T555" s="146">
        <f>S555*H555</f>
        <v>0</v>
      </c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R555" s="147" t="s">
        <v>234</v>
      </c>
      <c r="AT555" s="147" t="s">
        <v>128</v>
      </c>
      <c r="AU555" s="147" t="s">
        <v>77</v>
      </c>
      <c r="AY555" s="18" t="s">
        <v>126</v>
      </c>
      <c r="BE555" s="148">
        <f>IF(N555="základní",J555,0)</f>
        <v>0</v>
      </c>
      <c r="BF555" s="148">
        <f>IF(N555="snížená",J555,0)</f>
        <v>0</v>
      </c>
      <c r="BG555" s="148">
        <f>IF(N555="zákl. přenesená",J555,0)</f>
        <v>0</v>
      </c>
      <c r="BH555" s="148">
        <f>IF(N555="sníž. přenesená",J555,0)</f>
        <v>0</v>
      </c>
      <c r="BI555" s="148">
        <f>IF(N555="nulová",J555,0)</f>
        <v>0</v>
      </c>
      <c r="BJ555" s="18" t="s">
        <v>75</v>
      </c>
      <c r="BK555" s="148">
        <f>ROUND(I555*H555,2)</f>
        <v>0</v>
      </c>
      <c r="BL555" s="18" t="s">
        <v>234</v>
      </c>
      <c r="BM555" s="147" t="s">
        <v>915</v>
      </c>
    </row>
    <row r="556" spans="1:65" s="12" customFormat="1" ht="22.9" customHeight="1">
      <c r="B556" s="124"/>
      <c r="D556" s="125" t="s">
        <v>69</v>
      </c>
      <c r="E556" s="134" t="s">
        <v>916</v>
      </c>
      <c r="F556" s="134" t="s">
        <v>917</v>
      </c>
      <c r="J556" s="135">
        <f>BK556</f>
        <v>0</v>
      </c>
      <c r="L556" s="124"/>
      <c r="M556" s="128"/>
      <c r="N556" s="129"/>
      <c r="O556" s="129"/>
      <c r="P556" s="130">
        <f>SUM(P557:P579)</f>
        <v>75.518687999999997</v>
      </c>
      <c r="Q556" s="129"/>
      <c r="R556" s="130">
        <f>SUM(R557:R579)</f>
        <v>0.26918315999999998</v>
      </c>
      <c r="S556" s="129"/>
      <c r="T556" s="131">
        <f>SUM(T557:T579)</f>
        <v>4.8599999999999997E-3</v>
      </c>
      <c r="AR556" s="125" t="s">
        <v>77</v>
      </c>
      <c r="AT556" s="132" t="s">
        <v>69</v>
      </c>
      <c r="AU556" s="132" t="s">
        <v>75</v>
      </c>
      <c r="AY556" s="125" t="s">
        <v>126</v>
      </c>
      <c r="BK556" s="133">
        <f>SUM(BK557:BK579)</f>
        <v>0</v>
      </c>
    </row>
    <row r="557" spans="1:65" s="2" customFormat="1" ht="16.5" customHeight="1">
      <c r="A557" s="30"/>
      <c r="B557" s="136"/>
      <c r="C557" s="137" t="s">
        <v>918</v>
      </c>
      <c r="D557" s="137" t="s">
        <v>128</v>
      </c>
      <c r="E557" s="138" t="s">
        <v>919</v>
      </c>
      <c r="F557" s="139" t="s">
        <v>920</v>
      </c>
      <c r="G557" s="140" t="s">
        <v>131</v>
      </c>
      <c r="H557" s="141">
        <v>162</v>
      </c>
      <c r="I557" s="142"/>
      <c r="J557" s="142">
        <f>ROUND(I557*H557,2)</f>
        <v>0</v>
      </c>
      <c r="K557" s="139" t="s">
        <v>132</v>
      </c>
      <c r="L557" s="31"/>
      <c r="M557" s="143" t="s">
        <v>1</v>
      </c>
      <c r="N557" s="144" t="s">
        <v>35</v>
      </c>
      <c r="O557" s="145">
        <v>1.2E-2</v>
      </c>
      <c r="P557" s="145">
        <f>O557*H557</f>
        <v>1.944</v>
      </c>
      <c r="Q557" s="145">
        <v>0</v>
      </c>
      <c r="R557" s="145">
        <f>Q557*H557</f>
        <v>0</v>
      </c>
      <c r="S557" s="145">
        <v>3.0000000000000001E-5</v>
      </c>
      <c r="T557" s="146">
        <f>S557*H557</f>
        <v>4.8599999999999997E-3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47" t="s">
        <v>234</v>
      </c>
      <c r="AT557" s="147" t="s">
        <v>128</v>
      </c>
      <c r="AU557" s="147" t="s">
        <v>77</v>
      </c>
      <c r="AY557" s="18" t="s">
        <v>126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8" t="s">
        <v>75</v>
      </c>
      <c r="BK557" s="148">
        <f>ROUND(I557*H557,2)</f>
        <v>0</v>
      </c>
      <c r="BL557" s="18" t="s">
        <v>234</v>
      </c>
      <c r="BM557" s="147" t="s">
        <v>921</v>
      </c>
    </row>
    <row r="558" spans="1:65" s="13" customFormat="1">
      <c r="B558" s="149"/>
      <c r="D558" s="150" t="s">
        <v>135</v>
      </c>
      <c r="E558" s="151" t="s">
        <v>1</v>
      </c>
      <c r="F558" s="152" t="s">
        <v>136</v>
      </c>
      <c r="H558" s="151" t="s">
        <v>1</v>
      </c>
      <c r="L558" s="149"/>
      <c r="M558" s="153"/>
      <c r="N558" s="154"/>
      <c r="O558" s="154"/>
      <c r="P558" s="154"/>
      <c r="Q558" s="154"/>
      <c r="R558" s="154"/>
      <c r="S558" s="154"/>
      <c r="T558" s="155"/>
      <c r="AT558" s="151" t="s">
        <v>135</v>
      </c>
      <c r="AU558" s="151" t="s">
        <v>77</v>
      </c>
      <c r="AV558" s="13" t="s">
        <v>75</v>
      </c>
      <c r="AW558" s="13" t="s">
        <v>27</v>
      </c>
      <c r="AX558" s="13" t="s">
        <v>70</v>
      </c>
      <c r="AY558" s="151" t="s">
        <v>126</v>
      </c>
    </row>
    <row r="559" spans="1:65" s="14" customFormat="1">
      <c r="B559" s="156"/>
      <c r="D559" s="150" t="s">
        <v>135</v>
      </c>
      <c r="E559" s="157" t="s">
        <v>1</v>
      </c>
      <c r="F559" s="158" t="s">
        <v>545</v>
      </c>
      <c r="H559" s="159">
        <v>80</v>
      </c>
      <c r="L559" s="156"/>
      <c r="M559" s="160"/>
      <c r="N559" s="161"/>
      <c r="O559" s="161"/>
      <c r="P559" s="161"/>
      <c r="Q559" s="161"/>
      <c r="R559" s="161"/>
      <c r="S559" s="161"/>
      <c r="T559" s="162"/>
      <c r="AT559" s="157" t="s">
        <v>135</v>
      </c>
      <c r="AU559" s="157" t="s">
        <v>77</v>
      </c>
      <c r="AV559" s="14" t="s">
        <v>77</v>
      </c>
      <c r="AW559" s="14" t="s">
        <v>27</v>
      </c>
      <c r="AX559" s="14" t="s">
        <v>70</v>
      </c>
      <c r="AY559" s="157" t="s">
        <v>126</v>
      </c>
    </row>
    <row r="560" spans="1:65" s="13" customFormat="1">
      <c r="B560" s="149"/>
      <c r="D560" s="150" t="s">
        <v>135</v>
      </c>
      <c r="E560" s="151" t="s">
        <v>1</v>
      </c>
      <c r="F560" s="152" t="s">
        <v>202</v>
      </c>
      <c r="H560" s="151" t="s">
        <v>1</v>
      </c>
      <c r="L560" s="149"/>
      <c r="M560" s="153"/>
      <c r="N560" s="154"/>
      <c r="O560" s="154"/>
      <c r="P560" s="154"/>
      <c r="Q560" s="154"/>
      <c r="R560" s="154"/>
      <c r="S560" s="154"/>
      <c r="T560" s="155"/>
      <c r="AT560" s="151" t="s">
        <v>135</v>
      </c>
      <c r="AU560" s="151" t="s">
        <v>77</v>
      </c>
      <c r="AV560" s="13" t="s">
        <v>75</v>
      </c>
      <c r="AW560" s="13" t="s">
        <v>27</v>
      </c>
      <c r="AX560" s="13" t="s">
        <v>70</v>
      </c>
      <c r="AY560" s="151" t="s">
        <v>126</v>
      </c>
    </row>
    <row r="561" spans="1:65" s="14" customFormat="1">
      <c r="B561" s="156"/>
      <c r="D561" s="150" t="s">
        <v>135</v>
      </c>
      <c r="E561" s="157" t="s">
        <v>1</v>
      </c>
      <c r="F561" s="158" t="s">
        <v>553</v>
      </c>
      <c r="H561" s="159">
        <v>82</v>
      </c>
      <c r="L561" s="156"/>
      <c r="M561" s="160"/>
      <c r="N561" s="161"/>
      <c r="O561" s="161"/>
      <c r="P561" s="161"/>
      <c r="Q561" s="161"/>
      <c r="R561" s="161"/>
      <c r="S561" s="161"/>
      <c r="T561" s="162"/>
      <c r="AT561" s="157" t="s">
        <v>135</v>
      </c>
      <c r="AU561" s="157" t="s">
        <v>77</v>
      </c>
      <c r="AV561" s="14" t="s">
        <v>77</v>
      </c>
      <c r="AW561" s="14" t="s">
        <v>27</v>
      </c>
      <c r="AX561" s="14" t="s">
        <v>70</v>
      </c>
      <c r="AY561" s="157" t="s">
        <v>126</v>
      </c>
    </row>
    <row r="562" spans="1:65" s="15" customFormat="1">
      <c r="B562" s="163"/>
      <c r="D562" s="150" t="s">
        <v>135</v>
      </c>
      <c r="E562" s="164" t="s">
        <v>1</v>
      </c>
      <c r="F562" s="165" t="s">
        <v>138</v>
      </c>
      <c r="H562" s="166">
        <v>162</v>
      </c>
      <c r="L562" s="163"/>
      <c r="M562" s="167"/>
      <c r="N562" s="168"/>
      <c r="O562" s="168"/>
      <c r="P562" s="168"/>
      <c r="Q562" s="168"/>
      <c r="R562" s="168"/>
      <c r="S562" s="168"/>
      <c r="T562" s="169"/>
      <c r="AT562" s="164" t="s">
        <v>135</v>
      </c>
      <c r="AU562" s="164" t="s">
        <v>77</v>
      </c>
      <c r="AV562" s="15" t="s">
        <v>133</v>
      </c>
      <c r="AW562" s="15" t="s">
        <v>27</v>
      </c>
      <c r="AX562" s="15" t="s">
        <v>75</v>
      </c>
      <c r="AY562" s="164" t="s">
        <v>126</v>
      </c>
    </row>
    <row r="563" spans="1:65" s="2" customFormat="1" ht="24.2" customHeight="1">
      <c r="A563" s="30"/>
      <c r="B563" s="136"/>
      <c r="C563" s="170" t="s">
        <v>922</v>
      </c>
      <c r="D563" s="170" t="s">
        <v>139</v>
      </c>
      <c r="E563" s="171" t="s">
        <v>923</v>
      </c>
      <c r="F563" s="172" t="s">
        <v>924</v>
      </c>
      <c r="G563" s="173" t="s">
        <v>224</v>
      </c>
      <c r="H563" s="174">
        <v>162</v>
      </c>
      <c r="I563" s="175"/>
      <c r="J563" s="175">
        <f>ROUND(I563*H563,2)</f>
        <v>0</v>
      </c>
      <c r="K563" s="172" t="s">
        <v>132</v>
      </c>
      <c r="L563" s="176"/>
      <c r="M563" s="177" t="s">
        <v>1</v>
      </c>
      <c r="N563" s="178" t="s">
        <v>35</v>
      </c>
      <c r="O563" s="145">
        <v>0</v>
      </c>
      <c r="P563" s="145">
        <f>O563*H563</f>
        <v>0</v>
      </c>
      <c r="Q563" s="145">
        <v>2.0000000000000002E-5</v>
      </c>
      <c r="R563" s="145">
        <f>Q563*H563</f>
        <v>3.2400000000000003E-3</v>
      </c>
      <c r="S563" s="145">
        <v>0</v>
      </c>
      <c r="T563" s="146">
        <f>S563*H563</f>
        <v>0</v>
      </c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R563" s="147" t="s">
        <v>316</v>
      </c>
      <c r="AT563" s="147" t="s">
        <v>139</v>
      </c>
      <c r="AU563" s="147" t="s">
        <v>77</v>
      </c>
      <c r="AY563" s="18" t="s">
        <v>126</v>
      </c>
      <c r="BE563" s="148">
        <f>IF(N563="základní",J563,0)</f>
        <v>0</v>
      </c>
      <c r="BF563" s="148">
        <f>IF(N563="snížená",J563,0)</f>
        <v>0</v>
      </c>
      <c r="BG563" s="148">
        <f>IF(N563="zákl. přenesená",J563,0)</f>
        <v>0</v>
      </c>
      <c r="BH563" s="148">
        <f>IF(N563="sníž. přenesená",J563,0)</f>
        <v>0</v>
      </c>
      <c r="BI563" s="148">
        <f>IF(N563="nulová",J563,0)</f>
        <v>0</v>
      </c>
      <c r="BJ563" s="18" t="s">
        <v>75</v>
      </c>
      <c r="BK563" s="148">
        <f>ROUND(I563*H563,2)</f>
        <v>0</v>
      </c>
      <c r="BL563" s="18" t="s">
        <v>234</v>
      </c>
      <c r="BM563" s="147" t="s">
        <v>925</v>
      </c>
    </row>
    <row r="564" spans="1:65" s="2" customFormat="1" ht="24.2" customHeight="1">
      <c r="A564" s="30"/>
      <c r="B564" s="136"/>
      <c r="C564" s="137" t="s">
        <v>926</v>
      </c>
      <c r="D564" s="137" t="s">
        <v>128</v>
      </c>
      <c r="E564" s="138" t="s">
        <v>927</v>
      </c>
      <c r="F564" s="139" t="s">
        <v>928</v>
      </c>
      <c r="G564" s="140" t="s">
        <v>131</v>
      </c>
      <c r="H564" s="141">
        <v>495.88400000000001</v>
      </c>
      <c r="I564" s="142"/>
      <c r="J564" s="142">
        <f>ROUND(I564*H564,2)</f>
        <v>0</v>
      </c>
      <c r="K564" s="139" t="s">
        <v>132</v>
      </c>
      <c r="L564" s="31"/>
      <c r="M564" s="143" t="s">
        <v>1</v>
      </c>
      <c r="N564" s="144" t="s">
        <v>35</v>
      </c>
      <c r="O564" s="145">
        <v>3.3000000000000002E-2</v>
      </c>
      <c r="P564" s="145">
        <f>O564*H564</f>
        <v>16.364172</v>
      </c>
      <c r="Q564" s="145">
        <v>2.1000000000000001E-4</v>
      </c>
      <c r="R564" s="145">
        <f>Q564*H564</f>
        <v>0.10413564</v>
      </c>
      <c r="S564" s="145">
        <v>0</v>
      </c>
      <c r="T564" s="146">
        <f>S564*H564</f>
        <v>0</v>
      </c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R564" s="147" t="s">
        <v>234</v>
      </c>
      <c r="AT564" s="147" t="s">
        <v>128</v>
      </c>
      <c r="AU564" s="147" t="s">
        <v>77</v>
      </c>
      <c r="AY564" s="18" t="s">
        <v>126</v>
      </c>
      <c r="BE564" s="148">
        <f>IF(N564="základní",J564,0)</f>
        <v>0</v>
      </c>
      <c r="BF564" s="148">
        <f>IF(N564="snížená",J564,0)</f>
        <v>0</v>
      </c>
      <c r="BG564" s="148">
        <f>IF(N564="zákl. přenesená",J564,0)</f>
        <v>0</v>
      </c>
      <c r="BH564" s="148">
        <f>IF(N564="sníž. přenesená",J564,0)</f>
        <v>0</v>
      </c>
      <c r="BI564" s="148">
        <f>IF(N564="nulová",J564,0)</f>
        <v>0</v>
      </c>
      <c r="BJ564" s="18" t="s">
        <v>75</v>
      </c>
      <c r="BK564" s="148">
        <f>ROUND(I564*H564,2)</f>
        <v>0</v>
      </c>
      <c r="BL564" s="18" t="s">
        <v>234</v>
      </c>
      <c r="BM564" s="147" t="s">
        <v>929</v>
      </c>
    </row>
    <row r="565" spans="1:65" s="13" customFormat="1">
      <c r="B565" s="149"/>
      <c r="D565" s="150" t="s">
        <v>135</v>
      </c>
      <c r="E565" s="151" t="s">
        <v>1</v>
      </c>
      <c r="F565" s="152" t="s">
        <v>930</v>
      </c>
      <c r="H565" s="151" t="s">
        <v>1</v>
      </c>
      <c r="L565" s="149"/>
      <c r="M565" s="153"/>
      <c r="N565" s="154"/>
      <c r="O565" s="154"/>
      <c r="P565" s="154"/>
      <c r="Q565" s="154"/>
      <c r="R565" s="154"/>
      <c r="S565" s="154"/>
      <c r="T565" s="155"/>
      <c r="AT565" s="151" t="s">
        <v>135</v>
      </c>
      <c r="AU565" s="151" t="s">
        <v>77</v>
      </c>
      <c r="AV565" s="13" t="s">
        <v>75</v>
      </c>
      <c r="AW565" s="13" t="s">
        <v>27</v>
      </c>
      <c r="AX565" s="13" t="s">
        <v>70</v>
      </c>
      <c r="AY565" s="151" t="s">
        <v>126</v>
      </c>
    </row>
    <row r="566" spans="1:65" s="14" customFormat="1">
      <c r="B566" s="156"/>
      <c r="D566" s="150" t="s">
        <v>135</v>
      </c>
      <c r="E566" s="157" t="s">
        <v>1</v>
      </c>
      <c r="F566" s="158" t="s">
        <v>931</v>
      </c>
      <c r="H566" s="159">
        <v>415.60399999999998</v>
      </c>
      <c r="L566" s="156"/>
      <c r="M566" s="160"/>
      <c r="N566" s="161"/>
      <c r="O566" s="161"/>
      <c r="P566" s="161"/>
      <c r="Q566" s="161"/>
      <c r="R566" s="161"/>
      <c r="S566" s="161"/>
      <c r="T566" s="162"/>
      <c r="AT566" s="157" t="s">
        <v>135</v>
      </c>
      <c r="AU566" s="157" t="s">
        <v>77</v>
      </c>
      <c r="AV566" s="14" t="s">
        <v>77</v>
      </c>
      <c r="AW566" s="14" t="s">
        <v>27</v>
      </c>
      <c r="AX566" s="14" t="s">
        <v>70</v>
      </c>
      <c r="AY566" s="157" t="s">
        <v>126</v>
      </c>
    </row>
    <row r="567" spans="1:65" s="13" customFormat="1">
      <c r="B567" s="149"/>
      <c r="D567" s="150" t="s">
        <v>135</v>
      </c>
      <c r="E567" s="151" t="s">
        <v>1</v>
      </c>
      <c r="F567" s="152" t="s">
        <v>932</v>
      </c>
      <c r="H567" s="151" t="s">
        <v>1</v>
      </c>
      <c r="L567" s="149"/>
      <c r="M567" s="153"/>
      <c r="N567" s="154"/>
      <c r="O567" s="154"/>
      <c r="P567" s="154"/>
      <c r="Q567" s="154"/>
      <c r="R567" s="154"/>
      <c r="S567" s="154"/>
      <c r="T567" s="155"/>
      <c r="AT567" s="151" t="s">
        <v>135</v>
      </c>
      <c r="AU567" s="151" t="s">
        <v>77</v>
      </c>
      <c r="AV567" s="13" t="s">
        <v>75</v>
      </c>
      <c r="AW567" s="13" t="s">
        <v>27</v>
      </c>
      <c r="AX567" s="13" t="s">
        <v>70</v>
      </c>
      <c r="AY567" s="151" t="s">
        <v>126</v>
      </c>
    </row>
    <row r="568" spans="1:65" s="14" customFormat="1">
      <c r="B568" s="156"/>
      <c r="D568" s="150" t="s">
        <v>135</v>
      </c>
      <c r="E568" s="157" t="s">
        <v>1</v>
      </c>
      <c r="F568" s="158" t="s">
        <v>798</v>
      </c>
      <c r="H568" s="159">
        <v>72</v>
      </c>
      <c r="L568" s="156"/>
      <c r="M568" s="160"/>
      <c r="N568" s="161"/>
      <c r="O568" s="161"/>
      <c r="P568" s="161"/>
      <c r="Q568" s="161"/>
      <c r="R568" s="161"/>
      <c r="S568" s="161"/>
      <c r="T568" s="162"/>
      <c r="AT568" s="157" t="s">
        <v>135</v>
      </c>
      <c r="AU568" s="157" t="s">
        <v>77</v>
      </c>
      <c r="AV568" s="14" t="s">
        <v>77</v>
      </c>
      <c r="AW568" s="14" t="s">
        <v>27</v>
      </c>
      <c r="AX568" s="14" t="s">
        <v>70</v>
      </c>
      <c r="AY568" s="157" t="s">
        <v>126</v>
      </c>
    </row>
    <row r="569" spans="1:65" s="14" customFormat="1">
      <c r="B569" s="156"/>
      <c r="D569" s="150" t="s">
        <v>135</v>
      </c>
      <c r="E569" s="157" t="s">
        <v>1</v>
      </c>
      <c r="F569" s="158" t="s">
        <v>739</v>
      </c>
      <c r="H569" s="159">
        <v>8.2799999999999994</v>
      </c>
      <c r="L569" s="156"/>
      <c r="M569" s="160"/>
      <c r="N569" s="161"/>
      <c r="O569" s="161"/>
      <c r="P569" s="161"/>
      <c r="Q569" s="161"/>
      <c r="R569" s="161"/>
      <c r="S569" s="161"/>
      <c r="T569" s="162"/>
      <c r="AT569" s="157" t="s">
        <v>135</v>
      </c>
      <c r="AU569" s="157" t="s">
        <v>77</v>
      </c>
      <c r="AV569" s="14" t="s">
        <v>77</v>
      </c>
      <c r="AW569" s="14" t="s">
        <v>27</v>
      </c>
      <c r="AX569" s="14" t="s">
        <v>70</v>
      </c>
      <c r="AY569" s="157" t="s">
        <v>126</v>
      </c>
    </row>
    <row r="570" spans="1:65" s="15" customFormat="1">
      <c r="B570" s="163"/>
      <c r="D570" s="150" t="s">
        <v>135</v>
      </c>
      <c r="E570" s="164" t="s">
        <v>1</v>
      </c>
      <c r="F570" s="165" t="s">
        <v>138</v>
      </c>
      <c r="H570" s="166">
        <v>495.88400000000001</v>
      </c>
      <c r="L570" s="163"/>
      <c r="M570" s="167"/>
      <c r="N570" s="168"/>
      <c r="O570" s="168"/>
      <c r="P570" s="168"/>
      <c r="Q570" s="168"/>
      <c r="R570" s="168"/>
      <c r="S570" s="168"/>
      <c r="T570" s="169"/>
      <c r="AT570" s="164" t="s">
        <v>135</v>
      </c>
      <c r="AU570" s="164" t="s">
        <v>77</v>
      </c>
      <c r="AV570" s="15" t="s">
        <v>133</v>
      </c>
      <c r="AW570" s="15" t="s">
        <v>27</v>
      </c>
      <c r="AX570" s="15" t="s">
        <v>75</v>
      </c>
      <c r="AY570" s="164" t="s">
        <v>126</v>
      </c>
    </row>
    <row r="571" spans="1:65" s="2" customFormat="1" ht="33" customHeight="1">
      <c r="A571" s="30"/>
      <c r="B571" s="136"/>
      <c r="C571" s="137" t="s">
        <v>933</v>
      </c>
      <c r="D571" s="137" t="s">
        <v>128</v>
      </c>
      <c r="E571" s="138" t="s">
        <v>934</v>
      </c>
      <c r="F571" s="139" t="s">
        <v>935</v>
      </c>
      <c r="G571" s="140" t="s">
        <v>131</v>
      </c>
      <c r="H571" s="141">
        <v>577.88400000000001</v>
      </c>
      <c r="I571" s="142"/>
      <c r="J571" s="142">
        <f>ROUND(I571*H571,2)</f>
        <v>0</v>
      </c>
      <c r="K571" s="139" t="s">
        <v>132</v>
      </c>
      <c r="L571" s="31"/>
      <c r="M571" s="143" t="s">
        <v>1</v>
      </c>
      <c r="N571" s="144" t="s">
        <v>35</v>
      </c>
      <c r="O571" s="145">
        <v>9.9000000000000005E-2</v>
      </c>
      <c r="P571" s="145">
        <f>O571*H571</f>
        <v>57.210516000000005</v>
      </c>
      <c r="Q571" s="145">
        <v>2.7999999999999998E-4</v>
      </c>
      <c r="R571" s="145">
        <f>Q571*H571</f>
        <v>0.16180751999999998</v>
      </c>
      <c r="S571" s="145">
        <v>0</v>
      </c>
      <c r="T571" s="146">
        <f>S571*H571</f>
        <v>0</v>
      </c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R571" s="147" t="s">
        <v>234</v>
      </c>
      <c r="AT571" s="147" t="s">
        <v>128</v>
      </c>
      <c r="AU571" s="147" t="s">
        <v>77</v>
      </c>
      <c r="AY571" s="18" t="s">
        <v>126</v>
      </c>
      <c r="BE571" s="148">
        <f>IF(N571="základní",J571,0)</f>
        <v>0</v>
      </c>
      <c r="BF571" s="148">
        <f>IF(N571="snížená",J571,0)</f>
        <v>0</v>
      </c>
      <c r="BG571" s="148">
        <f>IF(N571="zákl. přenesená",J571,0)</f>
        <v>0</v>
      </c>
      <c r="BH571" s="148">
        <f>IF(N571="sníž. přenesená",J571,0)</f>
        <v>0</v>
      </c>
      <c r="BI571" s="148">
        <f>IF(N571="nulová",J571,0)</f>
        <v>0</v>
      </c>
      <c r="BJ571" s="18" t="s">
        <v>75</v>
      </c>
      <c r="BK571" s="148">
        <f>ROUND(I571*H571,2)</f>
        <v>0</v>
      </c>
      <c r="BL571" s="18" t="s">
        <v>234</v>
      </c>
      <c r="BM571" s="147" t="s">
        <v>936</v>
      </c>
    </row>
    <row r="572" spans="1:65" s="13" customFormat="1">
      <c r="B572" s="149"/>
      <c r="D572" s="150" t="s">
        <v>135</v>
      </c>
      <c r="E572" s="151" t="s">
        <v>1</v>
      </c>
      <c r="F572" s="152" t="s">
        <v>930</v>
      </c>
      <c r="H572" s="151" t="s">
        <v>1</v>
      </c>
      <c r="L572" s="149"/>
      <c r="M572" s="153"/>
      <c r="N572" s="154"/>
      <c r="O572" s="154"/>
      <c r="P572" s="154"/>
      <c r="Q572" s="154"/>
      <c r="R572" s="154"/>
      <c r="S572" s="154"/>
      <c r="T572" s="155"/>
      <c r="AT572" s="151" t="s">
        <v>135</v>
      </c>
      <c r="AU572" s="151" t="s">
        <v>77</v>
      </c>
      <c r="AV572" s="13" t="s">
        <v>75</v>
      </c>
      <c r="AW572" s="13" t="s">
        <v>27</v>
      </c>
      <c r="AX572" s="13" t="s">
        <v>70</v>
      </c>
      <c r="AY572" s="151" t="s">
        <v>126</v>
      </c>
    </row>
    <row r="573" spans="1:65" s="14" customFormat="1">
      <c r="B573" s="156"/>
      <c r="D573" s="150" t="s">
        <v>135</v>
      </c>
      <c r="E573" s="157" t="s">
        <v>1</v>
      </c>
      <c r="F573" s="158" t="s">
        <v>931</v>
      </c>
      <c r="H573" s="159">
        <v>415.60399999999998</v>
      </c>
      <c r="L573" s="156"/>
      <c r="M573" s="160"/>
      <c r="N573" s="161"/>
      <c r="O573" s="161"/>
      <c r="P573" s="161"/>
      <c r="Q573" s="161"/>
      <c r="R573" s="161"/>
      <c r="S573" s="161"/>
      <c r="T573" s="162"/>
      <c r="AT573" s="157" t="s">
        <v>135</v>
      </c>
      <c r="AU573" s="157" t="s">
        <v>77</v>
      </c>
      <c r="AV573" s="14" t="s">
        <v>77</v>
      </c>
      <c r="AW573" s="14" t="s">
        <v>27</v>
      </c>
      <c r="AX573" s="14" t="s">
        <v>70</v>
      </c>
      <c r="AY573" s="157" t="s">
        <v>126</v>
      </c>
    </row>
    <row r="574" spans="1:65" s="13" customFormat="1">
      <c r="B574" s="149"/>
      <c r="D574" s="150" t="s">
        <v>135</v>
      </c>
      <c r="E574" s="151" t="s">
        <v>1</v>
      </c>
      <c r="F574" s="152" t="s">
        <v>932</v>
      </c>
      <c r="H574" s="151" t="s">
        <v>1</v>
      </c>
      <c r="L574" s="149"/>
      <c r="M574" s="153"/>
      <c r="N574" s="154"/>
      <c r="O574" s="154"/>
      <c r="P574" s="154"/>
      <c r="Q574" s="154"/>
      <c r="R574" s="154"/>
      <c r="S574" s="154"/>
      <c r="T574" s="155"/>
      <c r="AT574" s="151" t="s">
        <v>135</v>
      </c>
      <c r="AU574" s="151" t="s">
        <v>77</v>
      </c>
      <c r="AV574" s="13" t="s">
        <v>75</v>
      </c>
      <c r="AW574" s="13" t="s">
        <v>27</v>
      </c>
      <c r="AX574" s="13" t="s">
        <v>70</v>
      </c>
      <c r="AY574" s="151" t="s">
        <v>126</v>
      </c>
    </row>
    <row r="575" spans="1:65" s="14" customFormat="1">
      <c r="B575" s="156"/>
      <c r="D575" s="150" t="s">
        <v>135</v>
      </c>
      <c r="E575" s="157" t="s">
        <v>1</v>
      </c>
      <c r="F575" s="158" t="s">
        <v>798</v>
      </c>
      <c r="H575" s="159">
        <v>72</v>
      </c>
      <c r="L575" s="156"/>
      <c r="M575" s="160"/>
      <c r="N575" s="161"/>
      <c r="O575" s="161"/>
      <c r="P575" s="161"/>
      <c r="Q575" s="161"/>
      <c r="R575" s="161"/>
      <c r="S575" s="161"/>
      <c r="T575" s="162"/>
      <c r="AT575" s="157" t="s">
        <v>135</v>
      </c>
      <c r="AU575" s="157" t="s">
        <v>77</v>
      </c>
      <c r="AV575" s="14" t="s">
        <v>77</v>
      </c>
      <c r="AW575" s="14" t="s">
        <v>27</v>
      </c>
      <c r="AX575" s="14" t="s">
        <v>70</v>
      </c>
      <c r="AY575" s="157" t="s">
        <v>126</v>
      </c>
    </row>
    <row r="576" spans="1:65" s="14" customFormat="1">
      <c r="B576" s="156"/>
      <c r="D576" s="150" t="s">
        <v>135</v>
      </c>
      <c r="E576" s="157" t="s">
        <v>1</v>
      </c>
      <c r="F576" s="158" t="s">
        <v>739</v>
      </c>
      <c r="H576" s="159">
        <v>8.2799999999999994</v>
      </c>
      <c r="L576" s="156"/>
      <c r="M576" s="160"/>
      <c r="N576" s="161"/>
      <c r="O576" s="161"/>
      <c r="P576" s="161"/>
      <c r="Q576" s="161"/>
      <c r="R576" s="161"/>
      <c r="S576" s="161"/>
      <c r="T576" s="162"/>
      <c r="AT576" s="157" t="s">
        <v>135</v>
      </c>
      <c r="AU576" s="157" t="s">
        <v>77</v>
      </c>
      <c r="AV576" s="14" t="s">
        <v>77</v>
      </c>
      <c r="AW576" s="14" t="s">
        <v>27</v>
      </c>
      <c r="AX576" s="14" t="s">
        <v>70</v>
      </c>
      <c r="AY576" s="157" t="s">
        <v>126</v>
      </c>
    </row>
    <row r="577" spans="1:65" s="13" customFormat="1">
      <c r="B577" s="149"/>
      <c r="D577" s="150" t="s">
        <v>135</v>
      </c>
      <c r="E577" s="151" t="s">
        <v>1</v>
      </c>
      <c r="F577" s="152" t="s">
        <v>937</v>
      </c>
      <c r="H577" s="151" t="s">
        <v>1</v>
      </c>
      <c r="L577" s="149"/>
      <c r="M577" s="153"/>
      <c r="N577" s="154"/>
      <c r="O577" s="154"/>
      <c r="P577" s="154"/>
      <c r="Q577" s="154"/>
      <c r="R577" s="154"/>
      <c r="S577" s="154"/>
      <c r="T577" s="155"/>
      <c r="AT577" s="151" t="s">
        <v>135</v>
      </c>
      <c r="AU577" s="151" t="s">
        <v>77</v>
      </c>
      <c r="AV577" s="13" t="s">
        <v>75</v>
      </c>
      <c r="AW577" s="13" t="s">
        <v>27</v>
      </c>
      <c r="AX577" s="13" t="s">
        <v>70</v>
      </c>
      <c r="AY577" s="151" t="s">
        <v>126</v>
      </c>
    </row>
    <row r="578" spans="1:65" s="14" customFormat="1">
      <c r="B578" s="156"/>
      <c r="D578" s="150" t="s">
        <v>135</v>
      </c>
      <c r="E578" s="157" t="s">
        <v>1</v>
      </c>
      <c r="F578" s="158" t="s">
        <v>553</v>
      </c>
      <c r="H578" s="159">
        <v>82</v>
      </c>
      <c r="L578" s="156"/>
      <c r="M578" s="160"/>
      <c r="N578" s="161"/>
      <c r="O578" s="161"/>
      <c r="P578" s="161"/>
      <c r="Q578" s="161"/>
      <c r="R578" s="161"/>
      <c r="S578" s="161"/>
      <c r="T578" s="162"/>
      <c r="AT578" s="157" t="s">
        <v>135</v>
      </c>
      <c r="AU578" s="157" t="s">
        <v>77</v>
      </c>
      <c r="AV578" s="14" t="s">
        <v>77</v>
      </c>
      <c r="AW578" s="14" t="s">
        <v>27</v>
      </c>
      <c r="AX578" s="14" t="s">
        <v>70</v>
      </c>
      <c r="AY578" s="157" t="s">
        <v>126</v>
      </c>
    </row>
    <row r="579" spans="1:65" s="15" customFormat="1">
      <c r="B579" s="163"/>
      <c r="D579" s="150" t="s">
        <v>135</v>
      </c>
      <c r="E579" s="164" t="s">
        <v>1</v>
      </c>
      <c r="F579" s="165" t="s">
        <v>138</v>
      </c>
      <c r="H579" s="166">
        <v>577.88400000000001</v>
      </c>
      <c r="L579" s="163"/>
      <c r="M579" s="167"/>
      <c r="N579" s="168"/>
      <c r="O579" s="168"/>
      <c r="P579" s="168"/>
      <c r="Q579" s="168"/>
      <c r="R579" s="168"/>
      <c r="S579" s="168"/>
      <c r="T579" s="169"/>
      <c r="AT579" s="164" t="s">
        <v>135</v>
      </c>
      <c r="AU579" s="164" t="s">
        <v>77</v>
      </c>
      <c r="AV579" s="15" t="s">
        <v>133</v>
      </c>
      <c r="AW579" s="15" t="s">
        <v>27</v>
      </c>
      <c r="AX579" s="15" t="s">
        <v>75</v>
      </c>
      <c r="AY579" s="164" t="s">
        <v>126</v>
      </c>
    </row>
    <row r="580" spans="1:65" s="12" customFormat="1" ht="25.9" customHeight="1">
      <c r="B580" s="124"/>
      <c r="D580" s="125" t="s">
        <v>69</v>
      </c>
      <c r="E580" s="126" t="s">
        <v>938</v>
      </c>
      <c r="F580" s="126" t="s">
        <v>939</v>
      </c>
      <c r="J580" s="127">
        <f>BK580</f>
        <v>0</v>
      </c>
      <c r="L580" s="124"/>
      <c r="M580" s="128"/>
      <c r="N580" s="129"/>
      <c r="O580" s="129"/>
      <c r="P580" s="130">
        <f>P581+P583</f>
        <v>0</v>
      </c>
      <c r="Q580" s="129"/>
      <c r="R580" s="130">
        <f>R581+R583</f>
        <v>0</v>
      </c>
      <c r="S580" s="129"/>
      <c r="T580" s="131">
        <f>T581+T583</f>
        <v>0</v>
      </c>
      <c r="AR580" s="125" t="s">
        <v>159</v>
      </c>
      <c r="AT580" s="132" t="s">
        <v>69</v>
      </c>
      <c r="AU580" s="132" t="s">
        <v>70</v>
      </c>
      <c r="AY580" s="125" t="s">
        <v>126</v>
      </c>
      <c r="BK580" s="133">
        <f>BK581+BK583</f>
        <v>0</v>
      </c>
    </row>
    <row r="581" spans="1:65" s="12" customFormat="1" ht="22.9" customHeight="1">
      <c r="B581" s="124"/>
      <c r="D581" s="125" t="s">
        <v>69</v>
      </c>
      <c r="E581" s="134" t="s">
        <v>940</v>
      </c>
      <c r="F581" s="134" t="s">
        <v>941</v>
      </c>
      <c r="J581" s="135">
        <f>BK581</f>
        <v>0</v>
      </c>
      <c r="L581" s="124"/>
      <c r="M581" s="128"/>
      <c r="N581" s="129"/>
      <c r="O581" s="129"/>
      <c r="P581" s="130">
        <f>P582</f>
        <v>0</v>
      </c>
      <c r="Q581" s="129"/>
      <c r="R581" s="130">
        <f>R582</f>
        <v>0</v>
      </c>
      <c r="S581" s="129"/>
      <c r="T581" s="131">
        <f>T582</f>
        <v>0</v>
      </c>
      <c r="AR581" s="125" t="s">
        <v>159</v>
      </c>
      <c r="AT581" s="132" t="s">
        <v>69</v>
      </c>
      <c r="AU581" s="132" t="s">
        <v>75</v>
      </c>
      <c r="AY581" s="125" t="s">
        <v>126</v>
      </c>
      <c r="BK581" s="133">
        <f>BK582</f>
        <v>0</v>
      </c>
    </row>
    <row r="582" spans="1:65" s="2" customFormat="1" ht="16.5" customHeight="1">
      <c r="A582" s="30"/>
      <c r="B582" s="136"/>
      <c r="C582" s="137" t="s">
        <v>942</v>
      </c>
      <c r="D582" s="137" t="s">
        <v>128</v>
      </c>
      <c r="E582" s="138" t="s">
        <v>943</v>
      </c>
      <c r="F582" s="139" t="s">
        <v>941</v>
      </c>
      <c r="G582" s="140" t="s">
        <v>944</v>
      </c>
      <c r="H582" s="141">
        <v>2.5</v>
      </c>
      <c r="I582" s="142"/>
      <c r="J582" s="142">
        <f>ROUND(I582*H582,2)</f>
        <v>0</v>
      </c>
      <c r="K582" s="139" t="s">
        <v>132</v>
      </c>
      <c r="L582" s="31"/>
      <c r="M582" s="143" t="s">
        <v>1</v>
      </c>
      <c r="N582" s="144" t="s">
        <v>35</v>
      </c>
      <c r="O582" s="145">
        <v>0</v>
      </c>
      <c r="P582" s="145">
        <f>O582*H582</f>
        <v>0</v>
      </c>
      <c r="Q582" s="145">
        <v>0</v>
      </c>
      <c r="R582" s="145">
        <f>Q582*H582</f>
        <v>0</v>
      </c>
      <c r="S582" s="145">
        <v>0</v>
      </c>
      <c r="T582" s="146">
        <f>S582*H582</f>
        <v>0</v>
      </c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R582" s="147" t="s">
        <v>945</v>
      </c>
      <c r="AT582" s="147" t="s">
        <v>128</v>
      </c>
      <c r="AU582" s="147" t="s">
        <v>77</v>
      </c>
      <c r="AY582" s="18" t="s">
        <v>126</v>
      </c>
      <c r="BE582" s="148">
        <f>IF(N582="základní",J582,0)</f>
        <v>0</v>
      </c>
      <c r="BF582" s="148">
        <f>IF(N582="snížená",J582,0)</f>
        <v>0</v>
      </c>
      <c r="BG582" s="148">
        <f>IF(N582="zákl. přenesená",J582,0)</f>
        <v>0</v>
      </c>
      <c r="BH582" s="148">
        <f>IF(N582="sníž. přenesená",J582,0)</f>
        <v>0</v>
      </c>
      <c r="BI582" s="148">
        <f>IF(N582="nulová",J582,0)</f>
        <v>0</v>
      </c>
      <c r="BJ582" s="18" t="s">
        <v>75</v>
      </c>
      <c r="BK582" s="148">
        <f>ROUND(I582*H582,2)</f>
        <v>0</v>
      </c>
      <c r="BL582" s="18" t="s">
        <v>945</v>
      </c>
      <c r="BM582" s="147" t="s">
        <v>946</v>
      </c>
    </row>
    <row r="583" spans="1:65" s="12" customFormat="1" ht="22.9" customHeight="1">
      <c r="B583" s="124"/>
      <c r="D583" s="125" t="s">
        <v>69</v>
      </c>
      <c r="E583" s="134" t="s">
        <v>947</v>
      </c>
      <c r="F583" s="134" t="s">
        <v>948</v>
      </c>
      <c r="J583" s="135">
        <f>BK583</f>
        <v>0</v>
      </c>
      <c r="L583" s="124"/>
      <c r="M583" s="128"/>
      <c r="N583" s="129"/>
      <c r="O583" s="129"/>
      <c r="P583" s="130">
        <f>P584</f>
        <v>0</v>
      </c>
      <c r="Q583" s="129"/>
      <c r="R583" s="130">
        <f>R584</f>
        <v>0</v>
      </c>
      <c r="S583" s="129"/>
      <c r="T583" s="131">
        <f>T584</f>
        <v>0</v>
      </c>
      <c r="AR583" s="125" t="s">
        <v>159</v>
      </c>
      <c r="AT583" s="132" t="s">
        <v>69</v>
      </c>
      <c r="AU583" s="132" t="s">
        <v>75</v>
      </c>
      <c r="AY583" s="125" t="s">
        <v>126</v>
      </c>
      <c r="BK583" s="133">
        <f>BK584</f>
        <v>0</v>
      </c>
    </row>
    <row r="584" spans="1:65" s="2" customFormat="1" ht="16.5" customHeight="1">
      <c r="A584" s="30"/>
      <c r="B584" s="136"/>
      <c r="C584" s="137" t="s">
        <v>949</v>
      </c>
      <c r="D584" s="137" t="s">
        <v>128</v>
      </c>
      <c r="E584" s="138" t="s">
        <v>950</v>
      </c>
      <c r="F584" s="139" t="s">
        <v>948</v>
      </c>
      <c r="G584" s="140" t="s">
        <v>944</v>
      </c>
      <c r="H584" s="141">
        <v>1</v>
      </c>
      <c r="I584" s="142"/>
      <c r="J584" s="142">
        <f>ROUND(I584*H584,2)</f>
        <v>0</v>
      </c>
      <c r="K584" s="139" t="s">
        <v>132</v>
      </c>
      <c r="L584" s="31"/>
      <c r="M584" s="186" t="s">
        <v>1</v>
      </c>
      <c r="N584" s="187" t="s">
        <v>35</v>
      </c>
      <c r="O584" s="188">
        <v>0</v>
      </c>
      <c r="P584" s="188">
        <f>O584*H584</f>
        <v>0</v>
      </c>
      <c r="Q584" s="188">
        <v>0</v>
      </c>
      <c r="R584" s="188">
        <f>Q584*H584</f>
        <v>0</v>
      </c>
      <c r="S584" s="188">
        <v>0</v>
      </c>
      <c r="T584" s="189">
        <f>S584*H584</f>
        <v>0</v>
      </c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47" t="s">
        <v>945</v>
      </c>
      <c r="AT584" s="147" t="s">
        <v>128</v>
      </c>
      <c r="AU584" s="147" t="s">
        <v>77</v>
      </c>
      <c r="AY584" s="18" t="s">
        <v>126</v>
      </c>
      <c r="BE584" s="148">
        <f>IF(N584="základní",J584,0)</f>
        <v>0</v>
      </c>
      <c r="BF584" s="148">
        <f>IF(N584="snížená",J584,0)</f>
        <v>0</v>
      </c>
      <c r="BG584" s="148">
        <f>IF(N584="zákl. přenesená",J584,0)</f>
        <v>0</v>
      </c>
      <c r="BH584" s="148">
        <f>IF(N584="sníž. přenesená",J584,0)</f>
        <v>0</v>
      </c>
      <c r="BI584" s="148">
        <f>IF(N584="nulová",J584,0)</f>
        <v>0</v>
      </c>
      <c r="BJ584" s="18" t="s">
        <v>75</v>
      </c>
      <c r="BK584" s="148">
        <f>ROUND(I584*H584,2)</f>
        <v>0</v>
      </c>
      <c r="BL584" s="18" t="s">
        <v>945</v>
      </c>
      <c r="BM584" s="147" t="s">
        <v>951</v>
      </c>
    </row>
    <row r="585" spans="1:65" s="2" customFormat="1" ht="6.95" customHeight="1">
      <c r="A585" s="30"/>
      <c r="B585" s="45"/>
      <c r="C585" s="46"/>
      <c r="D585" s="46"/>
      <c r="E585" s="46"/>
      <c r="F585" s="46"/>
      <c r="G585" s="46"/>
      <c r="H585" s="46"/>
      <c r="I585" s="46"/>
      <c r="J585" s="46"/>
      <c r="K585" s="46"/>
      <c r="L585" s="31"/>
      <c r="M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</row>
  </sheetData>
  <autoFilter ref="C138:K584"/>
  <mergeCells count="6">
    <mergeCell ref="E131:H13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24-05-59 - Stavební úprav...</vt:lpstr>
      <vt:lpstr>'24-05-59 - Stavební úprav...'!Názvy_tisku</vt:lpstr>
      <vt:lpstr>'Rekapitulace stavby'!Názvy_tisku</vt:lpstr>
      <vt:lpstr>'24-05-59 - Stavební úprav...'!Oblast_tisku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Franěk</dc:creator>
  <cp:lastModifiedBy>Václav Franěk</cp:lastModifiedBy>
  <cp:lastPrinted>2024-05-07T12:57:50Z</cp:lastPrinted>
  <dcterms:created xsi:type="dcterms:W3CDTF">2024-05-07T10:19:18Z</dcterms:created>
  <dcterms:modified xsi:type="dcterms:W3CDTF">2024-05-07T13:05:12Z</dcterms:modified>
</cp:coreProperties>
</file>