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II-182 Měčín - Bíluk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II-182 Měčín - Bíluk...'!$C$126:$K$242</definedName>
    <definedName name="_xlnm.Print_Area" localSheetId="1">'01 - II-182 Měčín - Bíluk...'!$C$4:$J$76,'01 - II-182 Měčín - Bíluk...'!$C$82:$J$108,'01 - II-182 Měčín - Bíluk...'!$C$114:$K$242</definedName>
    <definedName name="_xlnm.Print_Titles" localSheetId="0">'Rekapitulace stavby'!$92:$92</definedName>
    <definedName name="_xlnm.Print_Titles" localSheetId="1">'01 - II-182 Měčín - Bíluk...'!$126:$126</definedName>
  </definedNames>
  <calcPr fullCalcOnLoad="1"/>
</workbook>
</file>

<file path=xl/sharedStrings.xml><?xml version="1.0" encoding="utf-8"?>
<sst xmlns="http://schemas.openxmlformats.org/spreadsheetml/2006/main" count="1555" uniqueCount="363">
  <si>
    <t>Export Komplet</t>
  </si>
  <si>
    <t/>
  </si>
  <si>
    <t>2.0</t>
  </si>
  <si>
    <t>ZAMOK</t>
  </si>
  <si>
    <t>False</t>
  </si>
  <si>
    <t>{a6e3b513-45e0-4b4f-8dd1-eb4b81695ca9}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</si>
  <si>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</si>
  <si>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</si>
  <si>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</si>
  <si>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</si>
  <si>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</si>
  <si>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</si>
  <si>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</si>
  <si>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</si>
  <si>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18172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</si>
  <si>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</si>
  <si>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</si>
  <si>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II/182 Měčín - Bíluky - Petrovice</t>
  </si>
  <si>
    <t>KSO:</t>
  </si>
  <si>
    <t>CC-CZ:</t>
  </si>
  <si>
    <t>Místo:</t>
  </si>
  <si>
    <t xml:space="preserve"> </t>
  </si>
  <si>
    <t>Datum:</t>
  </si>
  <si>
    <t>20. 5. 2020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</si>
  <si>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</si>
  <si>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</si>
  <si>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</si>
  <si>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</si>
  <si>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</si>
  <si>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</si>
  <si>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</si>
  <si>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</si>
  <si>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</si>
  <si>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</si>
  <si>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</si>
  <si>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</si>
  <si>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</si>
  <si>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</si>
  <si>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</si>
  <si>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</si>
  <si>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</si>
  <si>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</si>
  <si>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</si>
  <si>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</si>
  <si>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</si>
  <si>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</si>
  <si>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</si>
  <si>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</si>
  <si>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</si>
  <si>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</si>
  <si>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</si>
  <si>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</si>
  <si>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</si>
  <si>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</si>
  <si>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</si>
  <si>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</si>
  <si>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</si>
  <si>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</si>
  <si>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</si>
  <si>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</si>
  <si>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</si>
  <si>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</si>
  <si>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</si>
  <si>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</si>
  <si>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</si>
  <si>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</si>
  <si>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</si>
  <si>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</si>
  <si>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</si>
  <si>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</si>
  <si>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</si>
  <si>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</si>
  <si>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</si>
  <si>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</si>
  <si>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</si>
  <si>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</si>
  <si>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</si>
  <si>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</si>
  <si>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</si>
  <si>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</si>
  <si>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</si>
  <si>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</si>
  <si>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{d8daeae0-4820-49fb-9ffd-8c5884baca66}</t>
  </si>
  <si>
    <t>2</t>
  </si>
  <si>
    <t>KRYCÍ LIST SOUPISU PRACÍ</t>
  </si>
  <si>
    <t>Objekt:</t>
  </si>
  <si>
    <t>01 - II/182 Měčín - Bíluky - Petrovice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</si>
  <si>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</si>
  <si>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</si>
  <si>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</si>
  <si>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</si>
  <si>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</si>
  <si>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</si>
  <si>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</si>
  <si>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</si>
  <si>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</si>
  <si>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</si>
  <si>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</si>
  <si>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</si>
  <si>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</si>
  <si>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</si>
  <si>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</si>
  <si>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</si>
  <si>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</si>
  <si>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</si>
  <si>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</si>
  <si>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</si>
  <si>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</si>
  <si>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</si>
  <si>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</si>
  <si>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</si>
  <si>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</si>
  <si>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</si>
  <si>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</si>
  <si>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</si>
  <si>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</si>
  <si>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</si>
  <si>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</si>
  <si>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</si>
  <si>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</si>
  <si>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</si>
  <si>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113107024</t>
  </si>
  <si>
    <t>Odstranění podkladů nebo krytů při překopech inženýrských sítí s přemístěním hmot na skládku ve vzdálenosti do 3 m nebo s naložením na dopravní prostředek ručně z kameniva hrubého drceného, o tl. vrstvy přes 300 do 400 mm</t>
  </si>
  <si>
    <t>m2</t>
  </si>
  <si>
    <t>CS ÚRS 2024 01</t>
  </si>
  <si>
    <t>4</t>
  </si>
  <si>
    <t>-479164239</t>
  </si>
  <si>
    <t>VV</t>
  </si>
  <si>
    <t>"km 2,581-2,965" 2482+(384*0,05)</t>
  </si>
  <si>
    <t>113107222</t>
  </si>
  <si>
    <t>Odstranění podkladů nebo krytů strojně plochy jednotlivě přes 200 m2 s přemístěním hmot na skládku na vzdálenost do 20 m nebo s naložením na dopravní prostředek z kameniva hrubého drceného, o tl. vrstvy přes 100 do 200 mm</t>
  </si>
  <si>
    <t>-662512583</t>
  </si>
  <si>
    <t>"km 0-2,581 Sanace" 14938,67*0,25</t>
  </si>
  <si>
    <t>3</t>
  </si>
  <si>
    <t>113154323</t>
  </si>
  <si>
    <t>Frézování živičného podkladu nebo krytu s naložením na dopravní prostředek plochy přes 1 000 do 10 000 m2 bez překážek v trase pruhu šířky do 1 m, tloušťky vrstvy 50 mm</t>
  </si>
  <si>
    <t>1929100010</t>
  </si>
  <si>
    <t>113154333</t>
  </si>
  <si>
    <t>Frézování živičného podkladu nebo krytu s naložením na dopravní prostředek plochy přes 1 000 do 10 000 m2 bez překážek v trase pruhu šířky přes 1 m do 2 m, tloušťky vrstvy 50 mm</t>
  </si>
  <si>
    <t>1346136503</t>
  </si>
  <si>
    <t>5</t>
  </si>
  <si>
    <t>113154431</t>
  </si>
  <si>
    <t>Frézování živičného podkladu nebo krytu s naložením na dopravní prostředek plochy přes 10 000 m2 bez překážek v trase pruhu šířky do 2 m, tloušťky vrstvy do 30 mm</t>
  </si>
  <si>
    <t>1757726973</t>
  </si>
  <si>
    <t>"km 0-2,581 " 14758+(2581*0,07)</t>
  </si>
  <si>
    <t>6</t>
  </si>
  <si>
    <t>122452205</t>
  </si>
  <si>
    <t>Odkopávky a prokopávky nezapažené pro silnice a dálnice strojně v hornině třídy těžitelnosti II přes 500 do 1 000 m3</t>
  </si>
  <si>
    <t>m3</t>
  </si>
  <si>
    <t>-329269583</t>
  </si>
  <si>
    <t>"km 2,581-2,965 Sanace" (2482+(384*0,05))*0,25*0,5</t>
  </si>
  <si>
    <t>7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</si>
  <si>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</si>
  <si>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</si>
  <si>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1301876072</t>
  </si>
  <si>
    <t>8</t>
  </si>
  <si>
    <t>162751139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</si>
  <si>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</si>
  <si>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-151626044</t>
  </si>
  <si>
    <t>312,65*20</t>
  </si>
  <si>
    <t>9</t>
  </si>
  <si>
    <t>171152111</t>
  </si>
  <si>
    <t>Uložení sypaniny do zhutněných násypů pro silnice, dálnice a letiště s rozprostřením sypaniny ve vrstvách, s hrubým urovnáním a uzavřením povrchu násypu z hornin nesoudržných sypkých v aktivní zóně</t>
  </si>
  <si>
    <t>1721961590</t>
  </si>
  <si>
    <t>"km 2,581-2,965 Sanace" (2482+(384*0,05))*0,25*0,6</t>
  </si>
  <si>
    <t>10</t>
  </si>
  <si>
    <t>M</t>
  </si>
  <si>
    <t>58380652</t>
  </si>
  <si>
    <t>kámen lomový neupravený tříděný frakce 0/250</t>
  </si>
  <si>
    <t>t</t>
  </si>
  <si>
    <t>1559330697</t>
  </si>
  <si>
    <t>375,18*1,9</t>
  </si>
  <si>
    <t>11</t>
  </si>
  <si>
    <t>171201221</t>
  </si>
  <si>
    <t>Poplatek za uložení stavebního odpadu na skládce (skládkovné) zeminy a kamení zatříděného do Katalogu odpadů pod kódem 17 05 04</t>
  </si>
  <si>
    <t>1437305053</t>
  </si>
  <si>
    <t>312,65*1,9</t>
  </si>
  <si>
    <t>181152302</t>
  </si>
  <si>
    <t>Úprava pláně na stavbách silnic a dálnic strojně v zářezech mimo skalních se zhutněním</t>
  </si>
  <si>
    <t>-1255919826</t>
  </si>
  <si>
    <t>Součet</t>
  </si>
  <si>
    <t>Komunikace pozemní</t>
  </si>
  <si>
    <t>13</t>
  </si>
  <si>
    <t>564831111</t>
  </si>
  <si>
    <t>Podklad ze štěrkodrti ŠD s rozprostřením a zhutněním plochy přes 100 m2, po zhutnění tl. 100 mm</t>
  </si>
  <si>
    <t>722201038</t>
  </si>
  <si>
    <t>14</t>
  </si>
  <si>
    <t>564861111</t>
  </si>
  <si>
    <t>Podklad ze štěrkodrti ŠD s rozprostřením a zhutněním plochy přes 100 m2, po zhutnění tl. 200 mm</t>
  </si>
  <si>
    <t>-2146122698</t>
  </si>
  <si>
    <t>15</t>
  </si>
  <si>
    <t>564951413</t>
  </si>
  <si>
    <t>Podklad nebo podsyp z asfaltového recyklátu s rozprostřením a zhutněním plochy přes 100 m2, po zhutnění tl. 150 mm</t>
  </si>
  <si>
    <t>-1253305006</t>
  </si>
  <si>
    <t>"km 0-2,581 vjezdy" 309</t>
  </si>
  <si>
    <t>"km 2,581-2,965 vjezdy" 173</t>
  </si>
  <si>
    <t>16</t>
  </si>
  <si>
    <t>564952111</t>
  </si>
  <si>
    <t>Podklad z mechanicky zpevněného kameniva MZK (minerální beton) s rozprostřením a s hutněním, po zhutnění tl. 150 mm</t>
  </si>
  <si>
    <t>-1353358793</t>
  </si>
  <si>
    <t>17</t>
  </si>
  <si>
    <t>565135121</t>
  </si>
  <si>
    <t>Asfaltový beton vrstva podkladní ACP 16 (obalované kamenivo střednězrnné - OKS) s rozprostřením a zhutněním v pruhu šířky přes 3 m, po zhutnění tl. 50 mm</t>
  </si>
  <si>
    <t>1861835846</t>
  </si>
  <si>
    <t>18</t>
  </si>
  <si>
    <t>565155121</t>
  </si>
  <si>
    <t>Asfaltový beton vrstva podkladní ACP 16 (obalované kamenivo střednězrnné - OKS) s rozprostřením a zhutněním v pruhu šířky přes 3 m, po zhutnění tl. 70 mm</t>
  </si>
  <si>
    <t>-1849514444</t>
  </si>
  <si>
    <t>19</t>
  </si>
  <si>
    <t>565165121</t>
  </si>
  <si>
    <t>Asfaltový beton vrstva podkladní ACP 16 (obalované kamenivo střednězrnné - OKS) s rozprostřením a zhutněním v pruhu šířky přes 3 m, po zhutnění tl. 80 mm</t>
  </si>
  <si>
    <t>-546965867</t>
  </si>
  <si>
    <t>20</t>
  </si>
  <si>
    <t>569831111</t>
  </si>
  <si>
    <t>Zpevnění krajnic nebo komunikací pro pěší s rozprostřením a zhutněním, po zhutnění štěrkodrtí tl. 100 mm</t>
  </si>
  <si>
    <t>1920118396</t>
  </si>
  <si>
    <t>"km 0-2,581" 4971*0,5</t>
  </si>
  <si>
    <t>"km 2,581-2,965" 657*0,5</t>
  </si>
  <si>
    <t>573231106</t>
  </si>
  <si>
    <t>Postřik spojovací PS bez posypu kamenivem ze silniční emulze, v množství 0,30 kg/m2</t>
  </si>
  <si>
    <t>-1520802983</t>
  </si>
  <si>
    <t>"km 0-2,581 " 14758+(2581*0,07)+14758</t>
  </si>
  <si>
    <t>"km 2,581-2,965" 2482+(384*0,05)+2482</t>
  </si>
  <si>
    <t>22</t>
  </si>
  <si>
    <t>577144121</t>
  </si>
  <si>
    <t>Asfaltový beton vrstva obrusná ACO 11 (ABS) s rozprostřením a se zhutněním z nemodifikovaného asfaltu v pruhu šířky přes 3 m tř. I (ACO 11+), po zhutnění tl. 50 mm</t>
  </si>
  <si>
    <t>-1610854104</t>
  </si>
  <si>
    <t>"km 0-2,581 " 14758</t>
  </si>
  <si>
    <t>"km 2,581-2,965" 2482</t>
  </si>
  <si>
    <t>Trubní vedení</t>
  </si>
  <si>
    <t>23</t>
  </si>
  <si>
    <t>899132212</t>
  </si>
  <si>
    <t>Výměna (výšková úprava) poklopu vodovodního samonivelačního nebo pevného šoupátkového</t>
  </si>
  <si>
    <t>kus</t>
  </si>
  <si>
    <t>106407547</t>
  </si>
  <si>
    <t>24</t>
  </si>
  <si>
    <t>899133211</t>
  </si>
  <si>
    <t>Výměna (výšková úprava) vtokové mříže uliční vpusti na betonové skruži s použitím betonových vyrovnávacích prvků</t>
  </si>
  <si>
    <t>2046354945</t>
  </si>
  <si>
    <t>Ostatní konstrukce a práce, bourání</t>
  </si>
  <si>
    <t>25</t>
  </si>
  <si>
    <t>912211111</t>
  </si>
  <si>
    <t>Montáž směrového sloupku plastového s odrazkou prostým uložením bez betonového základu silničního</t>
  </si>
  <si>
    <t>1161077346</t>
  </si>
  <si>
    <t>26</t>
  </si>
  <si>
    <t>40445158</t>
  </si>
  <si>
    <t>sloupek směrový silniční plastový 1,2m</t>
  </si>
  <si>
    <t>902231517</t>
  </si>
  <si>
    <t>27</t>
  </si>
  <si>
    <t>915211111</t>
  </si>
  <si>
    <t>Vodorovné dopravní značení stříkaným plastem dělící čára šířky 125 mm souvislá bílá základní</t>
  </si>
  <si>
    <t>m</t>
  </si>
  <si>
    <t>-1513441806</t>
  </si>
  <si>
    <t>5242+828</t>
  </si>
  <si>
    <t>28</t>
  </si>
  <si>
    <t>915611111</t>
  </si>
  <si>
    <t>Předznačení pro vodorovné značení stříkané barvou nebo prováděné z nátěrových hmot liniové dělicí čáry, vodicí proužky</t>
  </si>
  <si>
    <t>380259046</t>
  </si>
  <si>
    <t>29</t>
  </si>
  <si>
    <t>919112114</t>
  </si>
  <si>
    <t>Řezání dilatačních spár v živičném krytu příčných nebo podélných, šířky 4 mm, hloubky přes 90 do 100 mm</t>
  </si>
  <si>
    <t>1932411435</t>
  </si>
  <si>
    <t>75</t>
  </si>
  <si>
    <t>30</t>
  </si>
  <si>
    <t>919112223</t>
  </si>
  <si>
    <t>Řezání dilatačních spár v živičném krytu vytvoření komůrky pro těsnící zálivku šířky 15 mm, hloubky 30 mm</t>
  </si>
  <si>
    <t>400742233</t>
  </si>
  <si>
    <t>31</t>
  </si>
  <si>
    <t>919122122</t>
  </si>
  <si>
    <t>Utěsnění dilatačních spár zálivkou za tepla v cementobetonovém nebo živičném krytu včetně adhezního nátěru s těsnicím profilem pod zálivkou, pro komůrky šířky 15 mm, hloubky 30 mm</t>
  </si>
  <si>
    <t>1442443540</t>
  </si>
  <si>
    <t>32</t>
  </si>
  <si>
    <t>919441211</t>
  </si>
  <si>
    <t>Čelo propustku včetně římsy ze zdiva z lomového kamene, pro propustek z trub DN 300 až 500 mm</t>
  </si>
  <si>
    <t>1412349376</t>
  </si>
  <si>
    <t>"Propustky po hlavní trasou" 3*2</t>
  </si>
  <si>
    <t>"Propustky pod hospodářskými sjezdy" 8*2</t>
  </si>
  <si>
    <t>33</t>
  </si>
  <si>
    <t>919731122</t>
  </si>
  <si>
    <t>Zarovnání styčné plochy podkladu nebo krytu podél vybourané části komunikace nebo zpevněné plochy živičné tl. přes 50 do 100 mm</t>
  </si>
  <si>
    <t>-83604530</t>
  </si>
  <si>
    <t>34</t>
  </si>
  <si>
    <t>919735112</t>
  </si>
  <si>
    <t>Řezání stávajícího živičného krytu nebo podkladu hloubky přes 50 do 100 mm</t>
  </si>
  <si>
    <t>611429422</t>
  </si>
  <si>
    <t>35</t>
  </si>
  <si>
    <t>938902202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</si>
  <si>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</si>
  <si>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-693473212</t>
  </si>
  <si>
    <t xml:space="preserve">"čištění kolem propustků" (3+8)*40*2 </t>
  </si>
  <si>
    <t>36</t>
  </si>
  <si>
    <t>938902421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</si>
  <si>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</si>
  <si>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124142931</t>
  </si>
  <si>
    <t>11*10</t>
  </si>
  <si>
    <t>37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</si>
  <si>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</si>
  <si>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</si>
  <si>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1364697984</t>
  </si>
  <si>
    <t>997</t>
  </si>
  <si>
    <t>Přesun sutě</t>
  </si>
  <si>
    <t>38</t>
  </si>
  <si>
    <t>997221551</t>
  </si>
  <si>
    <t>Vodorovná doprava suti bez naložení, ale se složením a s hrubým urovnáním ze sypkých materiálů, na vzdálenost do 1 km</t>
  </si>
  <si>
    <t>1490399461</t>
  </si>
  <si>
    <t>"Podkladní vrstvy" 1450,696+1083,054</t>
  </si>
  <si>
    <t>"Frézovaný asf. beton - odvoz na středisko SÚS PK, Klatovy - Luby" 478,038+320,154+1150,278-180,75</t>
  </si>
  <si>
    <t>"Materiál z příkopů" 151,36+9,46+354,564</t>
  </si>
  <si>
    <t>39</t>
  </si>
  <si>
    <t>997221559</t>
  </si>
  <si>
    <t>Vodorovná doprava suti bez naložení, ale se složením a s hrubým urovnáním Příplatek k ceně za každý další započatý 1 km přes 1 km</t>
  </si>
  <si>
    <t>854076645</t>
  </si>
  <si>
    <t>4816,854*20</t>
  </si>
  <si>
    <t>40</t>
  </si>
  <si>
    <t>997221655</t>
  </si>
  <si>
    <t>-1353330584</t>
  </si>
  <si>
    <t>998</t>
  </si>
  <si>
    <t>Přesun hmot</t>
  </si>
  <si>
    <t>41</t>
  </si>
  <si>
    <t>998225111</t>
  </si>
  <si>
    <t>Přesun hmot pro komunikace s krytem z kameniva, monolitickým betonovým nebo živičným dopravní vzdálenost do 200 m jakékoliv délky objektu</t>
  </si>
  <si>
    <t>1962235798</t>
  </si>
  <si>
    <t>VRN</t>
  </si>
  <si>
    <t>Vedlejší rozpočtové náklady</t>
  </si>
  <si>
    <t>VRN1</t>
  </si>
  <si>
    <t>Průzkumné, geodetické a projektové práce</t>
  </si>
  <si>
    <t>42</t>
  </si>
  <si>
    <t>012203000</t>
  </si>
  <si>
    <t>Geodetické práce při provádění stavby</t>
  </si>
  <si>
    <t>kpl</t>
  </si>
  <si>
    <t>1024</t>
  </si>
  <si>
    <t>1420365075</t>
  </si>
  <si>
    <t>43</t>
  </si>
  <si>
    <t>012303000</t>
  </si>
  <si>
    <t>Geodetické práce po výstavbě</t>
  </si>
  <si>
    <t>719031260</t>
  </si>
  <si>
    <t>44</t>
  </si>
  <si>
    <t>013254000</t>
  </si>
  <si>
    <t>Dokumentace skutečného provedení stavby</t>
  </si>
  <si>
    <t>-1070297882</t>
  </si>
  <si>
    <t>VRN3</t>
  </si>
  <si>
    <t>Zařízení staveniště</t>
  </si>
  <si>
    <t>45</t>
  </si>
  <si>
    <t>030001000</t>
  </si>
  <si>
    <t>-137249214</t>
  </si>
  <si>
    <t>46</t>
  </si>
  <si>
    <t>034303000</t>
  </si>
  <si>
    <t>Dopravní značení na staveništi</t>
  </si>
  <si>
    <t>211641595</t>
  </si>
  <si>
    <t>47</t>
  </si>
  <si>
    <t>034503000</t>
  </si>
  <si>
    <t>Informační tabule na staveništi</t>
  </si>
  <si>
    <t>-930953020</t>
  </si>
  <si>
    <t>VRN4</t>
  </si>
  <si>
    <t>Inženýrská činnost</t>
  </si>
  <si>
    <t>48</t>
  </si>
  <si>
    <t>043002000</t>
  </si>
  <si>
    <t>Zkoušky a ostatní měření</t>
  </si>
  <si>
    <t>1499570048</t>
  </si>
  <si>
    <t>49</t>
  </si>
  <si>
    <t>045002000</t>
  </si>
  <si>
    <t>Kompletační a koordinační činnost</t>
  </si>
  <si>
    <t>-1181787875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</si>
</sst>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7.25" customHeight="1">
      <c r="B23" s="20"/>
      <c r="C23" s="21"/>
      <c r="D23" s="21"/>
      <c r="E23" s="35" t="s">
        <v>33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18172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II/182 Měčín - Bíluky - Petrovice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20. 5. 2020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118" t="s">
        <v>78</v>
      </c>
      <c r="B95" s="119"/>
      <c r="C95" s="120"/>
      <c r="D95" s="121" t="s">
        <v>79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II-182 Měčín - Bíluk...'!J30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'01 - II-182 Měčín - Bíluk...'!P127</f>
        <v>0</v>
      </c>
      <c r="AV95" s="127">
        <f>'01 - II-182 Měčín - Bíluk...'!J33</f>
        <v>0</v>
      </c>
      <c r="AW95" s="127">
        <f>'01 - II-182 Měčín - Bíluk...'!J34</f>
        <v>0</v>
      </c>
      <c r="AX95" s="127">
        <f>'01 - II-182 Měčín - Bíluk...'!J35</f>
        <v>0</v>
      </c>
      <c r="AY95" s="127">
        <f>'01 - II-182 Měčín - Bíluk...'!J36</f>
        <v>0</v>
      </c>
      <c r="AZ95" s="127">
        <f>'01 - II-182 Měčín - Bíluk...'!F33</f>
        <v>0</v>
      </c>
      <c r="BA95" s="127">
        <f>'01 - II-182 Měčín - Bíluk...'!F34</f>
        <v>0</v>
      </c>
      <c r="BB95" s="127">
        <f>'01 - II-182 Měčín - Bíluk...'!F35</f>
        <v>0</v>
      </c>
      <c r="BC95" s="127">
        <f>'01 - II-182 Měčín - Bíluk...'!F36</f>
        <v>0</v>
      </c>
      <c r="BD95" s="129">
        <f>'01 - II-182 Měčín - Bíluk...'!F37</f>
        <v>0</v>
      </c>
      <c r="BE95" s="7"/>
      <c r="BT95" s="130" t="s">
        <v>81</v>
      </c>
      <c r="BV95" s="130" t="s">
        <v>76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57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s="2" customFormat="1" ht="6.95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II-182 Měčín - Bílu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83</v>
      </c>
    </row>
    <row r="4" spans="2:46" s="1" customFormat="1" ht="24.95" customHeight="1">
      <c r="B4" s="19"/>
      <c r="D4" s="133" t="s">
        <v>84</v>
      </c>
      <c r="L4" s="19"/>
      <c r="M4" s="134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5" t="s">
        <v>16</v>
      </c>
      <c r="L6" s="19"/>
    </row>
    <row r="7" spans="2:12" s="1" customFormat="1" ht="16.5" customHeight="1">
      <c r="B7" s="19"/>
      <c r="E7" s="136" t="str">
        <f>'Rekapitulace stavby'!K6</f>
        <v>II/182 Měčín - Bíluky - Petrovice</v>
      </c>
      <c r="F7" s="135"/>
      <c r="G7" s="135"/>
      <c r="H7" s="135"/>
      <c r="L7" s="19"/>
    </row>
    <row r="8" spans="1:31" s="2" customFormat="1" ht="12" customHeight="1">
      <c r="A8" s="37"/>
      <c r="B8" s="43"/>
      <c r="C8" s="37"/>
      <c r="D8" s="135" t="s">
        <v>85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37" t="s">
        <v>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20. 5. 2020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38" t="str">
        <f>IF('Rekapitulace stavby'!E11="","",'Rekapitulace stavby'!E11)</f>
        <v xml:space="preserve"> </v>
      </c>
      <c r="F15" s="37"/>
      <c r="G15" s="37"/>
      <c r="H15" s="37"/>
      <c r="I15" s="135" t="s">
        <v>26</v>
      </c>
      <c r="J15" s="138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5" t="s">
        <v>27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5" t="s">
        <v>29</v>
      </c>
      <c r="E20" s="37"/>
      <c r="F20" s="37"/>
      <c r="G20" s="37"/>
      <c r="H20" s="37"/>
      <c r="I20" s="135" t="s">
        <v>25</v>
      </c>
      <c r="J20" s="138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38" t="str">
        <f>IF('Rekapitulace stavby'!E17="","",'Rekapitulace stavby'!E17)</f>
        <v xml:space="preserve"> </v>
      </c>
      <c r="F21" s="37"/>
      <c r="G21" s="37"/>
      <c r="H21" s="37"/>
      <c r="I21" s="135" t="s">
        <v>26</v>
      </c>
      <c r="J21" s="138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5" t="s">
        <v>31</v>
      </c>
      <c r="E23" s="37"/>
      <c r="F23" s="37"/>
      <c r="G23" s="37"/>
      <c r="H23" s="37"/>
      <c r="I23" s="135" t="s">
        <v>25</v>
      </c>
      <c r="J23" s="138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38" t="str">
        <f>IF('Rekapitulace stavby'!E20="","",'Rekapitulace stavby'!E20)</f>
        <v xml:space="preserve"> </v>
      </c>
      <c r="F24" s="37"/>
      <c r="G24" s="37"/>
      <c r="H24" s="37"/>
      <c r="I24" s="135" t="s">
        <v>26</v>
      </c>
      <c r="J24" s="138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5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5" t="s">
        <v>34</v>
      </c>
      <c r="E30" s="37"/>
      <c r="F30" s="37"/>
      <c r="G30" s="37"/>
      <c r="H30" s="37"/>
      <c r="I30" s="37"/>
      <c r="J30" s="146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47" t="s">
        <v>36</v>
      </c>
      <c r="G32" s="37"/>
      <c r="H32" s="37"/>
      <c r="I32" s="147" t="s">
        <v>35</v>
      </c>
      <c r="J32" s="147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48" t="s">
        <v>38</v>
      </c>
      <c r="E33" s="135" t="s">
        <v>39</v>
      </c>
      <c r="F33" s="149">
        <f>ROUND((SUM(BE127:BE242)),2)</f>
        <v>0</v>
      </c>
      <c r="G33" s="37"/>
      <c r="H33" s="37"/>
      <c r="I33" s="150">
        <v>0.21</v>
      </c>
      <c r="J33" s="149">
        <f>ROUND(((SUM(BE127:BE242))*I33),2)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5" t="s">
        <v>40</v>
      </c>
      <c r="F34" s="149">
        <f>ROUND((SUM(BF127:BF242)),2)</f>
        <v>0</v>
      </c>
      <c r="G34" s="37"/>
      <c r="H34" s="37"/>
      <c r="I34" s="150">
        <v>0.12</v>
      </c>
      <c r="J34" s="149">
        <f>ROUND(((SUM(BF127:BF242))*I34),2)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5" t="s">
        <v>41</v>
      </c>
      <c r="F35" s="149">
        <f>ROUND((SUM(BG127:BG242)),2)</f>
        <v>0</v>
      </c>
      <c r="G35" s="37"/>
      <c r="H35" s="37"/>
      <c r="I35" s="150">
        <v>0.21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5" t="s">
        <v>42</v>
      </c>
      <c r="F36" s="149">
        <f>ROUND((SUM(BH127:BH242)),2)</f>
        <v>0</v>
      </c>
      <c r="G36" s="37"/>
      <c r="H36" s="37"/>
      <c r="I36" s="150">
        <v>0.12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5" t="s">
        <v>43</v>
      </c>
      <c r="F37" s="149">
        <f>ROUND((SUM(BI127:BI242)),2)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1"/>
      <c r="D39" s="152" t="s">
        <v>44</v>
      </c>
      <c r="E39" s="153"/>
      <c r="F39" s="153"/>
      <c r="G39" s="154" t="s">
        <v>45</v>
      </c>
      <c r="H39" s="155" t="s">
        <v>46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58" t="s">
        <v>47</v>
      </c>
      <c r="E50" s="159"/>
      <c r="F50" s="159"/>
      <c r="G50" s="158" t="s">
        <v>48</v>
      </c>
      <c r="H50" s="159"/>
      <c r="I50" s="159"/>
      <c r="J50" s="159"/>
      <c r="K50" s="159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0" t="s">
        <v>49</v>
      </c>
      <c r="E61" s="161"/>
      <c r="F61" s="162" t="s">
        <v>50</v>
      </c>
      <c r="G61" s="160" t="s">
        <v>49</v>
      </c>
      <c r="H61" s="161"/>
      <c r="I61" s="161"/>
      <c r="J61" s="163" t="s">
        <v>50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58" t="s">
        <v>51</v>
      </c>
      <c r="E65" s="164"/>
      <c r="F65" s="164"/>
      <c r="G65" s="158" t="s">
        <v>52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0" t="s">
        <v>49</v>
      </c>
      <c r="E76" s="161"/>
      <c r="F76" s="162" t="s">
        <v>50</v>
      </c>
      <c r="G76" s="160" t="s">
        <v>49</v>
      </c>
      <c r="H76" s="161"/>
      <c r="I76" s="161"/>
      <c r="J76" s="163" t="s">
        <v>50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87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69" t="str">
        <f>E7</f>
        <v>II/182 Měčín - Bíluky - Petrovice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01 - II/182 Měčín - Bíluky - Petrovice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20. 5. 2020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0" t="s">
        <v>88</v>
      </c>
      <c r="D94" s="171"/>
      <c r="E94" s="171"/>
      <c r="F94" s="171"/>
      <c r="G94" s="171"/>
      <c r="H94" s="171"/>
      <c r="I94" s="171"/>
      <c r="J94" s="172" t="s">
        <v>89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3" t="s">
        <v>90</v>
      </c>
      <c r="D96" s="39"/>
      <c r="E96" s="39"/>
      <c r="F96" s="39"/>
      <c r="G96" s="39"/>
      <c r="H96" s="39"/>
      <c r="I96" s="39"/>
      <c r="J96" s="109">
        <f>J127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91</v>
      </c>
    </row>
    <row r="97" spans="1:31" s="9" customFormat="1" ht="24.95" customHeight="1">
      <c r="A97" s="9"/>
      <c r="B97" s="174"/>
      <c r="C97" s="175"/>
      <c r="D97" s="176" t="s">
        <v>92</v>
      </c>
      <c r="E97" s="177"/>
      <c r="F97" s="177"/>
      <c r="G97" s="177"/>
      <c r="H97" s="177"/>
      <c r="I97" s="177"/>
      <c r="J97" s="178">
        <f>J128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0"/>
      <c r="C98" s="181"/>
      <c r="D98" s="182" t="s">
        <v>93</v>
      </c>
      <c r="E98" s="183"/>
      <c r="F98" s="183"/>
      <c r="G98" s="183"/>
      <c r="H98" s="183"/>
      <c r="I98" s="183"/>
      <c r="J98" s="184">
        <f>J129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0"/>
      <c r="C99" s="181"/>
      <c r="D99" s="182" t="s">
        <v>94</v>
      </c>
      <c r="E99" s="183"/>
      <c r="F99" s="183"/>
      <c r="G99" s="183"/>
      <c r="H99" s="183"/>
      <c r="I99" s="183"/>
      <c r="J99" s="184">
        <f>J156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0"/>
      <c r="C100" s="181"/>
      <c r="D100" s="182" t="s">
        <v>95</v>
      </c>
      <c r="E100" s="183"/>
      <c r="F100" s="183"/>
      <c r="G100" s="183"/>
      <c r="H100" s="183"/>
      <c r="I100" s="183"/>
      <c r="J100" s="184">
        <f>J185</f>
        <v>0</v>
      </c>
      <c r="K100" s="181"/>
      <c r="L100" s="18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0"/>
      <c r="C101" s="181"/>
      <c r="D101" s="182" t="s">
        <v>96</v>
      </c>
      <c r="E101" s="183"/>
      <c r="F101" s="183"/>
      <c r="G101" s="183"/>
      <c r="H101" s="183"/>
      <c r="I101" s="183"/>
      <c r="J101" s="184">
        <f>J188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0"/>
      <c r="C102" s="181"/>
      <c r="D102" s="182" t="s">
        <v>97</v>
      </c>
      <c r="E102" s="183"/>
      <c r="F102" s="183"/>
      <c r="G102" s="183"/>
      <c r="H102" s="183"/>
      <c r="I102" s="183"/>
      <c r="J102" s="184">
        <f>J217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0"/>
      <c r="C103" s="181"/>
      <c r="D103" s="182" t="s">
        <v>98</v>
      </c>
      <c r="E103" s="183"/>
      <c r="F103" s="183"/>
      <c r="G103" s="183"/>
      <c r="H103" s="183"/>
      <c r="I103" s="183"/>
      <c r="J103" s="184">
        <f>J229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4"/>
      <c r="C104" s="175"/>
      <c r="D104" s="176" t="s">
        <v>99</v>
      </c>
      <c r="E104" s="177"/>
      <c r="F104" s="177"/>
      <c r="G104" s="177"/>
      <c r="H104" s="177"/>
      <c r="I104" s="177"/>
      <c r="J104" s="178">
        <f>J231</f>
        <v>0</v>
      </c>
      <c r="K104" s="175"/>
      <c r="L104" s="17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0"/>
      <c r="C105" s="181"/>
      <c r="D105" s="182" t="s">
        <v>100</v>
      </c>
      <c r="E105" s="183"/>
      <c r="F105" s="183"/>
      <c r="G105" s="183"/>
      <c r="H105" s="183"/>
      <c r="I105" s="183"/>
      <c r="J105" s="184">
        <f>J232</f>
        <v>0</v>
      </c>
      <c r="K105" s="181"/>
      <c r="L105" s="18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0"/>
      <c r="C106" s="181"/>
      <c r="D106" s="182" t="s">
        <v>101</v>
      </c>
      <c r="E106" s="183"/>
      <c r="F106" s="183"/>
      <c r="G106" s="183"/>
      <c r="H106" s="183"/>
      <c r="I106" s="183"/>
      <c r="J106" s="184">
        <f>J236</f>
        <v>0</v>
      </c>
      <c r="K106" s="181"/>
      <c r="L106" s="18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0"/>
      <c r="C107" s="181"/>
      <c r="D107" s="182" t="s">
        <v>102</v>
      </c>
      <c r="E107" s="183"/>
      <c r="F107" s="183"/>
      <c r="G107" s="183"/>
      <c r="H107" s="183"/>
      <c r="I107" s="183"/>
      <c r="J107" s="184">
        <f>J240</f>
        <v>0</v>
      </c>
      <c r="K107" s="181"/>
      <c r="L107" s="18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2" t="s">
        <v>103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69" t="str">
        <f>E7</f>
        <v>II/182 Měčín - Bíluky - Petrovice</v>
      </c>
      <c r="F117" s="31"/>
      <c r="G117" s="31"/>
      <c r="H117" s="31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85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01 - II/182 Měčín - Bíluky - Petrovice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1" t="s">
        <v>20</v>
      </c>
      <c r="D121" s="39"/>
      <c r="E121" s="39"/>
      <c r="F121" s="26" t="str">
        <f>F12</f>
        <v xml:space="preserve"> </v>
      </c>
      <c r="G121" s="39"/>
      <c r="H121" s="39"/>
      <c r="I121" s="31" t="s">
        <v>22</v>
      </c>
      <c r="J121" s="78" t="str">
        <f>IF(J12="","",J12)</f>
        <v>20. 5. 2020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5.15" customHeight="1">
      <c r="A123" s="37"/>
      <c r="B123" s="38"/>
      <c r="C123" s="31" t="s">
        <v>24</v>
      </c>
      <c r="D123" s="39"/>
      <c r="E123" s="39"/>
      <c r="F123" s="26" t="str">
        <f>E15</f>
        <v xml:space="preserve"> </v>
      </c>
      <c r="G123" s="39"/>
      <c r="H123" s="39"/>
      <c r="I123" s="31" t="s">
        <v>29</v>
      </c>
      <c r="J123" s="35" t="str">
        <f>E21</f>
        <v xml:space="preserve">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27</v>
      </c>
      <c r="D124" s="39"/>
      <c r="E124" s="39"/>
      <c r="F124" s="26" t="str">
        <f>IF(E18="","",E18)</f>
        <v>Vyplň údaj</v>
      </c>
      <c r="G124" s="39"/>
      <c r="H124" s="39"/>
      <c r="I124" s="31" t="s">
        <v>31</v>
      </c>
      <c r="J124" s="35" t="str">
        <f>E24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86"/>
      <c r="B126" s="187"/>
      <c r="C126" s="188" t="s">
        <v>104</v>
      </c>
      <c r="D126" s="189" t="s">
        <v>59</v>
      </c>
      <c r="E126" s="189" t="s">
        <v>55</v>
      </c>
      <c r="F126" s="189" t="s">
        <v>56</v>
      </c>
      <c r="G126" s="189" t="s">
        <v>105</v>
      </c>
      <c r="H126" s="189" t="s">
        <v>106</v>
      </c>
      <c r="I126" s="189" t="s">
        <v>107</v>
      </c>
      <c r="J126" s="189" t="s">
        <v>89</v>
      </c>
      <c r="K126" s="190" t="s">
        <v>108</v>
      </c>
      <c r="L126" s="191"/>
      <c r="M126" s="99" t="s">
        <v>1</v>
      </c>
      <c r="N126" s="100" t="s">
        <v>38</v>
      </c>
      <c r="O126" s="100" t="s">
        <v>109</v>
      </c>
      <c r="P126" s="100" t="s">
        <v>110</v>
      </c>
      <c r="Q126" s="100" t="s">
        <v>111</v>
      </c>
      <c r="R126" s="100" t="s">
        <v>112</v>
      </c>
      <c r="S126" s="100" t="s">
        <v>113</v>
      </c>
      <c r="T126" s="101" t="s">
        <v>114</v>
      </c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</row>
    <row r="127" spans="1:63" s="2" customFormat="1" ht="22.8" customHeight="1">
      <c r="A127" s="37"/>
      <c r="B127" s="38"/>
      <c r="C127" s="106" t="s">
        <v>115</v>
      </c>
      <c r="D127" s="39"/>
      <c r="E127" s="39"/>
      <c r="F127" s="39"/>
      <c r="G127" s="39"/>
      <c r="H127" s="39"/>
      <c r="I127" s="39"/>
      <c r="J127" s="192">
        <f>BK127</f>
        <v>0</v>
      </c>
      <c r="K127" s="39"/>
      <c r="L127" s="43"/>
      <c r="M127" s="102"/>
      <c r="N127" s="193"/>
      <c r="O127" s="103"/>
      <c r="P127" s="194">
        <f>P128+P231</f>
        <v>0</v>
      </c>
      <c r="Q127" s="103"/>
      <c r="R127" s="194">
        <f>R128+R231</f>
        <v>10737.018696699999</v>
      </c>
      <c r="S127" s="103"/>
      <c r="T127" s="195">
        <f>T128+T231</f>
        <v>4798.5267699999995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73</v>
      </c>
      <c r="AU127" s="16" t="s">
        <v>91</v>
      </c>
      <c r="BK127" s="196">
        <f>BK128+BK231</f>
        <v>0</v>
      </c>
    </row>
    <row r="128" spans="1:63" s="12" customFormat="1" ht="25.9" customHeight="1">
      <c r="A128" s="12"/>
      <c r="B128" s="197"/>
      <c r="C128" s="198"/>
      <c r="D128" s="199" t="s">
        <v>73</v>
      </c>
      <c r="E128" s="200" t="s">
        <v>116</v>
      </c>
      <c r="F128" s="200" t="s">
        <v>117</v>
      </c>
      <c r="G128" s="198"/>
      <c r="H128" s="198"/>
      <c r="I128" s="201"/>
      <c r="J128" s="202">
        <f>BK128</f>
        <v>0</v>
      </c>
      <c r="K128" s="198"/>
      <c r="L128" s="203"/>
      <c r="M128" s="204"/>
      <c r="N128" s="205"/>
      <c r="O128" s="205"/>
      <c r="P128" s="206">
        <f>P129+P156+P185+P188+P217+P229</f>
        <v>0</v>
      </c>
      <c r="Q128" s="205"/>
      <c r="R128" s="206">
        <f>R129+R156+R185+R188+R217+R229</f>
        <v>10737.018696699999</v>
      </c>
      <c r="S128" s="205"/>
      <c r="T128" s="207">
        <f>T129+T156+T185+T188+T217+T229</f>
        <v>4798.5267699999995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73</v>
      </c>
      <c r="AU128" s="209" t="s">
        <v>74</v>
      </c>
      <c r="AY128" s="208" t="s">
        <v>118</v>
      </c>
      <c r="BK128" s="210">
        <f>BK129+BK156+BK185+BK188+BK217+BK229</f>
        <v>0</v>
      </c>
    </row>
    <row r="129" spans="1:63" s="12" customFormat="1" ht="22.8" customHeight="1">
      <c r="A129" s="12"/>
      <c r="B129" s="197"/>
      <c r="C129" s="198"/>
      <c r="D129" s="199" t="s">
        <v>73</v>
      </c>
      <c r="E129" s="211" t="s">
        <v>81</v>
      </c>
      <c r="F129" s="211" t="s">
        <v>119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SUM(P130:P155)</f>
        <v>0</v>
      </c>
      <c r="Q129" s="205"/>
      <c r="R129" s="206">
        <f>SUM(R130:R155)</f>
        <v>713.9507508999999</v>
      </c>
      <c r="S129" s="205"/>
      <c r="T129" s="207">
        <f>SUM(T130:T155)</f>
        <v>4281.6427699999995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73</v>
      </c>
      <c r="AU129" s="209" t="s">
        <v>81</v>
      </c>
      <c r="AY129" s="208" t="s">
        <v>118</v>
      </c>
      <c r="BK129" s="210">
        <f>SUM(BK130:BK155)</f>
        <v>0</v>
      </c>
    </row>
    <row r="130" spans="1:65" s="2" customFormat="1" ht="62.7" customHeight="1">
      <c r="A130" s="37"/>
      <c r="B130" s="38"/>
      <c r="C130" s="213" t="s">
        <v>81</v>
      </c>
      <c r="D130" s="213" t="s">
        <v>120</v>
      </c>
      <c r="E130" s="214" t="s">
        <v>121</v>
      </c>
      <c r="F130" s="215" t="s">
        <v>122</v>
      </c>
      <c r="G130" s="216" t="s">
        <v>123</v>
      </c>
      <c r="H130" s="217">
        <v>2501.2</v>
      </c>
      <c r="I130" s="218"/>
      <c r="J130" s="219">
        <f>ROUND(I130*H130,2)</f>
        <v>0</v>
      </c>
      <c r="K130" s="215" t="s">
        <v>124</v>
      </c>
      <c r="L130" s="43"/>
      <c r="M130" s="220" t="s">
        <v>1</v>
      </c>
      <c r="N130" s="221" t="s">
        <v>39</v>
      </c>
      <c r="O130" s="90"/>
      <c r="P130" s="222">
        <f>O130*H130</f>
        <v>0</v>
      </c>
      <c r="Q130" s="222">
        <v>0</v>
      </c>
      <c r="R130" s="222">
        <f>Q130*H130</f>
        <v>0</v>
      </c>
      <c r="S130" s="222">
        <v>0.58</v>
      </c>
      <c r="T130" s="223">
        <f>S130*H130</f>
        <v>1450.6959999999997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4" t="s">
        <v>125</v>
      </c>
      <c r="AT130" s="224" t="s">
        <v>120</v>
      </c>
      <c r="AU130" s="224" t="s">
        <v>83</v>
      </c>
      <c r="AY130" s="16" t="s">
        <v>118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6" t="s">
        <v>81</v>
      </c>
      <c r="BK130" s="225">
        <f>ROUND(I130*H130,2)</f>
        <v>0</v>
      </c>
      <c r="BL130" s="16" t="s">
        <v>125</v>
      </c>
      <c r="BM130" s="224" t="s">
        <v>126</v>
      </c>
    </row>
    <row r="131" spans="1:51" s="13" customFormat="1" ht="12">
      <c r="A131" s="13"/>
      <c r="B131" s="226"/>
      <c r="C131" s="227"/>
      <c r="D131" s="228" t="s">
        <v>127</v>
      </c>
      <c r="E131" s="229" t="s">
        <v>1</v>
      </c>
      <c r="F131" s="230" t="s">
        <v>128</v>
      </c>
      <c r="G131" s="227"/>
      <c r="H131" s="231">
        <v>2501.2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127</v>
      </c>
      <c r="AU131" s="237" t="s">
        <v>83</v>
      </c>
      <c r="AV131" s="13" t="s">
        <v>83</v>
      </c>
      <c r="AW131" s="13" t="s">
        <v>30</v>
      </c>
      <c r="AX131" s="13" t="s">
        <v>81</v>
      </c>
      <c r="AY131" s="237" t="s">
        <v>118</v>
      </c>
    </row>
    <row r="132" spans="1:65" s="2" customFormat="1" ht="66.75" customHeight="1">
      <c r="A132" s="37"/>
      <c r="B132" s="38"/>
      <c r="C132" s="213" t="s">
        <v>83</v>
      </c>
      <c r="D132" s="213" t="s">
        <v>120</v>
      </c>
      <c r="E132" s="214" t="s">
        <v>129</v>
      </c>
      <c r="F132" s="215" t="s">
        <v>130</v>
      </c>
      <c r="G132" s="216" t="s">
        <v>123</v>
      </c>
      <c r="H132" s="217">
        <v>3734.668</v>
      </c>
      <c r="I132" s="218"/>
      <c r="J132" s="219">
        <f>ROUND(I132*H132,2)</f>
        <v>0</v>
      </c>
      <c r="K132" s="215" t="s">
        <v>124</v>
      </c>
      <c r="L132" s="43"/>
      <c r="M132" s="220" t="s">
        <v>1</v>
      </c>
      <c r="N132" s="221" t="s">
        <v>39</v>
      </c>
      <c r="O132" s="90"/>
      <c r="P132" s="222">
        <f>O132*H132</f>
        <v>0</v>
      </c>
      <c r="Q132" s="222">
        <v>0</v>
      </c>
      <c r="R132" s="222">
        <f>Q132*H132</f>
        <v>0</v>
      </c>
      <c r="S132" s="222">
        <v>0.29</v>
      </c>
      <c r="T132" s="223">
        <f>S132*H132</f>
        <v>1083.0537199999999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4" t="s">
        <v>125</v>
      </c>
      <c r="AT132" s="224" t="s">
        <v>120</v>
      </c>
      <c r="AU132" s="224" t="s">
        <v>83</v>
      </c>
      <c r="AY132" s="16" t="s">
        <v>118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6" t="s">
        <v>81</v>
      </c>
      <c r="BK132" s="225">
        <f>ROUND(I132*H132,2)</f>
        <v>0</v>
      </c>
      <c r="BL132" s="16" t="s">
        <v>125</v>
      </c>
      <c r="BM132" s="224" t="s">
        <v>131</v>
      </c>
    </row>
    <row r="133" spans="1:51" s="13" customFormat="1" ht="12">
      <c r="A133" s="13"/>
      <c r="B133" s="226"/>
      <c r="C133" s="227"/>
      <c r="D133" s="228" t="s">
        <v>127</v>
      </c>
      <c r="E133" s="229" t="s">
        <v>1</v>
      </c>
      <c r="F133" s="230" t="s">
        <v>132</v>
      </c>
      <c r="G133" s="227"/>
      <c r="H133" s="231">
        <v>3734.668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127</v>
      </c>
      <c r="AU133" s="237" t="s">
        <v>83</v>
      </c>
      <c r="AV133" s="13" t="s">
        <v>83</v>
      </c>
      <c r="AW133" s="13" t="s">
        <v>30</v>
      </c>
      <c r="AX133" s="13" t="s">
        <v>81</v>
      </c>
      <c r="AY133" s="237" t="s">
        <v>118</v>
      </c>
    </row>
    <row r="134" spans="1:65" s="2" customFormat="1" ht="49.05" customHeight="1">
      <c r="A134" s="37"/>
      <c r="B134" s="38"/>
      <c r="C134" s="213" t="s">
        <v>133</v>
      </c>
      <c r="D134" s="213" t="s">
        <v>120</v>
      </c>
      <c r="E134" s="214" t="s">
        <v>134</v>
      </c>
      <c r="F134" s="215" t="s">
        <v>135</v>
      </c>
      <c r="G134" s="216" t="s">
        <v>123</v>
      </c>
      <c r="H134" s="217">
        <v>3734.668</v>
      </c>
      <c r="I134" s="218"/>
      <c r="J134" s="219">
        <f>ROUND(I134*H134,2)</f>
        <v>0</v>
      </c>
      <c r="K134" s="215" t="s">
        <v>124</v>
      </c>
      <c r="L134" s="43"/>
      <c r="M134" s="220" t="s">
        <v>1</v>
      </c>
      <c r="N134" s="221" t="s">
        <v>39</v>
      </c>
      <c r="O134" s="90"/>
      <c r="P134" s="222">
        <f>O134*H134</f>
        <v>0</v>
      </c>
      <c r="Q134" s="222">
        <v>5E-05</v>
      </c>
      <c r="R134" s="222">
        <f>Q134*H134</f>
        <v>0.18673340000000002</v>
      </c>
      <c r="S134" s="222">
        <v>0.115</v>
      </c>
      <c r="T134" s="223">
        <f>S134*H134</f>
        <v>429.48682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4" t="s">
        <v>125</v>
      </c>
      <c r="AT134" s="224" t="s">
        <v>120</v>
      </c>
      <c r="AU134" s="224" t="s">
        <v>83</v>
      </c>
      <c r="AY134" s="16" t="s">
        <v>118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6" t="s">
        <v>81</v>
      </c>
      <c r="BK134" s="225">
        <f>ROUND(I134*H134,2)</f>
        <v>0</v>
      </c>
      <c r="BL134" s="16" t="s">
        <v>125</v>
      </c>
      <c r="BM134" s="224" t="s">
        <v>136</v>
      </c>
    </row>
    <row r="135" spans="1:51" s="13" customFormat="1" ht="12">
      <c r="A135" s="13"/>
      <c r="B135" s="226"/>
      <c r="C135" s="227"/>
      <c r="D135" s="228" t="s">
        <v>127</v>
      </c>
      <c r="E135" s="229" t="s">
        <v>1</v>
      </c>
      <c r="F135" s="230" t="s">
        <v>132</v>
      </c>
      <c r="G135" s="227"/>
      <c r="H135" s="231">
        <v>3734.668</v>
      </c>
      <c r="I135" s="232"/>
      <c r="J135" s="227"/>
      <c r="K135" s="227"/>
      <c r="L135" s="233"/>
      <c r="M135" s="234"/>
      <c r="N135" s="235"/>
      <c r="O135" s="235"/>
      <c r="P135" s="235"/>
      <c r="Q135" s="235"/>
      <c r="R135" s="235"/>
      <c r="S135" s="235"/>
      <c r="T135" s="23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7" t="s">
        <v>127</v>
      </c>
      <c r="AU135" s="237" t="s">
        <v>83</v>
      </c>
      <c r="AV135" s="13" t="s">
        <v>83</v>
      </c>
      <c r="AW135" s="13" t="s">
        <v>30</v>
      </c>
      <c r="AX135" s="13" t="s">
        <v>81</v>
      </c>
      <c r="AY135" s="237" t="s">
        <v>118</v>
      </c>
    </row>
    <row r="136" spans="1:65" s="2" customFormat="1" ht="55.5" customHeight="1">
      <c r="A136" s="37"/>
      <c r="B136" s="38"/>
      <c r="C136" s="213" t="s">
        <v>125</v>
      </c>
      <c r="D136" s="213" t="s">
        <v>120</v>
      </c>
      <c r="E136" s="214" t="s">
        <v>137</v>
      </c>
      <c r="F136" s="215" t="s">
        <v>138</v>
      </c>
      <c r="G136" s="216" t="s">
        <v>123</v>
      </c>
      <c r="H136" s="217">
        <v>2501.2</v>
      </c>
      <c r="I136" s="218"/>
      <c r="J136" s="219">
        <f>ROUND(I136*H136,2)</f>
        <v>0</v>
      </c>
      <c r="K136" s="215" t="s">
        <v>124</v>
      </c>
      <c r="L136" s="43"/>
      <c r="M136" s="220" t="s">
        <v>1</v>
      </c>
      <c r="N136" s="221" t="s">
        <v>39</v>
      </c>
      <c r="O136" s="90"/>
      <c r="P136" s="222">
        <f>O136*H136</f>
        <v>0</v>
      </c>
      <c r="Q136" s="222">
        <v>7E-05</v>
      </c>
      <c r="R136" s="222">
        <f>Q136*H136</f>
        <v>0.17508399999999996</v>
      </c>
      <c r="S136" s="222">
        <v>0.115</v>
      </c>
      <c r="T136" s="223">
        <f>S136*H136</f>
        <v>287.638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4" t="s">
        <v>125</v>
      </c>
      <c r="AT136" s="224" t="s">
        <v>120</v>
      </c>
      <c r="AU136" s="224" t="s">
        <v>83</v>
      </c>
      <c r="AY136" s="16" t="s">
        <v>118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6" t="s">
        <v>81</v>
      </c>
      <c r="BK136" s="225">
        <f>ROUND(I136*H136,2)</f>
        <v>0</v>
      </c>
      <c r="BL136" s="16" t="s">
        <v>125</v>
      </c>
      <c r="BM136" s="224" t="s">
        <v>139</v>
      </c>
    </row>
    <row r="137" spans="1:51" s="13" customFormat="1" ht="12">
      <c r="A137" s="13"/>
      <c r="B137" s="226"/>
      <c r="C137" s="227"/>
      <c r="D137" s="228" t="s">
        <v>127</v>
      </c>
      <c r="E137" s="229" t="s">
        <v>1</v>
      </c>
      <c r="F137" s="230" t="s">
        <v>128</v>
      </c>
      <c r="G137" s="227"/>
      <c r="H137" s="231">
        <v>2501.2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127</v>
      </c>
      <c r="AU137" s="237" t="s">
        <v>83</v>
      </c>
      <c r="AV137" s="13" t="s">
        <v>83</v>
      </c>
      <c r="AW137" s="13" t="s">
        <v>30</v>
      </c>
      <c r="AX137" s="13" t="s">
        <v>81</v>
      </c>
      <c r="AY137" s="237" t="s">
        <v>118</v>
      </c>
    </row>
    <row r="138" spans="1:65" s="2" customFormat="1" ht="49.05" customHeight="1">
      <c r="A138" s="37"/>
      <c r="B138" s="38"/>
      <c r="C138" s="213" t="s">
        <v>140</v>
      </c>
      <c r="D138" s="213" t="s">
        <v>120</v>
      </c>
      <c r="E138" s="214" t="s">
        <v>141</v>
      </c>
      <c r="F138" s="215" t="s">
        <v>142</v>
      </c>
      <c r="G138" s="216" t="s">
        <v>123</v>
      </c>
      <c r="H138" s="217">
        <v>14938.67</v>
      </c>
      <c r="I138" s="218"/>
      <c r="J138" s="219">
        <f>ROUND(I138*H138,2)</f>
        <v>0</v>
      </c>
      <c r="K138" s="215" t="s">
        <v>124</v>
      </c>
      <c r="L138" s="43"/>
      <c r="M138" s="220" t="s">
        <v>1</v>
      </c>
      <c r="N138" s="221" t="s">
        <v>39</v>
      </c>
      <c r="O138" s="90"/>
      <c r="P138" s="222">
        <f>O138*H138</f>
        <v>0</v>
      </c>
      <c r="Q138" s="222">
        <v>5E-05</v>
      </c>
      <c r="R138" s="222">
        <f>Q138*H138</f>
        <v>0.7469335</v>
      </c>
      <c r="S138" s="222">
        <v>0.069</v>
      </c>
      <c r="T138" s="223">
        <f>S138*H138</f>
        <v>1030.7682300000001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4" t="s">
        <v>125</v>
      </c>
      <c r="AT138" s="224" t="s">
        <v>120</v>
      </c>
      <c r="AU138" s="224" t="s">
        <v>83</v>
      </c>
      <c r="AY138" s="16" t="s">
        <v>118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6" t="s">
        <v>81</v>
      </c>
      <c r="BK138" s="225">
        <f>ROUND(I138*H138,2)</f>
        <v>0</v>
      </c>
      <c r="BL138" s="16" t="s">
        <v>125</v>
      </c>
      <c r="BM138" s="224" t="s">
        <v>143</v>
      </c>
    </row>
    <row r="139" spans="1:51" s="13" customFormat="1" ht="12">
      <c r="A139" s="13"/>
      <c r="B139" s="226"/>
      <c r="C139" s="227"/>
      <c r="D139" s="228" t="s">
        <v>127</v>
      </c>
      <c r="E139" s="229" t="s">
        <v>1</v>
      </c>
      <c r="F139" s="230" t="s">
        <v>144</v>
      </c>
      <c r="G139" s="227"/>
      <c r="H139" s="231">
        <v>14938.67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127</v>
      </c>
      <c r="AU139" s="237" t="s">
        <v>83</v>
      </c>
      <c r="AV139" s="13" t="s">
        <v>83</v>
      </c>
      <c r="AW139" s="13" t="s">
        <v>30</v>
      </c>
      <c r="AX139" s="13" t="s">
        <v>81</v>
      </c>
      <c r="AY139" s="237" t="s">
        <v>118</v>
      </c>
    </row>
    <row r="140" spans="1:65" s="2" customFormat="1" ht="37.8" customHeight="1">
      <c r="A140" s="37"/>
      <c r="B140" s="38"/>
      <c r="C140" s="213" t="s">
        <v>145</v>
      </c>
      <c r="D140" s="213" t="s">
        <v>120</v>
      </c>
      <c r="E140" s="214" t="s">
        <v>146</v>
      </c>
      <c r="F140" s="215" t="s">
        <v>147</v>
      </c>
      <c r="G140" s="216" t="s">
        <v>148</v>
      </c>
      <c r="H140" s="217">
        <v>312.65</v>
      </c>
      <c r="I140" s="218"/>
      <c r="J140" s="219">
        <f>ROUND(I140*H140,2)</f>
        <v>0</v>
      </c>
      <c r="K140" s="215" t="s">
        <v>124</v>
      </c>
      <c r="L140" s="43"/>
      <c r="M140" s="220" t="s">
        <v>1</v>
      </c>
      <c r="N140" s="221" t="s">
        <v>39</v>
      </c>
      <c r="O140" s="90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4" t="s">
        <v>125</v>
      </c>
      <c r="AT140" s="224" t="s">
        <v>120</v>
      </c>
      <c r="AU140" s="224" t="s">
        <v>83</v>
      </c>
      <c r="AY140" s="16" t="s">
        <v>118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6" t="s">
        <v>81</v>
      </c>
      <c r="BK140" s="225">
        <f>ROUND(I140*H140,2)</f>
        <v>0</v>
      </c>
      <c r="BL140" s="16" t="s">
        <v>125</v>
      </c>
      <c r="BM140" s="224" t="s">
        <v>149</v>
      </c>
    </row>
    <row r="141" spans="1:51" s="13" customFormat="1" ht="12">
      <c r="A141" s="13"/>
      <c r="B141" s="226"/>
      <c r="C141" s="227"/>
      <c r="D141" s="228" t="s">
        <v>127</v>
      </c>
      <c r="E141" s="229" t="s">
        <v>1</v>
      </c>
      <c r="F141" s="230" t="s">
        <v>150</v>
      </c>
      <c r="G141" s="227"/>
      <c r="H141" s="231">
        <v>312.65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127</v>
      </c>
      <c r="AU141" s="237" t="s">
        <v>83</v>
      </c>
      <c r="AV141" s="13" t="s">
        <v>83</v>
      </c>
      <c r="AW141" s="13" t="s">
        <v>30</v>
      </c>
      <c r="AX141" s="13" t="s">
        <v>81</v>
      </c>
      <c r="AY141" s="237" t="s">
        <v>118</v>
      </c>
    </row>
    <row r="142" spans="1:65" s="2" customFormat="1" ht="62.7" customHeight="1">
      <c r="A142" s="37"/>
      <c r="B142" s="38"/>
      <c r="C142" s="213" t="s">
        <v>151</v>
      </c>
      <c r="D142" s="213" t="s">
        <v>120</v>
      </c>
      <c r="E142" s="214" t="s">
        <v>152</v>
      </c>
      <c r="F142" s="215" t="s">
        <v>153</v>
      </c>
      <c r="G142" s="216" t="s">
        <v>148</v>
      </c>
      <c r="H142" s="217">
        <v>312.65</v>
      </c>
      <c r="I142" s="218"/>
      <c r="J142" s="219">
        <f>ROUND(I142*H142,2)</f>
        <v>0</v>
      </c>
      <c r="K142" s="215" t="s">
        <v>124</v>
      </c>
      <c r="L142" s="43"/>
      <c r="M142" s="220" t="s">
        <v>1</v>
      </c>
      <c r="N142" s="221" t="s">
        <v>39</v>
      </c>
      <c r="O142" s="90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4" t="s">
        <v>125</v>
      </c>
      <c r="AT142" s="224" t="s">
        <v>120</v>
      </c>
      <c r="AU142" s="224" t="s">
        <v>83</v>
      </c>
      <c r="AY142" s="16" t="s">
        <v>118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6" t="s">
        <v>81</v>
      </c>
      <c r="BK142" s="225">
        <f>ROUND(I142*H142,2)</f>
        <v>0</v>
      </c>
      <c r="BL142" s="16" t="s">
        <v>125</v>
      </c>
      <c r="BM142" s="224" t="s">
        <v>154</v>
      </c>
    </row>
    <row r="143" spans="1:51" s="13" customFormat="1" ht="12">
      <c r="A143" s="13"/>
      <c r="B143" s="226"/>
      <c r="C143" s="227"/>
      <c r="D143" s="228" t="s">
        <v>127</v>
      </c>
      <c r="E143" s="229" t="s">
        <v>1</v>
      </c>
      <c r="F143" s="230" t="s">
        <v>150</v>
      </c>
      <c r="G143" s="227"/>
      <c r="H143" s="231">
        <v>312.65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127</v>
      </c>
      <c r="AU143" s="237" t="s">
        <v>83</v>
      </c>
      <c r="AV143" s="13" t="s">
        <v>83</v>
      </c>
      <c r="AW143" s="13" t="s">
        <v>30</v>
      </c>
      <c r="AX143" s="13" t="s">
        <v>81</v>
      </c>
      <c r="AY143" s="237" t="s">
        <v>118</v>
      </c>
    </row>
    <row r="144" spans="1:65" s="2" customFormat="1" ht="66.75" customHeight="1">
      <c r="A144" s="37"/>
      <c r="B144" s="38"/>
      <c r="C144" s="213" t="s">
        <v>155</v>
      </c>
      <c r="D144" s="213" t="s">
        <v>120</v>
      </c>
      <c r="E144" s="214" t="s">
        <v>156</v>
      </c>
      <c r="F144" s="215" t="s">
        <v>157</v>
      </c>
      <c r="G144" s="216" t="s">
        <v>148</v>
      </c>
      <c r="H144" s="217">
        <v>6253</v>
      </c>
      <c r="I144" s="218"/>
      <c r="J144" s="219">
        <f>ROUND(I144*H144,2)</f>
        <v>0</v>
      </c>
      <c r="K144" s="215" t="s">
        <v>124</v>
      </c>
      <c r="L144" s="43"/>
      <c r="M144" s="220" t="s">
        <v>1</v>
      </c>
      <c r="N144" s="221" t="s">
        <v>39</v>
      </c>
      <c r="O144" s="90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4" t="s">
        <v>125</v>
      </c>
      <c r="AT144" s="224" t="s">
        <v>120</v>
      </c>
      <c r="AU144" s="224" t="s">
        <v>83</v>
      </c>
      <c r="AY144" s="16" t="s">
        <v>118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6" t="s">
        <v>81</v>
      </c>
      <c r="BK144" s="225">
        <f>ROUND(I144*H144,2)</f>
        <v>0</v>
      </c>
      <c r="BL144" s="16" t="s">
        <v>125</v>
      </c>
      <c r="BM144" s="224" t="s">
        <v>158</v>
      </c>
    </row>
    <row r="145" spans="1:51" s="13" customFormat="1" ht="12">
      <c r="A145" s="13"/>
      <c r="B145" s="226"/>
      <c r="C145" s="227"/>
      <c r="D145" s="228" t="s">
        <v>127</v>
      </c>
      <c r="E145" s="229" t="s">
        <v>1</v>
      </c>
      <c r="F145" s="230" t="s">
        <v>159</v>
      </c>
      <c r="G145" s="227"/>
      <c r="H145" s="231">
        <v>6253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127</v>
      </c>
      <c r="AU145" s="237" t="s">
        <v>83</v>
      </c>
      <c r="AV145" s="13" t="s">
        <v>83</v>
      </c>
      <c r="AW145" s="13" t="s">
        <v>30</v>
      </c>
      <c r="AX145" s="13" t="s">
        <v>81</v>
      </c>
      <c r="AY145" s="237" t="s">
        <v>118</v>
      </c>
    </row>
    <row r="146" spans="1:65" s="2" customFormat="1" ht="55.5" customHeight="1">
      <c r="A146" s="37"/>
      <c r="B146" s="38"/>
      <c r="C146" s="213" t="s">
        <v>160</v>
      </c>
      <c r="D146" s="213" t="s">
        <v>120</v>
      </c>
      <c r="E146" s="214" t="s">
        <v>161</v>
      </c>
      <c r="F146" s="215" t="s">
        <v>162</v>
      </c>
      <c r="G146" s="216" t="s">
        <v>148</v>
      </c>
      <c r="H146" s="217">
        <v>375.18</v>
      </c>
      <c r="I146" s="218"/>
      <c r="J146" s="219">
        <f>ROUND(I146*H146,2)</f>
        <v>0</v>
      </c>
      <c r="K146" s="215" t="s">
        <v>124</v>
      </c>
      <c r="L146" s="43"/>
      <c r="M146" s="220" t="s">
        <v>1</v>
      </c>
      <c r="N146" s="221" t="s">
        <v>39</v>
      </c>
      <c r="O146" s="90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4" t="s">
        <v>125</v>
      </c>
      <c r="AT146" s="224" t="s">
        <v>120</v>
      </c>
      <c r="AU146" s="224" t="s">
        <v>83</v>
      </c>
      <c r="AY146" s="16" t="s">
        <v>118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6" t="s">
        <v>81</v>
      </c>
      <c r="BK146" s="225">
        <f>ROUND(I146*H146,2)</f>
        <v>0</v>
      </c>
      <c r="BL146" s="16" t="s">
        <v>125</v>
      </c>
      <c r="BM146" s="224" t="s">
        <v>163</v>
      </c>
    </row>
    <row r="147" spans="1:51" s="13" customFormat="1" ht="12">
      <c r="A147" s="13"/>
      <c r="B147" s="226"/>
      <c r="C147" s="227"/>
      <c r="D147" s="228" t="s">
        <v>127</v>
      </c>
      <c r="E147" s="229" t="s">
        <v>1</v>
      </c>
      <c r="F147" s="230" t="s">
        <v>164</v>
      </c>
      <c r="G147" s="227"/>
      <c r="H147" s="231">
        <v>375.18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127</v>
      </c>
      <c r="AU147" s="237" t="s">
        <v>83</v>
      </c>
      <c r="AV147" s="13" t="s">
        <v>83</v>
      </c>
      <c r="AW147" s="13" t="s">
        <v>30</v>
      </c>
      <c r="AX147" s="13" t="s">
        <v>81</v>
      </c>
      <c r="AY147" s="237" t="s">
        <v>118</v>
      </c>
    </row>
    <row r="148" spans="1:65" s="2" customFormat="1" ht="16.5" customHeight="1">
      <c r="A148" s="37"/>
      <c r="B148" s="38"/>
      <c r="C148" s="238" t="s">
        <v>165</v>
      </c>
      <c r="D148" s="238" t="s">
        <v>166</v>
      </c>
      <c r="E148" s="239" t="s">
        <v>167</v>
      </c>
      <c r="F148" s="240" t="s">
        <v>168</v>
      </c>
      <c r="G148" s="241" t="s">
        <v>169</v>
      </c>
      <c r="H148" s="242">
        <v>712.842</v>
      </c>
      <c r="I148" s="243"/>
      <c r="J148" s="244">
        <f>ROUND(I148*H148,2)</f>
        <v>0</v>
      </c>
      <c r="K148" s="240" t="s">
        <v>124</v>
      </c>
      <c r="L148" s="245"/>
      <c r="M148" s="246" t="s">
        <v>1</v>
      </c>
      <c r="N148" s="247" t="s">
        <v>39</v>
      </c>
      <c r="O148" s="90"/>
      <c r="P148" s="222">
        <f>O148*H148</f>
        <v>0</v>
      </c>
      <c r="Q148" s="222">
        <v>1</v>
      </c>
      <c r="R148" s="222">
        <f>Q148*H148</f>
        <v>712.842</v>
      </c>
      <c r="S148" s="222">
        <v>0</v>
      </c>
      <c r="T148" s="223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4" t="s">
        <v>155</v>
      </c>
      <c r="AT148" s="224" t="s">
        <v>166</v>
      </c>
      <c r="AU148" s="224" t="s">
        <v>83</v>
      </c>
      <c r="AY148" s="16" t="s">
        <v>118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6" t="s">
        <v>81</v>
      </c>
      <c r="BK148" s="225">
        <f>ROUND(I148*H148,2)</f>
        <v>0</v>
      </c>
      <c r="BL148" s="16" t="s">
        <v>125</v>
      </c>
      <c r="BM148" s="224" t="s">
        <v>170</v>
      </c>
    </row>
    <row r="149" spans="1:51" s="13" customFormat="1" ht="12">
      <c r="A149" s="13"/>
      <c r="B149" s="226"/>
      <c r="C149" s="227"/>
      <c r="D149" s="228" t="s">
        <v>127</v>
      </c>
      <c r="E149" s="229" t="s">
        <v>1</v>
      </c>
      <c r="F149" s="230" t="s">
        <v>171</v>
      </c>
      <c r="G149" s="227"/>
      <c r="H149" s="231">
        <v>712.842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127</v>
      </c>
      <c r="AU149" s="237" t="s">
        <v>83</v>
      </c>
      <c r="AV149" s="13" t="s">
        <v>83</v>
      </c>
      <c r="AW149" s="13" t="s">
        <v>30</v>
      </c>
      <c r="AX149" s="13" t="s">
        <v>81</v>
      </c>
      <c r="AY149" s="237" t="s">
        <v>118</v>
      </c>
    </row>
    <row r="150" spans="1:65" s="2" customFormat="1" ht="44.25" customHeight="1">
      <c r="A150" s="37"/>
      <c r="B150" s="38"/>
      <c r="C150" s="213" t="s">
        <v>172</v>
      </c>
      <c r="D150" s="213" t="s">
        <v>120</v>
      </c>
      <c r="E150" s="214" t="s">
        <v>173</v>
      </c>
      <c r="F150" s="215" t="s">
        <v>174</v>
      </c>
      <c r="G150" s="216" t="s">
        <v>169</v>
      </c>
      <c r="H150" s="217">
        <v>594.035</v>
      </c>
      <c r="I150" s="218"/>
      <c r="J150" s="219">
        <f>ROUND(I150*H150,2)</f>
        <v>0</v>
      </c>
      <c r="K150" s="215" t="s">
        <v>124</v>
      </c>
      <c r="L150" s="43"/>
      <c r="M150" s="220" t="s">
        <v>1</v>
      </c>
      <c r="N150" s="221" t="s">
        <v>39</v>
      </c>
      <c r="O150" s="90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4" t="s">
        <v>125</v>
      </c>
      <c r="AT150" s="224" t="s">
        <v>120</v>
      </c>
      <c r="AU150" s="224" t="s">
        <v>83</v>
      </c>
      <c r="AY150" s="16" t="s">
        <v>118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6" t="s">
        <v>81</v>
      </c>
      <c r="BK150" s="225">
        <f>ROUND(I150*H150,2)</f>
        <v>0</v>
      </c>
      <c r="BL150" s="16" t="s">
        <v>125</v>
      </c>
      <c r="BM150" s="224" t="s">
        <v>175</v>
      </c>
    </row>
    <row r="151" spans="1:51" s="13" customFormat="1" ht="12">
      <c r="A151" s="13"/>
      <c r="B151" s="226"/>
      <c r="C151" s="227"/>
      <c r="D151" s="228" t="s">
        <v>127</v>
      </c>
      <c r="E151" s="229" t="s">
        <v>1</v>
      </c>
      <c r="F151" s="230" t="s">
        <v>176</v>
      </c>
      <c r="G151" s="227"/>
      <c r="H151" s="231">
        <v>594.035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127</v>
      </c>
      <c r="AU151" s="237" t="s">
        <v>83</v>
      </c>
      <c r="AV151" s="13" t="s">
        <v>83</v>
      </c>
      <c r="AW151" s="13" t="s">
        <v>30</v>
      </c>
      <c r="AX151" s="13" t="s">
        <v>81</v>
      </c>
      <c r="AY151" s="237" t="s">
        <v>118</v>
      </c>
    </row>
    <row r="152" spans="1:65" s="2" customFormat="1" ht="24.15" customHeight="1">
      <c r="A152" s="37"/>
      <c r="B152" s="38"/>
      <c r="C152" s="213" t="s">
        <v>8</v>
      </c>
      <c r="D152" s="213" t="s">
        <v>120</v>
      </c>
      <c r="E152" s="214" t="s">
        <v>177</v>
      </c>
      <c r="F152" s="215" t="s">
        <v>178</v>
      </c>
      <c r="G152" s="216" t="s">
        <v>123</v>
      </c>
      <c r="H152" s="217">
        <v>6235.868</v>
      </c>
      <c r="I152" s="218"/>
      <c r="J152" s="219">
        <f>ROUND(I152*H152,2)</f>
        <v>0</v>
      </c>
      <c r="K152" s="215" t="s">
        <v>124</v>
      </c>
      <c r="L152" s="43"/>
      <c r="M152" s="220" t="s">
        <v>1</v>
      </c>
      <c r="N152" s="221" t="s">
        <v>39</v>
      </c>
      <c r="O152" s="90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4" t="s">
        <v>125</v>
      </c>
      <c r="AT152" s="224" t="s">
        <v>120</v>
      </c>
      <c r="AU152" s="224" t="s">
        <v>83</v>
      </c>
      <c r="AY152" s="16" t="s">
        <v>118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6" t="s">
        <v>81</v>
      </c>
      <c r="BK152" s="225">
        <f>ROUND(I152*H152,2)</f>
        <v>0</v>
      </c>
      <c r="BL152" s="16" t="s">
        <v>125</v>
      </c>
      <c r="BM152" s="224" t="s">
        <v>179</v>
      </c>
    </row>
    <row r="153" spans="1:51" s="13" customFormat="1" ht="12">
      <c r="A153" s="13"/>
      <c r="B153" s="226"/>
      <c r="C153" s="227"/>
      <c r="D153" s="228" t="s">
        <v>127</v>
      </c>
      <c r="E153" s="229" t="s">
        <v>1</v>
      </c>
      <c r="F153" s="230" t="s">
        <v>132</v>
      </c>
      <c r="G153" s="227"/>
      <c r="H153" s="231">
        <v>3734.668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127</v>
      </c>
      <c r="AU153" s="237" t="s">
        <v>83</v>
      </c>
      <c r="AV153" s="13" t="s">
        <v>83</v>
      </c>
      <c r="AW153" s="13" t="s">
        <v>30</v>
      </c>
      <c r="AX153" s="13" t="s">
        <v>74</v>
      </c>
      <c r="AY153" s="237" t="s">
        <v>118</v>
      </c>
    </row>
    <row r="154" spans="1:51" s="13" customFormat="1" ht="12">
      <c r="A154" s="13"/>
      <c r="B154" s="226"/>
      <c r="C154" s="227"/>
      <c r="D154" s="228" t="s">
        <v>127</v>
      </c>
      <c r="E154" s="229" t="s">
        <v>1</v>
      </c>
      <c r="F154" s="230" t="s">
        <v>128</v>
      </c>
      <c r="G154" s="227"/>
      <c r="H154" s="231">
        <v>2501.2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127</v>
      </c>
      <c r="AU154" s="237" t="s">
        <v>83</v>
      </c>
      <c r="AV154" s="13" t="s">
        <v>83</v>
      </c>
      <c r="AW154" s="13" t="s">
        <v>30</v>
      </c>
      <c r="AX154" s="13" t="s">
        <v>74</v>
      </c>
      <c r="AY154" s="237" t="s">
        <v>118</v>
      </c>
    </row>
    <row r="155" spans="1:51" s="14" customFormat="1" ht="12">
      <c r="A155" s="14"/>
      <c r="B155" s="248"/>
      <c r="C155" s="249"/>
      <c r="D155" s="228" t="s">
        <v>127</v>
      </c>
      <c r="E155" s="250" t="s">
        <v>1</v>
      </c>
      <c r="F155" s="251" t="s">
        <v>180</v>
      </c>
      <c r="G155" s="249"/>
      <c r="H155" s="252">
        <v>6235.868</v>
      </c>
      <c r="I155" s="253"/>
      <c r="J155" s="249"/>
      <c r="K155" s="249"/>
      <c r="L155" s="254"/>
      <c r="M155" s="255"/>
      <c r="N155" s="256"/>
      <c r="O155" s="256"/>
      <c r="P155" s="256"/>
      <c r="Q155" s="256"/>
      <c r="R155" s="256"/>
      <c r="S155" s="256"/>
      <c r="T155" s="25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8" t="s">
        <v>127</v>
      </c>
      <c r="AU155" s="258" t="s">
        <v>83</v>
      </c>
      <c r="AV155" s="14" t="s">
        <v>125</v>
      </c>
      <c r="AW155" s="14" t="s">
        <v>30</v>
      </c>
      <c r="AX155" s="14" t="s">
        <v>81</v>
      </c>
      <c r="AY155" s="258" t="s">
        <v>118</v>
      </c>
    </row>
    <row r="156" spans="1:63" s="12" customFormat="1" ht="22.8" customHeight="1">
      <c r="A156" s="12"/>
      <c r="B156" s="197"/>
      <c r="C156" s="198"/>
      <c r="D156" s="199" t="s">
        <v>73</v>
      </c>
      <c r="E156" s="211" t="s">
        <v>140</v>
      </c>
      <c r="F156" s="211" t="s">
        <v>181</v>
      </c>
      <c r="G156" s="198"/>
      <c r="H156" s="198"/>
      <c r="I156" s="201"/>
      <c r="J156" s="212">
        <f>BK156</f>
        <v>0</v>
      </c>
      <c r="K156" s="198"/>
      <c r="L156" s="203"/>
      <c r="M156" s="204"/>
      <c r="N156" s="205"/>
      <c r="O156" s="205"/>
      <c r="P156" s="206">
        <f>SUM(P157:P184)</f>
        <v>0</v>
      </c>
      <c r="Q156" s="205"/>
      <c r="R156" s="206">
        <f>SUM(R157:R184)</f>
        <v>9865.1989258</v>
      </c>
      <c r="S156" s="205"/>
      <c r="T156" s="207">
        <f>SUM(T157:T184)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8" t="s">
        <v>81</v>
      </c>
      <c r="AT156" s="209" t="s">
        <v>73</v>
      </c>
      <c r="AU156" s="209" t="s">
        <v>81</v>
      </c>
      <c r="AY156" s="208" t="s">
        <v>118</v>
      </c>
      <c r="BK156" s="210">
        <f>SUM(BK157:BK184)</f>
        <v>0</v>
      </c>
    </row>
    <row r="157" spans="1:65" s="2" customFormat="1" ht="33" customHeight="1">
      <c r="A157" s="37"/>
      <c r="B157" s="38"/>
      <c r="C157" s="213" t="s">
        <v>182</v>
      </c>
      <c r="D157" s="213" t="s">
        <v>120</v>
      </c>
      <c r="E157" s="214" t="s">
        <v>183</v>
      </c>
      <c r="F157" s="215" t="s">
        <v>184</v>
      </c>
      <c r="G157" s="216" t="s">
        <v>123</v>
      </c>
      <c r="H157" s="217">
        <v>3734.668</v>
      </c>
      <c r="I157" s="218"/>
      <c r="J157" s="219">
        <f>ROUND(I157*H157,2)</f>
        <v>0</v>
      </c>
      <c r="K157" s="215" t="s">
        <v>124</v>
      </c>
      <c r="L157" s="43"/>
      <c r="M157" s="220" t="s">
        <v>1</v>
      </c>
      <c r="N157" s="221" t="s">
        <v>39</v>
      </c>
      <c r="O157" s="90"/>
      <c r="P157" s="222">
        <f>O157*H157</f>
        <v>0</v>
      </c>
      <c r="Q157" s="222">
        <v>0.23</v>
      </c>
      <c r="R157" s="222">
        <f>Q157*H157</f>
        <v>858.97364</v>
      </c>
      <c r="S157" s="222">
        <v>0</v>
      </c>
      <c r="T157" s="223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4" t="s">
        <v>125</v>
      </c>
      <c r="AT157" s="224" t="s">
        <v>120</v>
      </c>
      <c r="AU157" s="224" t="s">
        <v>83</v>
      </c>
      <c r="AY157" s="16" t="s">
        <v>118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6" t="s">
        <v>81</v>
      </c>
      <c r="BK157" s="225">
        <f>ROUND(I157*H157,2)</f>
        <v>0</v>
      </c>
      <c r="BL157" s="16" t="s">
        <v>125</v>
      </c>
      <c r="BM157" s="224" t="s">
        <v>185</v>
      </c>
    </row>
    <row r="158" spans="1:51" s="13" customFormat="1" ht="12">
      <c r="A158" s="13"/>
      <c r="B158" s="226"/>
      <c r="C158" s="227"/>
      <c r="D158" s="228" t="s">
        <v>127</v>
      </c>
      <c r="E158" s="229" t="s">
        <v>1</v>
      </c>
      <c r="F158" s="230" t="s">
        <v>132</v>
      </c>
      <c r="G158" s="227"/>
      <c r="H158" s="231">
        <v>3734.668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127</v>
      </c>
      <c r="AU158" s="237" t="s">
        <v>83</v>
      </c>
      <c r="AV158" s="13" t="s">
        <v>83</v>
      </c>
      <c r="AW158" s="13" t="s">
        <v>30</v>
      </c>
      <c r="AX158" s="13" t="s">
        <v>81</v>
      </c>
      <c r="AY158" s="237" t="s">
        <v>118</v>
      </c>
    </row>
    <row r="159" spans="1:65" s="2" customFormat="1" ht="33" customHeight="1">
      <c r="A159" s="37"/>
      <c r="B159" s="38"/>
      <c r="C159" s="213" t="s">
        <v>186</v>
      </c>
      <c r="D159" s="213" t="s">
        <v>120</v>
      </c>
      <c r="E159" s="214" t="s">
        <v>187</v>
      </c>
      <c r="F159" s="215" t="s">
        <v>188</v>
      </c>
      <c r="G159" s="216" t="s">
        <v>123</v>
      </c>
      <c r="H159" s="217">
        <v>2501.2</v>
      </c>
      <c r="I159" s="218"/>
      <c r="J159" s="219">
        <f>ROUND(I159*H159,2)</f>
        <v>0</v>
      </c>
      <c r="K159" s="215" t="s">
        <v>124</v>
      </c>
      <c r="L159" s="43"/>
      <c r="M159" s="220" t="s">
        <v>1</v>
      </c>
      <c r="N159" s="221" t="s">
        <v>39</v>
      </c>
      <c r="O159" s="90"/>
      <c r="P159" s="222">
        <f>O159*H159</f>
        <v>0</v>
      </c>
      <c r="Q159" s="222">
        <v>0.46</v>
      </c>
      <c r="R159" s="222">
        <f>Q159*H159</f>
        <v>1150.552</v>
      </c>
      <c r="S159" s="222">
        <v>0</v>
      </c>
      <c r="T159" s="223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4" t="s">
        <v>125</v>
      </c>
      <c r="AT159" s="224" t="s">
        <v>120</v>
      </c>
      <c r="AU159" s="224" t="s">
        <v>83</v>
      </c>
      <c r="AY159" s="16" t="s">
        <v>118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6" t="s">
        <v>81</v>
      </c>
      <c r="BK159" s="225">
        <f>ROUND(I159*H159,2)</f>
        <v>0</v>
      </c>
      <c r="BL159" s="16" t="s">
        <v>125</v>
      </c>
      <c r="BM159" s="224" t="s">
        <v>189</v>
      </c>
    </row>
    <row r="160" spans="1:51" s="13" customFormat="1" ht="12">
      <c r="A160" s="13"/>
      <c r="B160" s="226"/>
      <c r="C160" s="227"/>
      <c r="D160" s="228" t="s">
        <v>127</v>
      </c>
      <c r="E160" s="229" t="s">
        <v>1</v>
      </c>
      <c r="F160" s="230" t="s">
        <v>128</v>
      </c>
      <c r="G160" s="227"/>
      <c r="H160" s="231">
        <v>2501.2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127</v>
      </c>
      <c r="AU160" s="237" t="s">
        <v>83</v>
      </c>
      <c r="AV160" s="13" t="s">
        <v>83</v>
      </c>
      <c r="AW160" s="13" t="s">
        <v>30</v>
      </c>
      <c r="AX160" s="13" t="s">
        <v>81</v>
      </c>
      <c r="AY160" s="237" t="s">
        <v>118</v>
      </c>
    </row>
    <row r="161" spans="1:65" s="2" customFormat="1" ht="37.8" customHeight="1">
      <c r="A161" s="37"/>
      <c r="B161" s="38"/>
      <c r="C161" s="213" t="s">
        <v>190</v>
      </c>
      <c r="D161" s="213" t="s">
        <v>120</v>
      </c>
      <c r="E161" s="214" t="s">
        <v>191</v>
      </c>
      <c r="F161" s="215" t="s">
        <v>192</v>
      </c>
      <c r="G161" s="216" t="s">
        <v>123</v>
      </c>
      <c r="H161" s="217">
        <v>482</v>
      </c>
      <c r="I161" s="218"/>
      <c r="J161" s="219">
        <f>ROUND(I161*H161,2)</f>
        <v>0</v>
      </c>
      <c r="K161" s="215" t="s">
        <v>124</v>
      </c>
      <c r="L161" s="43"/>
      <c r="M161" s="220" t="s">
        <v>1</v>
      </c>
      <c r="N161" s="221" t="s">
        <v>39</v>
      </c>
      <c r="O161" s="90"/>
      <c r="P161" s="222">
        <f>O161*H161</f>
        <v>0</v>
      </c>
      <c r="Q161" s="222">
        <v>0.324</v>
      </c>
      <c r="R161" s="222">
        <f>Q161*H161</f>
        <v>156.168</v>
      </c>
      <c r="S161" s="222">
        <v>0</v>
      </c>
      <c r="T161" s="223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4" t="s">
        <v>125</v>
      </c>
      <c r="AT161" s="224" t="s">
        <v>120</v>
      </c>
      <c r="AU161" s="224" t="s">
        <v>83</v>
      </c>
      <c r="AY161" s="16" t="s">
        <v>118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6" t="s">
        <v>81</v>
      </c>
      <c r="BK161" s="225">
        <f>ROUND(I161*H161,2)</f>
        <v>0</v>
      </c>
      <c r="BL161" s="16" t="s">
        <v>125</v>
      </c>
      <c r="BM161" s="224" t="s">
        <v>193</v>
      </c>
    </row>
    <row r="162" spans="1:51" s="13" customFormat="1" ht="12">
      <c r="A162" s="13"/>
      <c r="B162" s="226"/>
      <c r="C162" s="227"/>
      <c r="D162" s="228" t="s">
        <v>127</v>
      </c>
      <c r="E162" s="229" t="s">
        <v>1</v>
      </c>
      <c r="F162" s="230" t="s">
        <v>194</v>
      </c>
      <c r="G162" s="227"/>
      <c r="H162" s="231">
        <v>309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127</v>
      </c>
      <c r="AU162" s="237" t="s">
        <v>83</v>
      </c>
      <c r="AV162" s="13" t="s">
        <v>83</v>
      </c>
      <c r="AW162" s="13" t="s">
        <v>30</v>
      </c>
      <c r="AX162" s="13" t="s">
        <v>74</v>
      </c>
      <c r="AY162" s="237" t="s">
        <v>118</v>
      </c>
    </row>
    <row r="163" spans="1:51" s="13" customFormat="1" ht="12">
      <c r="A163" s="13"/>
      <c r="B163" s="226"/>
      <c r="C163" s="227"/>
      <c r="D163" s="228" t="s">
        <v>127</v>
      </c>
      <c r="E163" s="229" t="s">
        <v>1</v>
      </c>
      <c r="F163" s="230" t="s">
        <v>195</v>
      </c>
      <c r="G163" s="227"/>
      <c r="H163" s="231">
        <v>173</v>
      </c>
      <c r="I163" s="232"/>
      <c r="J163" s="227"/>
      <c r="K163" s="227"/>
      <c r="L163" s="233"/>
      <c r="M163" s="234"/>
      <c r="N163" s="235"/>
      <c r="O163" s="235"/>
      <c r="P163" s="235"/>
      <c r="Q163" s="235"/>
      <c r="R163" s="235"/>
      <c r="S163" s="235"/>
      <c r="T163" s="23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7" t="s">
        <v>127</v>
      </c>
      <c r="AU163" s="237" t="s">
        <v>83</v>
      </c>
      <c r="AV163" s="13" t="s">
        <v>83</v>
      </c>
      <c r="AW163" s="13" t="s">
        <v>30</v>
      </c>
      <c r="AX163" s="13" t="s">
        <v>74</v>
      </c>
      <c r="AY163" s="237" t="s">
        <v>118</v>
      </c>
    </row>
    <row r="164" spans="1:51" s="14" customFormat="1" ht="12">
      <c r="A164" s="14"/>
      <c r="B164" s="248"/>
      <c r="C164" s="249"/>
      <c r="D164" s="228" t="s">
        <v>127</v>
      </c>
      <c r="E164" s="250" t="s">
        <v>1</v>
      </c>
      <c r="F164" s="251" t="s">
        <v>180</v>
      </c>
      <c r="G164" s="249"/>
      <c r="H164" s="252">
        <v>482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8" t="s">
        <v>127</v>
      </c>
      <c r="AU164" s="258" t="s">
        <v>83</v>
      </c>
      <c r="AV164" s="14" t="s">
        <v>125</v>
      </c>
      <c r="AW164" s="14" t="s">
        <v>30</v>
      </c>
      <c r="AX164" s="14" t="s">
        <v>81</v>
      </c>
      <c r="AY164" s="258" t="s">
        <v>118</v>
      </c>
    </row>
    <row r="165" spans="1:65" s="2" customFormat="1" ht="37.8" customHeight="1">
      <c r="A165" s="37"/>
      <c r="B165" s="38"/>
      <c r="C165" s="213" t="s">
        <v>196</v>
      </c>
      <c r="D165" s="213" t="s">
        <v>120</v>
      </c>
      <c r="E165" s="214" t="s">
        <v>197</v>
      </c>
      <c r="F165" s="215" t="s">
        <v>198</v>
      </c>
      <c r="G165" s="216" t="s">
        <v>123</v>
      </c>
      <c r="H165" s="217">
        <v>2501.2</v>
      </c>
      <c r="I165" s="218"/>
      <c r="J165" s="219">
        <f>ROUND(I165*H165,2)</f>
        <v>0</v>
      </c>
      <c r="K165" s="215" t="s">
        <v>124</v>
      </c>
      <c r="L165" s="43"/>
      <c r="M165" s="220" t="s">
        <v>1</v>
      </c>
      <c r="N165" s="221" t="s">
        <v>39</v>
      </c>
      <c r="O165" s="90"/>
      <c r="P165" s="222">
        <f>O165*H165</f>
        <v>0</v>
      </c>
      <c r="Q165" s="222">
        <v>0.3719</v>
      </c>
      <c r="R165" s="222">
        <f>Q165*H165</f>
        <v>930.19628</v>
      </c>
      <c r="S165" s="222">
        <v>0</v>
      </c>
      <c r="T165" s="223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4" t="s">
        <v>125</v>
      </c>
      <c r="AT165" s="224" t="s">
        <v>120</v>
      </c>
      <c r="AU165" s="224" t="s">
        <v>83</v>
      </c>
      <c r="AY165" s="16" t="s">
        <v>118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6" t="s">
        <v>81</v>
      </c>
      <c r="BK165" s="225">
        <f>ROUND(I165*H165,2)</f>
        <v>0</v>
      </c>
      <c r="BL165" s="16" t="s">
        <v>125</v>
      </c>
      <c r="BM165" s="224" t="s">
        <v>199</v>
      </c>
    </row>
    <row r="166" spans="1:51" s="13" customFormat="1" ht="12">
      <c r="A166" s="13"/>
      <c r="B166" s="226"/>
      <c r="C166" s="227"/>
      <c r="D166" s="228" t="s">
        <v>127</v>
      </c>
      <c r="E166" s="229" t="s">
        <v>1</v>
      </c>
      <c r="F166" s="230" t="s">
        <v>128</v>
      </c>
      <c r="G166" s="227"/>
      <c r="H166" s="231">
        <v>2501.2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127</v>
      </c>
      <c r="AU166" s="237" t="s">
        <v>83</v>
      </c>
      <c r="AV166" s="13" t="s">
        <v>83</v>
      </c>
      <c r="AW166" s="13" t="s">
        <v>30</v>
      </c>
      <c r="AX166" s="13" t="s">
        <v>81</v>
      </c>
      <c r="AY166" s="237" t="s">
        <v>118</v>
      </c>
    </row>
    <row r="167" spans="1:65" s="2" customFormat="1" ht="49.05" customHeight="1">
      <c r="A167" s="37"/>
      <c r="B167" s="38"/>
      <c r="C167" s="213" t="s">
        <v>200</v>
      </c>
      <c r="D167" s="213" t="s">
        <v>120</v>
      </c>
      <c r="E167" s="214" t="s">
        <v>201</v>
      </c>
      <c r="F167" s="215" t="s">
        <v>202</v>
      </c>
      <c r="G167" s="216" t="s">
        <v>123</v>
      </c>
      <c r="H167" s="217">
        <v>2501.2</v>
      </c>
      <c r="I167" s="218"/>
      <c r="J167" s="219">
        <f>ROUND(I167*H167,2)</f>
        <v>0</v>
      </c>
      <c r="K167" s="215" t="s">
        <v>124</v>
      </c>
      <c r="L167" s="43"/>
      <c r="M167" s="220" t="s">
        <v>1</v>
      </c>
      <c r="N167" s="221" t="s">
        <v>39</v>
      </c>
      <c r="O167" s="90"/>
      <c r="P167" s="222">
        <f>O167*H167</f>
        <v>0</v>
      </c>
      <c r="Q167" s="222">
        <v>0.13188</v>
      </c>
      <c r="R167" s="222">
        <f>Q167*H167</f>
        <v>329.858256</v>
      </c>
      <c r="S167" s="222">
        <v>0</v>
      </c>
      <c r="T167" s="223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4" t="s">
        <v>125</v>
      </c>
      <c r="AT167" s="224" t="s">
        <v>120</v>
      </c>
      <c r="AU167" s="224" t="s">
        <v>83</v>
      </c>
      <c r="AY167" s="16" t="s">
        <v>118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6" t="s">
        <v>81</v>
      </c>
      <c r="BK167" s="225">
        <f>ROUND(I167*H167,2)</f>
        <v>0</v>
      </c>
      <c r="BL167" s="16" t="s">
        <v>125</v>
      </c>
      <c r="BM167" s="224" t="s">
        <v>203</v>
      </c>
    </row>
    <row r="168" spans="1:51" s="13" customFormat="1" ht="12">
      <c r="A168" s="13"/>
      <c r="B168" s="226"/>
      <c r="C168" s="227"/>
      <c r="D168" s="228" t="s">
        <v>127</v>
      </c>
      <c r="E168" s="229" t="s">
        <v>1</v>
      </c>
      <c r="F168" s="230" t="s">
        <v>128</v>
      </c>
      <c r="G168" s="227"/>
      <c r="H168" s="231">
        <v>2501.2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127</v>
      </c>
      <c r="AU168" s="237" t="s">
        <v>83</v>
      </c>
      <c r="AV168" s="13" t="s">
        <v>83</v>
      </c>
      <c r="AW168" s="13" t="s">
        <v>30</v>
      </c>
      <c r="AX168" s="13" t="s">
        <v>81</v>
      </c>
      <c r="AY168" s="237" t="s">
        <v>118</v>
      </c>
    </row>
    <row r="169" spans="1:65" s="2" customFormat="1" ht="49.05" customHeight="1">
      <c r="A169" s="37"/>
      <c r="B169" s="38"/>
      <c r="C169" s="213" t="s">
        <v>204</v>
      </c>
      <c r="D169" s="213" t="s">
        <v>120</v>
      </c>
      <c r="E169" s="214" t="s">
        <v>205</v>
      </c>
      <c r="F169" s="215" t="s">
        <v>206</v>
      </c>
      <c r="G169" s="216" t="s">
        <v>123</v>
      </c>
      <c r="H169" s="217">
        <v>14938.67</v>
      </c>
      <c r="I169" s="218"/>
      <c r="J169" s="219">
        <f>ROUND(I169*H169,2)</f>
        <v>0</v>
      </c>
      <c r="K169" s="215" t="s">
        <v>124</v>
      </c>
      <c r="L169" s="43"/>
      <c r="M169" s="220" t="s">
        <v>1</v>
      </c>
      <c r="N169" s="221" t="s">
        <v>39</v>
      </c>
      <c r="O169" s="90"/>
      <c r="P169" s="222">
        <f>O169*H169</f>
        <v>0</v>
      </c>
      <c r="Q169" s="222">
        <v>0.18463</v>
      </c>
      <c r="R169" s="222">
        <f>Q169*H169</f>
        <v>2758.1266421</v>
      </c>
      <c r="S169" s="222">
        <v>0</v>
      </c>
      <c r="T169" s="223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4" t="s">
        <v>125</v>
      </c>
      <c r="AT169" s="224" t="s">
        <v>120</v>
      </c>
      <c r="AU169" s="224" t="s">
        <v>83</v>
      </c>
      <c r="AY169" s="16" t="s">
        <v>118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6" t="s">
        <v>81</v>
      </c>
      <c r="BK169" s="225">
        <f>ROUND(I169*H169,2)</f>
        <v>0</v>
      </c>
      <c r="BL169" s="16" t="s">
        <v>125</v>
      </c>
      <c r="BM169" s="224" t="s">
        <v>207</v>
      </c>
    </row>
    <row r="170" spans="1:51" s="13" customFormat="1" ht="12">
      <c r="A170" s="13"/>
      <c r="B170" s="226"/>
      <c r="C170" s="227"/>
      <c r="D170" s="228" t="s">
        <v>127</v>
      </c>
      <c r="E170" s="229" t="s">
        <v>1</v>
      </c>
      <c r="F170" s="230" t="s">
        <v>144</v>
      </c>
      <c r="G170" s="227"/>
      <c r="H170" s="231">
        <v>14938.67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127</v>
      </c>
      <c r="AU170" s="237" t="s">
        <v>83</v>
      </c>
      <c r="AV170" s="13" t="s">
        <v>83</v>
      </c>
      <c r="AW170" s="13" t="s">
        <v>30</v>
      </c>
      <c r="AX170" s="13" t="s">
        <v>81</v>
      </c>
      <c r="AY170" s="237" t="s">
        <v>118</v>
      </c>
    </row>
    <row r="171" spans="1:65" s="2" customFormat="1" ht="49.05" customHeight="1">
      <c r="A171" s="37"/>
      <c r="B171" s="38"/>
      <c r="C171" s="213" t="s">
        <v>208</v>
      </c>
      <c r="D171" s="213" t="s">
        <v>120</v>
      </c>
      <c r="E171" s="214" t="s">
        <v>209</v>
      </c>
      <c r="F171" s="215" t="s">
        <v>210</v>
      </c>
      <c r="G171" s="216" t="s">
        <v>123</v>
      </c>
      <c r="H171" s="217">
        <v>3734.668</v>
      </c>
      <c r="I171" s="218"/>
      <c r="J171" s="219">
        <f>ROUND(I171*H171,2)</f>
        <v>0</v>
      </c>
      <c r="K171" s="215" t="s">
        <v>124</v>
      </c>
      <c r="L171" s="43"/>
      <c r="M171" s="220" t="s">
        <v>1</v>
      </c>
      <c r="N171" s="221" t="s">
        <v>39</v>
      </c>
      <c r="O171" s="90"/>
      <c r="P171" s="222">
        <f>O171*H171</f>
        <v>0</v>
      </c>
      <c r="Q171" s="222">
        <v>0.211</v>
      </c>
      <c r="R171" s="222">
        <f>Q171*H171</f>
        <v>788.014948</v>
      </c>
      <c r="S171" s="222">
        <v>0</v>
      </c>
      <c r="T171" s="223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4" t="s">
        <v>125</v>
      </c>
      <c r="AT171" s="224" t="s">
        <v>120</v>
      </c>
      <c r="AU171" s="224" t="s">
        <v>83</v>
      </c>
      <c r="AY171" s="16" t="s">
        <v>118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6" t="s">
        <v>81</v>
      </c>
      <c r="BK171" s="225">
        <f>ROUND(I171*H171,2)</f>
        <v>0</v>
      </c>
      <c r="BL171" s="16" t="s">
        <v>125</v>
      </c>
      <c r="BM171" s="224" t="s">
        <v>211</v>
      </c>
    </row>
    <row r="172" spans="1:51" s="13" customFormat="1" ht="12">
      <c r="A172" s="13"/>
      <c r="B172" s="226"/>
      <c r="C172" s="227"/>
      <c r="D172" s="228" t="s">
        <v>127</v>
      </c>
      <c r="E172" s="229" t="s">
        <v>1</v>
      </c>
      <c r="F172" s="230" t="s">
        <v>132</v>
      </c>
      <c r="G172" s="227"/>
      <c r="H172" s="231">
        <v>3734.668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127</v>
      </c>
      <c r="AU172" s="237" t="s">
        <v>83</v>
      </c>
      <c r="AV172" s="13" t="s">
        <v>83</v>
      </c>
      <c r="AW172" s="13" t="s">
        <v>30</v>
      </c>
      <c r="AX172" s="13" t="s">
        <v>81</v>
      </c>
      <c r="AY172" s="237" t="s">
        <v>118</v>
      </c>
    </row>
    <row r="173" spans="1:65" s="2" customFormat="1" ht="37.8" customHeight="1">
      <c r="A173" s="37"/>
      <c r="B173" s="38"/>
      <c r="C173" s="213" t="s">
        <v>212</v>
      </c>
      <c r="D173" s="213" t="s">
        <v>120</v>
      </c>
      <c r="E173" s="214" t="s">
        <v>213</v>
      </c>
      <c r="F173" s="215" t="s">
        <v>214</v>
      </c>
      <c r="G173" s="216" t="s">
        <v>123</v>
      </c>
      <c r="H173" s="217">
        <v>2814</v>
      </c>
      <c r="I173" s="218"/>
      <c r="J173" s="219">
        <f>ROUND(I173*H173,2)</f>
        <v>0</v>
      </c>
      <c r="K173" s="215" t="s">
        <v>124</v>
      </c>
      <c r="L173" s="43"/>
      <c r="M173" s="220" t="s">
        <v>1</v>
      </c>
      <c r="N173" s="221" t="s">
        <v>39</v>
      </c>
      <c r="O173" s="90"/>
      <c r="P173" s="222">
        <f>O173*H173</f>
        <v>0</v>
      </c>
      <c r="Q173" s="222">
        <v>0.23</v>
      </c>
      <c r="R173" s="222">
        <f>Q173*H173</f>
        <v>647.22</v>
      </c>
      <c r="S173" s="222">
        <v>0</v>
      </c>
      <c r="T173" s="223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4" t="s">
        <v>125</v>
      </c>
      <c r="AT173" s="224" t="s">
        <v>120</v>
      </c>
      <c r="AU173" s="224" t="s">
        <v>83</v>
      </c>
      <c r="AY173" s="16" t="s">
        <v>118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6" t="s">
        <v>81</v>
      </c>
      <c r="BK173" s="225">
        <f>ROUND(I173*H173,2)</f>
        <v>0</v>
      </c>
      <c r="BL173" s="16" t="s">
        <v>125</v>
      </c>
      <c r="BM173" s="224" t="s">
        <v>215</v>
      </c>
    </row>
    <row r="174" spans="1:51" s="13" customFormat="1" ht="12">
      <c r="A174" s="13"/>
      <c r="B174" s="226"/>
      <c r="C174" s="227"/>
      <c r="D174" s="228" t="s">
        <v>127</v>
      </c>
      <c r="E174" s="229" t="s">
        <v>1</v>
      </c>
      <c r="F174" s="230" t="s">
        <v>216</v>
      </c>
      <c r="G174" s="227"/>
      <c r="H174" s="231">
        <v>2485.5</v>
      </c>
      <c r="I174" s="232"/>
      <c r="J174" s="227"/>
      <c r="K174" s="227"/>
      <c r="L174" s="233"/>
      <c r="M174" s="234"/>
      <c r="N174" s="235"/>
      <c r="O174" s="235"/>
      <c r="P174" s="235"/>
      <c r="Q174" s="235"/>
      <c r="R174" s="235"/>
      <c r="S174" s="235"/>
      <c r="T174" s="23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7" t="s">
        <v>127</v>
      </c>
      <c r="AU174" s="237" t="s">
        <v>83</v>
      </c>
      <c r="AV174" s="13" t="s">
        <v>83</v>
      </c>
      <c r="AW174" s="13" t="s">
        <v>30</v>
      </c>
      <c r="AX174" s="13" t="s">
        <v>74</v>
      </c>
      <c r="AY174" s="237" t="s">
        <v>118</v>
      </c>
    </row>
    <row r="175" spans="1:51" s="13" customFormat="1" ht="12">
      <c r="A175" s="13"/>
      <c r="B175" s="226"/>
      <c r="C175" s="227"/>
      <c r="D175" s="228" t="s">
        <v>127</v>
      </c>
      <c r="E175" s="229" t="s">
        <v>1</v>
      </c>
      <c r="F175" s="230" t="s">
        <v>217</v>
      </c>
      <c r="G175" s="227"/>
      <c r="H175" s="231">
        <v>328.5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127</v>
      </c>
      <c r="AU175" s="237" t="s">
        <v>83</v>
      </c>
      <c r="AV175" s="13" t="s">
        <v>83</v>
      </c>
      <c r="AW175" s="13" t="s">
        <v>30</v>
      </c>
      <c r="AX175" s="13" t="s">
        <v>74</v>
      </c>
      <c r="AY175" s="237" t="s">
        <v>118</v>
      </c>
    </row>
    <row r="176" spans="1:51" s="14" customFormat="1" ht="12">
      <c r="A176" s="14"/>
      <c r="B176" s="248"/>
      <c r="C176" s="249"/>
      <c r="D176" s="228" t="s">
        <v>127</v>
      </c>
      <c r="E176" s="250" t="s">
        <v>1</v>
      </c>
      <c r="F176" s="251" t="s">
        <v>180</v>
      </c>
      <c r="G176" s="249"/>
      <c r="H176" s="252">
        <v>2814</v>
      </c>
      <c r="I176" s="253"/>
      <c r="J176" s="249"/>
      <c r="K176" s="249"/>
      <c r="L176" s="254"/>
      <c r="M176" s="255"/>
      <c r="N176" s="256"/>
      <c r="O176" s="256"/>
      <c r="P176" s="256"/>
      <c r="Q176" s="256"/>
      <c r="R176" s="256"/>
      <c r="S176" s="256"/>
      <c r="T176" s="257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8" t="s">
        <v>127</v>
      </c>
      <c r="AU176" s="258" t="s">
        <v>83</v>
      </c>
      <c r="AV176" s="14" t="s">
        <v>125</v>
      </c>
      <c r="AW176" s="14" t="s">
        <v>30</v>
      </c>
      <c r="AX176" s="14" t="s">
        <v>81</v>
      </c>
      <c r="AY176" s="258" t="s">
        <v>118</v>
      </c>
    </row>
    <row r="177" spans="1:65" s="2" customFormat="1" ht="24.15" customHeight="1">
      <c r="A177" s="37"/>
      <c r="B177" s="38"/>
      <c r="C177" s="213" t="s">
        <v>7</v>
      </c>
      <c r="D177" s="213" t="s">
        <v>120</v>
      </c>
      <c r="E177" s="214" t="s">
        <v>218</v>
      </c>
      <c r="F177" s="215" t="s">
        <v>219</v>
      </c>
      <c r="G177" s="216" t="s">
        <v>123</v>
      </c>
      <c r="H177" s="217">
        <v>34679.87</v>
      </c>
      <c r="I177" s="218"/>
      <c r="J177" s="219">
        <f>ROUND(I177*H177,2)</f>
        <v>0</v>
      </c>
      <c r="K177" s="215" t="s">
        <v>124</v>
      </c>
      <c r="L177" s="43"/>
      <c r="M177" s="220" t="s">
        <v>1</v>
      </c>
      <c r="N177" s="221" t="s">
        <v>39</v>
      </c>
      <c r="O177" s="90"/>
      <c r="P177" s="222">
        <f>O177*H177</f>
        <v>0</v>
      </c>
      <c r="Q177" s="222">
        <v>0.00031</v>
      </c>
      <c r="R177" s="222">
        <f>Q177*H177</f>
        <v>10.750759700000001</v>
      </c>
      <c r="S177" s="222">
        <v>0</v>
      </c>
      <c r="T177" s="223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4" t="s">
        <v>125</v>
      </c>
      <c r="AT177" s="224" t="s">
        <v>120</v>
      </c>
      <c r="AU177" s="224" t="s">
        <v>83</v>
      </c>
      <c r="AY177" s="16" t="s">
        <v>118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6" t="s">
        <v>81</v>
      </c>
      <c r="BK177" s="225">
        <f>ROUND(I177*H177,2)</f>
        <v>0</v>
      </c>
      <c r="BL177" s="16" t="s">
        <v>125</v>
      </c>
      <c r="BM177" s="224" t="s">
        <v>220</v>
      </c>
    </row>
    <row r="178" spans="1:51" s="13" customFormat="1" ht="12">
      <c r="A178" s="13"/>
      <c r="B178" s="226"/>
      <c r="C178" s="227"/>
      <c r="D178" s="228" t="s">
        <v>127</v>
      </c>
      <c r="E178" s="229" t="s">
        <v>1</v>
      </c>
      <c r="F178" s="230" t="s">
        <v>221</v>
      </c>
      <c r="G178" s="227"/>
      <c r="H178" s="231">
        <v>29696.67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127</v>
      </c>
      <c r="AU178" s="237" t="s">
        <v>83</v>
      </c>
      <c r="AV178" s="13" t="s">
        <v>83</v>
      </c>
      <c r="AW178" s="13" t="s">
        <v>30</v>
      </c>
      <c r="AX178" s="13" t="s">
        <v>74</v>
      </c>
      <c r="AY178" s="237" t="s">
        <v>118</v>
      </c>
    </row>
    <row r="179" spans="1:51" s="13" customFormat="1" ht="12">
      <c r="A179" s="13"/>
      <c r="B179" s="226"/>
      <c r="C179" s="227"/>
      <c r="D179" s="228" t="s">
        <v>127</v>
      </c>
      <c r="E179" s="229" t="s">
        <v>1</v>
      </c>
      <c r="F179" s="230" t="s">
        <v>222</v>
      </c>
      <c r="G179" s="227"/>
      <c r="H179" s="231">
        <v>4983.2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127</v>
      </c>
      <c r="AU179" s="237" t="s">
        <v>83</v>
      </c>
      <c r="AV179" s="13" t="s">
        <v>83</v>
      </c>
      <c r="AW179" s="13" t="s">
        <v>30</v>
      </c>
      <c r="AX179" s="13" t="s">
        <v>74</v>
      </c>
      <c r="AY179" s="237" t="s">
        <v>118</v>
      </c>
    </row>
    <row r="180" spans="1:51" s="14" customFormat="1" ht="12">
      <c r="A180" s="14"/>
      <c r="B180" s="248"/>
      <c r="C180" s="249"/>
      <c r="D180" s="228" t="s">
        <v>127</v>
      </c>
      <c r="E180" s="250" t="s">
        <v>1</v>
      </c>
      <c r="F180" s="251" t="s">
        <v>180</v>
      </c>
      <c r="G180" s="249"/>
      <c r="H180" s="252">
        <v>34679.87</v>
      </c>
      <c r="I180" s="253"/>
      <c r="J180" s="249"/>
      <c r="K180" s="249"/>
      <c r="L180" s="254"/>
      <c r="M180" s="255"/>
      <c r="N180" s="256"/>
      <c r="O180" s="256"/>
      <c r="P180" s="256"/>
      <c r="Q180" s="256"/>
      <c r="R180" s="256"/>
      <c r="S180" s="256"/>
      <c r="T180" s="25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8" t="s">
        <v>127</v>
      </c>
      <c r="AU180" s="258" t="s">
        <v>83</v>
      </c>
      <c r="AV180" s="14" t="s">
        <v>125</v>
      </c>
      <c r="AW180" s="14" t="s">
        <v>30</v>
      </c>
      <c r="AX180" s="14" t="s">
        <v>81</v>
      </c>
      <c r="AY180" s="258" t="s">
        <v>118</v>
      </c>
    </row>
    <row r="181" spans="1:65" s="2" customFormat="1" ht="49.05" customHeight="1">
      <c r="A181" s="37"/>
      <c r="B181" s="38"/>
      <c r="C181" s="213" t="s">
        <v>223</v>
      </c>
      <c r="D181" s="213" t="s">
        <v>120</v>
      </c>
      <c r="E181" s="214" t="s">
        <v>224</v>
      </c>
      <c r="F181" s="215" t="s">
        <v>225</v>
      </c>
      <c r="G181" s="216" t="s">
        <v>123</v>
      </c>
      <c r="H181" s="217">
        <v>17240</v>
      </c>
      <c r="I181" s="218"/>
      <c r="J181" s="219">
        <f>ROUND(I181*H181,2)</f>
        <v>0</v>
      </c>
      <c r="K181" s="215" t="s">
        <v>124</v>
      </c>
      <c r="L181" s="43"/>
      <c r="M181" s="220" t="s">
        <v>1</v>
      </c>
      <c r="N181" s="221" t="s">
        <v>39</v>
      </c>
      <c r="O181" s="90"/>
      <c r="P181" s="222">
        <f>O181*H181</f>
        <v>0</v>
      </c>
      <c r="Q181" s="222">
        <v>0.12966</v>
      </c>
      <c r="R181" s="222">
        <f>Q181*H181</f>
        <v>2235.3384</v>
      </c>
      <c r="S181" s="222">
        <v>0</v>
      </c>
      <c r="T181" s="223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4" t="s">
        <v>125</v>
      </c>
      <c r="AT181" s="224" t="s">
        <v>120</v>
      </c>
      <c r="AU181" s="224" t="s">
        <v>83</v>
      </c>
      <c r="AY181" s="16" t="s">
        <v>118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6" t="s">
        <v>81</v>
      </c>
      <c r="BK181" s="225">
        <f>ROUND(I181*H181,2)</f>
        <v>0</v>
      </c>
      <c r="BL181" s="16" t="s">
        <v>125</v>
      </c>
      <c r="BM181" s="224" t="s">
        <v>226</v>
      </c>
    </row>
    <row r="182" spans="1:51" s="13" customFormat="1" ht="12">
      <c r="A182" s="13"/>
      <c r="B182" s="226"/>
      <c r="C182" s="227"/>
      <c r="D182" s="228" t="s">
        <v>127</v>
      </c>
      <c r="E182" s="229" t="s">
        <v>1</v>
      </c>
      <c r="F182" s="230" t="s">
        <v>227</v>
      </c>
      <c r="G182" s="227"/>
      <c r="H182" s="231">
        <v>14758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127</v>
      </c>
      <c r="AU182" s="237" t="s">
        <v>83</v>
      </c>
      <c r="AV182" s="13" t="s">
        <v>83</v>
      </c>
      <c r="AW182" s="13" t="s">
        <v>30</v>
      </c>
      <c r="AX182" s="13" t="s">
        <v>74</v>
      </c>
      <c r="AY182" s="237" t="s">
        <v>118</v>
      </c>
    </row>
    <row r="183" spans="1:51" s="13" customFormat="1" ht="12">
      <c r="A183" s="13"/>
      <c r="B183" s="226"/>
      <c r="C183" s="227"/>
      <c r="D183" s="228" t="s">
        <v>127</v>
      </c>
      <c r="E183" s="229" t="s">
        <v>1</v>
      </c>
      <c r="F183" s="230" t="s">
        <v>228</v>
      </c>
      <c r="G183" s="227"/>
      <c r="H183" s="231">
        <v>2482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127</v>
      </c>
      <c r="AU183" s="237" t="s">
        <v>83</v>
      </c>
      <c r="AV183" s="13" t="s">
        <v>83</v>
      </c>
      <c r="AW183" s="13" t="s">
        <v>30</v>
      </c>
      <c r="AX183" s="13" t="s">
        <v>74</v>
      </c>
      <c r="AY183" s="237" t="s">
        <v>118</v>
      </c>
    </row>
    <row r="184" spans="1:51" s="14" customFormat="1" ht="12">
      <c r="A184" s="14"/>
      <c r="B184" s="248"/>
      <c r="C184" s="249"/>
      <c r="D184" s="228" t="s">
        <v>127</v>
      </c>
      <c r="E184" s="250" t="s">
        <v>1</v>
      </c>
      <c r="F184" s="251" t="s">
        <v>180</v>
      </c>
      <c r="G184" s="249"/>
      <c r="H184" s="252">
        <v>17240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8" t="s">
        <v>127</v>
      </c>
      <c r="AU184" s="258" t="s">
        <v>83</v>
      </c>
      <c r="AV184" s="14" t="s">
        <v>125</v>
      </c>
      <c r="AW184" s="14" t="s">
        <v>30</v>
      </c>
      <c r="AX184" s="14" t="s">
        <v>81</v>
      </c>
      <c r="AY184" s="258" t="s">
        <v>118</v>
      </c>
    </row>
    <row r="185" spans="1:63" s="12" customFormat="1" ht="22.8" customHeight="1">
      <c r="A185" s="12"/>
      <c r="B185" s="197"/>
      <c r="C185" s="198"/>
      <c r="D185" s="199" t="s">
        <v>73</v>
      </c>
      <c r="E185" s="211" t="s">
        <v>155</v>
      </c>
      <c r="F185" s="211" t="s">
        <v>229</v>
      </c>
      <c r="G185" s="198"/>
      <c r="H185" s="198"/>
      <c r="I185" s="201"/>
      <c r="J185" s="212">
        <f>BK185</f>
        <v>0</v>
      </c>
      <c r="K185" s="198"/>
      <c r="L185" s="203"/>
      <c r="M185" s="204"/>
      <c r="N185" s="205"/>
      <c r="O185" s="205"/>
      <c r="P185" s="206">
        <f>SUM(P186:P187)</f>
        <v>0</v>
      </c>
      <c r="Q185" s="205"/>
      <c r="R185" s="206">
        <f>SUM(R186:R187)</f>
        <v>2.202</v>
      </c>
      <c r="S185" s="205"/>
      <c r="T185" s="207">
        <f>SUM(T186:T187)</f>
        <v>1.5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8" t="s">
        <v>81</v>
      </c>
      <c r="AT185" s="209" t="s">
        <v>73</v>
      </c>
      <c r="AU185" s="209" t="s">
        <v>81</v>
      </c>
      <c r="AY185" s="208" t="s">
        <v>118</v>
      </c>
      <c r="BK185" s="210">
        <f>SUM(BK186:BK187)</f>
        <v>0</v>
      </c>
    </row>
    <row r="186" spans="1:65" s="2" customFormat="1" ht="24.15" customHeight="1">
      <c r="A186" s="37"/>
      <c r="B186" s="38"/>
      <c r="C186" s="213" t="s">
        <v>230</v>
      </c>
      <c r="D186" s="213" t="s">
        <v>120</v>
      </c>
      <c r="E186" s="214" t="s">
        <v>231</v>
      </c>
      <c r="F186" s="215" t="s">
        <v>232</v>
      </c>
      <c r="G186" s="216" t="s">
        <v>233</v>
      </c>
      <c r="H186" s="217">
        <v>6</v>
      </c>
      <c r="I186" s="218"/>
      <c r="J186" s="219">
        <f>ROUND(I186*H186,2)</f>
        <v>0</v>
      </c>
      <c r="K186" s="215" t="s">
        <v>124</v>
      </c>
      <c r="L186" s="43"/>
      <c r="M186" s="220" t="s">
        <v>1</v>
      </c>
      <c r="N186" s="221" t="s">
        <v>39</v>
      </c>
      <c r="O186" s="90"/>
      <c r="P186" s="222">
        <f>O186*H186</f>
        <v>0</v>
      </c>
      <c r="Q186" s="222">
        <v>0.10037</v>
      </c>
      <c r="R186" s="222">
        <f>Q186*H186</f>
        <v>0.60222</v>
      </c>
      <c r="S186" s="222">
        <v>0.1</v>
      </c>
      <c r="T186" s="223">
        <f>S186*H186</f>
        <v>0.6000000000000001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4" t="s">
        <v>125</v>
      </c>
      <c r="AT186" s="224" t="s">
        <v>120</v>
      </c>
      <c r="AU186" s="224" t="s">
        <v>83</v>
      </c>
      <c r="AY186" s="16" t="s">
        <v>118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6" t="s">
        <v>81</v>
      </c>
      <c r="BK186" s="225">
        <f>ROUND(I186*H186,2)</f>
        <v>0</v>
      </c>
      <c r="BL186" s="16" t="s">
        <v>125</v>
      </c>
      <c r="BM186" s="224" t="s">
        <v>234</v>
      </c>
    </row>
    <row r="187" spans="1:65" s="2" customFormat="1" ht="37.8" customHeight="1">
      <c r="A187" s="37"/>
      <c r="B187" s="38"/>
      <c r="C187" s="213" t="s">
        <v>235</v>
      </c>
      <c r="D187" s="213" t="s">
        <v>120</v>
      </c>
      <c r="E187" s="214" t="s">
        <v>236</v>
      </c>
      <c r="F187" s="215" t="s">
        <v>237</v>
      </c>
      <c r="G187" s="216" t="s">
        <v>233</v>
      </c>
      <c r="H187" s="217">
        <v>3</v>
      </c>
      <c r="I187" s="218"/>
      <c r="J187" s="219">
        <f>ROUND(I187*H187,2)</f>
        <v>0</v>
      </c>
      <c r="K187" s="215" t="s">
        <v>124</v>
      </c>
      <c r="L187" s="43"/>
      <c r="M187" s="220" t="s">
        <v>1</v>
      </c>
      <c r="N187" s="221" t="s">
        <v>39</v>
      </c>
      <c r="O187" s="90"/>
      <c r="P187" s="222">
        <f>O187*H187</f>
        <v>0</v>
      </c>
      <c r="Q187" s="222">
        <v>0.53326</v>
      </c>
      <c r="R187" s="222">
        <f>Q187*H187</f>
        <v>1.59978</v>
      </c>
      <c r="S187" s="222">
        <v>0.3</v>
      </c>
      <c r="T187" s="223">
        <f>S187*H187</f>
        <v>0.8999999999999999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4" t="s">
        <v>125</v>
      </c>
      <c r="AT187" s="224" t="s">
        <v>120</v>
      </c>
      <c r="AU187" s="224" t="s">
        <v>83</v>
      </c>
      <c r="AY187" s="16" t="s">
        <v>118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6" t="s">
        <v>81</v>
      </c>
      <c r="BK187" s="225">
        <f>ROUND(I187*H187,2)</f>
        <v>0</v>
      </c>
      <c r="BL187" s="16" t="s">
        <v>125</v>
      </c>
      <c r="BM187" s="224" t="s">
        <v>238</v>
      </c>
    </row>
    <row r="188" spans="1:63" s="12" customFormat="1" ht="22.8" customHeight="1">
      <c r="A188" s="12"/>
      <c r="B188" s="197"/>
      <c r="C188" s="198"/>
      <c r="D188" s="199" t="s">
        <v>73</v>
      </c>
      <c r="E188" s="211" t="s">
        <v>160</v>
      </c>
      <c r="F188" s="211" t="s">
        <v>239</v>
      </c>
      <c r="G188" s="198"/>
      <c r="H188" s="198"/>
      <c r="I188" s="201"/>
      <c r="J188" s="212">
        <f>BK188</f>
        <v>0</v>
      </c>
      <c r="K188" s="198"/>
      <c r="L188" s="203"/>
      <c r="M188" s="204"/>
      <c r="N188" s="205"/>
      <c r="O188" s="205"/>
      <c r="P188" s="206">
        <f>SUM(P189:P216)</f>
        <v>0</v>
      </c>
      <c r="Q188" s="205"/>
      <c r="R188" s="206">
        <f>SUM(R189:R216)</f>
        <v>155.66701999999998</v>
      </c>
      <c r="S188" s="205"/>
      <c r="T188" s="207">
        <f>SUM(T189:T216)</f>
        <v>515.384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08" t="s">
        <v>81</v>
      </c>
      <c r="AT188" s="209" t="s">
        <v>73</v>
      </c>
      <c r="AU188" s="209" t="s">
        <v>81</v>
      </c>
      <c r="AY188" s="208" t="s">
        <v>118</v>
      </c>
      <c r="BK188" s="210">
        <f>SUM(BK189:BK216)</f>
        <v>0</v>
      </c>
    </row>
    <row r="189" spans="1:65" s="2" customFormat="1" ht="33" customHeight="1">
      <c r="A189" s="37"/>
      <c r="B189" s="38"/>
      <c r="C189" s="213" t="s">
        <v>240</v>
      </c>
      <c r="D189" s="213" t="s">
        <v>120</v>
      </c>
      <c r="E189" s="214" t="s">
        <v>241</v>
      </c>
      <c r="F189" s="215" t="s">
        <v>242</v>
      </c>
      <c r="G189" s="216" t="s">
        <v>233</v>
      </c>
      <c r="H189" s="217">
        <v>150</v>
      </c>
      <c r="I189" s="218"/>
      <c r="J189" s="219">
        <f>ROUND(I189*H189,2)</f>
        <v>0</v>
      </c>
      <c r="K189" s="215" t="s">
        <v>124</v>
      </c>
      <c r="L189" s="43"/>
      <c r="M189" s="220" t="s">
        <v>1</v>
      </c>
      <c r="N189" s="221" t="s">
        <v>39</v>
      </c>
      <c r="O189" s="90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4" t="s">
        <v>125</v>
      </c>
      <c r="AT189" s="224" t="s">
        <v>120</v>
      </c>
      <c r="AU189" s="224" t="s">
        <v>83</v>
      </c>
      <c r="AY189" s="16" t="s">
        <v>118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6" t="s">
        <v>81</v>
      </c>
      <c r="BK189" s="225">
        <f>ROUND(I189*H189,2)</f>
        <v>0</v>
      </c>
      <c r="BL189" s="16" t="s">
        <v>125</v>
      </c>
      <c r="BM189" s="224" t="s">
        <v>243</v>
      </c>
    </row>
    <row r="190" spans="1:65" s="2" customFormat="1" ht="16.5" customHeight="1">
      <c r="A190" s="37"/>
      <c r="B190" s="38"/>
      <c r="C190" s="238" t="s">
        <v>244</v>
      </c>
      <c r="D190" s="238" t="s">
        <v>166</v>
      </c>
      <c r="E190" s="239" t="s">
        <v>245</v>
      </c>
      <c r="F190" s="240" t="s">
        <v>246</v>
      </c>
      <c r="G190" s="241" t="s">
        <v>233</v>
      </c>
      <c r="H190" s="242">
        <v>150</v>
      </c>
      <c r="I190" s="243"/>
      <c r="J190" s="244">
        <f>ROUND(I190*H190,2)</f>
        <v>0</v>
      </c>
      <c r="K190" s="240" t="s">
        <v>124</v>
      </c>
      <c r="L190" s="245"/>
      <c r="M190" s="246" t="s">
        <v>1</v>
      </c>
      <c r="N190" s="247" t="s">
        <v>39</v>
      </c>
      <c r="O190" s="90"/>
      <c r="P190" s="222">
        <f>O190*H190</f>
        <v>0</v>
      </c>
      <c r="Q190" s="222">
        <v>0.0021</v>
      </c>
      <c r="R190" s="222">
        <f>Q190*H190</f>
        <v>0.315</v>
      </c>
      <c r="S190" s="222">
        <v>0</v>
      </c>
      <c r="T190" s="223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4" t="s">
        <v>155</v>
      </c>
      <c r="AT190" s="224" t="s">
        <v>166</v>
      </c>
      <c r="AU190" s="224" t="s">
        <v>83</v>
      </c>
      <c r="AY190" s="16" t="s">
        <v>118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6" t="s">
        <v>81</v>
      </c>
      <c r="BK190" s="225">
        <f>ROUND(I190*H190,2)</f>
        <v>0</v>
      </c>
      <c r="BL190" s="16" t="s">
        <v>125</v>
      </c>
      <c r="BM190" s="224" t="s">
        <v>247</v>
      </c>
    </row>
    <row r="191" spans="1:65" s="2" customFormat="1" ht="24.15" customHeight="1">
      <c r="A191" s="37"/>
      <c r="B191" s="38"/>
      <c r="C191" s="213" t="s">
        <v>248</v>
      </c>
      <c r="D191" s="213" t="s">
        <v>120</v>
      </c>
      <c r="E191" s="214" t="s">
        <v>249</v>
      </c>
      <c r="F191" s="215" t="s">
        <v>250</v>
      </c>
      <c r="G191" s="216" t="s">
        <v>251</v>
      </c>
      <c r="H191" s="217">
        <v>6070</v>
      </c>
      <c r="I191" s="218"/>
      <c r="J191" s="219">
        <f>ROUND(I191*H191,2)</f>
        <v>0</v>
      </c>
      <c r="K191" s="215" t="s">
        <v>124</v>
      </c>
      <c r="L191" s="43"/>
      <c r="M191" s="220" t="s">
        <v>1</v>
      </c>
      <c r="N191" s="221" t="s">
        <v>39</v>
      </c>
      <c r="O191" s="90"/>
      <c r="P191" s="222">
        <f>O191*H191</f>
        <v>0</v>
      </c>
      <c r="Q191" s="222">
        <v>0.0002</v>
      </c>
      <c r="R191" s="222">
        <f>Q191*H191</f>
        <v>1.214</v>
      </c>
      <c r="S191" s="222">
        <v>0</v>
      </c>
      <c r="T191" s="223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4" t="s">
        <v>125</v>
      </c>
      <c r="AT191" s="224" t="s">
        <v>120</v>
      </c>
      <c r="AU191" s="224" t="s">
        <v>83</v>
      </c>
      <c r="AY191" s="16" t="s">
        <v>118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6" t="s">
        <v>81</v>
      </c>
      <c r="BK191" s="225">
        <f>ROUND(I191*H191,2)</f>
        <v>0</v>
      </c>
      <c r="BL191" s="16" t="s">
        <v>125</v>
      </c>
      <c r="BM191" s="224" t="s">
        <v>252</v>
      </c>
    </row>
    <row r="192" spans="1:51" s="13" customFormat="1" ht="12">
      <c r="A192" s="13"/>
      <c r="B192" s="226"/>
      <c r="C192" s="227"/>
      <c r="D192" s="228" t="s">
        <v>127</v>
      </c>
      <c r="E192" s="229" t="s">
        <v>1</v>
      </c>
      <c r="F192" s="230" t="s">
        <v>253</v>
      </c>
      <c r="G192" s="227"/>
      <c r="H192" s="231">
        <v>6070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127</v>
      </c>
      <c r="AU192" s="237" t="s">
        <v>83</v>
      </c>
      <c r="AV192" s="13" t="s">
        <v>83</v>
      </c>
      <c r="AW192" s="13" t="s">
        <v>30</v>
      </c>
      <c r="AX192" s="13" t="s">
        <v>81</v>
      </c>
      <c r="AY192" s="237" t="s">
        <v>118</v>
      </c>
    </row>
    <row r="193" spans="1:65" s="2" customFormat="1" ht="37.8" customHeight="1">
      <c r="A193" s="37"/>
      <c r="B193" s="38"/>
      <c r="C193" s="213" t="s">
        <v>254</v>
      </c>
      <c r="D193" s="213" t="s">
        <v>120</v>
      </c>
      <c r="E193" s="214" t="s">
        <v>255</v>
      </c>
      <c r="F193" s="215" t="s">
        <v>256</v>
      </c>
      <c r="G193" s="216" t="s">
        <v>251</v>
      </c>
      <c r="H193" s="217">
        <v>6070</v>
      </c>
      <c r="I193" s="218"/>
      <c r="J193" s="219">
        <f>ROUND(I193*H193,2)</f>
        <v>0</v>
      </c>
      <c r="K193" s="215" t="s">
        <v>124</v>
      </c>
      <c r="L193" s="43"/>
      <c r="M193" s="220" t="s">
        <v>1</v>
      </c>
      <c r="N193" s="221" t="s">
        <v>39</v>
      </c>
      <c r="O193" s="90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4" t="s">
        <v>125</v>
      </c>
      <c r="AT193" s="224" t="s">
        <v>120</v>
      </c>
      <c r="AU193" s="224" t="s">
        <v>83</v>
      </c>
      <c r="AY193" s="16" t="s">
        <v>118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6" t="s">
        <v>81</v>
      </c>
      <c r="BK193" s="225">
        <f>ROUND(I193*H193,2)</f>
        <v>0</v>
      </c>
      <c r="BL193" s="16" t="s">
        <v>125</v>
      </c>
      <c r="BM193" s="224" t="s">
        <v>257</v>
      </c>
    </row>
    <row r="194" spans="1:51" s="13" customFormat="1" ht="12">
      <c r="A194" s="13"/>
      <c r="B194" s="226"/>
      <c r="C194" s="227"/>
      <c r="D194" s="228" t="s">
        <v>127</v>
      </c>
      <c r="E194" s="229" t="s">
        <v>1</v>
      </c>
      <c r="F194" s="230" t="s">
        <v>253</v>
      </c>
      <c r="G194" s="227"/>
      <c r="H194" s="231">
        <v>6070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127</v>
      </c>
      <c r="AU194" s="237" t="s">
        <v>83</v>
      </c>
      <c r="AV194" s="13" t="s">
        <v>83</v>
      </c>
      <c r="AW194" s="13" t="s">
        <v>30</v>
      </c>
      <c r="AX194" s="13" t="s">
        <v>81</v>
      </c>
      <c r="AY194" s="237" t="s">
        <v>118</v>
      </c>
    </row>
    <row r="195" spans="1:65" s="2" customFormat="1" ht="33" customHeight="1">
      <c r="A195" s="37"/>
      <c r="B195" s="38"/>
      <c r="C195" s="213" t="s">
        <v>258</v>
      </c>
      <c r="D195" s="213" t="s">
        <v>120</v>
      </c>
      <c r="E195" s="214" t="s">
        <v>259</v>
      </c>
      <c r="F195" s="215" t="s">
        <v>260</v>
      </c>
      <c r="G195" s="216" t="s">
        <v>251</v>
      </c>
      <c r="H195" s="217">
        <v>75</v>
      </c>
      <c r="I195" s="218"/>
      <c r="J195" s="219">
        <f>ROUND(I195*H195,2)</f>
        <v>0</v>
      </c>
      <c r="K195" s="215" t="s">
        <v>124</v>
      </c>
      <c r="L195" s="43"/>
      <c r="M195" s="220" t="s">
        <v>1</v>
      </c>
      <c r="N195" s="221" t="s">
        <v>39</v>
      </c>
      <c r="O195" s="90"/>
      <c r="P195" s="222">
        <f>O195*H195</f>
        <v>0</v>
      </c>
      <c r="Q195" s="222">
        <v>1E-05</v>
      </c>
      <c r="R195" s="222">
        <f>Q195*H195</f>
        <v>0.00075</v>
      </c>
      <c r="S195" s="222">
        <v>0</v>
      </c>
      <c r="T195" s="223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4" t="s">
        <v>125</v>
      </c>
      <c r="AT195" s="224" t="s">
        <v>120</v>
      </c>
      <c r="AU195" s="224" t="s">
        <v>83</v>
      </c>
      <c r="AY195" s="16" t="s">
        <v>118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6" t="s">
        <v>81</v>
      </c>
      <c r="BK195" s="225">
        <f>ROUND(I195*H195,2)</f>
        <v>0</v>
      </c>
      <c r="BL195" s="16" t="s">
        <v>125</v>
      </c>
      <c r="BM195" s="224" t="s">
        <v>261</v>
      </c>
    </row>
    <row r="196" spans="1:51" s="13" customFormat="1" ht="12">
      <c r="A196" s="13"/>
      <c r="B196" s="226"/>
      <c r="C196" s="227"/>
      <c r="D196" s="228" t="s">
        <v>127</v>
      </c>
      <c r="E196" s="229" t="s">
        <v>1</v>
      </c>
      <c r="F196" s="230" t="s">
        <v>262</v>
      </c>
      <c r="G196" s="227"/>
      <c r="H196" s="231">
        <v>75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127</v>
      </c>
      <c r="AU196" s="237" t="s">
        <v>83</v>
      </c>
      <c r="AV196" s="13" t="s">
        <v>83</v>
      </c>
      <c r="AW196" s="13" t="s">
        <v>30</v>
      </c>
      <c r="AX196" s="13" t="s">
        <v>81</v>
      </c>
      <c r="AY196" s="237" t="s">
        <v>118</v>
      </c>
    </row>
    <row r="197" spans="1:65" s="2" customFormat="1" ht="37.8" customHeight="1">
      <c r="A197" s="37"/>
      <c r="B197" s="38"/>
      <c r="C197" s="213" t="s">
        <v>263</v>
      </c>
      <c r="D197" s="213" t="s">
        <v>120</v>
      </c>
      <c r="E197" s="214" t="s">
        <v>264</v>
      </c>
      <c r="F197" s="215" t="s">
        <v>265</v>
      </c>
      <c r="G197" s="216" t="s">
        <v>251</v>
      </c>
      <c r="H197" s="217">
        <v>75</v>
      </c>
      <c r="I197" s="218"/>
      <c r="J197" s="219">
        <f>ROUND(I197*H197,2)</f>
        <v>0</v>
      </c>
      <c r="K197" s="215" t="s">
        <v>124</v>
      </c>
      <c r="L197" s="43"/>
      <c r="M197" s="220" t="s">
        <v>1</v>
      </c>
      <c r="N197" s="221" t="s">
        <v>39</v>
      </c>
      <c r="O197" s="90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4" t="s">
        <v>125</v>
      </c>
      <c r="AT197" s="224" t="s">
        <v>120</v>
      </c>
      <c r="AU197" s="224" t="s">
        <v>83</v>
      </c>
      <c r="AY197" s="16" t="s">
        <v>118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6" t="s">
        <v>81</v>
      </c>
      <c r="BK197" s="225">
        <f>ROUND(I197*H197,2)</f>
        <v>0</v>
      </c>
      <c r="BL197" s="16" t="s">
        <v>125</v>
      </c>
      <c r="BM197" s="224" t="s">
        <v>266</v>
      </c>
    </row>
    <row r="198" spans="1:51" s="13" customFormat="1" ht="12">
      <c r="A198" s="13"/>
      <c r="B198" s="226"/>
      <c r="C198" s="227"/>
      <c r="D198" s="228" t="s">
        <v>127</v>
      </c>
      <c r="E198" s="229" t="s">
        <v>1</v>
      </c>
      <c r="F198" s="230" t="s">
        <v>262</v>
      </c>
      <c r="G198" s="227"/>
      <c r="H198" s="231">
        <v>75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127</v>
      </c>
      <c r="AU198" s="237" t="s">
        <v>83</v>
      </c>
      <c r="AV198" s="13" t="s">
        <v>83</v>
      </c>
      <c r="AW198" s="13" t="s">
        <v>30</v>
      </c>
      <c r="AX198" s="13" t="s">
        <v>81</v>
      </c>
      <c r="AY198" s="237" t="s">
        <v>118</v>
      </c>
    </row>
    <row r="199" spans="1:65" s="2" customFormat="1" ht="55.5" customHeight="1">
      <c r="A199" s="37"/>
      <c r="B199" s="38"/>
      <c r="C199" s="213" t="s">
        <v>267</v>
      </c>
      <c r="D199" s="213" t="s">
        <v>120</v>
      </c>
      <c r="E199" s="214" t="s">
        <v>268</v>
      </c>
      <c r="F199" s="215" t="s">
        <v>269</v>
      </c>
      <c r="G199" s="216" t="s">
        <v>251</v>
      </c>
      <c r="H199" s="217">
        <v>75</v>
      </c>
      <c r="I199" s="218"/>
      <c r="J199" s="219">
        <f>ROUND(I199*H199,2)</f>
        <v>0</v>
      </c>
      <c r="K199" s="215" t="s">
        <v>124</v>
      </c>
      <c r="L199" s="43"/>
      <c r="M199" s="220" t="s">
        <v>1</v>
      </c>
      <c r="N199" s="221" t="s">
        <v>39</v>
      </c>
      <c r="O199" s="90"/>
      <c r="P199" s="222">
        <f>O199*H199</f>
        <v>0</v>
      </c>
      <c r="Q199" s="222">
        <v>0.00017</v>
      </c>
      <c r="R199" s="222">
        <f>Q199*H199</f>
        <v>0.012750000000000001</v>
      </c>
      <c r="S199" s="222">
        <v>0</v>
      </c>
      <c r="T199" s="223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4" t="s">
        <v>125</v>
      </c>
      <c r="AT199" s="224" t="s">
        <v>120</v>
      </c>
      <c r="AU199" s="224" t="s">
        <v>83</v>
      </c>
      <c r="AY199" s="16" t="s">
        <v>118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6" t="s">
        <v>81</v>
      </c>
      <c r="BK199" s="225">
        <f>ROUND(I199*H199,2)</f>
        <v>0</v>
      </c>
      <c r="BL199" s="16" t="s">
        <v>125</v>
      </c>
      <c r="BM199" s="224" t="s">
        <v>270</v>
      </c>
    </row>
    <row r="200" spans="1:51" s="13" customFormat="1" ht="12">
      <c r="A200" s="13"/>
      <c r="B200" s="226"/>
      <c r="C200" s="227"/>
      <c r="D200" s="228" t="s">
        <v>127</v>
      </c>
      <c r="E200" s="229" t="s">
        <v>1</v>
      </c>
      <c r="F200" s="230" t="s">
        <v>262</v>
      </c>
      <c r="G200" s="227"/>
      <c r="H200" s="231">
        <v>75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127</v>
      </c>
      <c r="AU200" s="237" t="s">
        <v>83</v>
      </c>
      <c r="AV200" s="13" t="s">
        <v>83</v>
      </c>
      <c r="AW200" s="13" t="s">
        <v>30</v>
      </c>
      <c r="AX200" s="13" t="s">
        <v>81</v>
      </c>
      <c r="AY200" s="237" t="s">
        <v>118</v>
      </c>
    </row>
    <row r="201" spans="1:65" s="2" customFormat="1" ht="33" customHeight="1">
      <c r="A201" s="37"/>
      <c r="B201" s="38"/>
      <c r="C201" s="213" t="s">
        <v>271</v>
      </c>
      <c r="D201" s="213" t="s">
        <v>120</v>
      </c>
      <c r="E201" s="214" t="s">
        <v>272</v>
      </c>
      <c r="F201" s="215" t="s">
        <v>273</v>
      </c>
      <c r="G201" s="216" t="s">
        <v>233</v>
      </c>
      <c r="H201" s="217">
        <v>22</v>
      </c>
      <c r="I201" s="218"/>
      <c r="J201" s="219">
        <f>ROUND(I201*H201,2)</f>
        <v>0</v>
      </c>
      <c r="K201" s="215" t="s">
        <v>124</v>
      </c>
      <c r="L201" s="43"/>
      <c r="M201" s="220" t="s">
        <v>1</v>
      </c>
      <c r="N201" s="221" t="s">
        <v>39</v>
      </c>
      <c r="O201" s="90"/>
      <c r="P201" s="222">
        <f>O201*H201</f>
        <v>0</v>
      </c>
      <c r="Q201" s="222">
        <v>7.00566</v>
      </c>
      <c r="R201" s="222">
        <f>Q201*H201</f>
        <v>154.12452</v>
      </c>
      <c r="S201" s="222">
        <v>0</v>
      </c>
      <c r="T201" s="223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4" t="s">
        <v>125</v>
      </c>
      <c r="AT201" s="224" t="s">
        <v>120</v>
      </c>
      <c r="AU201" s="224" t="s">
        <v>83</v>
      </c>
      <c r="AY201" s="16" t="s">
        <v>118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6" t="s">
        <v>81</v>
      </c>
      <c r="BK201" s="225">
        <f>ROUND(I201*H201,2)</f>
        <v>0</v>
      </c>
      <c r="BL201" s="16" t="s">
        <v>125</v>
      </c>
      <c r="BM201" s="224" t="s">
        <v>274</v>
      </c>
    </row>
    <row r="202" spans="1:51" s="13" customFormat="1" ht="12">
      <c r="A202" s="13"/>
      <c r="B202" s="226"/>
      <c r="C202" s="227"/>
      <c r="D202" s="228" t="s">
        <v>127</v>
      </c>
      <c r="E202" s="229" t="s">
        <v>1</v>
      </c>
      <c r="F202" s="230" t="s">
        <v>275</v>
      </c>
      <c r="G202" s="227"/>
      <c r="H202" s="231">
        <v>6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127</v>
      </c>
      <c r="AU202" s="237" t="s">
        <v>83</v>
      </c>
      <c r="AV202" s="13" t="s">
        <v>83</v>
      </c>
      <c r="AW202" s="13" t="s">
        <v>30</v>
      </c>
      <c r="AX202" s="13" t="s">
        <v>74</v>
      </c>
      <c r="AY202" s="237" t="s">
        <v>118</v>
      </c>
    </row>
    <row r="203" spans="1:51" s="13" customFormat="1" ht="12">
      <c r="A203" s="13"/>
      <c r="B203" s="226"/>
      <c r="C203" s="227"/>
      <c r="D203" s="228" t="s">
        <v>127</v>
      </c>
      <c r="E203" s="229" t="s">
        <v>1</v>
      </c>
      <c r="F203" s="230" t="s">
        <v>276</v>
      </c>
      <c r="G203" s="227"/>
      <c r="H203" s="231">
        <v>16</v>
      </c>
      <c r="I203" s="232"/>
      <c r="J203" s="227"/>
      <c r="K203" s="227"/>
      <c r="L203" s="233"/>
      <c r="M203" s="234"/>
      <c r="N203" s="235"/>
      <c r="O203" s="235"/>
      <c r="P203" s="235"/>
      <c r="Q203" s="235"/>
      <c r="R203" s="235"/>
      <c r="S203" s="235"/>
      <c r="T203" s="23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7" t="s">
        <v>127</v>
      </c>
      <c r="AU203" s="237" t="s">
        <v>83</v>
      </c>
      <c r="AV203" s="13" t="s">
        <v>83</v>
      </c>
      <c r="AW203" s="13" t="s">
        <v>30</v>
      </c>
      <c r="AX203" s="13" t="s">
        <v>74</v>
      </c>
      <c r="AY203" s="237" t="s">
        <v>118</v>
      </c>
    </row>
    <row r="204" spans="1:51" s="14" customFormat="1" ht="12">
      <c r="A204" s="14"/>
      <c r="B204" s="248"/>
      <c r="C204" s="249"/>
      <c r="D204" s="228" t="s">
        <v>127</v>
      </c>
      <c r="E204" s="250" t="s">
        <v>1</v>
      </c>
      <c r="F204" s="251" t="s">
        <v>180</v>
      </c>
      <c r="G204" s="249"/>
      <c r="H204" s="252">
        <v>22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8" t="s">
        <v>127</v>
      </c>
      <c r="AU204" s="258" t="s">
        <v>83</v>
      </c>
      <c r="AV204" s="14" t="s">
        <v>125</v>
      </c>
      <c r="AW204" s="14" t="s">
        <v>30</v>
      </c>
      <c r="AX204" s="14" t="s">
        <v>81</v>
      </c>
      <c r="AY204" s="258" t="s">
        <v>118</v>
      </c>
    </row>
    <row r="205" spans="1:65" s="2" customFormat="1" ht="37.8" customHeight="1">
      <c r="A205" s="37"/>
      <c r="B205" s="38"/>
      <c r="C205" s="213" t="s">
        <v>277</v>
      </c>
      <c r="D205" s="213" t="s">
        <v>120</v>
      </c>
      <c r="E205" s="214" t="s">
        <v>278</v>
      </c>
      <c r="F205" s="215" t="s">
        <v>279</v>
      </c>
      <c r="G205" s="216" t="s">
        <v>251</v>
      </c>
      <c r="H205" s="217">
        <v>75</v>
      </c>
      <c r="I205" s="218"/>
      <c r="J205" s="219">
        <f>ROUND(I205*H205,2)</f>
        <v>0</v>
      </c>
      <c r="K205" s="215" t="s">
        <v>124</v>
      </c>
      <c r="L205" s="43"/>
      <c r="M205" s="220" t="s">
        <v>1</v>
      </c>
      <c r="N205" s="221" t="s">
        <v>39</v>
      </c>
      <c r="O205" s="90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4" t="s">
        <v>125</v>
      </c>
      <c r="AT205" s="224" t="s">
        <v>120</v>
      </c>
      <c r="AU205" s="224" t="s">
        <v>83</v>
      </c>
      <c r="AY205" s="16" t="s">
        <v>118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6" t="s">
        <v>81</v>
      </c>
      <c r="BK205" s="225">
        <f>ROUND(I205*H205,2)</f>
        <v>0</v>
      </c>
      <c r="BL205" s="16" t="s">
        <v>125</v>
      </c>
      <c r="BM205" s="224" t="s">
        <v>280</v>
      </c>
    </row>
    <row r="206" spans="1:51" s="13" customFormat="1" ht="12">
      <c r="A206" s="13"/>
      <c r="B206" s="226"/>
      <c r="C206" s="227"/>
      <c r="D206" s="228" t="s">
        <v>127</v>
      </c>
      <c r="E206" s="229" t="s">
        <v>1</v>
      </c>
      <c r="F206" s="230" t="s">
        <v>262</v>
      </c>
      <c r="G206" s="227"/>
      <c r="H206" s="231">
        <v>75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127</v>
      </c>
      <c r="AU206" s="237" t="s">
        <v>83</v>
      </c>
      <c r="AV206" s="13" t="s">
        <v>83</v>
      </c>
      <c r="AW206" s="13" t="s">
        <v>30</v>
      </c>
      <c r="AX206" s="13" t="s">
        <v>81</v>
      </c>
      <c r="AY206" s="237" t="s">
        <v>118</v>
      </c>
    </row>
    <row r="207" spans="1:65" s="2" customFormat="1" ht="24.15" customHeight="1">
      <c r="A207" s="37"/>
      <c r="B207" s="38"/>
      <c r="C207" s="213" t="s">
        <v>281</v>
      </c>
      <c r="D207" s="213" t="s">
        <v>120</v>
      </c>
      <c r="E207" s="214" t="s">
        <v>282</v>
      </c>
      <c r="F207" s="215" t="s">
        <v>283</v>
      </c>
      <c r="G207" s="216" t="s">
        <v>251</v>
      </c>
      <c r="H207" s="217">
        <v>75</v>
      </c>
      <c r="I207" s="218"/>
      <c r="J207" s="219">
        <f>ROUND(I207*H207,2)</f>
        <v>0</v>
      </c>
      <c r="K207" s="215" t="s">
        <v>124</v>
      </c>
      <c r="L207" s="43"/>
      <c r="M207" s="220" t="s">
        <v>1</v>
      </c>
      <c r="N207" s="221" t="s">
        <v>39</v>
      </c>
      <c r="O207" s="90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4" t="s">
        <v>125</v>
      </c>
      <c r="AT207" s="224" t="s">
        <v>120</v>
      </c>
      <c r="AU207" s="224" t="s">
        <v>83</v>
      </c>
      <c r="AY207" s="16" t="s">
        <v>118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6" t="s">
        <v>81</v>
      </c>
      <c r="BK207" s="225">
        <f>ROUND(I207*H207,2)</f>
        <v>0</v>
      </c>
      <c r="BL207" s="16" t="s">
        <v>125</v>
      </c>
      <c r="BM207" s="224" t="s">
        <v>284</v>
      </c>
    </row>
    <row r="208" spans="1:51" s="13" customFormat="1" ht="12">
      <c r="A208" s="13"/>
      <c r="B208" s="226"/>
      <c r="C208" s="227"/>
      <c r="D208" s="228" t="s">
        <v>127</v>
      </c>
      <c r="E208" s="229" t="s">
        <v>1</v>
      </c>
      <c r="F208" s="230" t="s">
        <v>262</v>
      </c>
      <c r="G208" s="227"/>
      <c r="H208" s="231">
        <v>75</v>
      </c>
      <c r="I208" s="232"/>
      <c r="J208" s="227"/>
      <c r="K208" s="227"/>
      <c r="L208" s="233"/>
      <c r="M208" s="234"/>
      <c r="N208" s="235"/>
      <c r="O208" s="235"/>
      <c r="P208" s="235"/>
      <c r="Q208" s="235"/>
      <c r="R208" s="235"/>
      <c r="S208" s="235"/>
      <c r="T208" s="23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7" t="s">
        <v>127</v>
      </c>
      <c r="AU208" s="237" t="s">
        <v>83</v>
      </c>
      <c r="AV208" s="13" t="s">
        <v>83</v>
      </c>
      <c r="AW208" s="13" t="s">
        <v>30</v>
      </c>
      <c r="AX208" s="13" t="s">
        <v>81</v>
      </c>
      <c r="AY208" s="237" t="s">
        <v>118</v>
      </c>
    </row>
    <row r="209" spans="1:65" s="2" customFormat="1" ht="66.75" customHeight="1">
      <c r="A209" s="37"/>
      <c r="B209" s="38"/>
      <c r="C209" s="213" t="s">
        <v>285</v>
      </c>
      <c r="D209" s="213" t="s">
        <v>120</v>
      </c>
      <c r="E209" s="214" t="s">
        <v>286</v>
      </c>
      <c r="F209" s="215" t="s">
        <v>287</v>
      </c>
      <c r="G209" s="216" t="s">
        <v>251</v>
      </c>
      <c r="H209" s="217">
        <v>880</v>
      </c>
      <c r="I209" s="218"/>
      <c r="J209" s="219">
        <f>ROUND(I209*H209,2)</f>
        <v>0</v>
      </c>
      <c r="K209" s="215" t="s">
        <v>124</v>
      </c>
      <c r="L209" s="43"/>
      <c r="M209" s="220" t="s">
        <v>1</v>
      </c>
      <c r="N209" s="221" t="s">
        <v>39</v>
      </c>
      <c r="O209" s="90"/>
      <c r="P209" s="222">
        <f>O209*H209</f>
        <v>0</v>
      </c>
      <c r="Q209" s="222">
        <v>0</v>
      </c>
      <c r="R209" s="222">
        <f>Q209*H209</f>
        <v>0</v>
      </c>
      <c r="S209" s="222">
        <v>0.172</v>
      </c>
      <c r="T209" s="223">
        <f>S209*H209</f>
        <v>151.35999999999999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24" t="s">
        <v>125</v>
      </c>
      <c r="AT209" s="224" t="s">
        <v>120</v>
      </c>
      <c r="AU209" s="224" t="s">
        <v>83</v>
      </c>
      <c r="AY209" s="16" t="s">
        <v>118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6" t="s">
        <v>81</v>
      </c>
      <c r="BK209" s="225">
        <f>ROUND(I209*H209,2)</f>
        <v>0</v>
      </c>
      <c r="BL209" s="16" t="s">
        <v>125</v>
      </c>
      <c r="BM209" s="224" t="s">
        <v>288</v>
      </c>
    </row>
    <row r="210" spans="1:51" s="13" customFormat="1" ht="12">
      <c r="A210" s="13"/>
      <c r="B210" s="226"/>
      <c r="C210" s="227"/>
      <c r="D210" s="228" t="s">
        <v>127</v>
      </c>
      <c r="E210" s="229" t="s">
        <v>1</v>
      </c>
      <c r="F210" s="230" t="s">
        <v>289</v>
      </c>
      <c r="G210" s="227"/>
      <c r="H210" s="231">
        <v>880</v>
      </c>
      <c r="I210" s="232"/>
      <c r="J210" s="227"/>
      <c r="K210" s="227"/>
      <c r="L210" s="233"/>
      <c r="M210" s="234"/>
      <c r="N210" s="235"/>
      <c r="O210" s="235"/>
      <c r="P210" s="235"/>
      <c r="Q210" s="235"/>
      <c r="R210" s="235"/>
      <c r="S210" s="235"/>
      <c r="T210" s="23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7" t="s">
        <v>127</v>
      </c>
      <c r="AU210" s="237" t="s">
        <v>83</v>
      </c>
      <c r="AV210" s="13" t="s">
        <v>83</v>
      </c>
      <c r="AW210" s="13" t="s">
        <v>30</v>
      </c>
      <c r="AX210" s="13" t="s">
        <v>81</v>
      </c>
      <c r="AY210" s="237" t="s">
        <v>118</v>
      </c>
    </row>
    <row r="211" spans="1:65" s="2" customFormat="1" ht="66.75" customHeight="1">
      <c r="A211" s="37"/>
      <c r="B211" s="38"/>
      <c r="C211" s="213" t="s">
        <v>290</v>
      </c>
      <c r="D211" s="213" t="s">
        <v>120</v>
      </c>
      <c r="E211" s="214" t="s">
        <v>291</v>
      </c>
      <c r="F211" s="215" t="s">
        <v>292</v>
      </c>
      <c r="G211" s="216" t="s">
        <v>251</v>
      </c>
      <c r="H211" s="217">
        <v>110</v>
      </c>
      <c r="I211" s="218"/>
      <c r="J211" s="219">
        <f>ROUND(I211*H211,2)</f>
        <v>0</v>
      </c>
      <c r="K211" s="215" t="s">
        <v>124</v>
      </c>
      <c r="L211" s="43"/>
      <c r="M211" s="220" t="s">
        <v>1</v>
      </c>
      <c r="N211" s="221" t="s">
        <v>39</v>
      </c>
      <c r="O211" s="90"/>
      <c r="P211" s="222">
        <f>O211*H211</f>
        <v>0</v>
      </c>
      <c r="Q211" s="222">
        <v>0</v>
      </c>
      <c r="R211" s="222">
        <f>Q211*H211</f>
        <v>0</v>
      </c>
      <c r="S211" s="222">
        <v>0.086</v>
      </c>
      <c r="T211" s="223">
        <f>S211*H211</f>
        <v>9.459999999999999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4" t="s">
        <v>125</v>
      </c>
      <c r="AT211" s="224" t="s">
        <v>120</v>
      </c>
      <c r="AU211" s="224" t="s">
        <v>83</v>
      </c>
      <c r="AY211" s="16" t="s">
        <v>118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6" t="s">
        <v>81</v>
      </c>
      <c r="BK211" s="225">
        <f>ROUND(I211*H211,2)</f>
        <v>0</v>
      </c>
      <c r="BL211" s="16" t="s">
        <v>125</v>
      </c>
      <c r="BM211" s="224" t="s">
        <v>293</v>
      </c>
    </row>
    <row r="212" spans="1:51" s="13" customFormat="1" ht="12">
      <c r="A212" s="13"/>
      <c r="B212" s="226"/>
      <c r="C212" s="227"/>
      <c r="D212" s="228" t="s">
        <v>127</v>
      </c>
      <c r="E212" s="229" t="s">
        <v>1</v>
      </c>
      <c r="F212" s="230" t="s">
        <v>294</v>
      </c>
      <c r="G212" s="227"/>
      <c r="H212" s="231">
        <v>110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127</v>
      </c>
      <c r="AU212" s="237" t="s">
        <v>83</v>
      </c>
      <c r="AV212" s="13" t="s">
        <v>83</v>
      </c>
      <c r="AW212" s="13" t="s">
        <v>30</v>
      </c>
      <c r="AX212" s="13" t="s">
        <v>81</v>
      </c>
      <c r="AY212" s="237" t="s">
        <v>118</v>
      </c>
    </row>
    <row r="213" spans="1:65" s="2" customFormat="1" ht="66.75" customHeight="1">
      <c r="A213" s="37"/>
      <c r="B213" s="38"/>
      <c r="C213" s="213" t="s">
        <v>295</v>
      </c>
      <c r="D213" s="213" t="s">
        <v>120</v>
      </c>
      <c r="E213" s="214" t="s">
        <v>296</v>
      </c>
      <c r="F213" s="215" t="s">
        <v>297</v>
      </c>
      <c r="G213" s="216" t="s">
        <v>123</v>
      </c>
      <c r="H213" s="217">
        <v>2814</v>
      </c>
      <c r="I213" s="218"/>
      <c r="J213" s="219">
        <f>ROUND(I213*H213,2)</f>
        <v>0</v>
      </c>
      <c r="K213" s="215" t="s">
        <v>124</v>
      </c>
      <c r="L213" s="43"/>
      <c r="M213" s="220" t="s">
        <v>1</v>
      </c>
      <c r="N213" s="221" t="s">
        <v>39</v>
      </c>
      <c r="O213" s="90"/>
      <c r="P213" s="222">
        <f>O213*H213</f>
        <v>0</v>
      </c>
      <c r="Q213" s="222">
        <v>0</v>
      </c>
      <c r="R213" s="222">
        <f>Q213*H213</f>
        <v>0</v>
      </c>
      <c r="S213" s="222">
        <v>0.126</v>
      </c>
      <c r="T213" s="223">
        <f>S213*H213</f>
        <v>354.564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4" t="s">
        <v>125</v>
      </c>
      <c r="AT213" s="224" t="s">
        <v>120</v>
      </c>
      <c r="AU213" s="224" t="s">
        <v>83</v>
      </c>
      <c r="AY213" s="16" t="s">
        <v>118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6" t="s">
        <v>81</v>
      </c>
      <c r="BK213" s="225">
        <f>ROUND(I213*H213,2)</f>
        <v>0</v>
      </c>
      <c r="BL213" s="16" t="s">
        <v>125</v>
      </c>
      <c r="BM213" s="224" t="s">
        <v>298</v>
      </c>
    </row>
    <row r="214" spans="1:51" s="13" customFormat="1" ht="12">
      <c r="A214" s="13"/>
      <c r="B214" s="226"/>
      <c r="C214" s="227"/>
      <c r="D214" s="228" t="s">
        <v>127</v>
      </c>
      <c r="E214" s="229" t="s">
        <v>1</v>
      </c>
      <c r="F214" s="230" t="s">
        <v>216</v>
      </c>
      <c r="G214" s="227"/>
      <c r="H214" s="231">
        <v>2485.5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127</v>
      </c>
      <c r="AU214" s="237" t="s">
        <v>83</v>
      </c>
      <c r="AV214" s="13" t="s">
        <v>83</v>
      </c>
      <c r="AW214" s="13" t="s">
        <v>30</v>
      </c>
      <c r="AX214" s="13" t="s">
        <v>74</v>
      </c>
      <c r="AY214" s="237" t="s">
        <v>118</v>
      </c>
    </row>
    <row r="215" spans="1:51" s="13" customFormat="1" ht="12">
      <c r="A215" s="13"/>
      <c r="B215" s="226"/>
      <c r="C215" s="227"/>
      <c r="D215" s="228" t="s">
        <v>127</v>
      </c>
      <c r="E215" s="229" t="s">
        <v>1</v>
      </c>
      <c r="F215" s="230" t="s">
        <v>217</v>
      </c>
      <c r="G215" s="227"/>
      <c r="H215" s="231">
        <v>328.5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127</v>
      </c>
      <c r="AU215" s="237" t="s">
        <v>83</v>
      </c>
      <c r="AV215" s="13" t="s">
        <v>83</v>
      </c>
      <c r="AW215" s="13" t="s">
        <v>30</v>
      </c>
      <c r="AX215" s="13" t="s">
        <v>74</v>
      </c>
      <c r="AY215" s="237" t="s">
        <v>118</v>
      </c>
    </row>
    <row r="216" spans="1:51" s="14" customFormat="1" ht="12">
      <c r="A216" s="14"/>
      <c r="B216" s="248"/>
      <c r="C216" s="249"/>
      <c r="D216" s="228" t="s">
        <v>127</v>
      </c>
      <c r="E216" s="250" t="s">
        <v>1</v>
      </c>
      <c r="F216" s="251" t="s">
        <v>180</v>
      </c>
      <c r="G216" s="249"/>
      <c r="H216" s="252">
        <v>2814</v>
      </c>
      <c r="I216" s="253"/>
      <c r="J216" s="249"/>
      <c r="K216" s="249"/>
      <c r="L216" s="254"/>
      <c r="M216" s="255"/>
      <c r="N216" s="256"/>
      <c r="O216" s="256"/>
      <c r="P216" s="256"/>
      <c r="Q216" s="256"/>
      <c r="R216" s="256"/>
      <c r="S216" s="256"/>
      <c r="T216" s="25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8" t="s">
        <v>127</v>
      </c>
      <c r="AU216" s="258" t="s">
        <v>83</v>
      </c>
      <c r="AV216" s="14" t="s">
        <v>125</v>
      </c>
      <c r="AW216" s="14" t="s">
        <v>30</v>
      </c>
      <c r="AX216" s="14" t="s">
        <v>81</v>
      </c>
      <c r="AY216" s="258" t="s">
        <v>118</v>
      </c>
    </row>
    <row r="217" spans="1:63" s="12" customFormat="1" ht="22.8" customHeight="1">
      <c r="A217" s="12"/>
      <c r="B217" s="197"/>
      <c r="C217" s="198"/>
      <c r="D217" s="199" t="s">
        <v>73</v>
      </c>
      <c r="E217" s="211" t="s">
        <v>299</v>
      </c>
      <c r="F217" s="211" t="s">
        <v>300</v>
      </c>
      <c r="G217" s="198"/>
      <c r="H217" s="198"/>
      <c r="I217" s="201"/>
      <c r="J217" s="212">
        <f>BK217</f>
        <v>0</v>
      </c>
      <c r="K217" s="198"/>
      <c r="L217" s="203"/>
      <c r="M217" s="204"/>
      <c r="N217" s="205"/>
      <c r="O217" s="205"/>
      <c r="P217" s="206">
        <f>SUM(P218:P228)</f>
        <v>0</v>
      </c>
      <c r="Q217" s="205"/>
      <c r="R217" s="206">
        <f>SUM(R218:R228)</f>
        <v>0</v>
      </c>
      <c r="S217" s="205"/>
      <c r="T217" s="207">
        <f>SUM(T218:T228)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08" t="s">
        <v>81</v>
      </c>
      <c r="AT217" s="209" t="s">
        <v>73</v>
      </c>
      <c r="AU217" s="209" t="s">
        <v>81</v>
      </c>
      <c r="AY217" s="208" t="s">
        <v>118</v>
      </c>
      <c r="BK217" s="210">
        <f>SUM(BK218:BK228)</f>
        <v>0</v>
      </c>
    </row>
    <row r="218" spans="1:65" s="2" customFormat="1" ht="37.8" customHeight="1">
      <c r="A218" s="37"/>
      <c r="B218" s="38"/>
      <c r="C218" s="213" t="s">
        <v>301</v>
      </c>
      <c r="D218" s="213" t="s">
        <v>120</v>
      </c>
      <c r="E218" s="214" t="s">
        <v>302</v>
      </c>
      <c r="F218" s="215" t="s">
        <v>303</v>
      </c>
      <c r="G218" s="216" t="s">
        <v>169</v>
      </c>
      <c r="H218" s="217">
        <v>4816.854</v>
      </c>
      <c r="I218" s="218"/>
      <c r="J218" s="219">
        <f>ROUND(I218*H218,2)</f>
        <v>0</v>
      </c>
      <c r="K218" s="215" t="s">
        <v>124</v>
      </c>
      <c r="L218" s="43"/>
      <c r="M218" s="220" t="s">
        <v>1</v>
      </c>
      <c r="N218" s="221" t="s">
        <v>39</v>
      </c>
      <c r="O218" s="90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4" t="s">
        <v>125</v>
      </c>
      <c r="AT218" s="224" t="s">
        <v>120</v>
      </c>
      <c r="AU218" s="224" t="s">
        <v>83</v>
      </c>
      <c r="AY218" s="16" t="s">
        <v>118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6" t="s">
        <v>81</v>
      </c>
      <c r="BK218" s="225">
        <f>ROUND(I218*H218,2)</f>
        <v>0</v>
      </c>
      <c r="BL218" s="16" t="s">
        <v>125</v>
      </c>
      <c r="BM218" s="224" t="s">
        <v>304</v>
      </c>
    </row>
    <row r="219" spans="1:51" s="13" customFormat="1" ht="12">
      <c r="A219" s="13"/>
      <c r="B219" s="226"/>
      <c r="C219" s="227"/>
      <c r="D219" s="228" t="s">
        <v>127</v>
      </c>
      <c r="E219" s="229" t="s">
        <v>1</v>
      </c>
      <c r="F219" s="230" t="s">
        <v>305</v>
      </c>
      <c r="G219" s="227"/>
      <c r="H219" s="231">
        <v>2533.75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127</v>
      </c>
      <c r="AU219" s="237" t="s">
        <v>83</v>
      </c>
      <c r="AV219" s="13" t="s">
        <v>83</v>
      </c>
      <c r="AW219" s="13" t="s">
        <v>30</v>
      </c>
      <c r="AX219" s="13" t="s">
        <v>74</v>
      </c>
      <c r="AY219" s="237" t="s">
        <v>118</v>
      </c>
    </row>
    <row r="220" spans="1:51" s="13" customFormat="1" ht="12">
      <c r="A220" s="13"/>
      <c r="B220" s="226"/>
      <c r="C220" s="227"/>
      <c r="D220" s="228" t="s">
        <v>127</v>
      </c>
      <c r="E220" s="229" t="s">
        <v>1</v>
      </c>
      <c r="F220" s="230" t="s">
        <v>306</v>
      </c>
      <c r="G220" s="227"/>
      <c r="H220" s="231">
        <v>1767.72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127</v>
      </c>
      <c r="AU220" s="237" t="s">
        <v>83</v>
      </c>
      <c r="AV220" s="13" t="s">
        <v>83</v>
      </c>
      <c r="AW220" s="13" t="s">
        <v>30</v>
      </c>
      <c r="AX220" s="13" t="s">
        <v>74</v>
      </c>
      <c r="AY220" s="237" t="s">
        <v>118</v>
      </c>
    </row>
    <row r="221" spans="1:51" s="13" customFormat="1" ht="12">
      <c r="A221" s="13"/>
      <c r="B221" s="226"/>
      <c r="C221" s="227"/>
      <c r="D221" s="228" t="s">
        <v>127</v>
      </c>
      <c r="E221" s="229" t="s">
        <v>1</v>
      </c>
      <c r="F221" s="230" t="s">
        <v>307</v>
      </c>
      <c r="G221" s="227"/>
      <c r="H221" s="231">
        <v>515.384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127</v>
      </c>
      <c r="AU221" s="237" t="s">
        <v>83</v>
      </c>
      <c r="AV221" s="13" t="s">
        <v>83</v>
      </c>
      <c r="AW221" s="13" t="s">
        <v>30</v>
      </c>
      <c r="AX221" s="13" t="s">
        <v>74</v>
      </c>
      <c r="AY221" s="237" t="s">
        <v>118</v>
      </c>
    </row>
    <row r="222" spans="1:51" s="14" customFormat="1" ht="12">
      <c r="A222" s="14"/>
      <c r="B222" s="248"/>
      <c r="C222" s="249"/>
      <c r="D222" s="228" t="s">
        <v>127</v>
      </c>
      <c r="E222" s="250" t="s">
        <v>1</v>
      </c>
      <c r="F222" s="251" t="s">
        <v>180</v>
      </c>
      <c r="G222" s="249"/>
      <c r="H222" s="252">
        <v>4816.854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8" t="s">
        <v>127</v>
      </c>
      <c r="AU222" s="258" t="s">
        <v>83</v>
      </c>
      <c r="AV222" s="14" t="s">
        <v>125</v>
      </c>
      <c r="AW222" s="14" t="s">
        <v>30</v>
      </c>
      <c r="AX222" s="14" t="s">
        <v>81</v>
      </c>
      <c r="AY222" s="258" t="s">
        <v>118</v>
      </c>
    </row>
    <row r="223" spans="1:65" s="2" customFormat="1" ht="37.8" customHeight="1">
      <c r="A223" s="37"/>
      <c r="B223" s="38"/>
      <c r="C223" s="213" t="s">
        <v>308</v>
      </c>
      <c r="D223" s="213" t="s">
        <v>120</v>
      </c>
      <c r="E223" s="214" t="s">
        <v>309</v>
      </c>
      <c r="F223" s="215" t="s">
        <v>310</v>
      </c>
      <c r="G223" s="216" t="s">
        <v>169</v>
      </c>
      <c r="H223" s="217">
        <v>96337.08</v>
      </c>
      <c r="I223" s="218"/>
      <c r="J223" s="219">
        <f>ROUND(I223*H223,2)</f>
        <v>0</v>
      </c>
      <c r="K223" s="215" t="s">
        <v>124</v>
      </c>
      <c r="L223" s="43"/>
      <c r="M223" s="220" t="s">
        <v>1</v>
      </c>
      <c r="N223" s="221" t="s">
        <v>39</v>
      </c>
      <c r="O223" s="90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4" t="s">
        <v>125</v>
      </c>
      <c r="AT223" s="224" t="s">
        <v>120</v>
      </c>
      <c r="AU223" s="224" t="s">
        <v>83</v>
      </c>
      <c r="AY223" s="16" t="s">
        <v>118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6" t="s">
        <v>81</v>
      </c>
      <c r="BK223" s="225">
        <f>ROUND(I223*H223,2)</f>
        <v>0</v>
      </c>
      <c r="BL223" s="16" t="s">
        <v>125</v>
      </c>
      <c r="BM223" s="224" t="s">
        <v>311</v>
      </c>
    </row>
    <row r="224" spans="1:51" s="13" customFormat="1" ht="12">
      <c r="A224" s="13"/>
      <c r="B224" s="226"/>
      <c r="C224" s="227"/>
      <c r="D224" s="228" t="s">
        <v>127</v>
      </c>
      <c r="E224" s="229" t="s">
        <v>1</v>
      </c>
      <c r="F224" s="230" t="s">
        <v>312</v>
      </c>
      <c r="G224" s="227"/>
      <c r="H224" s="231">
        <v>96337.08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127</v>
      </c>
      <c r="AU224" s="237" t="s">
        <v>83</v>
      </c>
      <c r="AV224" s="13" t="s">
        <v>83</v>
      </c>
      <c r="AW224" s="13" t="s">
        <v>30</v>
      </c>
      <c r="AX224" s="13" t="s">
        <v>81</v>
      </c>
      <c r="AY224" s="237" t="s">
        <v>118</v>
      </c>
    </row>
    <row r="225" spans="1:65" s="2" customFormat="1" ht="44.25" customHeight="1">
      <c r="A225" s="37"/>
      <c r="B225" s="38"/>
      <c r="C225" s="213" t="s">
        <v>313</v>
      </c>
      <c r="D225" s="213" t="s">
        <v>120</v>
      </c>
      <c r="E225" s="214" t="s">
        <v>314</v>
      </c>
      <c r="F225" s="215" t="s">
        <v>174</v>
      </c>
      <c r="G225" s="216" t="s">
        <v>169</v>
      </c>
      <c r="H225" s="217">
        <v>3049.134</v>
      </c>
      <c r="I225" s="218"/>
      <c r="J225" s="219">
        <f>ROUND(I225*H225,2)</f>
        <v>0</v>
      </c>
      <c r="K225" s="215" t="s">
        <v>124</v>
      </c>
      <c r="L225" s="43"/>
      <c r="M225" s="220" t="s">
        <v>1</v>
      </c>
      <c r="N225" s="221" t="s">
        <v>39</v>
      </c>
      <c r="O225" s="90"/>
      <c r="P225" s="222">
        <f>O225*H225</f>
        <v>0</v>
      </c>
      <c r="Q225" s="222">
        <v>0</v>
      </c>
      <c r="R225" s="222">
        <f>Q225*H225</f>
        <v>0</v>
      </c>
      <c r="S225" s="222">
        <v>0</v>
      </c>
      <c r="T225" s="223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4" t="s">
        <v>125</v>
      </c>
      <c r="AT225" s="224" t="s">
        <v>120</v>
      </c>
      <c r="AU225" s="224" t="s">
        <v>83</v>
      </c>
      <c r="AY225" s="16" t="s">
        <v>118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6" t="s">
        <v>81</v>
      </c>
      <c r="BK225" s="225">
        <f>ROUND(I225*H225,2)</f>
        <v>0</v>
      </c>
      <c r="BL225" s="16" t="s">
        <v>125</v>
      </c>
      <c r="BM225" s="224" t="s">
        <v>315</v>
      </c>
    </row>
    <row r="226" spans="1:51" s="13" customFormat="1" ht="12">
      <c r="A226" s="13"/>
      <c r="B226" s="226"/>
      <c r="C226" s="227"/>
      <c r="D226" s="228" t="s">
        <v>127</v>
      </c>
      <c r="E226" s="229" t="s">
        <v>1</v>
      </c>
      <c r="F226" s="230" t="s">
        <v>305</v>
      </c>
      <c r="G226" s="227"/>
      <c r="H226" s="231">
        <v>2533.75</v>
      </c>
      <c r="I226" s="232"/>
      <c r="J226" s="227"/>
      <c r="K226" s="227"/>
      <c r="L226" s="233"/>
      <c r="M226" s="234"/>
      <c r="N226" s="235"/>
      <c r="O226" s="235"/>
      <c r="P226" s="235"/>
      <c r="Q226" s="235"/>
      <c r="R226" s="235"/>
      <c r="S226" s="235"/>
      <c r="T226" s="236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7" t="s">
        <v>127</v>
      </c>
      <c r="AU226" s="237" t="s">
        <v>83</v>
      </c>
      <c r="AV226" s="13" t="s">
        <v>83</v>
      </c>
      <c r="AW226" s="13" t="s">
        <v>30</v>
      </c>
      <c r="AX226" s="13" t="s">
        <v>74</v>
      </c>
      <c r="AY226" s="237" t="s">
        <v>118</v>
      </c>
    </row>
    <row r="227" spans="1:51" s="13" customFormat="1" ht="12">
      <c r="A227" s="13"/>
      <c r="B227" s="226"/>
      <c r="C227" s="227"/>
      <c r="D227" s="228" t="s">
        <v>127</v>
      </c>
      <c r="E227" s="229" t="s">
        <v>1</v>
      </c>
      <c r="F227" s="230" t="s">
        <v>307</v>
      </c>
      <c r="G227" s="227"/>
      <c r="H227" s="231">
        <v>515.384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127</v>
      </c>
      <c r="AU227" s="237" t="s">
        <v>83</v>
      </c>
      <c r="AV227" s="13" t="s">
        <v>83</v>
      </c>
      <c r="AW227" s="13" t="s">
        <v>30</v>
      </c>
      <c r="AX227" s="13" t="s">
        <v>74</v>
      </c>
      <c r="AY227" s="237" t="s">
        <v>118</v>
      </c>
    </row>
    <row r="228" spans="1:51" s="14" customFormat="1" ht="12">
      <c r="A228" s="14"/>
      <c r="B228" s="248"/>
      <c r="C228" s="249"/>
      <c r="D228" s="228" t="s">
        <v>127</v>
      </c>
      <c r="E228" s="250" t="s">
        <v>1</v>
      </c>
      <c r="F228" s="251" t="s">
        <v>180</v>
      </c>
      <c r="G228" s="249"/>
      <c r="H228" s="252">
        <v>3049.134</v>
      </c>
      <c r="I228" s="253"/>
      <c r="J228" s="249"/>
      <c r="K228" s="249"/>
      <c r="L228" s="254"/>
      <c r="M228" s="255"/>
      <c r="N228" s="256"/>
      <c r="O228" s="256"/>
      <c r="P228" s="256"/>
      <c r="Q228" s="256"/>
      <c r="R228" s="256"/>
      <c r="S228" s="256"/>
      <c r="T228" s="257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8" t="s">
        <v>127</v>
      </c>
      <c r="AU228" s="258" t="s">
        <v>83</v>
      </c>
      <c r="AV228" s="14" t="s">
        <v>125</v>
      </c>
      <c r="AW228" s="14" t="s">
        <v>30</v>
      </c>
      <c r="AX228" s="14" t="s">
        <v>81</v>
      </c>
      <c r="AY228" s="258" t="s">
        <v>118</v>
      </c>
    </row>
    <row r="229" spans="1:63" s="12" customFormat="1" ht="22.8" customHeight="1">
      <c r="A229" s="12"/>
      <c r="B229" s="197"/>
      <c r="C229" s="198"/>
      <c r="D229" s="199" t="s">
        <v>73</v>
      </c>
      <c r="E229" s="211" t="s">
        <v>316</v>
      </c>
      <c r="F229" s="211" t="s">
        <v>317</v>
      </c>
      <c r="G229" s="198"/>
      <c r="H229" s="198"/>
      <c r="I229" s="201"/>
      <c r="J229" s="212">
        <f>BK229</f>
        <v>0</v>
      </c>
      <c r="K229" s="198"/>
      <c r="L229" s="203"/>
      <c r="M229" s="204"/>
      <c r="N229" s="205"/>
      <c r="O229" s="205"/>
      <c r="P229" s="206">
        <f>P230</f>
        <v>0</v>
      </c>
      <c r="Q229" s="205"/>
      <c r="R229" s="206">
        <f>R230</f>
        <v>0</v>
      </c>
      <c r="S229" s="205"/>
      <c r="T229" s="207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8" t="s">
        <v>81</v>
      </c>
      <c r="AT229" s="209" t="s">
        <v>73</v>
      </c>
      <c r="AU229" s="209" t="s">
        <v>81</v>
      </c>
      <c r="AY229" s="208" t="s">
        <v>118</v>
      </c>
      <c r="BK229" s="210">
        <f>BK230</f>
        <v>0</v>
      </c>
    </row>
    <row r="230" spans="1:65" s="2" customFormat="1" ht="44.25" customHeight="1">
      <c r="A230" s="37"/>
      <c r="B230" s="38"/>
      <c r="C230" s="213" t="s">
        <v>318</v>
      </c>
      <c r="D230" s="213" t="s">
        <v>120</v>
      </c>
      <c r="E230" s="214" t="s">
        <v>319</v>
      </c>
      <c r="F230" s="215" t="s">
        <v>320</v>
      </c>
      <c r="G230" s="216" t="s">
        <v>169</v>
      </c>
      <c r="H230" s="217">
        <v>10737.019</v>
      </c>
      <c r="I230" s="218"/>
      <c r="J230" s="219">
        <f>ROUND(I230*H230,2)</f>
        <v>0</v>
      </c>
      <c r="K230" s="215" t="s">
        <v>124</v>
      </c>
      <c r="L230" s="43"/>
      <c r="M230" s="220" t="s">
        <v>1</v>
      </c>
      <c r="N230" s="221" t="s">
        <v>39</v>
      </c>
      <c r="O230" s="90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24" t="s">
        <v>125</v>
      </c>
      <c r="AT230" s="224" t="s">
        <v>120</v>
      </c>
      <c r="AU230" s="224" t="s">
        <v>83</v>
      </c>
      <c r="AY230" s="16" t="s">
        <v>118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6" t="s">
        <v>81</v>
      </c>
      <c r="BK230" s="225">
        <f>ROUND(I230*H230,2)</f>
        <v>0</v>
      </c>
      <c r="BL230" s="16" t="s">
        <v>125</v>
      </c>
      <c r="BM230" s="224" t="s">
        <v>321</v>
      </c>
    </row>
    <row r="231" spans="1:63" s="12" customFormat="1" ht="25.9" customHeight="1">
      <c r="A231" s="12"/>
      <c r="B231" s="197"/>
      <c r="C231" s="198"/>
      <c r="D231" s="199" t="s">
        <v>73</v>
      </c>
      <c r="E231" s="200" t="s">
        <v>322</v>
      </c>
      <c r="F231" s="200" t="s">
        <v>323</v>
      </c>
      <c r="G231" s="198"/>
      <c r="H231" s="198"/>
      <c r="I231" s="201"/>
      <c r="J231" s="202">
        <f>BK231</f>
        <v>0</v>
      </c>
      <c r="K231" s="198"/>
      <c r="L231" s="203"/>
      <c r="M231" s="204"/>
      <c r="N231" s="205"/>
      <c r="O231" s="205"/>
      <c r="P231" s="206">
        <f>P232+P236+P240</f>
        <v>0</v>
      </c>
      <c r="Q231" s="205"/>
      <c r="R231" s="206">
        <f>R232+R236+R240</f>
        <v>0</v>
      </c>
      <c r="S231" s="205"/>
      <c r="T231" s="207">
        <f>T232+T236+T240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8" t="s">
        <v>140</v>
      </c>
      <c r="AT231" s="209" t="s">
        <v>73</v>
      </c>
      <c r="AU231" s="209" t="s">
        <v>74</v>
      </c>
      <c r="AY231" s="208" t="s">
        <v>118</v>
      </c>
      <c r="BK231" s="210">
        <f>BK232+BK236+BK240</f>
        <v>0</v>
      </c>
    </row>
    <row r="232" spans="1:63" s="12" customFormat="1" ht="22.8" customHeight="1">
      <c r="A232" s="12"/>
      <c r="B232" s="197"/>
      <c r="C232" s="198"/>
      <c r="D232" s="199" t="s">
        <v>73</v>
      </c>
      <c r="E232" s="211" t="s">
        <v>324</v>
      </c>
      <c r="F232" s="211" t="s">
        <v>325</v>
      </c>
      <c r="G232" s="198"/>
      <c r="H232" s="198"/>
      <c r="I232" s="201"/>
      <c r="J232" s="212">
        <f>BK232</f>
        <v>0</v>
      </c>
      <c r="K232" s="198"/>
      <c r="L232" s="203"/>
      <c r="M232" s="204"/>
      <c r="N232" s="205"/>
      <c r="O232" s="205"/>
      <c r="P232" s="206">
        <f>SUM(P233:P235)</f>
        <v>0</v>
      </c>
      <c r="Q232" s="205"/>
      <c r="R232" s="206">
        <f>SUM(R233:R235)</f>
        <v>0</v>
      </c>
      <c r="S232" s="205"/>
      <c r="T232" s="207">
        <f>SUM(T233:T235)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8" t="s">
        <v>140</v>
      </c>
      <c r="AT232" s="209" t="s">
        <v>73</v>
      </c>
      <c r="AU232" s="209" t="s">
        <v>81</v>
      </c>
      <c r="AY232" s="208" t="s">
        <v>118</v>
      </c>
      <c r="BK232" s="210">
        <f>SUM(BK233:BK235)</f>
        <v>0</v>
      </c>
    </row>
    <row r="233" spans="1:65" s="2" customFormat="1" ht="16.5" customHeight="1">
      <c r="A233" s="37"/>
      <c r="B233" s="38"/>
      <c r="C233" s="213" t="s">
        <v>326</v>
      </c>
      <c r="D233" s="213" t="s">
        <v>120</v>
      </c>
      <c r="E233" s="214" t="s">
        <v>327</v>
      </c>
      <c r="F233" s="215" t="s">
        <v>328</v>
      </c>
      <c r="G233" s="216" t="s">
        <v>329</v>
      </c>
      <c r="H233" s="217">
        <v>1</v>
      </c>
      <c r="I233" s="218"/>
      <c r="J233" s="219">
        <f>ROUND(I233*H233,2)</f>
        <v>0</v>
      </c>
      <c r="K233" s="215" t="s">
        <v>124</v>
      </c>
      <c r="L233" s="43"/>
      <c r="M233" s="220" t="s">
        <v>1</v>
      </c>
      <c r="N233" s="221" t="s">
        <v>39</v>
      </c>
      <c r="O233" s="90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4" t="s">
        <v>330</v>
      </c>
      <c r="AT233" s="224" t="s">
        <v>120</v>
      </c>
      <c r="AU233" s="224" t="s">
        <v>83</v>
      </c>
      <c r="AY233" s="16" t="s">
        <v>118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6" t="s">
        <v>81</v>
      </c>
      <c r="BK233" s="225">
        <f>ROUND(I233*H233,2)</f>
        <v>0</v>
      </c>
      <c r="BL233" s="16" t="s">
        <v>330</v>
      </c>
      <c r="BM233" s="224" t="s">
        <v>331</v>
      </c>
    </row>
    <row r="234" spans="1:65" s="2" customFormat="1" ht="16.5" customHeight="1">
      <c r="A234" s="37"/>
      <c r="B234" s="38"/>
      <c r="C234" s="213" t="s">
        <v>332</v>
      </c>
      <c r="D234" s="213" t="s">
        <v>120</v>
      </c>
      <c r="E234" s="214" t="s">
        <v>333</v>
      </c>
      <c r="F234" s="215" t="s">
        <v>334</v>
      </c>
      <c r="G234" s="216" t="s">
        <v>329</v>
      </c>
      <c r="H234" s="217">
        <v>1</v>
      </c>
      <c r="I234" s="218"/>
      <c r="J234" s="219">
        <f>ROUND(I234*H234,2)</f>
        <v>0</v>
      </c>
      <c r="K234" s="215" t="s">
        <v>124</v>
      </c>
      <c r="L234" s="43"/>
      <c r="M234" s="220" t="s">
        <v>1</v>
      </c>
      <c r="N234" s="221" t="s">
        <v>39</v>
      </c>
      <c r="O234" s="90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24" t="s">
        <v>330</v>
      </c>
      <c r="AT234" s="224" t="s">
        <v>120</v>
      </c>
      <c r="AU234" s="224" t="s">
        <v>83</v>
      </c>
      <c r="AY234" s="16" t="s">
        <v>118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6" t="s">
        <v>81</v>
      </c>
      <c r="BK234" s="225">
        <f>ROUND(I234*H234,2)</f>
        <v>0</v>
      </c>
      <c r="BL234" s="16" t="s">
        <v>330</v>
      </c>
      <c r="BM234" s="224" t="s">
        <v>335</v>
      </c>
    </row>
    <row r="235" spans="1:65" s="2" customFormat="1" ht="16.5" customHeight="1">
      <c r="A235" s="37"/>
      <c r="B235" s="38"/>
      <c r="C235" s="213" t="s">
        <v>336</v>
      </c>
      <c r="D235" s="213" t="s">
        <v>120</v>
      </c>
      <c r="E235" s="214" t="s">
        <v>337</v>
      </c>
      <c r="F235" s="215" t="s">
        <v>338</v>
      </c>
      <c r="G235" s="216" t="s">
        <v>329</v>
      </c>
      <c r="H235" s="217">
        <v>1</v>
      </c>
      <c r="I235" s="218"/>
      <c r="J235" s="219">
        <f>ROUND(I235*H235,2)</f>
        <v>0</v>
      </c>
      <c r="K235" s="215" t="s">
        <v>124</v>
      </c>
      <c r="L235" s="43"/>
      <c r="M235" s="220" t="s">
        <v>1</v>
      </c>
      <c r="N235" s="221" t="s">
        <v>39</v>
      </c>
      <c r="O235" s="90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4" t="s">
        <v>330</v>
      </c>
      <c r="AT235" s="224" t="s">
        <v>120</v>
      </c>
      <c r="AU235" s="224" t="s">
        <v>83</v>
      </c>
      <c r="AY235" s="16" t="s">
        <v>118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6" t="s">
        <v>81</v>
      </c>
      <c r="BK235" s="225">
        <f>ROUND(I235*H235,2)</f>
        <v>0</v>
      </c>
      <c r="BL235" s="16" t="s">
        <v>330</v>
      </c>
      <c r="BM235" s="224" t="s">
        <v>339</v>
      </c>
    </row>
    <row r="236" spans="1:63" s="12" customFormat="1" ht="22.8" customHeight="1">
      <c r="A236" s="12"/>
      <c r="B236" s="197"/>
      <c r="C236" s="198"/>
      <c r="D236" s="199" t="s">
        <v>73</v>
      </c>
      <c r="E236" s="211" t="s">
        <v>340</v>
      </c>
      <c r="F236" s="211" t="s">
        <v>341</v>
      </c>
      <c r="G236" s="198"/>
      <c r="H236" s="198"/>
      <c r="I236" s="201"/>
      <c r="J236" s="212">
        <f>BK236</f>
        <v>0</v>
      </c>
      <c r="K236" s="198"/>
      <c r="L236" s="203"/>
      <c r="M236" s="204"/>
      <c r="N236" s="205"/>
      <c r="O236" s="205"/>
      <c r="P236" s="206">
        <f>SUM(P237:P239)</f>
        <v>0</v>
      </c>
      <c r="Q236" s="205"/>
      <c r="R236" s="206">
        <f>SUM(R237:R239)</f>
        <v>0</v>
      </c>
      <c r="S236" s="205"/>
      <c r="T236" s="207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140</v>
      </c>
      <c r="AT236" s="209" t="s">
        <v>73</v>
      </c>
      <c r="AU236" s="209" t="s">
        <v>81</v>
      </c>
      <c r="AY236" s="208" t="s">
        <v>118</v>
      </c>
      <c r="BK236" s="210">
        <f>SUM(BK237:BK239)</f>
        <v>0</v>
      </c>
    </row>
    <row r="237" spans="1:65" s="2" customFormat="1" ht="16.5" customHeight="1">
      <c r="A237" s="37"/>
      <c r="B237" s="38"/>
      <c r="C237" s="213" t="s">
        <v>342</v>
      </c>
      <c r="D237" s="213" t="s">
        <v>120</v>
      </c>
      <c r="E237" s="214" t="s">
        <v>343</v>
      </c>
      <c r="F237" s="215" t="s">
        <v>341</v>
      </c>
      <c r="G237" s="216" t="s">
        <v>329</v>
      </c>
      <c r="H237" s="217">
        <v>1</v>
      </c>
      <c r="I237" s="218"/>
      <c r="J237" s="219">
        <f>ROUND(I237*H237,2)</f>
        <v>0</v>
      </c>
      <c r="K237" s="215" t="s">
        <v>124</v>
      </c>
      <c r="L237" s="43"/>
      <c r="M237" s="220" t="s">
        <v>1</v>
      </c>
      <c r="N237" s="221" t="s">
        <v>39</v>
      </c>
      <c r="O237" s="90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4" t="s">
        <v>330</v>
      </c>
      <c r="AT237" s="224" t="s">
        <v>120</v>
      </c>
      <c r="AU237" s="224" t="s">
        <v>83</v>
      </c>
      <c r="AY237" s="16" t="s">
        <v>118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6" t="s">
        <v>81</v>
      </c>
      <c r="BK237" s="225">
        <f>ROUND(I237*H237,2)</f>
        <v>0</v>
      </c>
      <c r="BL237" s="16" t="s">
        <v>330</v>
      </c>
      <c r="BM237" s="224" t="s">
        <v>344</v>
      </c>
    </row>
    <row r="238" spans="1:65" s="2" customFormat="1" ht="16.5" customHeight="1">
      <c r="A238" s="37"/>
      <c r="B238" s="38"/>
      <c r="C238" s="213" t="s">
        <v>345</v>
      </c>
      <c r="D238" s="213" t="s">
        <v>120</v>
      </c>
      <c r="E238" s="214" t="s">
        <v>346</v>
      </c>
      <c r="F238" s="215" t="s">
        <v>347</v>
      </c>
      <c r="G238" s="216" t="s">
        <v>329</v>
      </c>
      <c r="H238" s="217">
        <v>1</v>
      </c>
      <c r="I238" s="218"/>
      <c r="J238" s="219">
        <f>ROUND(I238*H238,2)</f>
        <v>0</v>
      </c>
      <c r="K238" s="215" t="s">
        <v>124</v>
      </c>
      <c r="L238" s="43"/>
      <c r="M238" s="220" t="s">
        <v>1</v>
      </c>
      <c r="N238" s="221" t="s">
        <v>39</v>
      </c>
      <c r="O238" s="90"/>
      <c r="P238" s="222">
        <f>O238*H238</f>
        <v>0</v>
      </c>
      <c r="Q238" s="222">
        <v>0</v>
      </c>
      <c r="R238" s="222">
        <f>Q238*H238</f>
        <v>0</v>
      </c>
      <c r="S238" s="222">
        <v>0</v>
      </c>
      <c r="T238" s="223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4" t="s">
        <v>330</v>
      </c>
      <c r="AT238" s="224" t="s">
        <v>120</v>
      </c>
      <c r="AU238" s="224" t="s">
        <v>83</v>
      </c>
      <c r="AY238" s="16" t="s">
        <v>118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6" t="s">
        <v>81</v>
      </c>
      <c r="BK238" s="225">
        <f>ROUND(I238*H238,2)</f>
        <v>0</v>
      </c>
      <c r="BL238" s="16" t="s">
        <v>330</v>
      </c>
      <c r="BM238" s="224" t="s">
        <v>348</v>
      </c>
    </row>
    <row r="239" spans="1:65" s="2" customFormat="1" ht="16.5" customHeight="1">
      <c r="A239" s="37"/>
      <c r="B239" s="38"/>
      <c r="C239" s="213" t="s">
        <v>349</v>
      </c>
      <c r="D239" s="213" t="s">
        <v>120</v>
      </c>
      <c r="E239" s="214" t="s">
        <v>350</v>
      </c>
      <c r="F239" s="215" t="s">
        <v>351</v>
      </c>
      <c r="G239" s="216" t="s">
        <v>329</v>
      </c>
      <c r="H239" s="217">
        <v>1</v>
      </c>
      <c r="I239" s="218"/>
      <c r="J239" s="219">
        <f>ROUND(I239*H239,2)</f>
        <v>0</v>
      </c>
      <c r="K239" s="215" t="s">
        <v>124</v>
      </c>
      <c r="L239" s="43"/>
      <c r="M239" s="220" t="s">
        <v>1</v>
      </c>
      <c r="N239" s="221" t="s">
        <v>39</v>
      </c>
      <c r="O239" s="90"/>
      <c r="P239" s="222">
        <f>O239*H239</f>
        <v>0</v>
      </c>
      <c r="Q239" s="222">
        <v>0</v>
      </c>
      <c r="R239" s="222">
        <f>Q239*H239</f>
        <v>0</v>
      </c>
      <c r="S239" s="222">
        <v>0</v>
      </c>
      <c r="T239" s="223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24" t="s">
        <v>330</v>
      </c>
      <c r="AT239" s="224" t="s">
        <v>120</v>
      </c>
      <c r="AU239" s="224" t="s">
        <v>83</v>
      </c>
      <c r="AY239" s="16" t="s">
        <v>118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6" t="s">
        <v>81</v>
      </c>
      <c r="BK239" s="225">
        <f>ROUND(I239*H239,2)</f>
        <v>0</v>
      </c>
      <c r="BL239" s="16" t="s">
        <v>330</v>
      </c>
      <c r="BM239" s="224" t="s">
        <v>352</v>
      </c>
    </row>
    <row r="240" spans="1:63" s="12" customFormat="1" ht="22.8" customHeight="1">
      <c r="A240" s="12"/>
      <c r="B240" s="197"/>
      <c r="C240" s="198"/>
      <c r="D240" s="199" t="s">
        <v>73</v>
      </c>
      <c r="E240" s="211" t="s">
        <v>353</v>
      </c>
      <c r="F240" s="211" t="s">
        <v>354</v>
      </c>
      <c r="G240" s="198"/>
      <c r="H240" s="198"/>
      <c r="I240" s="201"/>
      <c r="J240" s="212">
        <f>BK240</f>
        <v>0</v>
      </c>
      <c r="K240" s="198"/>
      <c r="L240" s="203"/>
      <c r="M240" s="204"/>
      <c r="N240" s="205"/>
      <c r="O240" s="205"/>
      <c r="P240" s="206">
        <f>SUM(P241:P242)</f>
        <v>0</v>
      </c>
      <c r="Q240" s="205"/>
      <c r="R240" s="206">
        <f>SUM(R241:R242)</f>
        <v>0</v>
      </c>
      <c r="S240" s="205"/>
      <c r="T240" s="207">
        <f>SUM(T241:T242)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8" t="s">
        <v>140</v>
      </c>
      <c r="AT240" s="209" t="s">
        <v>73</v>
      </c>
      <c r="AU240" s="209" t="s">
        <v>81</v>
      </c>
      <c r="AY240" s="208" t="s">
        <v>118</v>
      </c>
      <c r="BK240" s="210">
        <f>SUM(BK241:BK242)</f>
        <v>0</v>
      </c>
    </row>
    <row r="241" spans="1:65" s="2" customFormat="1" ht="16.5" customHeight="1">
      <c r="A241" s="37"/>
      <c r="B241" s="38"/>
      <c r="C241" s="213" t="s">
        <v>355</v>
      </c>
      <c r="D241" s="213" t="s">
        <v>120</v>
      </c>
      <c r="E241" s="214" t="s">
        <v>356</v>
      </c>
      <c r="F241" s="215" t="s">
        <v>357</v>
      </c>
      <c r="G241" s="216" t="s">
        <v>329</v>
      </c>
      <c r="H241" s="217">
        <v>1</v>
      </c>
      <c r="I241" s="218"/>
      <c r="J241" s="219">
        <f>ROUND(I241*H241,2)</f>
        <v>0</v>
      </c>
      <c r="K241" s="215" t="s">
        <v>124</v>
      </c>
      <c r="L241" s="43"/>
      <c r="M241" s="220" t="s">
        <v>1</v>
      </c>
      <c r="N241" s="221" t="s">
        <v>39</v>
      </c>
      <c r="O241" s="90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24" t="s">
        <v>330</v>
      </c>
      <c r="AT241" s="224" t="s">
        <v>120</v>
      </c>
      <c r="AU241" s="224" t="s">
        <v>83</v>
      </c>
      <c r="AY241" s="16" t="s">
        <v>118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6" t="s">
        <v>81</v>
      </c>
      <c r="BK241" s="225">
        <f>ROUND(I241*H241,2)</f>
        <v>0</v>
      </c>
      <c r="BL241" s="16" t="s">
        <v>330</v>
      </c>
      <c r="BM241" s="224" t="s">
        <v>358</v>
      </c>
    </row>
    <row r="242" spans="1:65" s="2" customFormat="1" ht="16.5" customHeight="1">
      <c r="A242" s="37"/>
      <c r="B242" s="38"/>
      <c r="C242" s="213" t="s">
        <v>359</v>
      </c>
      <c r="D242" s="213" t="s">
        <v>120</v>
      </c>
      <c r="E242" s="214" t="s">
        <v>360</v>
      </c>
      <c r="F242" s="215" t="s">
        <v>361</v>
      </c>
      <c r="G242" s="216" t="s">
        <v>329</v>
      </c>
      <c r="H242" s="217">
        <v>1</v>
      </c>
      <c r="I242" s="218"/>
      <c r="J242" s="219">
        <f>ROUND(I242*H242,2)</f>
        <v>0</v>
      </c>
      <c r="K242" s="215" t="s">
        <v>124</v>
      </c>
      <c r="L242" s="43"/>
      <c r="M242" s="259" t="s">
        <v>1</v>
      </c>
      <c r="N242" s="260" t="s">
        <v>39</v>
      </c>
      <c r="O242" s="261"/>
      <c r="P242" s="262">
        <f>O242*H242</f>
        <v>0</v>
      </c>
      <c r="Q242" s="262">
        <v>0</v>
      </c>
      <c r="R242" s="262">
        <f>Q242*H242</f>
        <v>0</v>
      </c>
      <c r="S242" s="262">
        <v>0</v>
      </c>
      <c r="T242" s="263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4" t="s">
        <v>330</v>
      </c>
      <c r="AT242" s="224" t="s">
        <v>120</v>
      </c>
      <c r="AU242" s="224" t="s">
        <v>83</v>
      </c>
      <c r="AY242" s="16" t="s">
        <v>118</v>
      </c>
      <c r="BE242" s="225">
        <f>IF(N242="základní",J242,0)</f>
        <v>0</v>
      </c>
      <c r="BF242" s="225">
        <f>IF(N242="snížená",J242,0)</f>
        <v>0</v>
      </c>
      <c r="BG242" s="225">
        <f>IF(N242="zákl. přenesená",J242,0)</f>
        <v>0</v>
      </c>
      <c r="BH242" s="225">
        <f>IF(N242="sníž. přenesená",J242,0)</f>
        <v>0</v>
      </c>
      <c r="BI242" s="225">
        <f>IF(N242="nulová",J242,0)</f>
        <v>0</v>
      </c>
      <c r="BJ242" s="16" t="s">
        <v>81</v>
      </c>
      <c r="BK242" s="225">
        <f>ROUND(I242*H242,2)</f>
        <v>0</v>
      </c>
      <c r="BL242" s="16" t="s">
        <v>330</v>
      </c>
      <c r="BM242" s="224" t="s">
        <v>362</v>
      </c>
    </row>
    <row r="243" spans="1:31" s="2" customFormat="1" ht="6.95" customHeight="1">
      <c r="A243" s="37"/>
      <c r="B243" s="65"/>
      <c r="C243" s="66"/>
      <c r="D243" s="66"/>
      <c r="E243" s="66"/>
      <c r="F243" s="66"/>
      <c r="G243" s="66"/>
      <c r="H243" s="66"/>
      <c r="I243" s="66"/>
      <c r="J243" s="66"/>
      <c r="K243" s="66"/>
      <c r="L243" s="43"/>
      <c r="M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</row>
  </sheetData>
  <sheetProtection password="CC35" sheet="1" objects="1" scenarios="1" formatColumns="0" formatRows="0" autoFilter="0"/>
  <autoFilter ref="C126:K242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Panekac J</dc:creator>
  <cp:keywords/>
  <dc:description/>
  <cp:lastModifiedBy>Panekac J</cp:lastModifiedBy>
  <dcterms:created xsi:type="dcterms:W3CDTF">2024-05-26T19:11:55Z</dcterms:created>
  <dcterms:modified xsi:type="dcterms:W3CDTF">2024-05-26T19:11:56Z</dcterms:modified>
  <cp:category/>
  <cp:version/>
  <cp:contentType/>
  <cp:contentStatus/>
</cp:coreProperties>
</file>