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home$\kraus\Documents\"/>
    </mc:Choice>
  </mc:AlternateContent>
  <bookViews>
    <workbookView xWindow="-120" yWindow="-120" windowWidth="29040" windowHeight="15720" activeTab="1"/>
  </bookViews>
  <sheets>
    <sheet name="Rekapitulace stavby" sheetId="1" r:id="rId1"/>
    <sheet name="1 - Komunikace" sheetId="2" r:id="rId2"/>
  </sheets>
  <definedNames>
    <definedName name="_xlnm._FilterDatabase" localSheetId="1" hidden="1">'1 - Komunikace'!$C$125:$K$159</definedName>
    <definedName name="_xlnm.Print_Titles" localSheetId="1">'1 - Komunikace'!$125:$125</definedName>
    <definedName name="_xlnm.Print_Titles" localSheetId="0">'Rekapitulace stavby'!$92:$92</definedName>
    <definedName name="_xlnm.Print_Area" localSheetId="1">'1 - Komunikace'!$C$113:$K$159</definedName>
    <definedName name="_xlnm.Print_Area" localSheetId="0">'Rekapitulace stavby'!$D$4:$AO$76,'Rekapitulace stavby'!$C$82:$AQ$96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159" i="2"/>
  <c r="BH159" i="2"/>
  <c r="BG159" i="2"/>
  <c r="BF159" i="2"/>
  <c r="T159" i="2"/>
  <c r="T158" i="2" s="1"/>
  <c r="R159" i="2"/>
  <c r="R158" i="2" s="1"/>
  <c r="P159" i="2"/>
  <c r="P158" i="2" s="1"/>
  <c r="BI157" i="2"/>
  <c r="BH157" i="2"/>
  <c r="BG157" i="2"/>
  <c r="BF157" i="2"/>
  <c r="T157" i="2"/>
  <c r="T156" i="2" s="1"/>
  <c r="R157" i="2"/>
  <c r="R156" i="2" s="1"/>
  <c r="P157" i="2"/>
  <c r="P156" i="2" s="1"/>
  <c r="P155" i="2" s="1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T143" i="2" s="1"/>
  <c r="R144" i="2"/>
  <c r="R143" i="2" s="1"/>
  <c r="P144" i="2"/>
  <c r="P143" i="2" s="1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F122" i="2"/>
  <c r="F120" i="2"/>
  <c r="E118" i="2"/>
  <c r="J92" i="2"/>
  <c r="F91" i="2"/>
  <c r="F89" i="2"/>
  <c r="E87" i="2"/>
  <c r="J21" i="2"/>
  <c r="E21" i="2"/>
  <c r="J122" i="2" s="1"/>
  <c r="J20" i="2"/>
  <c r="J18" i="2"/>
  <c r="E18" i="2"/>
  <c r="F92" i="2" s="1"/>
  <c r="J17" i="2"/>
  <c r="J12" i="2"/>
  <c r="J120" i="2"/>
  <c r="E7" i="2"/>
  <c r="E116" i="2"/>
  <c r="L90" i="1"/>
  <c r="AM90" i="1"/>
  <c r="AM89" i="1"/>
  <c r="L89" i="1"/>
  <c r="AM87" i="1"/>
  <c r="L87" i="1"/>
  <c r="L85" i="1"/>
  <c r="L84" i="1"/>
  <c r="J159" i="2"/>
  <c r="J150" i="2"/>
  <c r="J141" i="2"/>
  <c r="BK131" i="2"/>
  <c r="J149" i="2"/>
  <c r="J139" i="2"/>
  <c r="J131" i="2"/>
  <c r="J144" i="2"/>
  <c r="J129" i="2"/>
  <c r="BK153" i="2"/>
  <c r="BK139" i="2"/>
  <c r="BK132" i="2"/>
  <c r="J146" i="2"/>
  <c r="BK138" i="2"/>
  <c r="BK159" i="2"/>
  <c r="BK147" i="2"/>
  <c r="J132" i="2"/>
  <c r="J157" i="2"/>
  <c r="BK146" i="2"/>
  <c r="J134" i="2"/>
  <c r="BK150" i="2"/>
  <c r="J137" i="2"/>
  <c r="J151" i="2"/>
  <c r="BK134" i="2"/>
  <c r="BK154" i="2"/>
  <c r="BK144" i="2"/>
  <c r="BK130" i="2"/>
  <c r="J142" i="2"/>
  <c r="BK129" i="2"/>
  <c r="BK142" i="2"/>
  <c r="AS94" i="1"/>
  <c r="J130" i="2"/>
  <c r="J147" i="2"/>
  <c r="BK137" i="2"/>
  <c r="J154" i="2"/>
  <c r="BK140" i="2"/>
  <c r="BK133" i="2"/>
  <c r="BK157" i="2"/>
  <c r="J140" i="2"/>
  <c r="J133" i="2"/>
  <c r="BK151" i="2"/>
  <c r="BK135" i="2"/>
  <c r="J153" i="2"/>
  <c r="BK141" i="2"/>
  <c r="J135" i="2"/>
  <c r="BK149" i="2"/>
  <c r="J138" i="2"/>
  <c r="R155" i="2" l="1"/>
  <c r="T155" i="2"/>
  <c r="T136" i="2"/>
  <c r="R148" i="2"/>
  <c r="R128" i="2"/>
  <c r="R145" i="2"/>
  <c r="P152" i="2"/>
  <c r="BK128" i="2"/>
  <c r="J128" i="2" s="1"/>
  <c r="J98" i="2" s="1"/>
  <c r="R136" i="2"/>
  <c r="T145" i="2"/>
  <c r="BK152" i="2"/>
  <c r="J152" i="2"/>
  <c r="J103" i="2" s="1"/>
  <c r="T128" i="2"/>
  <c r="P145" i="2"/>
  <c r="T148" i="2"/>
  <c r="P128" i="2"/>
  <c r="P136" i="2"/>
  <c r="BK145" i="2"/>
  <c r="J145" i="2"/>
  <c r="J101" i="2"/>
  <c r="BK148" i="2"/>
  <c r="J148" i="2"/>
  <c r="J102" i="2"/>
  <c r="T152" i="2"/>
  <c r="BK136" i="2"/>
  <c r="J136" i="2"/>
  <c r="J99" i="2"/>
  <c r="P148" i="2"/>
  <c r="R152" i="2"/>
  <c r="BK143" i="2"/>
  <c r="J143" i="2"/>
  <c r="J100" i="2"/>
  <c r="BK156" i="2"/>
  <c r="J156" i="2"/>
  <c r="J105" i="2"/>
  <c r="BK158" i="2"/>
  <c r="J158" i="2"/>
  <c r="J106" i="2"/>
  <c r="E85" i="2"/>
  <c r="J89" i="2"/>
  <c r="BE130" i="2"/>
  <c r="BE131" i="2"/>
  <c r="BE132" i="2"/>
  <c r="BE135" i="2"/>
  <c r="BE140" i="2"/>
  <c r="BE141" i="2"/>
  <c r="BE142" i="2"/>
  <c r="BE144" i="2"/>
  <c r="BE146" i="2"/>
  <c r="F123" i="2"/>
  <c r="BE133" i="2"/>
  <c r="BE137" i="2"/>
  <c r="BE149" i="2"/>
  <c r="BE151" i="2"/>
  <c r="BE153" i="2"/>
  <c r="BE154" i="2"/>
  <c r="BE159" i="2"/>
  <c r="J91" i="2"/>
  <c r="BE129" i="2"/>
  <c r="BE134" i="2"/>
  <c r="BE138" i="2"/>
  <c r="BE139" i="2"/>
  <c r="BE147" i="2"/>
  <c r="BE150" i="2"/>
  <c r="BE157" i="2"/>
  <c r="F36" i="2"/>
  <c r="BC95" i="1"/>
  <c r="BC94" i="1"/>
  <c r="AY94" i="1"/>
  <c r="F37" i="2"/>
  <c r="BD95" i="1"/>
  <c r="BD94" i="1" s="1"/>
  <c r="W33" i="1" s="1"/>
  <c r="F35" i="2"/>
  <c r="BB95" i="1"/>
  <c r="BB94" i="1"/>
  <c r="W31" i="1"/>
  <c r="F34" i="2"/>
  <c r="BA95" i="1" s="1"/>
  <c r="BA94" i="1" s="1"/>
  <c r="W30" i="1" s="1"/>
  <c r="J34" i="2"/>
  <c r="AW95" i="1"/>
  <c r="T127" i="2" l="1"/>
  <c r="T126" i="2" s="1"/>
  <c r="P127" i="2"/>
  <c r="P126" i="2" s="1"/>
  <c r="AU95" i="1" s="1"/>
  <c r="AU94" i="1" s="1"/>
  <c r="R127" i="2"/>
  <c r="R126" i="2"/>
  <c r="BK127" i="2"/>
  <c r="BK155" i="2"/>
  <c r="J155" i="2" s="1"/>
  <c r="J104" i="2" s="1"/>
  <c r="AX94" i="1"/>
  <c r="W32" i="1"/>
  <c r="F33" i="2"/>
  <c r="AZ95" i="1" s="1"/>
  <c r="AZ94" i="1" s="1"/>
  <c r="AV94" i="1" s="1"/>
  <c r="AK29" i="1" s="1"/>
  <c r="J33" i="2"/>
  <c r="AV95" i="1"/>
  <c r="AT95" i="1"/>
  <c r="AW94" i="1"/>
  <c r="AK30" i="1"/>
  <c r="BK126" i="2" l="1"/>
  <c r="J126" i="2"/>
  <c r="J30" i="2" s="1"/>
  <c r="AG95" i="1" s="1"/>
  <c r="AG94" i="1" s="1"/>
  <c r="J127" i="2"/>
  <c r="J97" i="2" s="1"/>
  <c r="W29" i="1"/>
  <c r="AT94" i="1"/>
  <c r="AK26" i="1" l="1"/>
  <c r="AK35" i="1" s="1"/>
  <c r="AN94" i="1"/>
  <c r="J39" i="2"/>
  <c r="J96" i="2"/>
  <c r="AN95" i="1"/>
</calcChain>
</file>

<file path=xl/sharedStrings.xml><?xml version="1.0" encoding="utf-8"?>
<sst xmlns="http://schemas.openxmlformats.org/spreadsheetml/2006/main" count="667" uniqueCount="231">
  <si>
    <t>Export Komplet</t>
  </si>
  <si>
    <t/>
  </si>
  <si>
    <t>2.0</t>
  </si>
  <si>
    <t>False</t>
  </si>
  <si>
    <t>{2274b519-0360-4447-83b6-56797ad5c01b}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</si>
  <si>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</si>
  <si>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</si>
  <si>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</si>
  <si>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</si>
  <si>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</si>
  <si>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</si>
  <si>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</si>
  <si>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</si>
  <si>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</si>
  <si>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</si>
  <si>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</si>
  <si>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Sušice - předláždění části ul. Dlouhoveská</t>
  </si>
  <si>
    <t>KSO:</t>
  </si>
  <si>
    <t>CC-CZ:</t>
  </si>
  <si>
    <t>Místo:</t>
  </si>
  <si>
    <t>Sušice</t>
  </si>
  <si>
    <t>Datum:</t>
  </si>
  <si>
    <t>Zadavatel:</t>
  </si>
  <si>
    <t>IČ:</t>
  </si>
  <si>
    <t>72053119</t>
  </si>
  <si>
    <t>Správa a údržba silnic Plzeňského kraje, p.o.</t>
  </si>
  <si>
    <t>DIČ:</t>
  </si>
  <si>
    <t>CZ72053119</t>
  </si>
  <si>
    <t>Uchazeč:</t>
  </si>
  <si>
    <t>Vyplň údaj</t>
  </si>
  <si>
    <t>Projektant:</t>
  </si>
  <si>
    <t xml:space="preserve"> </t>
  </si>
  <si>
    <t>True</t>
  </si>
  <si>
    <t>Zpracovatel:</t>
  </si>
  <si>
    <t>Holeček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</si>
  <si>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</si>
  <si>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</si>
  <si>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</si>
  <si>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</si>
  <si>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</si>
  <si>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</si>
  <si>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</si>
  <si>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</si>
  <si>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</si>
  <si>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</si>
  <si>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</si>
  <si>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</si>
  <si>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</si>
  <si>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</si>
  <si>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</si>
  <si>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</si>
  <si>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</si>
  <si>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</si>
  <si>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</si>
  <si>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</si>
  <si>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</si>
  <si>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</si>
  <si>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</si>
  <si>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</si>
  <si>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</si>
  <si>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</si>
  <si>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</si>
  <si>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</si>
  <si>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</si>
  <si>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</si>
  <si>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</si>
  <si>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</si>
  <si>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</si>
  <si>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</si>
  <si>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</si>
  <si>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</si>
  <si>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</si>
  <si>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</si>
  <si>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</si>
  <si>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</si>
  <si>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</si>
  <si>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</si>
  <si>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</si>
  <si>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</si>
  <si>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</si>
  <si>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</si>
  <si>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</si>
  <si>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Komunikace</t>
  </si>
  <si>
    <t>STA</t>
  </si>
  <si>
    <t>{33b0374a-c6fe-4361-8bb2-9d4147585865}</t>
  </si>
  <si>
    <t>2</t>
  </si>
  <si>
    <t>KRYCÍ LIST SOUPISU PRACÍ</t>
  </si>
  <si>
    <t>Objekt:</t>
  </si>
  <si>
    <t>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</si>
  <si>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</si>
  <si>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</si>
  <si>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</si>
  <si>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</si>
  <si>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</si>
  <si>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</si>
  <si>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</si>
  <si>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</si>
  <si>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</si>
  <si>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</si>
  <si>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</si>
  <si>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</si>
  <si>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</si>
  <si>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</si>
  <si>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</si>
  <si>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</si>
  <si>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</si>
  <si>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</si>
  <si>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</si>
  <si>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</si>
  <si>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</si>
  <si>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</si>
  <si>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</si>
  <si>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</si>
  <si>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</si>
  <si>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</si>
  <si>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</si>
  <si>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</si>
  <si>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</si>
  <si>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</si>
  <si>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</si>
  <si>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</si>
  <si>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</si>
  <si>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113106221</t>
  </si>
  <si>
    <t>Rozebrání dlažeb vozovek z drobných kostek s ložem z kameniva strojně pl přes 50 do 200 m2</t>
  </si>
  <si>
    <t>m2</t>
  </si>
  <si>
    <t>CS ÚRS 2024 01</t>
  </si>
  <si>
    <t>4</t>
  </si>
  <si>
    <t>-480771577</t>
  </si>
  <si>
    <t>113154114</t>
  </si>
  <si>
    <t>Frézování živičného krytu tl 100 mm pruh š 0,5 m pl do 500 m2 bez překážek v trase</t>
  </si>
  <si>
    <t>-829222656</t>
  </si>
  <si>
    <t>3</t>
  </si>
  <si>
    <t>122252204</t>
  </si>
  <si>
    <t>Odkopávky a prokopávky nezapažené pro silnice a dálnice v hornině třídy těžitelnosti I objem do 500 m3 strojně</t>
  </si>
  <si>
    <t>m3</t>
  </si>
  <si>
    <t>605745474</t>
  </si>
  <si>
    <t>162751117</t>
  </si>
  <si>
    <t>Vodorovné přemístění přes 9 000 do 10000 m výkopku/sypaniny z horniny třídy těžitelnosti I skupiny 1 až 3</t>
  </si>
  <si>
    <t>-267822056</t>
  </si>
  <si>
    <t>5</t>
  </si>
  <si>
    <t>162751119</t>
  </si>
  <si>
    <t>Příplatek k vodorovnému přemístění výkopku/sypaniny z horniny třídy těžitelnosti I skupiny 1 až 3 ZKD 1000 m přes 10000 m</t>
  </si>
  <si>
    <t>-168982486</t>
  </si>
  <si>
    <t>6</t>
  </si>
  <si>
    <t>171201231</t>
  </si>
  <si>
    <t>Poplatek za uložení zeminy a kamení na recyklační skládce (skládkovné) kód odpadu 17 05 04</t>
  </si>
  <si>
    <t>t</t>
  </si>
  <si>
    <t>-982089182</t>
  </si>
  <si>
    <t>7</t>
  </si>
  <si>
    <t>181951112</t>
  </si>
  <si>
    <t>Úprava pláně v hornině třídy těžitelnosti I skupiny 1 až 3 se zhutněním strojně</t>
  </si>
  <si>
    <t>112693735</t>
  </si>
  <si>
    <t>Komunikace pozemní</t>
  </si>
  <si>
    <t>8</t>
  </si>
  <si>
    <t>564861111</t>
  </si>
  <si>
    <t>Podklad ze štěrkodrtě ŠD plochy přes 100 m2 tl 200 mm</t>
  </si>
  <si>
    <t>-1803782041</t>
  </si>
  <si>
    <t>9</t>
  </si>
  <si>
    <t>567122114</t>
  </si>
  <si>
    <t>Podklad ze směsi stmelené cementem SC C 8/10 (KSC I) tl 150 mm</t>
  </si>
  <si>
    <t>-1253641526</t>
  </si>
  <si>
    <t>10</t>
  </si>
  <si>
    <t>577144111</t>
  </si>
  <si>
    <t>Asfaltový beton vrstva obrusná ACO 11+ (ABS) tř. I tl 50 mm š do 3 m z nemodifikovaného asfaltu</t>
  </si>
  <si>
    <t>-1521781522</t>
  </si>
  <si>
    <t>11</t>
  </si>
  <si>
    <t>577145112</t>
  </si>
  <si>
    <t>Asfaltový beton vrstva ložní ACL 16 (ABH) tl 50 mm š do 3 m z nemodifikovaného asfaltu</t>
  </si>
  <si>
    <t>32144793</t>
  </si>
  <si>
    <t>591211111</t>
  </si>
  <si>
    <t>Kladení dlažby z kostek drobných z kamene do lože z kameniva těženého tl 50 mm</t>
  </si>
  <si>
    <t>-1257771241</t>
  </si>
  <si>
    <t>13</t>
  </si>
  <si>
    <t>599142111</t>
  </si>
  <si>
    <t>Úprava zálivky dilatačních nebo pracovních spár v cementobetonovém krytu hl do 40 mm š přes 20 do 40 mm</t>
  </si>
  <si>
    <t>m</t>
  </si>
  <si>
    <t>-994143211</t>
  </si>
  <si>
    <t>Trubní vedení</t>
  </si>
  <si>
    <t>14</t>
  </si>
  <si>
    <t>899132121</t>
  </si>
  <si>
    <t>Výměna (výšková úprava) poklopu kanalizačního pevného s ošetřením podkladu hloubky do 25 cm</t>
  </si>
  <si>
    <t>kus</t>
  </si>
  <si>
    <t>-1228907523</t>
  </si>
  <si>
    <t>Ostatní konstrukce a práce, bourání</t>
  </si>
  <si>
    <t>15</t>
  </si>
  <si>
    <t>938909311</t>
  </si>
  <si>
    <t>Čištění vozovek metením strojně podkladu nebo krytu betonového nebo živičného</t>
  </si>
  <si>
    <t>-165880672</t>
  </si>
  <si>
    <t>16</t>
  </si>
  <si>
    <t>979071121</t>
  </si>
  <si>
    <t>Očištění dlažebních kostek drobných s původním spárováním kamenivem těženým</t>
  </si>
  <si>
    <t>63376882</t>
  </si>
  <si>
    <t>997</t>
  </si>
  <si>
    <t>Přesun sutě</t>
  </si>
  <si>
    <t>17</t>
  </si>
  <si>
    <t>997002511</t>
  </si>
  <si>
    <t>Vodorovné přemístění suti a vybouraných hmot bez naložení ale se složením a urovnáním do 1 km</t>
  </si>
  <si>
    <t>-1034883579</t>
  </si>
  <si>
    <t>18</t>
  </si>
  <si>
    <t>997002519</t>
  </si>
  <si>
    <t>Příplatek ZKD 1 km přemístění suti a vybouraných hmot</t>
  </si>
  <si>
    <t>-1962697884</t>
  </si>
  <si>
    <t>19</t>
  </si>
  <si>
    <t>997002611</t>
  </si>
  <si>
    <t>Nakládání suti a vybouraných hmot</t>
  </si>
  <si>
    <t>418765950</t>
  </si>
  <si>
    <t>998</t>
  </si>
  <si>
    <t>Přesun hmot</t>
  </si>
  <si>
    <t>20</t>
  </si>
  <si>
    <t>998223011</t>
  </si>
  <si>
    <t>Přesun hmot pro pozemní komunikace s krytem dlážděným</t>
  </si>
  <si>
    <t>-1519831030</t>
  </si>
  <si>
    <t>998225111</t>
  </si>
  <si>
    <t>Přesun hmot pro pozemní komunikace s krytem z kamene, monolitickým betonovým nebo živičným</t>
  </si>
  <si>
    <t>1702885049</t>
  </si>
  <si>
    <t>VRN</t>
  </si>
  <si>
    <t>Vedlejší rozpočtové náklady</t>
  </si>
  <si>
    <t>VRN1</t>
  </si>
  <si>
    <t>Průzkumné, geodetické a projektové práce</t>
  </si>
  <si>
    <t>22</t>
  </si>
  <si>
    <t>011503000</t>
  </si>
  <si>
    <t>Stavební průzkum bez rozlišení - vytýčení inženýrských sítí</t>
  </si>
  <si>
    <t>…</t>
  </si>
  <si>
    <t>1024</t>
  </si>
  <si>
    <t>1560587063</t>
  </si>
  <si>
    <t>VRN7</t>
  </si>
  <si>
    <t>Provozní vlivy</t>
  </si>
  <si>
    <t>23</t>
  </si>
  <si>
    <t>072103011</t>
  </si>
  <si>
    <t>Zajištění DIO komunikace II. a III. třídy - jednoduché el. vedení</t>
  </si>
  <si>
    <t>-1820702692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</si>
</sst>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9" fillId="0" borderId="12" xfId="0" applyNumberFormat="1" applyFont="1" applyBorder="1"/>
    <xf numFmtId="166" fontId="29" fillId="0" borderId="13" xfId="0" applyNumberFormat="1" applyFont="1" applyBorder="1"/>
    <xf numFmtId="4" fontId="30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18" workbookViewId="0">
      <selection activeCell="B3" sqref="B3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ht="36.950000000000003" customHeight="1">
      <c r="AR2" s="144" t="s">
        <v>5</v>
      </c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S2" s="13" t="s">
        <v>6</v>
      </c>
      <c r="BT2" s="13" t="s">
        <v>7</v>
      </c>
    </row>
    <row r="3" spans="1:74" ht="6.95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5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" customHeight="1">
      <c r="B5" s="16"/>
      <c r="D5" s="20" t="s">
        <v>13</v>
      </c>
      <c r="K5" s="17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R5" s="16"/>
      <c r="BE5" s="172" t="s">
        <v>14</v>
      </c>
      <c r="BS5" s="13" t="s">
        <v>6</v>
      </c>
    </row>
    <row r="6" spans="1:74" ht="36.950000000000003" customHeight="1">
      <c r="B6" s="16"/>
      <c r="D6" s="22" t="s">
        <v>15</v>
      </c>
      <c r="K6" s="176" t="s">
        <v>16</v>
      </c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R6" s="16"/>
      <c r="BE6" s="173"/>
      <c r="BS6" s="13" t="s">
        <v>6</v>
      </c>
    </row>
    <row r="7" spans="1:74" ht="12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73"/>
      <c r="BS7" s="13" t="s">
        <v>6</v>
      </c>
    </row>
    <row r="8" spans="1:74" ht="12" customHeight="1">
      <c r="B8" s="16"/>
      <c r="D8" s="23" t="s">
        <v>19</v>
      </c>
      <c r="K8" s="21" t="s">
        <v>20</v>
      </c>
      <c r="AK8" s="23" t="s">
        <v>21</v>
      </c>
      <c r="AN8" s="143">
        <v>45436</v>
      </c>
      <c r="AR8" s="16"/>
      <c r="BE8" s="173"/>
      <c r="BS8" s="13" t="s">
        <v>6</v>
      </c>
    </row>
    <row r="9" spans="1:74" ht="14.45" customHeight="1">
      <c r="B9" s="16"/>
      <c r="AR9" s="16"/>
      <c r="BE9" s="173"/>
      <c r="BS9" s="13" t="s">
        <v>6</v>
      </c>
    </row>
    <row r="10" spans="1:74" ht="12" customHeight="1">
      <c r="B10" s="16"/>
      <c r="D10" s="23" t="s">
        <v>22</v>
      </c>
      <c r="AK10" s="23" t="s">
        <v>23</v>
      </c>
      <c r="AN10" s="21" t="s">
        <v>24</v>
      </c>
      <c r="AR10" s="16"/>
      <c r="BE10" s="173"/>
      <c r="BS10" s="13" t="s">
        <v>6</v>
      </c>
    </row>
    <row r="11" spans="1:74" ht="18.399999999999999" customHeight="1">
      <c r="B11" s="16"/>
      <c r="E11" s="21" t="s">
        <v>25</v>
      </c>
      <c r="AK11" s="23" t="s">
        <v>26</v>
      </c>
      <c r="AN11" s="21" t="s">
        <v>27</v>
      </c>
      <c r="AR11" s="16"/>
      <c r="BE11" s="173"/>
      <c r="BS11" s="13" t="s">
        <v>6</v>
      </c>
    </row>
    <row r="12" spans="1:74" ht="6.95" customHeight="1">
      <c r="B12" s="16"/>
      <c r="AR12" s="16"/>
      <c r="BE12" s="173"/>
      <c r="BS12" s="13" t="s">
        <v>6</v>
      </c>
    </row>
    <row r="13" spans="1:74" ht="12" customHeight="1">
      <c r="B13" s="16"/>
      <c r="D13" s="23" t="s">
        <v>28</v>
      </c>
      <c r="AK13" s="23" t="s">
        <v>23</v>
      </c>
      <c r="AN13" s="25" t="s">
        <v>29</v>
      </c>
      <c r="AR13" s="16"/>
      <c r="BE13" s="173"/>
      <c r="BS13" s="13" t="s">
        <v>6</v>
      </c>
    </row>
    <row r="14" spans="1:74" ht="12.75">
      <c r="B14" s="16"/>
      <c r="E14" s="177" t="s">
        <v>29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8"/>
      <c r="AK14" s="23" t="s">
        <v>26</v>
      </c>
      <c r="AN14" s="25" t="s">
        <v>29</v>
      </c>
      <c r="AR14" s="16"/>
      <c r="BE14" s="173"/>
      <c r="BS14" s="13" t="s">
        <v>6</v>
      </c>
    </row>
    <row r="15" spans="1:74" ht="6.95" customHeight="1">
      <c r="B15" s="16"/>
      <c r="AR15" s="16"/>
      <c r="BE15" s="173"/>
      <c r="BS15" s="13" t="s">
        <v>3</v>
      </c>
    </row>
    <row r="16" spans="1:74" ht="12" customHeight="1">
      <c r="B16" s="16"/>
      <c r="D16" s="23" t="s">
        <v>30</v>
      </c>
      <c r="AK16" s="23" t="s">
        <v>23</v>
      </c>
      <c r="AN16" s="21" t="s">
        <v>1</v>
      </c>
      <c r="AR16" s="16"/>
      <c r="BE16" s="173"/>
      <c r="BS16" s="13" t="s">
        <v>3</v>
      </c>
    </row>
    <row r="17" spans="2:71" ht="18.399999999999999" customHeight="1">
      <c r="B17" s="16"/>
      <c r="E17" s="21" t="s">
        <v>31</v>
      </c>
      <c r="AK17" s="23" t="s">
        <v>26</v>
      </c>
      <c r="AN17" s="21" t="s">
        <v>1</v>
      </c>
      <c r="AR17" s="16"/>
      <c r="BE17" s="173"/>
      <c r="BS17" s="13" t="s">
        <v>32</v>
      </c>
    </row>
    <row r="18" spans="2:71" ht="6.95" customHeight="1">
      <c r="B18" s="16"/>
      <c r="AR18" s="16"/>
      <c r="BE18" s="173"/>
      <c r="BS18" s="13" t="s">
        <v>6</v>
      </c>
    </row>
    <row r="19" spans="2:71" ht="12" customHeight="1">
      <c r="B19" s="16"/>
      <c r="D19" s="23" t="s">
        <v>33</v>
      </c>
      <c r="AK19" s="23" t="s">
        <v>23</v>
      </c>
      <c r="AN19" s="21" t="s">
        <v>1</v>
      </c>
      <c r="AR19" s="16"/>
      <c r="BE19" s="173"/>
      <c r="BS19" s="13" t="s">
        <v>6</v>
      </c>
    </row>
    <row r="20" spans="2:71" ht="18.399999999999999" customHeight="1">
      <c r="B20" s="16"/>
      <c r="E20" s="21"/>
      <c r="AK20" s="23" t="s">
        <v>26</v>
      </c>
      <c r="AN20" s="21" t="s">
        <v>1</v>
      </c>
      <c r="AR20" s="16"/>
      <c r="BE20" s="173"/>
      <c r="BS20" s="13" t="s">
        <v>32</v>
      </c>
    </row>
    <row r="21" spans="2:71" ht="6.95" customHeight="1">
      <c r="B21" s="16"/>
      <c r="AR21" s="16"/>
      <c r="BE21" s="173"/>
    </row>
    <row r="22" spans="2:71" ht="12" customHeight="1">
      <c r="B22" s="16"/>
      <c r="D22" s="23" t="s">
        <v>35</v>
      </c>
      <c r="AR22" s="16"/>
      <c r="BE22" s="173"/>
    </row>
    <row r="23" spans="2:71" ht="16.5" customHeight="1">
      <c r="B23" s="16"/>
      <c r="E23" s="179" t="s">
        <v>1</v>
      </c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R23" s="16"/>
      <c r="BE23" s="173"/>
    </row>
    <row r="24" spans="2:71" ht="6.95" customHeight="1">
      <c r="B24" s="16"/>
      <c r="AR24" s="16"/>
      <c r="BE24" s="173"/>
    </row>
    <row r="25" spans="2:71" ht="6.95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73"/>
    </row>
    <row r="26" spans="2:71" s="1" customFormat="1" ht="25.9" customHeight="1">
      <c r="B26" s="28"/>
      <c r="D26" s="29" t="s">
        <v>36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80">
        <f>ROUND(AG94,2)</f>
        <v>0</v>
      </c>
      <c r="AL26" s="181"/>
      <c r="AM26" s="181"/>
      <c r="AN26" s="181"/>
      <c r="AO26" s="181"/>
      <c r="AR26" s="28"/>
      <c r="BE26" s="173"/>
    </row>
    <row r="27" spans="2:71" s="1" customFormat="1" ht="6.95" customHeight="1">
      <c r="B27" s="28"/>
      <c r="AR27" s="28"/>
      <c r="BE27" s="173"/>
    </row>
    <row r="28" spans="2:71" s="1" customFormat="1" ht="12.75">
      <c r="B28" s="28"/>
      <c r="L28" s="182" t="s">
        <v>37</v>
      </c>
      <c r="M28" s="182"/>
      <c r="N28" s="182"/>
      <c r="O28" s="182"/>
      <c r="P28" s="182"/>
      <c r="W28" s="182" t="s">
        <v>38</v>
      </c>
      <c r="X28" s="182"/>
      <c r="Y28" s="182"/>
      <c r="Z28" s="182"/>
      <c r="AA28" s="182"/>
      <c r="AB28" s="182"/>
      <c r="AC28" s="182"/>
      <c r="AD28" s="182"/>
      <c r="AE28" s="182"/>
      <c r="AK28" s="182" t="s">
        <v>39</v>
      </c>
      <c r="AL28" s="182"/>
      <c r="AM28" s="182"/>
      <c r="AN28" s="182"/>
      <c r="AO28" s="182"/>
      <c r="AR28" s="28"/>
      <c r="BE28" s="173"/>
    </row>
    <row r="29" spans="2:71" s="2" customFormat="1" ht="14.45" customHeight="1">
      <c r="B29" s="32"/>
      <c r="D29" s="23" t="s">
        <v>40</v>
      </c>
      <c r="F29" s="23" t="s">
        <v>41</v>
      </c>
      <c r="L29" s="167">
        <v>0.21</v>
      </c>
      <c r="M29" s="166"/>
      <c r="N29" s="166"/>
      <c r="O29" s="166"/>
      <c r="P29" s="166"/>
      <c r="W29" s="165">
        <f>ROUND(AZ94, 2)</f>
        <v>0</v>
      </c>
      <c r="X29" s="166"/>
      <c r="Y29" s="166"/>
      <c r="Z29" s="166"/>
      <c r="AA29" s="166"/>
      <c r="AB29" s="166"/>
      <c r="AC29" s="166"/>
      <c r="AD29" s="166"/>
      <c r="AE29" s="166"/>
      <c r="AK29" s="165">
        <f>ROUND(AV94, 2)</f>
        <v>0</v>
      </c>
      <c r="AL29" s="166"/>
      <c r="AM29" s="166"/>
      <c r="AN29" s="166"/>
      <c r="AO29" s="166"/>
      <c r="AR29" s="32"/>
      <c r="BE29" s="174"/>
    </row>
    <row r="30" spans="2:71" s="2" customFormat="1" ht="14.45" customHeight="1">
      <c r="B30" s="32"/>
      <c r="F30" s="23" t="s">
        <v>42</v>
      </c>
      <c r="L30" s="167">
        <v>0.12</v>
      </c>
      <c r="M30" s="166"/>
      <c r="N30" s="166"/>
      <c r="O30" s="166"/>
      <c r="P30" s="166"/>
      <c r="W30" s="165">
        <f>ROUND(BA94, 2)</f>
        <v>0</v>
      </c>
      <c r="X30" s="166"/>
      <c r="Y30" s="166"/>
      <c r="Z30" s="166"/>
      <c r="AA30" s="166"/>
      <c r="AB30" s="166"/>
      <c r="AC30" s="166"/>
      <c r="AD30" s="166"/>
      <c r="AE30" s="166"/>
      <c r="AK30" s="165">
        <f>ROUND(AW94, 2)</f>
        <v>0</v>
      </c>
      <c r="AL30" s="166"/>
      <c r="AM30" s="166"/>
      <c r="AN30" s="166"/>
      <c r="AO30" s="166"/>
      <c r="AR30" s="32"/>
      <c r="BE30" s="174"/>
    </row>
    <row r="31" spans="2:71" s="2" customFormat="1" ht="14.45" hidden="1" customHeight="1">
      <c r="B31" s="32"/>
      <c r="F31" s="23" t="s">
        <v>43</v>
      </c>
      <c r="L31" s="167">
        <v>0.21</v>
      </c>
      <c r="M31" s="166"/>
      <c r="N31" s="166"/>
      <c r="O31" s="166"/>
      <c r="P31" s="166"/>
      <c r="W31" s="165">
        <f>ROUND(BB94, 2)</f>
        <v>0</v>
      </c>
      <c r="X31" s="166"/>
      <c r="Y31" s="166"/>
      <c r="Z31" s="166"/>
      <c r="AA31" s="166"/>
      <c r="AB31" s="166"/>
      <c r="AC31" s="166"/>
      <c r="AD31" s="166"/>
      <c r="AE31" s="166"/>
      <c r="AK31" s="165">
        <v>0</v>
      </c>
      <c r="AL31" s="166"/>
      <c r="AM31" s="166"/>
      <c r="AN31" s="166"/>
      <c r="AO31" s="166"/>
      <c r="AR31" s="32"/>
      <c r="BE31" s="174"/>
    </row>
    <row r="32" spans="2:71" s="2" customFormat="1" ht="14.45" hidden="1" customHeight="1">
      <c r="B32" s="32"/>
      <c r="F32" s="23" t="s">
        <v>44</v>
      </c>
      <c r="L32" s="167">
        <v>0.12</v>
      </c>
      <c r="M32" s="166"/>
      <c r="N32" s="166"/>
      <c r="O32" s="166"/>
      <c r="P32" s="166"/>
      <c r="W32" s="165">
        <f>ROUND(BC94, 2)</f>
        <v>0</v>
      </c>
      <c r="X32" s="166"/>
      <c r="Y32" s="166"/>
      <c r="Z32" s="166"/>
      <c r="AA32" s="166"/>
      <c r="AB32" s="166"/>
      <c r="AC32" s="166"/>
      <c r="AD32" s="166"/>
      <c r="AE32" s="166"/>
      <c r="AK32" s="165">
        <v>0</v>
      </c>
      <c r="AL32" s="166"/>
      <c r="AM32" s="166"/>
      <c r="AN32" s="166"/>
      <c r="AO32" s="166"/>
      <c r="AR32" s="32"/>
      <c r="BE32" s="174"/>
    </row>
    <row r="33" spans="2:57" s="2" customFormat="1" ht="14.45" hidden="1" customHeight="1">
      <c r="B33" s="32"/>
      <c r="F33" s="23" t="s">
        <v>45</v>
      </c>
      <c r="L33" s="167">
        <v>0</v>
      </c>
      <c r="M33" s="166"/>
      <c r="N33" s="166"/>
      <c r="O33" s="166"/>
      <c r="P33" s="166"/>
      <c r="W33" s="165">
        <f>ROUND(BD94, 2)</f>
        <v>0</v>
      </c>
      <c r="X33" s="166"/>
      <c r="Y33" s="166"/>
      <c r="Z33" s="166"/>
      <c r="AA33" s="166"/>
      <c r="AB33" s="166"/>
      <c r="AC33" s="166"/>
      <c r="AD33" s="166"/>
      <c r="AE33" s="166"/>
      <c r="AK33" s="165">
        <v>0</v>
      </c>
      <c r="AL33" s="166"/>
      <c r="AM33" s="166"/>
      <c r="AN33" s="166"/>
      <c r="AO33" s="166"/>
      <c r="AR33" s="32"/>
      <c r="BE33" s="174"/>
    </row>
    <row r="34" spans="2:57" s="1" customFormat="1" ht="6.95" customHeight="1">
      <c r="B34" s="28"/>
      <c r="AR34" s="28"/>
      <c r="BE34" s="173"/>
    </row>
    <row r="35" spans="2:57" s="1" customFormat="1" ht="25.9" customHeight="1">
      <c r="B35" s="28"/>
      <c r="C35" s="33"/>
      <c r="D35" s="34" t="s">
        <v>46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47</v>
      </c>
      <c r="U35" s="35"/>
      <c r="V35" s="35"/>
      <c r="W35" s="35"/>
      <c r="X35" s="168" t="s">
        <v>48</v>
      </c>
      <c r="Y35" s="169"/>
      <c r="Z35" s="169"/>
      <c r="AA35" s="169"/>
      <c r="AB35" s="169"/>
      <c r="AC35" s="35"/>
      <c r="AD35" s="35"/>
      <c r="AE35" s="35"/>
      <c r="AF35" s="35"/>
      <c r="AG35" s="35"/>
      <c r="AH35" s="35"/>
      <c r="AI35" s="35"/>
      <c r="AJ35" s="35"/>
      <c r="AK35" s="170">
        <f>SUM(AK26:AK33)</f>
        <v>0</v>
      </c>
      <c r="AL35" s="169"/>
      <c r="AM35" s="169"/>
      <c r="AN35" s="169"/>
      <c r="AO35" s="171"/>
      <c r="AP35" s="33"/>
      <c r="AQ35" s="33"/>
      <c r="AR35" s="28"/>
    </row>
    <row r="36" spans="2:57" s="1" customFormat="1" ht="6.95" customHeight="1">
      <c r="B36" s="28"/>
      <c r="AR36" s="28"/>
    </row>
    <row r="37" spans="2:57" s="1" customFormat="1" ht="14.45" customHeight="1">
      <c r="B37" s="28"/>
      <c r="AR37" s="28"/>
    </row>
    <row r="38" spans="2:57" ht="14.45" customHeight="1">
      <c r="B38" s="16"/>
      <c r="AR38" s="16"/>
    </row>
    <row r="39" spans="2:57" ht="14.45" customHeight="1">
      <c r="B39" s="16"/>
      <c r="AR39" s="16"/>
    </row>
    <row r="40" spans="2:57" ht="14.45" customHeight="1">
      <c r="B40" s="16"/>
      <c r="AR40" s="16"/>
    </row>
    <row r="41" spans="2:57" ht="14.45" customHeight="1">
      <c r="B41" s="16"/>
      <c r="AR41" s="16"/>
    </row>
    <row r="42" spans="2:57" ht="14.45" customHeight="1">
      <c r="B42" s="16"/>
      <c r="AR42" s="16"/>
    </row>
    <row r="43" spans="2:57" ht="14.45" customHeight="1">
      <c r="B43" s="16"/>
      <c r="AR43" s="16"/>
    </row>
    <row r="44" spans="2:57" ht="14.45" customHeight="1">
      <c r="B44" s="16"/>
      <c r="AR44" s="16"/>
    </row>
    <row r="45" spans="2:57" ht="14.45" customHeight="1">
      <c r="B45" s="16"/>
      <c r="AR45" s="16"/>
    </row>
    <row r="46" spans="2:57" ht="14.45" customHeight="1">
      <c r="B46" s="16"/>
      <c r="AR46" s="16"/>
    </row>
    <row r="47" spans="2:57" ht="14.45" customHeight="1">
      <c r="B47" s="16"/>
      <c r="AR47" s="16"/>
    </row>
    <row r="48" spans="2:57" ht="14.45" customHeight="1">
      <c r="B48" s="16"/>
      <c r="AR48" s="16"/>
    </row>
    <row r="49" spans="2:44" s="1" customFormat="1" ht="14.45" customHeight="1">
      <c r="B49" s="28"/>
      <c r="D49" s="37" t="s">
        <v>49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50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75">
      <c r="B60" s="28"/>
      <c r="D60" s="39" t="s">
        <v>51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52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51</v>
      </c>
      <c r="AI60" s="30"/>
      <c r="AJ60" s="30"/>
      <c r="AK60" s="30"/>
      <c r="AL60" s="30"/>
      <c r="AM60" s="39" t="s">
        <v>52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2.75">
      <c r="B64" s="28"/>
      <c r="D64" s="37" t="s">
        <v>53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54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75">
      <c r="B75" s="28"/>
      <c r="D75" s="39" t="s">
        <v>51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52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51</v>
      </c>
      <c r="AI75" s="30"/>
      <c r="AJ75" s="30"/>
      <c r="AK75" s="30"/>
      <c r="AL75" s="30"/>
      <c r="AM75" s="39" t="s">
        <v>52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5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1" s="1" customFormat="1" ht="6.95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1" s="1" customFormat="1" ht="24.95" customHeight="1">
      <c r="B82" s="28"/>
      <c r="C82" s="17" t="s">
        <v>55</v>
      </c>
      <c r="AR82" s="28"/>
    </row>
    <row r="83" spans="1:91" s="1" customFormat="1" ht="6.95" customHeight="1">
      <c r="B83" s="28"/>
      <c r="AR83" s="28"/>
    </row>
    <row r="84" spans="1:91" s="3" customFormat="1" ht="12" customHeight="1">
      <c r="B84" s="44"/>
      <c r="C84" s="23" t="s">
        <v>13</v>
      </c>
      <c r="L84" s="3">
        <f>K5</f>
        <v>0</v>
      </c>
      <c r="AR84" s="44"/>
    </row>
    <row r="85" spans="1:91" s="4" customFormat="1" ht="36.950000000000003" customHeight="1">
      <c r="B85" s="45"/>
      <c r="C85" s="46" t="s">
        <v>15</v>
      </c>
      <c r="L85" s="156" t="str">
        <f>K6</f>
        <v>Sušice - předláždění části ul. Dlouhoveská</v>
      </c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R85" s="45"/>
    </row>
    <row r="86" spans="1:91" s="1" customFormat="1" ht="6.95" customHeight="1">
      <c r="B86" s="28"/>
      <c r="AR86" s="28"/>
    </row>
    <row r="87" spans="1:91" s="1" customFormat="1" ht="12" customHeight="1">
      <c r="B87" s="28"/>
      <c r="C87" s="23" t="s">
        <v>19</v>
      </c>
      <c r="L87" s="47" t="str">
        <f>IF(K8="","",K8)</f>
        <v>Sušice</v>
      </c>
      <c r="AI87" s="23" t="s">
        <v>21</v>
      </c>
      <c r="AM87" s="158">
        <f>IF(AN8= "","",AN8)</f>
        <v>45436</v>
      </c>
      <c r="AN87" s="158"/>
      <c r="AR87" s="28"/>
    </row>
    <row r="88" spans="1:91" s="1" customFormat="1" ht="6.95" customHeight="1">
      <c r="B88" s="28"/>
      <c r="AR88" s="28"/>
    </row>
    <row r="89" spans="1:91" s="1" customFormat="1" ht="15.2" customHeight="1">
      <c r="B89" s="28"/>
      <c r="C89" s="23" t="s">
        <v>22</v>
      </c>
      <c r="L89" s="3" t="str">
        <f>IF(E11= "","",E11)</f>
        <v>Správa a údržba silnic Plzeňského kraje, p.o.</v>
      </c>
      <c r="AI89" s="23" t="s">
        <v>30</v>
      </c>
      <c r="AM89" s="159" t="str">
        <f>IF(E17="","",E17)</f>
        <v xml:space="preserve"> </v>
      </c>
      <c r="AN89" s="160"/>
      <c r="AO89" s="160"/>
      <c r="AP89" s="160"/>
      <c r="AR89" s="28"/>
      <c r="AS89" s="161" t="s">
        <v>56</v>
      </c>
      <c r="AT89" s="16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1" s="1" customFormat="1" ht="15.2" customHeight="1">
      <c r="B90" s="28"/>
      <c r="C90" s="23" t="s">
        <v>28</v>
      </c>
      <c r="L90" s="3" t="str">
        <f>IF(E14= "Vyplň údaj","",E14)</f>
        <v/>
      </c>
      <c r="AI90" s="23" t="s">
        <v>33</v>
      </c>
      <c r="AM90" s="159" t="str">
        <f>IF(E20="","",E20)</f>
        <v/>
      </c>
      <c r="AN90" s="160"/>
      <c r="AO90" s="160"/>
      <c r="AP90" s="160"/>
      <c r="AR90" s="28"/>
      <c r="AS90" s="163"/>
      <c r="AT90" s="164"/>
      <c r="BD90" s="52"/>
    </row>
    <row r="91" spans="1:91" s="1" customFormat="1" ht="10.9" customHeight="1">
      <c r="B91" s="28"/>
      <c r="AR91" s="28"/>
      <c r="AS91" s="163"/>
      <c r="AT91" s="164"/>
      <c r="BD91" s="52"/>
    </row>
    <row r="92" spans="1:91" s="1" customFormat="1" ht="29.25" customHeight="1">
      <c r="B92" s="28"/>
      <c r="C92" s="146" t="s">
        <v>57</v>
      </c>
      <c r="D92" s="147"/>
      <c r="E92" s="147"/>
      <c r="F92" s="147"/>
      <c r="G92" s="147"/>
      <c r="H92" s="53"/>
      <c r="I92" s="148" t="s">
        <v>58</v>
      </c>
      <c r="J92" s="147"/>
      <c r="K92" s="147"/>
      <c r="L92" s="147"/>
      <c r="M92" s="147"/>
      <c r="N92" s="147"/>
      <c r="O92" s="147"/>
      <c r="P92" s="147"/>
      <c r="Q92" s="147"/>
      <c r="R92" s="147"/>
      <c r="S92" s="147"/>
      <c r="T92" s="147"/>
      <c r="U92" s="147"/>
      <c r="V92" s="147"/>
      <c r="W92" s="147"/>
      <c r="X92" s="147"/>
      <c r="Y92" s="147"/>
      <c r="Z92" s="147"/>
      <c r="AA92" s="147"/>
      <c r="AB92" s="147"/>
      <c r="AC92" s="147"/>
      <c r="AD92" s="147"/>
      <c r="AE92" s="147"/>
      <c r="AF92" s="147"/>
      <c r="AG92" s="149" t="s">
        <v>59</v>
      </c>
      <c r="AH92" s="147"/>
      <c r="AI92" s="147"/>
      <c r="AJ92" s="147"/>
      <c r="AK92" s="147"/>
      <c r="AL92" s="147"/>
      <c r="AM92" s="147"/>
      <c r="AN92" s="148" t="s">
        <v>60</v>
      </c>
      <c r="AO92" s="147"/>
      <c r="AP92" s="150"/>
      <c r="AQ92" s="54" t="s">
        <v>61</v>
      </c>
      <c r="AR92" s="28"/>
      <c r="AS92" s="55" t="s">
        <v>62</v>
      </c>
      <c r="AT92" s="56" t="s">
        <v>63</v>
      </c>
      <c r="AU92" s="56" t="s">
        <v>64</v>
      </c>
      <c r="AV92" s="56" t="s">
        <v>65</v>
      </c>
      <c r="AW92" s="56" t="s">
        <v>66</v>
      </c>
      <c r="AX92" s="56" t="s">
        <v>67</v>
      </c>
      <c r="AY92" s="56" t="s">
        <v>68</v>
      </c>
      <c r="AZ92" s="56" t="s">
        <v>69</v>
      </c>
      <c r="BA92" s="56" t="s">
        <v>70</v>
      </c>
      <c r="BB92" s="56" t="s">
        <v>71</v>
      </c>
      <c r="BC92" s="56" t="s">
        <v>72</v>
      </c>
      <c r="BD92" s="57" t="s">
        <v>73</v>
      </c>
    </row>
    <row r="93" spans="1:91" s="1" customFormat="1" ht="10.9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1" s="5" customFormat="1" ht="32.450000000000003" customHeight="1">
      <c r="B94" s="59"/>
      <c r="C94" s="60" t="s">
        <v>74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54">
        <f>ROUND(AG95,2)</f>
        <v>0</v>
      </c>
      <c r="AH94" s="154"/>
      <c r="AI94" s="154"/>
      <c r="AJ94" s="154"/>
      <c r="AK94" s="154"/>
      <c r="AL94" s="154"/>
      <c r="AM94" s="154"/>
      <c r="AN94" s="155">
        <f>SUM(AG94,AT94)</f>
        <v>0</v>
      </c>
      <c r="AO94" s="155"/>
      <c r="AP94" s="155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75</v>
      </c>
      <c r="BT94" s="68" t="s">
        <v>76</v>
      </c>
      <c r="BU94" s="69" t="s">
        <v>77</v>
      </c>
      <c r="BV94" s="68" t="s">
        <v>78</v>
      </c>
      <c r="BW94" s="68" t="s">
        <v>4</v>
      </c>
      <c r="BX94" s="68" t="s">
        <v>79</v>
      </c>
      <c r="CL94" s="68" t="s">
        <v>1</v>
      </c>
    </row>
    <row r="95" spans="1:91" s="6" customFormat="1" ht="16.5" customHeight="1">
      <c r="A95" s="70" t="s">
        <v>80</v>
      </c>
      <c r="B95" s="71"/>
      <c r="C95" s="72"/>
      <c r="D95" s="153" t="s">
        <v>81</v>
      </c>
      <c r="E95" s="153"/>
      <c r="F95" s="153"/>
      <c r="G95" s="153"/>
      <c r="H95" s="153"/>
      <c r="I95" s="73"/>
      <c r="J95" s="153" t="s">
        <v>82</v>
      </c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1">
        <f>'1 - Komunikace'!J30</f>
        <v>0</v>
      </c>
      <c r="AH95" s="152"/>
      <c r="AI95" s="152"/>
      <c r="AJ95" s="152"/>
      <c r="AK95" s="152"/>
      <c r="AL95" s="152"/>
      <c r="AM95" s="152"/>
      <c r="AN95" s="151">
        <f>SUM(AG95,AT95)</f>
        <v>0</v>
      </c>
      <c r="AO95" s="152"/>
      <c r="AP95" s="152"/>
      <c r="AQ95" s="74" t="s">
        <v>83</v>
      </c>
      <c r="AR95" s="71"/>
      <c r="AS95" s="75">
        <v>0</v>
      </c>
      <c r="AT95" s="76">
        <f>ROUND(SUM(AV95:AW95),2)</f>
        <v>0</v>
      </c>
      <c r="AU95" s="77">
        <f>'1 - Komunikace'!P126</f>
        <v>0</v>
      </c>
      <c r="AV95" s="76">
        <f>'1 - Komunikace'!J33</f>
        <v>0</v>
      </c>
      <c r="AW95" s="76">
        <f>'1 - Komunikace'!J34</f>
        <v>0</v>
      </c>
      <c r="AX95" s="76">
        <f>'1 - Komunikace'!J35</f>
        <v>0</v>
      </c>
      <c r="AY95" s="76">
        <f>'1 - Komunikace'!J36</f>
        <v>0</v>
      </c>
      <c r="AZ95" s="76">
        <f>'1 - Komunikace'!F33</f>
        <v>0</v>
      </c>
      <c r="BA95" s="76">
        <f>'1 - Komunikace'!F34</f>
        <v>0</v>
      </c>
      <c r="BB95" s="76">
        <f>'1 - Komunikace'!F35</f>
        <v>0</v>
      </c>
      <c r="BC95" s="76">
        <f>'1 - Komunikace'!F36</f>
        <v>0</v>
      </c>
      <c r="BD95" s="78">
        <f>'1 - Komunikace'!F37</f>
        <v>0</v>
      </c>
      <c r="BT95" s="79" t="s">
        <v>81</v>
      </c>
      <c r="BV95" s="79" t="s">
        <v>78</v>
      </c>
      <c r="BW95" s="79" t="s">
        <v>84</v>
      </c>
      <c r="BX95" s="79" t="s">
        <v>4</v>
      </c>
      <c r="CL95" s="79" t="s">
        <v>1</v>
      </c>
      <c r="CM95" s="79" t="s">
        <v>85</v>
      </c>
    </row>
    <row r="96" spans="1:91" s="1" customFormat="1" ht="30" customHeight="1">
      <c r="B96" s="28"/>
      <c r="AR96" s="28"/>
    </row>
    <row r="97" spans="2:44" s="1" customFormat="1" ht="6.95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1 -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60"/>
  <sheetViews>
    <sheetView showGridLines="0" tabSelected="1" workbookViewId="0">
      <selection activeCell="B112" sqref="B11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44" t="s">
        <v>5</v>
      </c>
      <c r="M2" s="145"/>
      <c r="N2" s="145"/>
      <c r="O2" s="145"/>
      <c r="P2" s="145"/>
      <c r="Q2" s="145"/>
      <c r="R2" s="145"/>
      <c r="S2" s="145"/>
      <c r="T2" s="145"/>
      <c r="U2" s="145"/>
      <c r="V2" s="145"/>
      <c r="AT2" s="13" t="s">
        <v>84</v>
      </c>
    </row>
    <row r="3" spans="2:46" ht="6.95" hidden="1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85</v>
      </c>
    </row>
    <row r="4" spans="2:46" ht="24.95" hidden="1" customHeight="1">
      <c r="B4" s="16"/>
      <c r="D4" s="17" t="s">
        <v>86</v>
      </c>
      <c r="L4" s="16"/>
      <c r="M4" s="80" t="s">
        <v>10</v>
      </c>
      <c r="AT4" s="13" t="s">
        <v>3</v>
      </c>
    </row>
    <row r="5" spans="2:46" ht="6.95" hidden="1" customHeight="1">
      <c r="B5" s="16"/>
      <c r="L5" s="16"/>
    </row>
    <row r="6" spans="2:46" ht="12" hidden="1" customHeight="1">
      <c r="B6" s="16"/>
      <c r="D6" s="23" t="s">
        <v>15</v>
      </c>
      <c r="L6" s="16"/>
    </row>
    <row r="7" spans="2:46" ht="16.5" hidden="1" customHeight="1">
      <c r="B7" s="16"/>
      <c r="E7" s="184" t="str">
        <f>'Rekapitulace stavby'!K6</f>
        <v>Sušice - předláždění části ul. Dlouhoveská</v>
      </c>
      <c r="F7" s="185"/>
      <c r="G7" s="185"/>
      <c r="H7" s="185"/>
      <c r="L7" s="16"/>
    </row>
    <row r="8" spans="2:46" s="1" customFormat="1" ht="12" hidden="1" customHeight="1">
      <c r="B8" s="28"/>
      <c r="D8" s="23" t="s">
        <v>87</v>
      </c>
      <c r="L8" s="28"/>
    </row>
    <row r="9" spans="2:46" s="1" customFormat="1" ht="16.5" hidden="1" customHeight="1">
      <c r="B9" s="28"/>
      <c r="E9" s="156" t="s">
        <v>88</v>
      </c>
      <c r="F9" s="183"/>
      <c r="G9" s="183"/>
      <c r="H9" s="183"/>
      <c r="L9" s="28"/>
    </row>
    <row r="10" spans="2:46" s="1" customFormat="1" hidden="1">
      <c r="B10" s="28"/>
      <c r="L10" s="28"/>
    </row>
    <row r="11" spans="2:46" s="1" customFormat="1" ht="12" hidden="1" customHeight="1">
      <c r="B11" s="28"/>
      <c r="D11" s="23" t="s">
        <v>17</v>
      </c>
      <c r="F11" s="21" t="s">
        <v>1</v>
      </c>
      <c r="I11" s="23" t="s">
        <v>18</v>
      </c>
      <c r="J11" s="21" t="s">
        <v>1</v>
      </c>
      <c r="L11" s="28"/>
    </row>
    <row r="12" spans="2:46" s="1" customFormat="1" ht="12" hidden="1" customHeight="1">
      <c r="B12" s="28"/>
      <c r="D12" s="23" t="s">
        <v>19</v>
      </c>
      <c r="F12" s="21" t="s">
        <v>20</v>
      </c>
      <c r="I12" s="23" t="s">
        <v>21</v>
      </c>
      <c r="J12" s="48">
        <f>'Rekapitulace stavby'!AN8</f>
        <v>45436</v>
      </c>
      <c r="L12" s="28"/>
    </row>
    <row r="13" spans="2:46" s="1" customFormat="1" ht="10.9" hidden="1" customHeight="1">
      <c r="B13" s="28"/>
      <c r="L13" s="28"/>
    </row>
    <row r="14" spans="2:46" s="1" customFormat="1" ht="12" hidden="1" customHeight="1">
      <c r="B14" s="28"/>
      <c r="D14" s="23" t="s">
        <v>22</v>
      </c>
      <c r="I14" s="23" t="s">
        <v>23</v>
      </c>
      <c r="J14" s="21" t="s">
        <v>24</v>
      </c>
      <c r="L14" s="28"/>
    </row>
    <row r="15" spans="2:46" s="1" customFormat="1" ht="18" hidden="1" customHeight="1">
      <c r="B15" s="28"/>
      <c r="E15" s="21" t="s">
        <v>25</v>
      </c>
      <c r="I15" s="23" t="s">
        <v>26</v>
      </c>
      <c r="J15" s="21" t="s">
        <v>27</v>
      </c>
      <c r="L15" s="28"/>
    </row>
    <row r="16" spans="2:46" s="1" customFormat="1" ht="6.95" hidden="1" customHeight="1">
      <c r="B16" s="28"/>
      <c r="L16" s="28"/>
    </row>
    <row r="17" spans="2:12" s="1" customFormat="1" ht="12" hidden="1" customHeight="1">
      <c r="B17" s="28"/>
      <c r="D17" s="23" t="s">
        <v>28</v>
      </c>
      <c r="I17" s="23" t="s">
        <v>23</v>
      </c>
      <c r="J17" s="24" t="str">
        <f>'Rekapitulace stavby'!AN13</f>
        <v>Vyplň údaj</v>
      </c>
      <c r="L17" s="28"/>
    </row>
    <row r="18" spans="2:12" s="1" customFormat="1" ht="18" hidden="1" customHeight="1">
      <c r="B18" s="28"/>
      <c r="E18" s="186" t="str">
        <f>'Rekapitulace stavby'!E14</f>
        <v>Vyplň údaj</v>
      </c>
      <c r="F18" s="175"/>
      <c r="G18" s="175"/>
      <c r="H18" s="175"/>
      <c r="I18" s="23" t="s">
        <v>26</v>
      </c>
      <c r="J18" s="24" t="str">
        <f>'Rekapitulace stavby'!AN14</f>
        <v>Vyplň údaj</v>
      </c>
      <c r="L18" s="28"/>
    </row>
    <row r="19" spans="2:12" s="1" customFormat="1" ht="6.95" hidden="1" customHeight="1">
      <c r="B19" s="28"/>
      <c r="L19" s="28"/>
    </row>
    <row r="20" spans="2:12" s="1" customFormat="1" ht="12" hidden="1" customHeight="1">
      <c r="B20" s="28"/>
      <c r="D20" s="23" t="s">
        <v>30</v>
      </c>
      <c r="I20" s="23" t="s">
        <v>23</v>
      </c>
      <c r="J20" s="21" t="str">
        <f>IF('Rekapitulace stavby'!AN16="","",'Rekapitulace stavby'!AN16)</f>
        <v/>
      </c>
      <c r="L20" s="28"/>
    </row>
    <row r="21" spans="2:12" s="1" customFormat="1" ht="18" hidden="1" customHeight="1">
      <c r="B21" s="28"/>
      <c r="E21" s="21" t="str">
        <f>IF('Rekapitulace stavby'!E17="","",'Rekapitulace stavby'!E17)</f>
        <v xml:space="preserve"> </v>
      </c>
      <c r="I21" s="23" t="s">
        <v>26</v>
      </c>
      <c r="J21" s="21" t="str">
        <f>IF('Rekapitulace stavby'!AN17="","",'Rekapitulace stavby'!AN17)</f>
        <v/>
      </c>
      <c r="L21" s="28"/>
    </row>
    <row r="22" spans="2:12" s="1" customFormat="1" ht="6.95" hidden="1" customHeight="1">
      <c r="B22" s="28"/>
      <c r="L22" s="28"/>
    </row>
    <row r="23" spans="2:12" s="1" customFormat="1" ht="12" hidden="1" customHeight="1">
      <c r="B23" s="28"/>
      <c r="D23" s="23" t="s">
        <v>33</v>
      </c>
      <c r="I23" s="23" t="s">
        <v>23</v>
      </c>
      <c r="J23" s="21" t="s">
        <v>1</v>
      </c>
      <c r="L23" s="28"/>
    </row>
    <row r="24" spans="2:12" s="1" customFormat="1" ht="18" hidden="1" customHeight="1">
      <c r="B24" s="28"/>
      <c r="E24" s="21" t="s">
        <v>34</v>
      </c>
      <c r="I24" s="23" t="s">
        <v>26</v>
      </c>
      <c r="J24" s="21" t="s">
        <v>1</v>
      </c>
      <c r="L24" s="28"/>
    </row>
    <row r="25" spans="2:12" s="1" customFormat="1" ht="6.95" hidden="1" customHeight="1">
      <c r="B25" s="28"/>
      <c r="L25" s="28"/>
    </row>
    <row r="26" spans="2:12" s="1" customFormat="1" ht="12" hidden="1" customHeight="1">
      <c r="B26" s="28"/>
      <c r="D26" s="23" t="s">
        <v>35</v>
      </c>
      <c r="L26" s="28"/>
    </row>
    <row r="27" spans="2:12" s="7" customFormat="1" ht="16.5" hidden="1" customHeight="1">
      <c r="B27" s="81"/>
      <c r="E27" s="179" t="s">
        <v>1</v>
      </c>
      <c r="F27" s="179"/>
      <c r="G27" s="179"/>
      <c r="H27" s="179"/>
      <c r="L27" s="81"/>
    </row>
    <row r="28" spans="2:12" s="1" customFormat="1" ht="6.95" hidden="1" customHeight="1">
      <c r="B28" s="28"/>
      <c r="L28" s="28"/>
    </row>
    <row r="29" spans="2:12" s="1" customFormat="1" ht="6.95" hidden="1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25.35" hidden="1" customHeight="1">
      <c r="B30" s="28"/>
      <c r="D30" s="82" t="s">
        <v>36</v>
      </c>
      <c r="J30" s="62">
        <f>ROUND(J126, 2)</f>
        <v>0</v>
      </c>
      <c r="L30" s="28"/>
    </row>
    <row r="31" spans="2:12" s="1" customFormat="1" ht="6.95" hidden="1" customHeight="1">
      <c r="B31" s="28"/>
      <c r="D31" s="49"/>
      <c r="E31" s="49"/>
      <c r="F31" s="49"/>
      <c r="G31" s="49"/>
      <c r="H31" s="49"/>
      <c r="I31" s="49"/>
      <c r="J31" s="49"/>
      <c r="K31" s="49"/>
      <c r="L31" s="28"/>
    </row>
    <row r="32" spans="2:12" s="1" customFormat="1" ht="14.45" hidden="1" customHeight="1">
      <c r="B32" s="28"/>
      <c r="F32" s="31" t="s">
        <v>38</v>
      </c>
      <c r="I32" s="31" t="s">
        <v>37</v>
      </c>
      <c r="J32" s="31" t="s">
        <v>39</v>
      </c>
      <c r="L32" s="28"/>
    </row>
    <row r="33" spans="2:12" s="1" customFormat="1" ht="14.45" hidden="1" customHeight="1">
      <c r="B33" s="28"/>
      <c r="D33" s="51" t="s">
        <v>40</v>
      </c>
      <c r="E33" s="23" t="s">
        <v>41</v>
      </c>
      <c r="F33" s="83">
        <f>ROUND((SUM(BE126:BE159)),  2)</f>
        <v>0</v>
      </c>
      <c r="I33" s="84">
        <v>0.21</v>
      </c>
      <c r="J33" s="83">
        <f>ROUND(((SUM(BE126:BE159))*I33),  2)</f>
        <v>0</v>
      </c>
      <c r="L33" s="28"/>
    </row>
    <row r="34" spans="2:12" s="1" customFormat="1" ht="14.45" hidden="1" customHeight="1">
      <c r="B34" s="28"/>
      <c r="E34" s="23" t="s">
        <v>42</v>
      </c>
      <c r="F34" s="83">
        <f>ROUND((SUM(BF126:BF159)),  2)</f>
        <v>0</v>
      </c>
      <c r="I34" s="84">
        <v>0.12</v>
      </c>
      <c r="J34" s="83">
        <f>ROUND(((SUM(BF126:BF159))*I34),  2)</f>
        <v>0</v>
      </c>
      <c r="L34" s="28"/>
    </row>
    <row r="35" spans="2:12" s="1" customFormat="1" ht="14.45" hidden="1" customHeight="1">
      <c r="B35" s="28"/>
      <c r="E35" s="23" t="s">
        <v>43</v>
      </c>
      <c r="F35" s="83">
        <f>ROUND((SUM(BG126:BG159)),  2)</f>
        <v>0</v>
      </c>
      <c r="I35" s="84">
        <v>0.21</v>
      </c>
      <c r="J35" s="83">
        <f>0</f>
        <v>0</v>
      </c>
      <c r="L35" s="28"/>
    </row>
    <row r="36" spans="2:12" s="1" customFormat="1" ht="14.45" hidden="1" customHeight="1">
      <c r="B36" s="28"/>
      <c r="E36" s="23" t="s">
        <v>44</v>
      </c>
      <c r="F36" s="83">
        <f>ROUND((SUM(BH126:BH159)),  2)</f>
        <v>0</v>
      </c>
      <c r="I36" s="84">
        <v>0.12</v>
      </c>
      <c r="J36" s="83">
        <f>0</f>
        <v>0</v>
      </c>
      <c r="L36" s="28"/>
    </row>
    <row r="37" spans="2:12" s="1" customFormat="1" ht="14.45" hidden="1" customHeight="1">
      <c r="B37" s="28"/>
      <c r="E37" s="23" t="s">
        <v>45</v>
      </c>
      <c r="F37" s="83">
        <f>ROUND((SUM(BI126:BI159)),  2)</f>
        <v>0</v>
      </c>
      <c r="I37" s="84">
        <v>0</v>
      </c>
      <c r="J37" s="83">
        <f>0</f>
        <v>0</v>
      </c>
      <c r="L37" s="28"/>
    </row>
    <row r="38" spans="2:12" s="1" customFormat="1" ht="6.95" hidden="1" customHeight="1">
      <c r="B38" s="28"/>
      <c r="L38" s="28"/>
    </row>
    <row r="39" spans="2:12" s="1" customFormat="1" ht="25.35" hidden="1" customHeight="1">
      <c r="B39" s="28"/>
      <c r="C39" s="85"/>
      <c r="D39" s="86" t="s">
        <v>46</v>
      </c>
      <c r="E39" s="53"/>
      <c r="F39" s="53"/>
      <c r="G39" s="87" t="s">
        <v>47</v>
      </c>
      <c r="H39" s="88" t="s">
        <v>48</v>
      </c>
      <c r="I39" s="53"/>
      <c r="J39" s="89">
        <f>SUM(J30:J37)</f>
        <v>0</v>
      </c>
      <c r="K39" s="90"/>
      <c r="L39" s="28"/>
    </row>
    <row r="40" spans="2:12" s="1" customFormat="1" ht="14.45" hidden="1" customHeight="1">
      <c r="B40" s="28"/>
      <c r="L40" s="28"/>
    </row>
    <row r="41" spans="2:12" ht="14.45" hidden="1" customHeight="1">
      <c r="B41" s="16"/>
      <c r="L41" s="16"/>
    </row>
    <row r="42" spans="2:12" ht="14.45" hidden="1" customHeight="1">
      <c r="B42" s="16"/>
      <c r="L42" s="16"/>
    </row>
    <row r="43" spans="2:12" ht="14.45" hidden="1" customHeight="1">
      <c r="B43" s="16"/>
      <c r="L43" s="16"/>
    </row>
    <row r="44" spans="2:12" ht="14.45" hidden="1" customHeight="1">
      <c r="B44" s="16"/>
      <c r="L44" s="16"/>
    </row>
    <row r="45" spans="2:12" ht="14.45" hidden="1" customHeight="1">
      <c r="B45" s="16"/>
      <c r="L45" s="16"/>
    </row>
    <row r="46" spans="2:12" ht="14.45" hidden="1" customHeight="1">
      <c r="B46" s="16"/>
      <c r="L46" s="16"/>
    </row>
    <row r="47" spans="2:12" ht="14.45" hidden="1" customHeight="1">
      <c r="B47" s="16"/>
      <c r="L47" s="16"/>
    </row>
    <row r="48" spans="2:12" ht="14.45" hidden="1" customHeight="1">
      <c r="B48" s="16"/>
      <c r="L48" s="16"/>
    </row>
    <row r="49" spans="2:12" ht="14.45" hidden="1" customHeight="1">
      <c r="B49" s="16"/>
      <c r="L49" s="16"/>
    </row>
    <row r="50" spans="2:12" s="1" customFormat="1" ht="14.45" hidden="1" customHeight="1">
      <c r="B50" s="28"/>
      <c r="D50" s="37" t="s">
        <v>49</v>
      </c>
      <c r="E50" s="38"/>
      <c r="F50" s="38"/>
      <c r="G50" s="37" t="s">
        <v>50</v>
      </c>
      <c r="H50" s="38"/>
      <c r="I50" s="38"/>
      <c r="J50" s="38"/>
      <c r="K50" s="38"/>
      <c r="L50" s="28"/>
    </row>
    <row r="51" spans="2:12" hidden="1">
      <c r="B51" s="16"/>
      <c r="L51" s="16"/>
    </row>
    <row r="52" spans="2:12" hidden="1">
      <c r="B52" s="16"/>
      <c r="L52" s="16"/>
    </row>
    <row r="53" spans="2:12" hidden="1">
      <c r="B53" s="16"/>
      <c r="L53" s="16"/>
    </row>
    <row r="54" spans="2:12" hidden="1">
      <c r="B54" s="16"/>
      <c r="L54" s="16"/>
    </row>
    <row r="55" spans="2:12" hidden="1">
      <c r="B55" s="16"/>
      <c r="L55" s="16"/>
    </row>
    <row r="56" spans="2:12" hidden="1">
      <c r="B56" s="16"/>
      <c r="L56" s="16"/>
    </row>
    <row r="57" spans="2:12" hidden="1">
      <c r="B57" s="16"/>
      <c r="L57" s="16"/>
    </row>
    <row r="58" spans="2:12" hidden="1">
      <c r="B58" s="16"/>
      <c r="L58" s="16"/>
    </row>
    <row r="59" spans="2:12" hidden="1">
      <c r="B59" s="16"/>
      <c r="L59" s="16"/>
    </row>
    <row r="60" spans="2:12" hidden="1">
      <c r="B60" s="16"/>
      <c r="L60" s="16"/>
    </row>
    <row r="61" spans="2:12" s="1" customFormat="1" ht="12.75" hidden="1">
      <c r="B61" s="28"/>
      <c r="D61" s="39" t="s">
        <v>51</v>
      </c>
      <c r="E61" s="30"/>
      <c r="F61" s="91" t="s">
        <v>52</v>
      </c>
      <c r="G61" s="39" t="s">
        <v>51</v>
      </c>
      <c r="H61" s="30"/>
      <c r="I61" s="30"/>
      <c r="J61" s="92" t="s">
        <v>52</v>
      </c>
      <c r="K61" s="30"/>
      <c r="L61" s="28"/>
    </row>
    <row r="62" spans="2:12" hidden="1">
      <c r="B62" s="16"/>
      <c r="L62" s="16"/>
    </row>
    <row r="63" spans="2:12" hidden="1">
      <c r="B63" s="16"/>
      <c r="L63" s="16"/>
    </row>
    <row r="64" spans="2:12" hidden="1">
      <c r="B64" s="16"/>
      <c r="L64" s="16"/>
    </row>
    <row r="65" spans="2:12" s="1" customFormat="1" ht="12.75" hidden="1">
      <c r="B65" s="28"/>
      <c r="D65" s="37" t="s">
        <v>53</v>
      </c>
      <c r="E65" s="38"/>
      <c r="F65" s="38"/>
      <c r="G65" s="37" t="s">
        <v>54</v>
      </c>
      <c r="H65" s="38"/>
      <c r="I65" s="38"/>
      <c r="J65" s="38"/>
      <c r="K65" s="38"/>
      <c r="L65" s="28"/>
    </row>
    <row r="66" spans="2:12" hidden="1">
      <c r="B66" s="16"/>
      <c r="L66" s="16"/>
    </row>
    <row r="67" spans="2:12" hidden="1">
      <c r="B67" s="16"/>
      <c r="L67" s="16"/>
    </row>
    <row r="68" spans="2:12" hidden="1">
      <c r="B68" s="16"/>
      <c r="L68" s="16"/>
    </row>
    <row r="69" spans="2:12" hidden="1">
      <c r="B69" s="16"/>
      <c r="L69" s="16"/>
    </row>
    <row r="70" spans="2:12" hidden="1">
      <c r="B70" s="16"/>
      <c r="L70" s="16"/>
    </row>
    <row r="71" spans="2:12" hidden="1">
      <c r="B71" s="16"/>
      <c r="L71" s="16"/>
    </row>
    <row r="72" spans="2:12" hidden="1">
      <c r="B72" s="16"/>
      <c r="L72" s="16"/>
    </row>
    <row r="73" spans="2:12" hidden="1">
      <c r="B73" s="16"/>
      <c r="L73" s="16"/>
    </row>
    <row r="74" spans="2:12" hidden="1">
      <c r="B74" s="16"/>
      <c r="L74" s="16"/>
    </row>
    <row r="75" spans="2:12" hidden="1">
      <c r="B75" s="16"/>
      <c r="L75" s="16"/>
    </row>
    <row r="76" spans="2:12" s="1" customFormat="1" ht="12.75" hidden="1">
      <c r="B76" s="28"/>
      <c r="D76" s="39" t="s">
        <v>51</v>
      </c>
      <c r="E76" s="30"/>
      <c r="F76" s="91" t="s">
        <v>52</v>
      </c>
      <c r="G76" s="39" t="s">
        <v>51</v>
      </c>
      <c r="H76" s="30"/>
      <c r="I76" s="30"/>
      <c r="J76" s="92" t="s">
        <v>52</v>
      </c>
      <c r="K76" s="30"/>
      <c r="L76" s="28"/>
    </row>
    <row r="77" spans="2:12" s="1" customFormat="1" ht="14.45" hidden="1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78" spans="2:12" hidden="1"/>
    <row r="79" spans="2:12" hidden="1"/>
    <row r="80" spans="2:12" hidden="1"/>
    <row r="81" spans="2:47" s="1" customFormat="1" ht="6.95" hidden="1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5" hidden="1" customHeight="1">
      <c r="B82" s="28"/>
      <c r="C82" s="17" t="s">
        <v>89</v>
      </c>
      <c r="L82" s="28"/>
    </row>
    <row r="83" spans="2:47" s="1" customFormat="1" ht="6.95" hidden="1" customHeight="1">
      <c r="B83" s="28"/>
      <c r="L83" s="28"/>
    </row>
    <row r="84" spans="2:47" s="1" customFormat="1" ht="12" hidden="1" customHeight="1">
      <c r="B84" s="28"/>
      <c r="C84" s="23" t="s">
        <v>15</v>
      </c>
      <c r="L84" s="28"/>
    </row>
    <row r="85" spans="2:47" s="1" customFormat="1" ht="16.5" hidden="1" customHeight="1">
      <c r="B85" s="28"/>
      <c r="E85" s="184" t="str">
        <f>E7</f>
        <v>Sušice - předláždění části ul. Dlouhoveská</v>
      </c>
      <c r="F85" s="185"/>
      <c r="G85" s="185"/>
      <c r="H85" s="185"/>
      <c r="L85" s="28"/>
    </row>
    <row r="86" spans="2:47" s="1" customFormat="1" ht="12" hidden="1" customHeight="1">
      <c r="B86" s="28"/>
      <c r="C86" s="23" t="s">
        <v>87</v>
      </c>
      <c r="L86" s="28"/>
    </row>
    <row r="87" spans="2:47" s="1" customFormat="1" ht="16.5" hidden="1" customHeight="1">
      <c r="B87" s="28"/>
      <c r="E87" s="156" t="str">
        <f>E9</f>
        <v>1 - Komunikace</v>
      </c>
      <c r="F87" s="183"/>
      <c r="G87" s="183"/>
      <c r="H87" s="183"/>
      <c r="L87" s="28"/>
    </row>
    <row r="88" spans="2:47" s="1" customFormat="1" ht="6.95" hidden="1" customHeight="1">
      <c r="B88" s="28"/>
      <c r="L88" s="28"/>
    </row>
    <row r="89" spans="2:47" s="1" customFormat="1" ht="12" hidden="1" customHeight="1">
      <c r="B89" s="28"/>
      <c r="C89" s="23" t="s">
        <v>19</v>
      </c>
      <c r="F89" s="21" t="str">
        <f>F12</f>
        <v>Sušice</v>
      </c>
      <c r="I89" s="23" t="s">
        <v>21</v>
      </c>
      <c r="J89" s="48">
        <f>IF(J12="","",J12)</f>
        <v>45436</v>
      </c>
      <c r="L89" s="28"/>
    </row>
    <row r="90" spans="2:47" s="1" customFormat="1" ht="6.95" hidden="1" customHeight="1">
      <c r="B90" s="28"/>
      <c r="L90" s="28"/>
    </row>
    <row r="91" spans="2:47" s="1" customFormat="1" ht="15.2" hidden="1" customHeight="1">
      <c r="B91" s="28"/>
      <c r="C91" s="23" t="s">
        <v>22</v>
      </c>
      <c r="F91" s="21" t="str">
        <f>E15</f>
        <v>Správa a údržba silnic Plzeňského kraje, p.o.</v>
      </c>
      <c r="I91" s="23" t="s">
        <v>30</v>
      </c>
      <c r="J91" s="26" t="str">
        <f>E21</f>
        <v xml:space="preserve"> </v>
      </c>
      <c r="L91" s="28"/>
    </row>
    <row r="92" spans="2:47" s="1" customFormat="1" ht="15.2" hidden="1" customHeight="1">
      <c r="B92" s="28"/>
      <c r="C92" s="23" t="s">
        <v>28</v>
      </c>
      <c r="F92" s="21" t="str">
        <f>IF(E18="","",E18)</f>
        <v>Vyplň údaj</v>
      </c>
      <c r="I92" s="23" t="s">
        <v>33</v>
      </c>
      <c r="J92" s="26" t="str">
        <f>E24</f>
        <v>Holeček</v>
      </c>
      <c r="L92" s="28"/>
    </row>
    <row r="93" spans="2:47" s="1" customFormat="1" ht="10.35" hidden="1" customHeight="1">
      <c r="B93" s="28"/>
      <c r="L93" s="28"/>
    </row>
    <row r="94" spans="2:47" s="1" customFormat="1" ht="29.25" hidden="1" customHeight="1">
      <c r="B94" s="28"/>
      <c r="C94" s="93" t="s">
        <v>90</v>
      </c>
      <c r="D94" s="85"/>
      <c r="E94" s="85"/>
      <c r="F94" s="85"/>
      <c r="G94" s="85"/>
      <c r="H94" s="85"/>
      <c r="I94" s="85"/>
      <c r="J94" s="94" t="s">
        <v>91</v>
      </c>
      <c r="K94" s="85"/>
      <c r="L94" s="28"/>
    </row>
    <row r="95" spans="2:47" s="1" customFormat="1" ht="10.35" hidden="1" customHeight="1">
      <c r="B95" s="28"/>
      <c r="L95" s="28"/>
    </row>
    <row r="96" spans="2:47" s="1" customFormat="1" ht="22.9" hidden="1" customHeight="1">
      <c r="B96" s="28"/>
      <c r="C96" s="95" t="s">
        <v>92</v>
      </c>
      <c r="J96" s="62">
        <f>J126</f>
        <v>0</v>
      </c>
      <c r="L96" s="28"/>
      <c r="AU96" s="13" t="s">
        <v>93</v>
      </c>
    </row>
    <row r="97" spans="2:12" s="8" customFormat="1" ht="24.95" hidden="1" customHeight="1">
      <c r="B97" s="96"/>
      <c r="D97" s="97" t="s">
        <v>94</v>
      </c>
      <c r="E97" s="98"/>
      <c r="F97" s="98"/>
      <c r="G97" s="98"/>
      <c r="H97" s="98"/>
      <c r="I97" s="98"/>
      <c r="J97" s="99">
        <f>J127</f>
        <v>0</v>
      </c>
      <c r="L97" s="96"/>
    </row>
    <row r="98" spans="2:12" s="9" customFormat="1" ht="19.899999999999999" hidden="1" customHeight="1">
      <c r="B98" s="100"/>
      <c r="D98" s="101" t="s">
        <v>95</v>
      </c>
      <c r="E98" s="102"/>
      <c r="F98" s="102"/>
      <c r="G98" s="102"/>
      <c r="H98" s="102"/>
      <c r="I98" s="102"/>
      <c r="J98" s="103">
        <f>J128</f>
        <v>0</v>
      </c>
      <c r="L98" s="100"/>
    </row>
    <row r="99" spans="2:12" s="9" customFormat="1" ht="19.899999999999999" hidden="1" customHeight="1">
      <c r="B99" s="100"/>
      <c r="D99" s="101" t="s">
        <v>96</v>
      </c>
      <c r="E99" s="102"/>
      <c r="F99" s="102"/>
      <c r="G99" s="102"/>
      <c r="H99" s="102"/>
      <c r="I99" s="102"/>
      <c r="J99" s="103">
        <f>J136</f>
        <v>0</v>
      </c>
      <c r="L99" s="100"/>
    </row>
    <row r="100" spans="2:12" s="9" customFormat="1" ht="19.899999999999999" hidden="1" customHeight="1">
      <c r="B100" s="100"/>
      <c r="D100" s="101" t="s">
        <v>97</v>
      </c>
      <c r="E100" s="102"/>
      <c r="F100" s="102"/>
      <c r="G100" s="102"/>
      <c r="H100" s="102"/>
      <c r="I100" s="102"/>
      <c r="J100" s="103">
        <f>J143</f>
        <v>0</v>
      </c>
      <c r="L100" s="100"/>
    </row>
    <row r="101" spans="2:12" s="9" customFormat="1" ht="19.899999999999999" hidden="1" customHeight="1">
      <c r="B101" s="100"/>
      <c r="D101" s="101" t="s">
        <v>98</v>
      </c>
      <c r="E101" s="102"/>
      <c r="F101" s="102"/>
      <c r="G101" s="102"/>
      <c r="H101" s="102"/>
      <c r="I101" s="102"/>
      <c r="J101" s="103">
        <f>J145</f>
        <v>0</v>
      </c>
      <c r="L101" s="100"/>
    </row>
    <row r="102" spans="2:12" s="9" customFormat="1" ht="19.899999999999999" hidden="1" customHeight="1">
      <c r="B102" s="100"/>
      <c r="D102" s="101" t="s">
        <v>99</v>
      </c>
      <c r="E102" s="102"/>
      <c r="F102" s="102"/>
      <c r="G102" s="102"/>
      <c r="H102" s="102"/>
      <c r="I102" s="102"/>
      <c r="J102" s="103">
        <f>J148</f>
        <v>0</v>
      </c>
      <c r="L102" s="100"/>
    </row>
    <row r="103" spans="2:12" s="9" customFormat="1" ht="19.899999999999999" hidden="1" customHeight="1">
      <c r="B103" s="100"/>
      <c r="D103" s="101" t="s">
        <v>100</v>
      </c>
      <c r="E103" s="102"/>
      <c r="F103" s="102"/>
      <c r="G103" s="102"/>
      <c r="H103" s="102"/>
      <c r="I103" s="102"/>
      <c r="J103" s="103">
        <f>J152</f>
        <v>0</v>
      </c>
      <c r="L103" s="100"/>
    </row>
    <row r="104" spans="2:12" s="8" customFormat="1" ht="24.95" hidden="1" customHeight="1">
      <c r="B104" s="96"/>
      <c r="D104" s="97" t="s">
        <v>101</v>
      </c>
      <c r="E104" s="98"/>
      <c r="F104" s="98"/>
      <c r="G104" s="98"/>
      <c r="H104" s="98"/>
      <c r="I104" s="98"/>
      <c r="J104" s="99">
        <f>J155</f>
        <v>0</v>
      </c>
      <c r="L104" s="96"/>
    </row>
    <row r="105" spans="2:12" s="9" customFormat="1" ht="19.899999999999999" hidden="1" customHeight="1">
      <c r="B105" s="100"/>
      <c r="D105" s="101" t="s">
        <v>102</v>
      </c>
      <c r="E105" s="102"/>
      <c r="F105" s="102"/>
      <c r="G105" s="102"/>
      <c r="H105" s="102"/>
      <c r="I105" s="102"/>
      <c r="J105" s="103">
        <f>J156</f>
        <v>0</v>
      </c>
      <c r="L105" s="100"/>
    </row>
    <row r="106" spans="2:12" s="9" customFormat="1" ht="19.899999999999999" hidden="1" customHeight="1">
      <c r="B106" s="100"/>
      <c r="D106" s="101" t="s">
        <v>103</v>
      </c>
      <c r="E106" s="102"/>
      <c r="F106" s="102"/>
      <c r="G106" s="102"/>
      <c r="H106" s="102"/>
      <c r="I106" s="102"/>
      <c r="J106" s="103">
        <f>J158</f>
        <v>0</v>
      </c>
      <c r="L106" s="100"/>
    </row>
    <row r="107" spans="2:12" s="1" customFormat="1" ht="21.75" hidden="1" customHeight="1">
      <c r="B107" s="28"/>
      <c r="L107" s="28"/>
    </row>
    <row r="108" spans="2:12" s="1" customFormat="1" ht="6.95" hidden="1" customHeight="1"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28"/>
    </row>
    <row r="109" spans="2:12" hidden="1"/>
    <row r="110" spans="2:12" hidden="1"/>
    <row r="111" spans="2:12" hidden="1"/>
    <row r="112" spans="2:12" s="1" customFormat="1" ht="6.95" customHeight="1"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28"/>
    </row>
    <row r="113" spans="2:63" s="1" customFormat="1" ht="24.95" customHeight="1">
      <c r="B113" s="28"/>
      <c r="C113" s="17" t="s">
        <v>104</v>
      </c>
      <c r="L113" s="28"/>
    </row>
    <row r="114" spans="2:63" s="1" customFormat="1" ht="6.95" customHeight="1">
      <c r="B114" s="28"/>
      <c r="L114" s="28"/>
    </row>
    <row r="115" spans="2:63" s="1" customFormat="1" ht="12" customHeight="1">
      <c r="B115" s="28"/>
      <c r="C115" s="23" t="s">
        <v>15</v>
      </c>
      <c r="L115" s="28"/>
    </row>
    <row r="116" spans="2:63" s="1" customFormat="1" ht="16.5" customHeight="1">
      <c r="B116" s="28"/>
      <c r="E116" s="184" t="str">
        <f>E7</f>
        <v>Sušice - předláždění části ul. Dlouhoveská</v>
      </c>
      <c r="F116" s="185"/>
      <c r="G116" s="185"/>
      <c r="H116" s="185"/>
      <c r="L116" s="28"/>
    </row>
    <row r="117" spans="2:63" s="1" customFormat="1" ht="12" customHeight="1">
      <c r="B117" s="28"/>
      <c r="C117" s="23" t="s">
        <v>87</v>
      </c>
      <c r="L117" s="28"/>
    </row>
    <row r="118" spans="2:63" s="1" customFormat="1" ht="16.5" customHeight="1">
      <c r="B118" s="28"/>
      <c r="E118" s="156" t="str">
        <f>E9</f>
        <v>1 - Komunikace</v>
      </c>
      <c r="F118" s="183"/>
      <c r="G118" s="183"/>
      <c r="H118" s="183"/>
      <c r="L118" s="28"/>
    </row>
    <row r="119" spans="2:63" s="1" customFormat="1" ht="6.95" customHeight="1">
      <c r="B119" s="28"/>
      <c r="L119" s="28"/>
    </row>
    <row r="120" spans="2:63" s="1" customFormat="1" ht="12" customHeight="1">
      <c r="B120" s="28"/>
      <c r="C120" s="23" t="s">
        <v>19</v>
      </c>
      <c r="F120" s="21" t="str">
        <f>F12</f>
        <v>Sušice</v>
      </c>
      <c r="I120" s="23" t="s">
        <v>21</v>
      </c>
      <c r="J120" s="48">
        <f>IF(J12="","",J12)</f>
        <v>45436</v>
      </c>
      <c r="L120" s="28"/>
    </row>
    <row r="121" spans="2:63" s="1" customFormat="1" ht="6.95" customHeight="1">
      <c r="B121" s="28"/>
      <c r="L121" s="28"/>
    </row>
    <row r="122" spans="2:63" s="1" customFormat="1" ht="15.2" customHeight="1">
      <c r="B122" s="28"/>
      <c r="C122" s="23" t="s">
        <v>22</v>
      </c>
      <c r="F122" s="21" t="str">
        <f>E15</f>
        <v>Správa a údržba silnic Plzeňského kraje, p.o.</v>
      </c>
      <c r="I122" s="23" t="s">
        <v>30</v>
      </c>
      <c r="J122" s="26" t="str">
        <f>E21</f>
        <v xml:space="preserve"> </v>
      </c>
      <c r="L122" s="28"/>
    </row>
    <row r="123" spans="2:63" s="1" customFormat="1" ht="15.2" customHeight="1">
      <c r="B123" s="28"/>
      <c r="C123" s="23" t="s">
        <v>28</v>
      </c>
      <c r="F123" s="21" t="str">
        <f>IF(E18="","",E18)</f>
        <v>Vyplň údaj</v>
      </c>
      <c r="I123" s="23" t="s">
        <v>33</v>
      </c>
      <c r="J123" s="26"/>
      <c r="L123" s="28"/>
    </row>
    <row r="124" spans="2:63" s="1" customFormat="1" ht="10.35" customHeight="1">
      <c r="B124" s="28"/>
      <c r="L124" s="28"/>
    </row>
    <row r="125" spans="2:63" s="10" customFormat="1" ht="29.25" customHeight="1">
      <c r="B125" s="104"/>
      <c r="C125" s="105" t="s">
        <v>105</v>
      </c>
      <c r="D125" s="106" t="s">
        <v>61</v>
      </c>
      <c r="E125" s="106" t="s">
        <v>57</v>
      </c>
      <c r="F125" s="106" t="s">
        <v>58</v>
      </c>
      <c r="G125" s="106" t="s">
        <v>106</v>
      </c>
      <c r="H125" s="106" t="s">
        <v>107</v>
      </c>
      <c r="I125" s="106" t="s">
        <v>108</v>
      </c>
      <c r="J125" s="106" t="s">
        <v>91</v>
      </c>
      <c r="K125" s="107" t="s">
        <v>109</v>
      </c>
      <c r="L125" s="104"/>
      <c r="M125" s="55" t="s">
        <v>1</v>
      </c>
      <c r="N125" s="56" t="s">
        <v>40</v>
      </c>
      <c r="O125" s="56" t="s">
        <v>110</v>
      </c>
      <c r="P125" s="56" t="s">
        <v>111</v>
      </c>
      <c r="Q125" s="56" t="s">
        <v>112</v>
      </c>
      <c r="R125" s="56" t="s">
        <v>113</v>
      </c>
      <c r="S125" s="56" t="s">
        <v>114</v>
      </c>
      <c r="T125" s="57" t="s">
        <v>115</v>
      </c>
    </row>
    <row r="126" spans="2:63" s="1" customFormat="1" ht="22.9" customHeight="1">
      <c r="B126" s="28"/>
      <c r="C126" s="60" t="s">
        <v>116</v>
      </c>
      <c r="J126" s="108">
        <f>BK126</f>
        <v>0</v>
      </c>
      <c r="L126" s="28"/>
      <c r="M126" s="58"/>
      <c r="N126" s="49"/>
      <c r="O126" s="49"/>
      <c r="P126" s="109">
        <f>P127+P155</f>
        <v>0</v>
      </c>
      <c r="Q126" s="49"/>
      <c r="R126" s="109">
        <f>R127+R155</f>
        <v>355.72244799999999</v>
      </c>
      <c r="S126" s="49"/>
      <c r="T126" s="110">
        <f>T127+T155</f>
        <v>124.099</v>
      </c>
      <c r="AT126" s="13" t="s">
        <v>75</v>
      </c>
      <c r="AU126" s="13" t="s">
        <v>93</v>
      </c>
      <c r="BK126" s="111">
        <f>BK127+BK155</f>
        <v>0</v>
      </c>
    </row>
    <row r="127" spans="2:63" s="11" customFormat="1" ht="25.9" customHeight="1">
      <c r="B127" s="112"/>
      <c r="D127" s="113" t="s">
        <v>75</v>
      </c>
      <c r="E127" s="114" t="s">
        <v>117</v>
      </c>
      <c r="F127" s="114" t="s">
        <v>118</v>
      </c>
      <c r="I127" s="115"/>
      <c r="J127" s="116">
        <f>BK127</f>
        <v>0</v>
      </c>
      <c r="L127" s="112"/>
      <c r="M127" s="117"/>
      <c r="P127" s="118">
        <f>P128+P136+P143+P145+P148+P152</f>
        <v>0</v>
      </c>
      <c r="R127" s="118">
        <f>R128+R136+R143+R145+R148+R152</f>
        <v>355.72244799999999</v>
      </c>
      <c r="T127" s="119">
        <f>T128+T136+T143+T145+T148+T152</f>
        <v>124.099</v>
      </c>
      <c r="AR127" s="113" t="s">
        <v>81</v>
      </c>
      <c r="AT127" s="120" t="s">
        <v>75</v>
      </c>
      <c r="AU127" s="120" t="s">
        <v>76</v>
      </c>
      <c r="AY127" s="113" t="s">
        <v>119</v>
      </c>
      <c r="BK127" s="121">
        <f>BK128+BK136+BK143+BK145+BK148+BK152</f>
        <v>0</v>
      </c>
    </row>
    <row r="128" spans="2:63" s="11" customFormat="1" ht="22.9" customHeight="1">
      <c r="B128" s="112"/>
      <c r="D128" s="113" t="s">
        <v>75</v>
      </c>
      <c r="E128" s="122" t="s">
        <v>81</v>
      </c>
      <c r="F128" s="122" t="s">
        <v>120</v>
      </c>
      <c r="I128" s="115"/>
      <c r="J128" s="123">
        <f>BK128</f>
        <v>0</v>
      </c>
      <c r="L128" s="112"/>
      <c r="M128" s="117"/>
      <c r="P128" s="118">
        <f>SUM(P129:P135)</f>
        <v>0</v>
      </c>
      <c r="R128" s="118">
        <f>SUM(R129:R135)</f>
        <v>5.6240000000000005E-3</v>
      </c>
      <c r="T128" s="119">
        <f>SUM(T129:T135)</f>
        <v>120.71299999999999</v>
      </c>
      <c r="AR128" s="113" t="s">
        <v>81</v>
      </c>
      <c r="AT128" s="120" t="s">
        <v>75</v>
      </c>
      <c r="AU128" s="120" t="s">
        <v>81</v>
      </c>
      <c r="AY128" s="113" t="s">
        <v>119</v>
      </c>
      <c r="BK128" s="121">
        <f>SUM(BK129:BK135)</f>
        <v>0</v>
      </c>
    </row>
    <row r="129" spans="2:65" s="1" customFormat="1" ht="33" customHeight="1">
      <c r="B129" s="124"/>
      <c r="C129" s="125" t="s">
        <v>81</v>
      </c>
      <c r="D129" s="125" t="s">
        <v>121</v>
      </c>
      <c r="E129" s="126" t="s">
        <v>122</v>
      </c>
      <c r="F129" s="127" t="s">
        <v>123</v>
      </c>
      <c r="G129" s="128" t="s">
        <v>124</v>
      </c>
      <c r="H129" s="129">
        <v>326.7</v>
      </c>
      <c r="I129" s="130"/>
      <c r="J129" s="131">
        <f t="shared" ref="J129:J135" si="0">ROUND(I129*H129,2)</f>
        <v>0</v>
      </c>
      <c r="K129" s="127" t="s">
        <v>125</v>
      </c>
      <c r="L129" s="28"/>
      <c r="M129" s="132" t="s">
        <v>1</v>
      </c>
      <c r="N129" s="133" t="s">
        <v>41</v>
      </c>
      <c r="P129" s="134">
        <f t="shared" ref="P129:P135" si="1">O129*H129</f>
        <v>0</v>
      </c>
      <c r="Q129" s="134">
        <v>0</v>
      </c>
      <c r="R129" s="134">
        <f t="shared" ref="R129:R135" si="2">Q129*H129</f>
        <v>0</v>
      </c>
      <c r="S129" s="134">
        <v>0.32</v>
      </c>
      <c r="T129" s="135">
        <f t="shared" ref="T129:T135" si="3">S129*H129</f>
        <v>104.544</v>
      </c>
      <c r="AR129" s="136" t="s">
        <v>126</v>
      </c>
      <c r="AT129" s="136" t="s">
        <v>121</v>
      </c>
      <c r="AU129" s="136" t="s">
        <v>85</v>
      </c>
      <c r="AY129" s="13" t="s">
        <v>119</v>
      </c>
      <c r="BE129" s="137">
        <f t="shared" ref="BE129:BE135" si="4">IF(N129="základní",J129,0)</f>
        <v>0</v>
      </c>
      <c r="BF129" s="137">
        <f t="shared" ref="BF129:BF135" si="5">IF(N129="snížená",J129,0)</f>
        <v>0</v>
      </c>
      <c r="BG129" s="137">
        <f t="shared" ref="BG129:BG135" si="6">IF(N129="zákl. přenesená",J129,0)</f>
        <v>0</v>
      </c>
      <c r="BH129" s="137">
        <f t="shared" ref="BH129:BH135" si="7">IF(N129="sníž. přenesená",J129,0)</f>
        <v>0</v>
      </c>
      <c r="BI129" s="137">
        <f t="shared" ref="BI129:BI135" si="8">IF(N129="nulová",J129,0)</f>
        <v>0</v>
      </c>
      <c r="BJ129" s="13" t="s">
        <v>81</v>
      </c>
      <c r="BK129" s="137">
        <f t="shared" ref="BK129:BK135" si="9">ROUND(I129*H129,2)</f>
        <v>0</v>
      </c>
      <c r="BL129" s="13" t="s">
        <v>126</v>
      </c>
      <c r="BM129" s="136" t="s">
        <v>127</v>
      </c>
    </row>
    <row r="130" spans="2:65" s="1" customFormat="1" ht="24.2" customHeight="1">
      <c r="B130" s="124"/>
      <c r="C130" s="125" t="s">
        <v>85</v>
      </c>
      <c r="D130" s="125" t="s">
        <v>121</v>
      </c>
      <c r="E130" s="126" t="s">
        <v>128</v>
      </c>
      <c r="F130" s="127" t="s">
        <v>129</v>
      </c>
      <c r="G130" s="128" t="s">
        <v>124</v>
      </c>
      <c r="H130" s="129">
        <v>70.3</v>
      </c>
      <c r="I130" s="130"/>
      <c r="J130" s="131">
        <f t="shared" si="0"/>
        <v>0</v>
      </c>
      <c r="K130" s="127" t="s">
        <v>125</v>
      </c>
      <c r="L130" s="28"/>
      <c r="M130" s="132" t="s">
        <v>1</v>
      </c>
      <c r="N130" s="133" t="s">
        <v>41</v>
      </c>
      <c r="P130" s="134">
        <f t="shared" si="1"/>
        <v>0</v>
      </c>
      <c r="Q130" s="134">
        <v>8.0000000000000007E-5</v>
      </c>
      <c r="R130" s="134">
        <f t="shared" si="2"/>
        <v>5.6240000000000005E-3</v>
      </c>
      <c r="S130" s="134">
        <v>0.23</v>
      </c>
      <c r="T130" s="135">
        <f t="shared" si="3"/>
        <v>16.169</v>
      </c>
      <c r="AR130" s="136" t="s">
        <v>126</v>
      </c>
      <c r="AT130" s="136" t="s">
        <v>121</v>
      </c>
      <c r="AU130" s="136" t="s">
        <v>85</v>
      </c>
      <c r="AY130" s="13" t="s">
        <v>119</v>
      </c>
      <c r="BE130" s="137">
        <f t="shared" si="4"/>
        <v>0</v>
      </c>
      <c r="BF130" s="137">
        <f t="shared" si="5"/>
        <v>0</v>
      </c>
      <c r="BG130" s="137">
        <f t="shared" si="6"/>
        <v>0</v>
      </c>
      <c r="BH130" s="137">
        <f t="shared" si="7"/>
        <v>0</v>
      </c>
      <c r="BI130" s="137">
        <f t="shared" si="8"/>
        <v>0</v>
      </c>
      <c r="BJ130" s="13" t="s">
        <v>81</v>
      </c>
      <c r="BK130" s="137">
        <f t="shared" si="9"/>
        <v>0</v>
      </c>
      <c r="BL130" s="13" t="s">
        <v>126</v>
      </c>
      <c r="BM130" s="136" t="s">
        <v>130</v>
      </c>
    </row>
    <row r="131" spans="2:65" s="1" customFormat="1" ht="37.9" customHeight="1">
      <c r="B131" s="124"/>
      <c r="C131" s="125" t="s">
        <v>131</v>
      </c>
      <c r="D131" s="125" t="s">
        <v>121</v>
      </c>
      <c r="E131" s="126" t="s">
        <v>132</v>
      </c>
      <c r="F131" s="127" t="s">
        <v>133</v>
      </c>
      <c r="G131" s="128" t="s">
        <v>134</v>
      </c>
      <c r="H131" s="129">
        <v>163.35</v>
      </c>
      <c r="I131" s="130"/>
      <c r="J131" s="131">
        <f t="shared" si="0"/>
        <v>0</v>
      </c>
      <c r="K131" s="127" t="s">
        <v>125</v>
      </c>
      <c r="L131" s="28"/>
      <c r="M131" s="132" t="s">
        <v>1</v>
      </c>
      <c r="N131" s="133" t="s">
        <v>41</v>
      </c>
      <c r="P131" s="134">
        <f t="shared" si="1"/>
        <v>0</v>
      </c>
      <c r="Q131" s="134">
        <v>0</v>
      </c>
      <c r="R131" s="134">
        <f t="shared" si="2"/>
        <v>0</v>
      </c>
      <c r="S131" s="134">
        <v>0</v>
      </c>
      <c r="T131" s="135">
        <f t="shared" si="3"/>
        <v>0</v>
      </c>
      <c r="AR131" s="136" t="s">
        <v>126</v>
      </c>
      <c r="AT131" s="136" t="s">
        <v>121</v>
      </c>
      <c r="AU131" s="136" t="s">
        <v>85</v>
      </c>
      <c r="AY131" s="13" t="s">
        <v>119</v>
      </c>
      <c r="BE131" s="137">
        <f t="shared" si="4"/>
        <v>0</v>
      </c>
      <c r="BF131" s="137">
        <f t="shared" si="5"/>
        <v>0</v>
      </c>
      <c r="BG131" s="137">
        <f t="shared" si="6"/>
        <v>0</v>
      </c>
      <c r="BH131" s="137">
        <f t="shared" si="7"/>
        <v>0</v>
      </c>
      <c r="BI131" s="137">
        <f t="shared" si="8"/>
        <v>0</v>
      </c>
      <c r="BJ131" s="13" t="s">
        <v>81</v>
      </c>
      <c r="BK131" s="137">
        <f t="shared" si="9"/>
        <v>0</v>
      </c>
      <c r="BL131" s="13" t="s">
        <v>126</v>
      </c>
      <c r="BM131" s="136" t="s">
        <v>135</v>
      </c>
    </row>
    <row r="132" spans="2:65" s="1" customFormat="1" ht="37.9" customHeight="1">
      <c r="B132" s="124"/>
      <c r="C132" s="125" t="s">
        <v>126</v>
      </c>
      <c r="D132" s="125" t="s">
        <v>121</v>
      </c>
      <c r="E132" s="126" t="s">
        <v>136</v>
      </c>
      <c r="F132" s="127" t="s">
        <v>137</v>
      </c>
      <c r="G132" s="128" t="s">
        <v>134</v>
      </c>
      <c r="H132" s="129">
        <v>163.35</v>
      </c>
      <c r="I132" s="130"/>
      <c r="J132" s="131">
        <f t="shared" si="0"/>
        <v>0</v>
      </c>
      <c r="K132" s="127" t="s">
        <v>125</v>
      </c>
      <c r="L132" s="28"/>
      <c r="M132" s="132" t="s">
        <v>1</v>
      </c>
      <c r="N132" s="133" t="s">
        <v>41</v>
      </c>
      <c r="P132" s="134">
        <f t="shared" si="1"/>
        <v>0</v>
      </c>
      <c r="Q132" s="134">
        <v>0</v>
      </c>
      <c r="R132" s="134">
        <f t="shared" si="2"/>
        <v>0</v>
      </c>
      <c r="S132" s="134">
        <v>0</v>
      </c>
      <c r="T132" s="135">
        <f t="shared" si="3"/>
        <v>0</v>
      </c>
      <c r="AR132" s="136" t="s">
        <v>126</v>
      </c>
      <c r="AT132" s="136" t="s">
        <v>121</v>
      </c>
      <c r="AU132" s="136" t="s">
        <v>85</v>
      </c>
      <c r="AY132" s="13" t="s">
        <v>119</v>
      </c>
      <c r="BE132" s="137">
        <f t="shared" si="4"/>
        <v>0</v>
      </c>
      <c r="BF132" s="137">
        <f t="shared" si="5"/>
        <v>0</v>
      </c>
      <c r="BG132" s="137">
        <f t="shared" si="6"/>
        <v>0</v>
      </c>
      <c r="BH132" s="137">
        <f t="shared" si="7"/>
        <v>0</v>
      </c>
      <c r="BI132" s="137">
        <f t="shared" si="8"/>
        <v>0</v>
      </c>
      <c r="BJ132" s="13" t="s">
        <v>81</v>
      </c>
      <c r="BK132" s="137">
        <f t="shared" si="9"/>
        <v>0</v>
      </c>
      <c r="BL132" s="13" t="s">
        <v>126</v>
      </c>
      <c r="BM132" s="136" t="s">
        <v>138</v>
      </c>
    </row>
    <row r="133" spans="2:65" s="1" customFormat="1" ht="37.9" customHeight="1">
      <c r="B133" s="124"/>
      <c r="C133" s="125" t="s">
        <v>139</v>
      </c>
      <c r="D133" s="125" t="s">
        <v>121</v>
      </c>
      <c r="E133" s="126" t="s">
        <v>140</v>
      </c>
      <c r="F133" s="127" t="s">
        <v>141</v>
      </c>
      <c r="G133" s="128" t="s">
        <v>134</v>
      </c>
      <c r="H133" s="129">
        <v>1306.8</v>
      </c>
      <c r="I133" s="130"/>
      <c r="J133" s="131">
        <f t="shared" si="0"/>
        <v>0</v>
      </c>
      <c r="K133" s="127" t="s">
        <v>125</v>
      </c>
      <c r="L133" s="28"/>
      <c r="M133" s="132" t="s">
        <v>1</v>
      </c>
      <c r="N133" s="133" t="s">
        <v>41</v>
      </c>
      <c r="P133" s="134">
        <f t="shared" si="1"/>
        <v>0</v>
      </c>
      <c r="Q133" s="134">
        <v>0</v>
      </c>
      <c r="R133" s="134">
        <f t="shared" si="2"/>
        <v>0</v>
      </c>
      <c r="S133" s="134">
        <v>0</v>
      </c>
      <c r="T133" s="135">
        <f t="shared" si="3"/>
        <v>0</v>
      </c>
      <c r="AR133" s="136" t="s">
        <v>126</v>
      </c>
      <c r="AT133" s="136" t="s">
        <v>121</v>
      </c>
      <c r="AU133" s="136" t="s">
        <v>85</v>
      </c>
      <c r="AY133" s="13" t="s">
        <v>119</v>
      </c>
      <c r="BE133" s="137">
        <f t="shared" si="4"/>
        <v>0</v>
      </c>
      <c r="BF133" s="137">
        <f t="shared" si="5"/>
        <v>0</v>
      </c>
      <c r="BG133" s="137">
        <f t="shared" si="6"/>
        <v>0</v>
      </c>
      <c r="BH133" s="137">
        <f t="shared" si="7"/>
        <v>0</v>
      </c>
      <c r="BI133" s="137">
        <f t="shared" si="8"/>
        <v>0</v>
      </c>
      <c r="BJ133" s="13" t="s">
        <v>81</v>
      </c>
      <c r="BK133" s="137">
        <f t="shared" si="9"/>
        <v>0</v>
      </c>
      <c r="BL133" s="13" t="s">
        <v>126</v>
      </c>
      <c r="BM133" s="136" t="s">
        <v>142</v>
      </c>
    </row>
    <row r="134" spans="2:65" s="1" customFormat="1" ht="33" customHeight="1">
      <c r="B134" s="124"/>
      <c r="C134" s="125" t="s">
        <v>143</v>
      </c>
      <c r="D134" s="125" t="s">
        <v>121</v>
      </c>
      <c r="E134" s="126" t="s">
        <v>144</v>
      </c>
      <c r="F134" s="127" t="s">
        <v>145</v>
      </c>
      <c r="G134" s="128" t="s">
        <v>146</v>
      </c>
      <c r="H134" s="129">
        <v>294.02999999999997</v>
      </c>
      <c r="I134" s="130"/>
      <c r="J134" s="131">
        <f t="shared" si="0"/>
        <v>0</v>
      </c>
      <c r="K134" s="127" t="s">
        <v>125</v>
      </c>
      <c r="L134" s="28"/>
      <c r="M134" s="132" t="s">
        <v>1</v>
      </c>
      <c r="N134" s="133" t="s">
        <v>41</v>
      </c>
      <c r="P134" s="134">
        <f t="shared" si="1"/>
        <v>0</v>
      </c>
      <c r="Q134" s="134">
        <v>0</v>
      </c>
      <c r="R134" s="134">
        <f t="shared" si="2"/>
        <v>0</v>
      </c>
      <c r="S134" s="134">
        <v>0</v>
      </c>
      <c r="T134" s="135">
        <f t="shared" si="3"/>
        <v>0</v>
      </c>
      <c r="AR134" s="136" t="s">
        <v>126</v>
      </c>
      <c r="AT134" s="136" t="s">
        <v>121</v>
      </c>
      <c r="AU134" s="136" t="s">
        <v>85</v>
      </c>
      <c r="AY134" s="13" t="s">
        <v>119</v>
      </c>
      <c r="BE134" s="137">
        <f t="shared" si="4"/>
        <v>0</v>
      </c>
      <c r="BF134" s="137">
        <f t="shared" si="5"/>
        <v>0</v>
      </c>
      <c r="BG134" s="137">
        <f t="shared" si="6"/>
        <v>0</v>
      </c>
      <c r="BH134" s="137">
        <f t="shared" si="7"/>
        <v>0</v>
      </c>
      <c r="BI134" s="137">
        <f t="shared" si="8"/>
        <v>0</v>
      </c>
      <c r="BJ134" s="13" t="s">
        <v>81</v>
      </c>
      <c r="BK134" s="137">
        <f t="shared" si="9"/>
        <v>0</v>
      </c>
      <c r="BL134" s="13" t="s">
        <v>126</v>
      </c>
      <c r="BM134" s="136" t="s">
        <v>147</v>
      </c>
    </row>
    <row r="135" spans="2:65" s="1" customFormat="1" ht="24.2" customHeight="1">
      <c r="B135" s="124"/>
      <c r="C135" s="125" t="s">
        <v>148</v>
      </c>
      <c r="D135" s="125" t="s">
        <v>121</v>
      </c>
      <c r="E135" s="126" t="s">
        <v>149</v>
      </c>
      <c r="F135" s="127" t="s">
        <v>150</v>
      </c>
      <c r="G135" s="128" t="s">
        <v>124</v>
      </c>
      <c r="H135" s="129">
        <v>326.7</v>
      </c>
      <c r="I135" s="130"/>
      <c r="J135" s="131">
        <f t="shared" si="0"/>
        <v>0</v>
      </c>
      <c r="K135" s="127" t="s">
        <v>125</v>
      </c>
      <c r="L135" s="28"/>
      <c r="M135" s="132" t="s">
        <v>1</v>
      </c>
      <c r="N135" s="133" t="s">
        <v>41</v>
      </c>
      <c r="P135" s="134">
        <f t="shared" si="1"/>
        <v>0</v>
      </c>
      <c r="Q135" s="134">
        <v>0</v>
      </c>
      <c r="R135" s="134">
        <f t="shared" si="2"/>
        <v>0</v>
      </c>
      <c r="S135" s="134">
        <v>0</v>
      </c>
      <c r="T135" s="135">
        <f t="shared" si="3"/>
        <v>0</v>
      </c>
      <c r="AR135" s="136" t="s">
        <v>126</v>
      </c>
      <c r="AT135" s="136" t="s">
        <v>121</v>
      </c>
      <c r="AU135" s="136" t="s">
        <v>85</v>
      </c>
      <c r="AY135" s="13" t="s">
        <v>119</v>
      </c>
      <c r="BE135" s="137">
        <f t="shared" si="4"/>
        <v>0</v>
      </c>
      <c r="BF135" s="137">
        <f t="shared" si="5"/>
        <v>0</v>
      </c>
      <c r="BG135" s="137">
        <f t="shared" si="6"/>
        <v>0</v>
      </c>
      <c r="BH135" s="137">
        <f t="shared" si="7"/>
        <v>0</v>
      </c>
      <c r="BI135" s="137">
        <f t="shared" si="8"/>
        <v>0</v>
      </c>
      <c r="BJ135" s="13" t="s">
        <v>81</v>
      </c>
      <c r="BK135" s="137">
        <f t="shared" si="9"/>
        <v>0</v>
      </c>
      <c r="BL135" s="13" t="s">
        <v>126</v>
      </c>
      <c r="BM135" s="136" t="s">
        <v>151</v>
      </c>
    </row>
    <row r="136" spans="2:65" s="11" customFormat="1" ht="22.9" customHeight="1">
      <c r="B136" s="112"/>
      <c r="D136" s="113" t="s">
        <v>75</v>
      </c>
      <c r="E136" s="122" t="s">
        <v>139</v>
      </c>
      <c r="F136" s="122" t="s">
        <v>152</v>
      </c>
      <c r="I136" s="115"/>
      <c r="J136" s="123">
        <f>BK136</f>
        <v>0</v>
      </c>
      <c r="L136" s="112"/>
      <c r="M136" s="117"/>
      <c r="P136" s="118">
        <f>SUM(P137:P142)</f>
        <v>0</v>
      </c>
      <c r="R136" s="118">
        <f>SUM(R137:R142)</f>
        <v>353.74138399999998</v>
      </c>
      <c r="T136" s="119">
        <f>SUM(T137:T142)</f>
        <v>0</v>
      </c>
      <c r="AR136" s="113" t="s">
        <v>81</v>
      </c>
      <c r="AT136" s="120" t="s">
        <v>75</v>
      </c>
      <c r="AU136" s="120" t="s">
        <v>81</v>
      </c>
      <c r="AY136" s="113" t="s">
        <v>119</v>
      </c>
      <c r="BK136" s="121">
        <f>SUM(BK137:BK142)</f>
        <v>0</v>
      </c>
    </row>
    <row r="137" spans="2:65" s="1" customFormat="1" ht="24.2" customHeight="1">
      <c r="B137" s="124"/>
      <c r="C137" s="125" t="s">
        <v>153</v>
      </c>
      <c r="D137" s="125" t="s">
        <v>121</v>
      </c>
      <c r="E137" s="126" t="s">
        <v>154</v>
      </c>
      <c r="F137" s="127" t="s">
        <v>155</v>
      </c>
      <c r="G137" s="128" t="s">
        <v>124</v>
      </c>
      <c r="H137" s="129">
        <v>326.7</v>
      </c>
      <c r="I137" s="130"/>
      <c r="J137" s="131">
        <f t="shared" ref="J137:J142" si="10">ROUND(I137*H137,2)</f>
        <v>0</v>
      </c>
      <c r="K137" s="127" t="s">
        <v>125</v>
      </c>
      <c r="L137" s="28"/>
      <c r="M137" s="132" t="s">
        <v>1</v>
      </c>
      <c r="N137" s="133" t="s">
        <v>41</v>
      </c>
      <c r="P137" s="134">
        <f t="shared" ref="P137:P142" si="11">O137*H137</f>
        <v>0</v>
      </c>
      <c r="Q137" s="134">
        <v>0.46</v>
      </c>
      <c r="R137" s="134">
        <f t="shared" ref="R137:R142" si="12">Q137*H137</f>
        <v>150.28200000000001</v>
      </c>
      <c r="S137" s="134">
        <v>0</v>
      </c>
      <c r="T137" s="135">
        <f t="shared" ref="T137:T142" si="13">S137*H137</f>
        <v>0</v>
      </c>
      <c r="AR137" s="136" t="s">
        <v>126</v>
      </c>
      <c r="AT137" s="136" t="s">
        <v>121</v>
      </c>
      <c r="AU137" s="136" t="s">
        <v>85</v>
      </c>
      <c r="AY137" s="13" t="s">
        <v>119</v>
      </c>
      <c r="BE137" s="137">
        <f t="shared" ref="BE137:BE142" si="14">IF(N137="základní",J137,0)</f>
        <v>0</v>
      </c>
      <c r="BF137" s="137">
        <f t="shared" ref="BF137:BF142" si="15">IF(N137="snížená",J137,0)</f>
        <v>0</v>
      </c>
      <c r="BG137" s="137">
        <f t="shared" ref="BG137:BG142" si="16">IF(N137="zákl. přenesená",J137,0)</f>
        <v>0</v>
      </c>
      <c r="BH137" s="137">
        <f t="shared" ref="BH137:BH142" si="17">IF(N137="sníž. přenesená",J137,0)</f>
        <v>0</v>
      </c>
      <c r="BI137" s="137">
        <f t="shared" ref="BI137:BI142" si="18">IF(N137="nulová",J137,0)</f>
        <v>0</v>
      </c>
      <c r="BJ137" s="13" t="s">
        <v>81</v>
      </c>
      <c r="BK137" s="137">
        <f t="shared" ref="BK137:BK142" si="19">ROUND(I137*H137,2)</f>
        <v>0</v>
      </c>
      <c r="BL137" s="13" t="s">
        <v>126</v>
      </c>
      <c r="BM137" s="136" t="s">
        <v>156</v>
      </c>
    </row>
    <row r="138" spans="2:65" s="1" customFormat="1" ht="24.2" customHeight="1">
      <c r="B138" s="124"/>
      <c r="C138" s="125" t="s">
        <v>157</v>
      </c>
      <c r="D138" s="125" t="s">
        <v>121</v>
      </c>
      <c r="E138" s="126" t="s">
        <v>158</v>
      </c>
      <c r="F138" s="127" t="s">
        <v>159</v>
      </c>
      <c r="G138" s="128" t="s">
        <v>124</v>
      </c>
      <c r="H138" s="129">
        <v>326.7</v>
      </c>
      <c r="I138" s="130"/>
      <c r="J138" s="131">
        <f t="shared" si="10"/>
        <v>0</v>
      </c>
      <c r="K138" s="127" t="s">
        <v>125</v>
      </c>
      <c r="L138" s="28"/>
      <c r="M138" s="132" t="s">
        <v>1</v>
      </c>
      <c r="N138" s="133" t="s">
        <v>41</v>
      </c>
      <c r="P138" s="134">
        <f t="shared" si="11"/>
        <v>0</v>
      </c>
      <c r="Q138" s="134">
        <v>0.38313999999999998</v>
      </c>
      <c r="R138" s="134">
        <f t="shared" si="12"/>
        <v>125.17183799999999</v>
      </c>
      <c r="S138" s="134">
        <v>0</v>
      </c>
      <c r="T138" s="135">
        <f t="shared" si="13"/>
        <v>0</v>
      </c>
      <c r="AR138" s="136" t="s">
        <v>126</v>
      </c>
      <c r="AT138" s="136" t="s">
        <v>121</v>
      </c>
      <c r="AU138" s="136" t="s">
        <v>85</v>
      </c>
      <c r="AY138" s="13" t="s">
        <v>119</v>
      </c>
      <c r="BE138" s="137">
        <f t="shared" si="14"/>
        <v>0</v>
      </c>
      <c r="BF138" s="137">
        <f t="shared" si="15"/>
        <v>0</v>
      </c>
      <c r="BG138" s="137">
        <f t="shared" si="16"/>
        <v>0</v>
      </c>
      <c r="BH138" s="137">
        <f t="shared" si="17"/>
        <v>0</v>
      </c>
      <c r="BI138" s="137">
        <f t="shared" si="18"/>
        <v>0</v>
      </c>
      <c r="BJ138" s="13" t="s">
        <v>81</v>
      </c>
      <c r="BK138" s="137">
        <f t="shared" si="19"/>
        <v>0</v>
      </c>
      <c r="BL138" s="13" t="s">
        <v>126</v>
      </c>
      <c r="BM138" s="136" t="s">
        <v>160</v>
      </c>
    </row>
    <row r="139" spans="2:65" s="1" customFormat="1" ht="33" customHeight="1">
      <c r="B139" s="124"/>
      <c r="C139" s="125" t="s">
        <v>161</v>
      </c>
      <c r="D139" s="125" t="s">
        <v>121</v>
      </c>
      <c r="E139" s="126" t="s">
        <v>162</v>
      </c>
      <c r="F139" s="127" t="s">
        <v>163</v>
      </c>
      <c r="G139" s="128" t="s">
        <v>124</v>
      </c>
      <c r="H139" s="129">
        <v>70.3</v>
      </c>
      <c r="I139" s="130"/>
      <c r="J139" s="131">
        <f t="shared" si="10"/>
        <v>0</v>
      </c>
      <c r="K139" s="127" t="s">
        <v>125</v>
      </c>
      <c r="L139" s="28"/>
      <c r="M139" s="132" t="s">
        <v>1</v>
      </c>
      <c r="N139" s="133" t="s">
        <v>41</v>
      </c>
      <c r="P139" s="134">
        <f t="shared" si="11"/>
        <v>0</v>
      </c>
      <c r="Q139" s="134">
        <v>0.12966</v>
      </c>
      <c r="R139" s="134">
        <f t="shared" si="12"/>
        <v>9.1150979999999997</v>
      </c>
      <c r="S139" s="134">
        <v>0</v>
      </c>
      <c r="T139" s="135">
        <f t="shared" si="13"/>
        <v>0</v>
      </c>
      <c r="AR139" s="136" t="s">
        <v>126</v>
      </c>
      <c r="AT139" s="136" t="s">
        <v>121</v>
      </c>
      <c r="AU139" s="136" t="s">
        <v>85</v>
      </c>
      <c r="AY139" s="13" t="s">
        <v>119</v>
      </c>
      <c r="BE139" s="137">
        <f t="shared" si="14"/>
        <v>0</v>
      </c>
      <c r="BF139" s="137">
        <f t="shared" si="15"/>
        <v>0</v>
      </c>
      <c r="BG139" s="137">
        <f t="shared" si="16"/>
        <v>0</v>
      </c>
      <c r="BH139" s="137">
        <f t="shared" si="17"/>
        <v>0</v>
      </c>
      <c r="BI139" s="137">
        <f t="shared" si="18"/>
        <v>0</v>
      </c>
      <c r="BJ139" s="13" t="s">
        <v>81</v>
      </c>
      <c r="BK139" s="137">
        <f t="shared" si="19"/>
        <v>0</v>
      </c>
      <c r="BL139" s="13" t="s">
        <v>126</v>
      </c>
      <c r="BM139" s="136" t="s">
        <v>164</v>
      </c>
    </row>
    <row r="140" spans="2:65" s="1" customFormat="1" ht="24.2" customHeight="1">
      <c r="B140" s="124"/>
      <c r="C140" s="125" t="s">
        <v>165</v>
      </c>
      <c r="D140" s="125" t="s">
        <v>121</v>
      </c>
      <c r="E140" s="126" t="s">
        <v>166</v>
      </c>
      <c r="F140" s="127" t="s">
        <v>167</v>
      </c>
      <c r="G140" s="128" t="s">
        <v>124</v>
      </c>
      <c r="H140" s="129">
        <v>70.3</v>
      </c>
      <c r="I140" s="130"/>
      <c r="J140" s="131">
        <f t="shared" si="10"/>
        <v>0</v>
      </c>
      <c r="K140" s="127" t="s">
        <v>125</v>
      </c>
      <c r="L140" s="28"/>
      <c r="M140" s="132" t="s">
        <v>1</v>
      </c>
      <c r="N140" s="133" t="s">
        <v>41</v>
      </c>
      <c r="P140" s="134">
        <f t="shared" si="11"/>
        <v>0</v>
      </c>
      <c r="Q140" s="134">
        <v>0.12966</v>
      </c>
      <c r="R140" s="134">
        <f t="shared" si="12"/>
        <v>9.1150979999999997</v>
      </c>
      <c r="S140" s="134">
        <v>0</v>
      </c>
      <c r="T140" s="135">
        <f t="shared" si="13"/>
        <v>0</v>
      </c>
      <c r="AR140" s="136" t="s">
        <v>126</v>
      </c>
      <c r="AT140" s="136" t="s">
        <v>121</v>
      </c>
      <c r="AU140" s="136" t="s">
        <v>85</v>
      </c>
      <c r="AY140" s="13" t="s">
        <v>119</v>
      </c>
      <c r="BE140" s="137">
        <f t="shared" si="14"/>
        <v>0</v>
      </c>
      <c r="BF140" s="137">
        <f t="shared" si="15"/>
        <v>0</v>
      </c>
      <c r="BG140" s="137">
        <f t="shared" si="16"/>
        <v>0</v>
      </c>
      <c r="BH140" s="137">
        <f t="shared" si="17"/>
        <v>0</v>
      </c>
      <c r="BI140" s="137">
        <f t="shared" si="18"/>
        <v>0</v>
      </c>
      <c r="BJ140" s="13" t="s">
        <v>81</v>
      </c>
      <c r="BK140" s="137">
        <f t="shared" si="19"/>
        <v>0</v>
      </c>
      <c r="BL140" s="13" t="s">
        <v>126</v>
      </c>
      <c r="BM140" s="136" t="s">
        <v>168</v>
      </c>
    </row>
    <row r="141" spans="2:65" s="1" customFormat="1" ht="24.2" customHeight="1">
      <c r="B141" s="124"/>
      <c r="C141" s="125" t="s">
        <v>8</v>
      </c>
      <c r="D141" s="125" t="s">
        <v>121</v>
      </c>
      <c r="E141" s="126" t="s">
        <v>169</v>
      </c>
      <c r="F141" s="127" t="s">
        <v>170</v>
      </c>
      <c r="G141" s="128" t="s">
        <v>124</v>
      </c>
      <c r="H141" s="129">
        <v>326.7</v>
      </c>
      <c r="I141" s="130"/>
      <c r="J141" s="131">
        <f t="shared" si="10"/>
        <v>0</v>
      </c>
      <c r="K141" s="127" t="s">
        <v>125</v>
      </c>
      <c r="L141" s="28"/>
      <c r="M141" s="132" t="s">
        <v>1</v>
      </c>
      <c r="N141" s="133" t="s">
        <v>41</v>
      </c>
      <c r="P141" s="134">
        <f t="shared" si="11"/>
        <v>0</v>
      </c>
      <c r="Q141" s="134">
        <v>0.1837</v>
      </c>
      <c r="R141" s="134">
        <f t="shared" si="12"/>
        <v>60.014789999999998</v>
      </c>
      <c r="S141" s="134">
        <v>0</v>
      </c>
      <c r="T141" s="135">
        <f t="shared" si="13"/>
        <v>0</v>
      </c>
      <c r="AR141" s="136" t="s">
        <v>126</v>
      </c>
      <c r="AT141" s="136" t="s">
        <v>121</v>
      </c>
      <c r="AU141" s="136" t="s">
        <v>85</v>
      </c>
      <c r="AY141" s="13" t="s">
        <v>119</v>
      </c>
      <c r="BE141" s="137">
        <f t="shared" si="14"/>
        <v>0</v>
      </c>
      <c r="BF141" s="137">
        <f t="shared" si="15"/>
        <v>0</v>
      </c>
      <c r="BG141" s="137">
        <f t="shared" si="16"/>
        <v>0</v>
      </c>
      <c r="BH141" s="137">
        <f t="shared" si="17"/>
        <v>0</v>
      </c>
      <c r="BI141" s="137">
        <f t="shared" si="18"/>
        <v>0</v>
      </c>
      <c r="BJ141" s="13" t="s">
        <v>81</v>
      </c>
      <c r="BK141" s="137">
        <f t="shared" si="19"/>
        <v>0</v>
      </c>
      <c r="BL141" s="13" t="s">
        <v>126</v>
      </c>
      <c r="BM141" s="136" t="s">
        <v>171</v>
      </c>
    </row>
    <row r="142" spans="2:65" s="1" customFormat="1" ht="37.9" customHeight="1">
      <c r="B142" s="124"/>
      <c r="C142" s="125" t="s">
        <v>172</v>
      </c>
      <c r="D142" s="125" t="s">
        <v>121</v>
      </c>
      <c r="E142" s="126" t="s">
        <v>173</v>
      </c>
      <c r="F142" s="127" t="s">
        <v>174</v>
      </c>
      <c r="G142" s="128" t="s">
        <v>175</v>
      </c>
      <c r="H142" s="129">
        <v>19</v>
      </c>
      <c r="I142" s="130"/>
      <c r="J142" s="131">
        <f t="shared" si="10"/>
        <v>0</v>
      </c>
      <c r="K142" s="127" t="s">
        <v>125</v>
      </c>
      <c r="L142" s="28"/>
      <c r="M142" s="132" t="s">
        <v>1</v>
      </c>
      <c r="N142" s="133" t="s">
        <v>41</v>
      </c>
      <c r="P142" s="134">
        <f t="shared" si="11"/>
        <v>0</v>
      </c>
      <c r="Q142" s="134">
        <v>2.2399999999999998E-3</v>
      </c>
      <c r="R142" s="134">
        <f t="shared" si="12"/>
        <v>4.2559999999999994E-2</v>
      </c>
      <c r="S142" s="134">
        <v>0</v>
      </c>
      <c r="T142" s="135">
        <f t="shared" si="13"/>
        <v>0</v>
      </c>
      <c r="AR142" s="136" t="s">
        <v>126</v>
      </c>
      <c r="AT142" s="136" t="s">
        <v>121</v>
      </c>
      <c r="AU142" s="136" t="s">
        <v>85</v>
      </c>
      <c r="AY142" s="13" t="s">
        <v>119</v>
      </c>
      <c r="BE142" s="137">
        <f t="shared" si="14"/>
        <v>0</v>
      </c>
      <c r="BF142" s="137">
        <f t="shared" si="15"/>
        <v>0</v>
      </c>
      <c r="BG142" s="137">
        <f t="shared" si="16"/>
        <v>0</v>
      </c>
      <c r="BH142" s="137">
        <f t="shared" si="17"/>
        <v>0</v>
      </c>
      <c r="BI142" s="137">
        <f t="shared" si="18"/>
        <v>0</v>
      </c>
      <c r="BJ142" s="13" t="s">
        <v>81</v>
      </c>
      <c r="BK142" s="137">
        <f t="shared" si="19"/>
        <v>0</v>
      </c>
      <c r="BL142" s="13" t="s">
        <v>126</v>
      </c>
      <c r="BM142" s="136" t="s">
        <v>176</v>
      </c>
    </row>
    <row r="143" spans="2:65" s="11" customFormat="1" ht="22.9" customHeight="1">
      <c r="B143" s="112"/>
      <c r="D143" s="113" t="s">
        <v>75</v>
      </c>
      <c r="E143" s="122" t="s">
        <v>153</v>
      </c>
      <c r="F143" s="122" t="s">
        <v>177</v>
      </c>
      <c r="I143" s="115"/>
      <c r="J143" s="123">
        <f>BK143</f>
        <v>0</v>
      </c>
      <c r="L143" s="112"/>
      <c r="M143" s="117"/>
      <c r="P143" s="118">
        <f>P144</f>
        <v>0</v>
      </c>
      <c r="R143" s="118">
        <f>R144</f>
        <v>1.9754399999999999</v>
      </c>
      <c r="T143" s="119">
        <f>T144</f>
        <v>1.98</v>
      </c>
      <c r="AR143" s="113" t="s">
        <v>81</v>
      </c>
      <c r="AT143" s="120" t="s">
        <v>75</v>
      </c>
      <c r="AU143" s="120" t="s">
        <v>81</v>
      </c>
      <c r="AY143" s="113" t="s">
        <v>119</v>
      </c>
      <c r="BK143" s="121">
        <f>BK144</f>
        <v>0</v>
      </c>
    </row>
    <row r="144" spans="2:65" s="1" customFormat="1" ht="33" customHeight="1">
      <c r="B144" s="124"/>
      <c r="C144" s="125" t="s">
        <v>178</v>
      </c>
      <c r="D144" s="125" t="s">
        <v>121</v>
      </c>
      <c r="E144" s="126" t="s">
        <v>179</v>
      </c>
      <c r="F144" s="127" t="s">
        <v>180</v>
      </c>
      <c r="G144" s="128" t="s">
        <v>181</v>
      </c>
      <c r="H144" s="129">
        <v>3</v>
      </c>
      <c r="I144" s="130"/>
      <c r="J144" s="131">
        <f>ROUND(I144*H144,2)</f>
        <v>0</v>
      </c>
      <c r="K144" s="127" t="s">
        <v>125</v>
      </c>
      <c r="L144" s="28"/>
      <c r="M144" s="132" t="s">
        <v>1</v>
      </c>
      <c r="N144" s="133" t="s">
        <v>41</v>
      </c>
      <c r="P144" s="134">
        <f>O144*H144</f>
        <v>0</v>
      </c>
      <c r="Q144" s="134">
        <v>0.65847999999999995</v>
      </c>
      <c r="R144" s="134">
        <f>Q144*H144</f>
        <v>1.9754399999999999</v>
      </c>
      <c r="S144" s="134">
        <v>0.66</v>
      </c>
      <c r="T144" s="135">
        <f>S144*H144</f>
        <v>1.98</v>
      </c>
      <c r="AR144" s="136" t="s">
        <v>126</v>
      </c>
      <c r="AT144" s="136" t="s">
        <v>121</v>
      </c>
      <c r="AU144" s="136" t="s">
        <v>85</v>
      </c>
      <c r="AY144" s="13" t="s">
        <v>119</v>
      </c>
      <c r="BE144" s="137">
        <f>IF(N144="základní",J144,0)</f>
        <v>0</v>
      </c>
      <c r="BF144" s="137">
        <f>IF(N144="snížená",J144,0)</f>
        <v>0</v>
      </c>
      <c r="BG144" s="137">
        <f>IF(N144="zákl. přenesená",J144,0)</f>
        <v>0</v>
      </c>
      <c r="BH144" s="137">
        <f>IF(N144="sníž. přenesená",J144,0)</f>
        <v>0</v>
      </c>
      <c r="BI144" s="137">
        <f>IF(N144="nulová",J144,0)</f>
        <v>0</v>
      </c>
      <c r="BJ144" s="13" t="s">
        <v>81</v>
      </c>
      <c r="BK144" s="137">
        <f>ROUND(I144*H144,2)</f>
        <v>0</v>
      </c>
      <c r="BL144" s="13" t="s">
        <v>126</v>
      </c>
      <c r="BM144" s="136" t="s">
        <v>182</v>
      </c>
    </row>
    <row r="145" spans="2:65" s="11" customFormat="1" ht="22.9" customHeight="1">
      <c r="B145" s="112"/>
      <c r="D145" s="113" t="s">
        <v>75</v>
      </c>
      <c r="E145" s="122" t="s">
        <v>157</v>
      </c>
      <c r="F145" s="122" t="s">
        <v>183</v>
      </c>
      <c r="I145" s="115"/>
      <c r="J145" s="123">
        <f>BK145</f>
        <v>0</v>
      </c>
      <c r="L145" s="112"/>
      <c r="M145" s="117"/>
      <c r="P145" s="118">
        <f>SUM(P146:P147)</f>
        <v>0</v>
      </c>
      <c r="R145" s="118">
        <f>SUM(R146:R147)</f>
        <v>0</v>
      </c>
      <c r="T145" s="119">
        <f>SUM(T146:T147)</f>
        <v>1.4059999999999999</v>
      </c>
      <c r="AR145" s="113" t="s">
        <v>81</v>
      </c>
      <c r="AT145" s="120" t="s">
        <v>75</v>
      </c>
      <c r="AU145" s="120" t="s">
        <v>81</v>
      </c>
      <c r="AY145" s="113" t="s">
        <v>119</v>
      </c>
      <c r="BK145" s="121">
        <f>SUM(BK146:BK147)</f>
        <v>0</v>
      </c>
    </row>
    <row r="146" spans="2:65" s="1" customFormat="1" ht="24.2" customHeight="1">
      <c r="B146" s="124"/>
      <c r="C146" s="125" t="s">
        <v>184</v>
      </c>
      <c r="D146" s="125" t="s">
        <v>121</v>
      </c>
      <c r="E146" s="126" t="s">
        <v>185</v>
      </c>
      <c r="F146" s="127" t="s">
        <v>186</v>
      </c>
      <c r="G146" s="128" t="s">
        <v>124</v>
      </c>
      <c r="H146" s="129">
        <v>70.3</v>
      </c>
      <c r="I146" s="130"/>
      <c r="J146" s="131">
        <f>ROUND(I146*H146,2)</f>
        <v>0</v>
      </c>
      <c r="K146" s="127" t="s">
        <v>125</v>
      </c>
      <c r="L146" s="28"/>
      <c r="M146" s="132" t="s">
        <v>1</v>
      </c>
      <c r="N146" s="133" t="s">
        <v>41</v>
      </c>
      <c r="P146" s="134">
        <f>O146*H146</f>
        <v>0</v>
      </c>
      <c r="Q146" s="134">
        <v>0</v>
      </c>
      <c r="R146" s="134">
        <f>Q146*H146</f>
        <v>0</v>
      </c>
      <c r="S146" s="134">
        <v>0.02</v>
      </c>
      <c r="T146" s="135">
        <f>S146*H146</f>
        <v>1.4059999999999999</v>
      </c>
      <c r="AR146" s="136" t="s">
        <v>126</v>
      </c>
      <c r="AT146" s="136" t="s">
        <v>121</v>
      </c>
      <c r="AU146" s="136" t="s">
        <v>85</v>
      </c>
      <c r="AY146" s="13" t="s">
        <v>119</v>
      </c>
      <c r="BE146" s="137">
        <f>IF(N146="základní",J146,0)</f>
        <v>0</v>
      </c>
      <c r="BF146" s="137">
        <f>IF(N146="snížená",J146,0)</f>
        <v>0</v>
      </c>
      <c r="BG146" s="137">
        <f>IF(N146="zákl. přenesená",J146,0)</f>
        <v>0</v>
      </c>
      <c r="BH146" s="137">
        <f>IF(N146="sníž. přenesená",J146,0)</f>
        <v>0</v>
      </c>
      <c r="BI146" s="137">
        <f>IF(N146="nulová",J146,0)</f>
        <v>0</v>
      </c>
      <c r="BJ146" s="13" t="s">
        <v>81</v>
      </c>
      <c r="BK146" s="137">
        <f>ROUND(I146*H146,2)</f>
        <v>0</v>
      </c>
      <c r="BL146" s="13" t="s">
        <v>126</v>
      </c>
      <c r="BM146" s="136" t="s">
        <v>187</v>
      </c>
    </row>
    <row r="147" spans="2:65" s="1" customFormat="1" ht="24.2" customHeight="1">
      <c r="B147" s="124"/>
      <c r="C147" s="125" t="s">
        <v>188</v>
      </c>
      <c r="D147" s="125" t="s">
        <v>121</v>
      </c>
      <c r="E147" s="126" t="s">
        <v>189</v>
      </c>
      <c r="F147" s="127" t="s">
        <v>190</v>
      </c>
      <c r="G147" s="128" t="s">
        <v>124</v>
      </c>
      <c r="H147" s="129">
        <v>326.7</v>
      </c>
      <c r="I147" s="130"/>
      <c r="J147" s="131">
        <f>ROUND(I147*H147,2)</f>
        <v>0</v>
      </c>
      <c r="K147" s="127" t="s">
        <v>125</v>
      </c>
      <c r="L147" s="28"/>
      <c r="M147" s="132" t="s">
        <v>1</v>
      </c>
      <c r="N147" s="133" t="s">
        <v>41</v>
      </c>
      <c r="P147" s="134">
        <f>O147*H147</f>
        <v>0</v>
      </c>
      <c r="Q147" s="134">
        <v>0</v>
      </c>
      <c r="R147" s="134">
        <f>Q147*H147</f>
        <v>0</v>
      </c>
      <c r="S147" s="134">
        <v>0</v>
      </c>
      <c r="T147" s="135">
        <f>S147*H147</f>
        <v>0</v>
      </c>
      <c r="AR147" s="136" t="s">
        <v>126</v>
      </c>
      <c r="AT147" s="136" t="s">
        <v>121</v>
      </c>
      <c r="AU147" s="136" t="s">
        <v>85</v>
      </c>
      <c r="AY147" s="13" t="s">
        <v>119</v>
      </c>
      <c r="BE147" s="137">
        <f>IF(N147="základní",J147,0)</f>
        <v>0</v>
      </c>
      <c r="BF147" s="137">
        <f>IF(N147="snížená",J147,0)</f>
        <v>0</v>
      </c>
      <c r="BG147" s="137">
        <f>IF(N147="zákl. přenesená",J147,0)</f>
        <v>0</v>
      </c>
      <c r="BH147" s="137">
        <f>IF(N147="sníž. přenesená",J147,0)</f>
        <v>0</v>
      </c>
      <c r="BI147" s="137">
        <f>IF(N147="nulová",J147,0)</f>
        <v>0</v>
      </c>
      <c r="BJ147" s="13" t="s">
        <v>81</v>
      </c>
      <c r="BK147" s="137">
        <f>ROUND(I147*H147,2)</f>
        <v>0</v>
      </c>
      <c r="BL147" s="13" t="s">
        <v>126</v>
      </c>
      <c r="BM147" s="136" t="s">
        <v>191</v>
      </c>
    </row>
    <row r="148" spans="2:65" s="11" customFormat="1" ht="22.9" customHeight="1">
      <c r="B148" s="112"/>
      <c r="D148" s="113" t="s">
        <v>75</v>
      </c>
      <c r="E148" s="122" t="s">
        <v>192</v>
      </c>
      <c r="F148" s="122" t="s">
        <v>193</v>
      </c>
      <c r="I148" s="115"/>
      <c r="J148" s="123">
        <f>BK148</f>
        <v>0</v>
      </c>
      <c r="L148" s="112"/>
      <c r="M148" s="117"/>
      <c r="P148" s="118">
        <f>SUM(P149:P151)</f>
        <v>0</v>
      </c>
      <c r="R148" s="118">
        <f>SUM(R149:R151)</f>
        <v>0</v>
      </c>
      <c r="T148" s="119">
        <f>SUM(T149:T151)</f>
        <v>0</v>
      </c>
      <c r="AR148" s="113" t="s">
        <v>81</v>
      </c>
      <c r="AT148" s="120" t="s">
        <v>75</v>
      </c>
      <c r="AU148" s="120" t="s">
        <v>81</v>
      </c>
      <c r="AY148" s="113" t="s">
        <v>119</v>
      </c>
      <c r="BK148" s="121">
        <f>SUM(BK149:BK151)</f>
        <v>0</v>
      </c>
    </row>
    <row r="149" spans="2:65" s="1" customFormat="1" ht="33" customHeight="1">
      <c r="B149" s="124"/>
      <c r="C149" s="125" t="s">
        <v>194</v>
      </c>
      <c r="D149" s="125" t="s">
        <v>121</v>
      </c>
      <c r="E149" s="126" t="s">
        <v>195</v>
      </c>
      <c r="F149" s="127" t="s">
        <v>196</v>
      </c>
      <c r="G149" s="128" t="s">
        <v>146</v>
      </c>
      <c r="H149" s="129">
        <v>196.69900000000001</v>
      </c>
      <c r="I149" s="130"/>
      <c r="J149" s="131">
        <f>ROUND(I149*H149,2)</f>
        <v>0</v>
      </c>
      <c r="K149" s="127" t="s">
        <v>125</v>
      </c>
      <c r="L149" s="28"/>
      <c r="M149" s="132" t="s">
        <v>1</v>
      </c>
      <c r="N149" s="133" t="s">
        <v>41</v>
      </c>
      <c r="P149" s="134">
        <f>O149*H149</f>
        <v>0</v>
      </c>
      <c r="Q149" s="134">
        <v>0</v>
      </c>
      <c r="R149" s="134">
        <f>Q149*H149</f>
        <v>0</v>
      </c>
      <c r="S149" s="134">
        <v>0</v>
      </c>
      <c r="T149" s="135">
        <f>S149*H149</f>
        <v>0</v>
      </c>
      <c r="AR149" s="136" t="s">
        <v>126</v>
      </c>
      <c r="AT149" s="136" t="s">
        <v>121</v>
      </c>
      <c r="AU149" s="136" t="s">
        <v>85</v>
      </c>
      <c r="AY149" s="13" t="s">
        <v>119</v>
      </c>
      <c r="BE149" s="137">
        <f>IF(N149="základní",J149,0)</f>
        <v>0</v>
      </c>
      <c r="BF149" s="137">
        <f>IF(N149="snížená",J149,0)</f>
        <v>0</v>
      </c>
      <c r="BG149" s="137">
        <f>IF(N149="zákl. přenesená",J149,0)</f>
        <v>0</v>
      </c>
      <c r="BH149" s="137">
        <f>IF(N149="sníž. přenesená",J149,0)</f>
        <v>0</v>
      </c>
      <c r="BI149" s="137">
        <f>IF(N149="nulová",J149,0)</f>
        <v>0</v>
      </c>
      <c r="BJ149" s="13" t="s">
        <v>81</v>
      </c>
      <c r="BK149" s="137">
        <f>ROUND(I149*H149,2)</f>
        <v>0</v>
      </c>
      <c r="BL149" s="13" t="s">
        <v>126</v>
      </c>
      <c r="BM149" s="136" t="s">
        <v>197</v>
      </c>
    </row>
    <row r="150" spans="2:65" s="1" customFormat="1" ht="21.75" customHeight="1">
      <c r="B150" s="124"/>
      <c r="C150" s="125" t="s">
        <v>198</v>
      </c>
      <c r="D150" s="125" t="s">
        <v>121</v>
      </c>
      <c r="E150" s="126" t="s">
        <v>199</v>
      </c>
      <c r="F150" s="127" t="s">
        <v>200</v>
      </c>
      <c r="G150" s="128" t="s">
        <v>146</v>
      </c>
      <c r="H150" s="129">
        <v>590.09699999999998</v>
      </c>
      <c r="I150" s="130"/>
      <c r="J150" s="131">
        <f>ROUND(I150*H150,2)</f>
        <v>0</v>
      </c>
      <c r="K150" s="127" t="s">
        <v>125</v>
      </c>
      <c r="L150" s="28"/>
      <c r="M150" s="132" t="s">
        <v>1</v>
      </c>
      <c r="N150" s="133" t="s">
        <v>41</v>
      </c>
      <c r="P150" s="134">
        <f>O150*H150</f>
        <v>0</v>
      </c>
      <c r="Q150" s="134">
        <v>0</v>
      </c>
      <c r="R150" s="134">
        <f>Q150*H150</f>
        <v>0</v>
      </c>
      <c r="S150" s="134">
        <v>0</v>
      </c>
      <c r="T150" s="135">
        <f>S150*H150</f>
        <v>0</v>
      </c>
      <c r="AR150" s="136" t="s">
        <v>126</v>
      </c>
      <c r="AT150" s="136" t="s">
        <v>121</v>
      </c>
      <c r="AU150" s="136" t="s">
        <v>85</v>
      </c>
      <c r="AY150" s="13" t="s">
        <v>119</v>
      </c>
      <c r="BE150" s="137">
        <f>IF(N150="základní",J150,0)</f>
        <v>0</v>
      </c>
      <c r="BF150" s="137">
        <f>IF(N150="snížená",J150,0)</f>
        <v>0</v>
      </c>
      <c r="BG150" s="137">
        <f>IF(N150="zákl. přenesená",J150,0)</f>
        <v>0</v>
      </c>
      <c r="BH150" s="137">
        <f>IF(N150="sníž. přenesená",J150,0)</f>
        <v>0</v>
      </c>
      <c r="BI150" s="137">
        <f>IF(N150="nulová",J150,0)</f>
        <v>0</v>
      </c>
      <c r="BJ150" s="13" t="s">
        <v>81</v>
      </c>
      <c r="BK150" s="137">
        <f>ROUND(I150*H150,2)</f>
        <v>0</v>
      </c>
      <c r="BL150" s="13" t="s">
        <v>126</v>
      </c>
      <c r="BM150" s="136" t="s">
        <v>201</v>
      </c>
    </row>
    <row r="151" spans="2:65" s="1" customFormat="1" ht="16.5" customHeight="1">
      <c r="B151" s="124"/>
      <c r="C151" s="125" t="s">
        <v>202</v>
      </c>
      <c r="D151" s="125" t="s">
        <v>121</v>
      </c>
      <c r="E151" s="126" t="s">
        <v>203</v>
      </c>
      <c r="F151" s="127" t="s">
        <v>204</v>
      </c>
      <c r="G151" s="128" t="s">
        <v>146</v>
      </c>
      <c r="H151" s="129">
        <v>72.599999999999994</v>
      </c>
      <c r="I151" s="130"/>
      <c r="J151" s="131">
        <f>ROUND(I151*H151,2)</f>
        <v>0</v>
      </c>
      <c r="K151" s="127" t="s">
        <v>125</v>
      </c>
      <c r="L151" s="28"/>
      <c r="M151" s="132" t="s">
        <v>1</v>
      </c>
      <c r="N151" s="133" t="s">
        <v>41</v>
      </c>
      <c r="P151" s="134">
        <f>O151*H151</f>
        <v>0</v>
      </c>
      <c r="Q151" s="134">
        <v>0</v>
      </c>
      <c r="R151" s="134">
        <f>Q151*H151</f>
        <v>0</v>
      </c>
      <c r="S151" s="134">
        <v>0</v>
      </c>
      <c r="T151" s="135">
        <f>S151*H151</f>
        <v>0</v>
      </c>
      <c r="AR151" s="136" t="s">
        <v>126</v>
      </c>
      <c r="AT151" s="136" t="s">
        <v>121</v>
      </c>
      <c r="AU151" s="136" t="s">
        <v>85</v>
      </c>
      <c r="AY151" s="13" t="s">
        <v>119</v>
      </c>
      <c r="BE151" s="137">
        <f>IF(N151="základní",J151,0)</f>
        <v>0</v>
      </c>
      <c r="BF151" s="137">
        <f>IF(N151="snížená",J151,0)</f>
        <v>0</v>
      </c>
      <c r="BG151" s="137">
        <f>IF(N151="zákl. přenesená",J151,0)</f>
        <v>0</v>
      </c>
      <c r="BH151" s="137">
        <f>IF(N151="sníž. přenesená",J151,0)</f>
        <v>0</v>
      </c>
      <c r="BI151" s="137">
        <f>IF(N151="nulová",J151,0)</f>
        <v>0</v>
      </c>
      <c r="BJ151" s="13" t="s">
        <v>81</v>
      </c>
      <c r="BK151" s="137">
        <f>ROUND(I151*H151,2)</f>
        <v>0</v>
      </c>
      <c r="BL151" s="13" t="s">
        <v>126</v>
      </c>
      <c r="BM151" s="136" t="s">
        <v>205</v>
      </c>
    </row>
    <row r="152" spans="2:65" s="11" customFormat="1" ht="22.9" customHeight="1">
      <c r="B152" s="112"/>
      <c r="D152" s="113" t="s">
        <v>75</v>
      </c>
      <c r="E152" s="122" t="s">
        <v>206</v>
      </c>
      <c r="F152" s="122" t="s">
        <v>207</v>
      </c>
      <c r="I152" s="115"/>
      <c r="J152" s="123">
        <f>BK152</f>
        <v>0</v>
      </c>
      <c r="L152" s="112"/>
      <c r="M152" s="117"/>
      <c r="P152" s="118">
        <f>SUM(P153:P154)</f>
        <v>0</v>
      </c>
      <c r="R152" s="118">
        <f>SUM(R153:R154)</f>
        <v>0</v>
      </c>
      <c r="T152" s="119">
        <f>SUM(T153:T154)</f>
        <v>0</v>
      </c>
      <c r="AR152" s="113" t="s">
        <v>81</v>
      </c>
      <c r="AT152" s="120" t="s">
        <v>75</v>
      </c>
      <c r="AU152" s="120" t="s">
        <v>81</v>
      </c>
      <c r="AY152" s="113" t="s">
        <v>119</v>
      </c>
      <c r="BK152" s="121">
        <f>SUM(BK153:BK154)</f>
        <v>0</v>
      </c>
    </row>
    <row r="153" spans="2:65" s="1" customFormat="1" ht="24.2" customHeight="1">
      <c r="B153" s="124"/>
      <c r="C153" s="125" t="s">
        <v>208</v>
      </c>
      <c r="D153" s="125" t="s">
        <v>121</v>
      </c>
      <c r="E153" s="126" t="s">
        <v>209</v>
      </c>
      <c r="F153" s="127" t="s">
        <v>210</v>
      </c>
      <c r="G153" s="128" t="s">
        <v>146</v>
      </c>
      <c r="H153" s="129">
        <v>337.44400000000002</v>
      </c>
      <c r="I153" s="130"/>
      <c r="J153" s="131">
        <f>ROUND(I153*H153,2)</f>
        <v>0</v>
      </c>
      <c r="K153" s="127" t="s">
        <v>125</v>
      </c>
      <c r="L153" s="28"/>
      <c r="M153" s="132" t="s">
        <v>1</v>
      </c>
      <c r="N153" s="133" t="s">
        <v>41</v>
      </c>
      <c r="P153" s="134">
        <f>O153*H153</f>
        <v>0</v>
      </c>
      <c r="Q153" s="134">
        <v>0</v>
      </c>
      <c r="R153" s="134">
        <f>Q153*H153</f>
        <v>0</v>
      </c>
      <c r="S153" s="134">
        <v>0</v>
      </c>
      <c r="T153" s="135">
        <f>S153*H153</f>
        <v>0</v>
      </c>
      <c r="AR153" s="136" t="s">
        <v>126</v>
      </c>
      <c r="AT153" s="136" t="s">
        <v>121</v>
      </c>
      <c r="AU153" s="136" t="s">
        <v>85</v>
      </c>
      <c r="AY153" s="13" t="s">
        <v>119</v>
      </c>
      <c r="BE153" s="137">
        <f>IF(N153="základní",J153,0)</f>
        <v>0</v>
      </c>
      <c r="BF153" s="137">
        <f>IF(N153="snížená",J153,0)</f>
        <v>0</v>
      </c>
      <c r="BG153" s="137">
        <f>IF(N153="zákl. přenesená",J153,0)</f>
        <v>0</v>
      </c>
      <c r="BH153" s="137">
        <f>IF(N153="sníž. přenesená",J153,0)</f>
        <v>0</v>
      </c>
      <c r="BI153" s="137">
        <f>IF(N153="nulová",J153,0)</f>
        <v>0</v>
      </c>
      <c r="BJ153" s="13" t="s">
        <v>81</v>
      </c>
      <c r="BK153" s="137">
        <f>ROUND(I153*H153,2)</f>
        <v>0</v>
      </c>
      <c r="BL153" s="13" t="s">
        <v>126</v>
      </c>
      <c r="BM153" s="136" t="s">
        <v>211</v>
      </c>
    </row>
    <row r="154" spans="2:65" s="1" customFormat="1" ht="33" customHeight="1">
      <c r="B154" s="124"/>
      <c r="C154" s="125" t="s">
        <v>7</v>
      </c>
      <c r="D154" s="125" t="s">
        <v>121</v>
      </c>
      <c r="E154" s="126" t="s">
        <v>212</v>
      </c>
      <c r="F154" s="127" t="s">
        <v>213</v>
      </c>
      <c r="G154" s="128" t="s">
        <v>146</v>
      </c>
      <c r="H154" s="129">
        <v>18.277999999999999</v>
      </c>
      <c r="I154" s="130"/>
      <c r="J154" s="131">
        <f>ROUND(I154*H154,2)</f>
        <v>0</v>
      </c>
      <c r="K154" s="127" t="s">
        <v>125</v>
      </c>
      <c r="L154" s="28"/>
      <c r="M154" s="132" t="s">
        <v>1</v>
      </c>
      <c r="N154" s="133" t="s">
        <v>41</v>
      </c>
      <c r="P154" s="134">
        <f>O154*H154</f>
        <v>0</v>
      </c>
      <c r="Q154" s="134">
        <v>0</v>
      </c>
      <c r="R154" s="134">
        <f>Q154*H154</f>
        <v>0</v>
      </c>
      <c r="S154" s="134">
        <v>0</v>
      </c>
      <c r="T154" s="135">
        <f>S154*H154</f>
        <v>0</v>
      </c>
      <c r="AR154" s="136" t="s">
        <v>126</v>
      </c>
      <c r="AT154" s="136" t="s">
        <v>121</v>
      </c>
      <c r="AU154" s="136" t="s">
        <v>85</v>
      </c>
      <c r="AY154" s="13" t="s">
        <v>119</v>
      </c>
      <c r="BE154" s="137">
        <f>IF(N154="základní",J154,0)</f>
        <v>0</v>
      </c>
      <c r="BF154" s="137">
        <f>IF(N154="snížená",J154,0)</f>
        <v>0</v>
      </c>
      <c r="BG154" s="137">
        <f>IF(N154="zákl. přenesená",J154,0)</f>
        <v>0</v>
      </c>
      <c r="BH154" s="137">
        <f>IF(N154="sníž. přenesená",J154,0)</f>
        <v>0</v>
      </c>
      <c r="BI154" s="137">
        <f>IF(N154="nulová",J154,0)</f>
        <v>0</v>
      </c>
      <c r="BJ154" s="13" t="s">
        <v>81</v>
      </c>
      <c r="BK154" s="137">
        <f>ROUND(I154*H154,2)</f>
        <v>0</v>
      </c>
      <c r="BL154" s="13" t="s">
        <v>126</v>
      </c>
      <c r="BM154" s="136" t="s">
        <v>214</v>
      </c>
    </row>
    <row r="155" spans="2:65" s="11" customFormat="1" ht="25.9" customHeight="1">
      <c r="B155" s="112"/>
      <c r="D155" s="113" t="s">
        <v>75</v>
      </c>
      <c r="E155" s="114" t="s">
        <v>215</v>
      </c>
      <c r="F155" s="114" t="s">
        <v>216</v>
      </c>
      <c r="I155" s="115"/>
      <c r="J155" s="116">
        <f>BK155</f>
        <v>0</v>
      </c>
      <c r="L155" s="112"/>
      <c r="M155" s="117"/>
      <c r="P155" s="118">
        <f>P156+P158</f>
        <v>0</v>
      </c>
      <c r="R155" s="118">
        <f>R156+R158</f>
        <v>0</v>
      </c>
      <c r="T155" s="119">
        <f>T156+T158</f>
        <v>0</v>
      </c>
      <c r="AR155" s="113" t="s">
        <v>139</v>
      </c>
      <c r="AT155" s="120" t="s">
        <v>75</v>
      </c>
      <c r="AU155" s="120" t="s">
        <v>76</v>
      </c>
      <c r="AY155" s="113" t="s">
        <v>119</v>
      </c>
      <c r="BK155" s="121">
        <f>BK156+BK158</f>
        <v>0</v>
      </c>
    </row>
    <row r="156" spans="2:65" s="11" customFormat="1" ht="22.9" customHeight="1">
      <c r="B156" s="112"/>
      <c r="D156" s="113" t="s">
        <v>75</v>
      </c>
      <c r="E156" s="122" t="s">
        <v>217</v>
      </c>
      <c r="F156" s="122" t="s">
        <v>218</v>
      </c>
      <c r="I156" s="115"/>
      <c r="J156" s="123">
        <f>BK156</f>
        <v>0</v>
      </c>
      <c r="L156" s="112"/>
      <c r="M156" s="117"/>
      <c r="P156" s="118">
        <f>P157</f>
        <v>0</v>
      </c>
      <c r="R156" s="118">
        <f>R157</f>
        <v>0</v>
      </c>
      <c r="T156" s="119">
        <f>T157</f>
        <v>0</v>
      </c>
      <c r="AR156" s="113" t="s">
        <v>139</v>
      </c>
      <c r="AT156" s="120" t="s">
        <v>75</v>
      </c>
      <c r="AU156" s="120" t="s">
        <v>81</v>
      </c>
      <c r="AY156" s="113" t="s">
        <v>119</v>
      </c>
      <c r="BK156" s="121">
        <f>BK157</f>
        <v>0</v>
      </c>
    </row>
    <row r="157" spans="2:65" s="1" customFormat="1" ht="24.2" customHeight="1">
      <c r="B157" s="124"/>
      <c r="C157" s="125" t="s">
        <v>219</v>
      </c>
      <c r="D157" s="125" t="s">
        <v>121</v>
      </c>
      <c r="E157" s="126" t="s">
        <v>220</v>
      </c>
      <c r="F157" s="127" t="s">
        <v>221</v>
      </c>
      <c r="G157" s="128" t="s">
        <v>222</v>
      </c>
      <c r="H157" s="129">
        <v>1</v>
      </c>
      <c r="I157" s="130"/>
      <c r="J157" s="131">
        <f>ROUND(I157*H157,2)</f>
        <v>0</v>
      </c>
      <c r="K157" s="127" t="s">
        <v>125</v>
      </c>
      <c r="L157" s="28"/>
      <c r="M157" s="132" t="s">
        <v>1</v>
      </c>
      <c r="N157" s="133" t="s">
        <v>41</v>
      </c>
      <c r="P157" s="134">
        <f>O157*H157</f>
        <v>0</v>
      </c>
      <c r="Q157" s="134">
        <v>0</v>
      </c>
      <c r="R157" s="134">
        <f>Q157*H157</f>
        <v>0</v>
      </c>
      <c r="S157" s="134">
        <v>0</v>
      </c>
      <c r="T157" s="135">
        <f>S157*H157</f>
        <v>0</v>
      </c>
      <c r="AR157" s="136" t="s">
        <v>223</v>
      </c>
      <c r="AT157" s="136" t="s">
        <v>121</v>
      </c>
      <c r="AU157" s="136" t="s">
        <v>85</v>
      </c>
      <c r="AY157" s="13" t="s">
        <v>119</v>
      </c>
      <c r="BE157" s="137">
        <f>IF(N157="základní",J157,0)</f>
        <v>0</v>
      </c>
      <c r="BF157" s="137">
        <f>IF(N157="snížená",J157,0)</f>
        <v>0</v>
      </c>
      <c r="BG157" s="137">
        <f>IF(N157="zákl. přenesená",J157,0)</f>
        <v>0</v>
      </c>
      <c r="BH157" s="137">
        <f>IF(N157="sníž. přenesená",J157,0)</f>
        <v>0</v>
      </c>
      <c r="BI157" s="137">
        <f>IF(N157="nulová",J157,0)</f>
        <v>0</v>
      </c>
      <c r="BJ157" s="13" t="s">
        <v>81</v>
      </c>
      <c r="BK157" s="137">
        <f>ROUND(I157*H157,2)</f>
        <v>0</v>
      </c>
      <c r="BL157" s="13" t="s">
        <v>223</v>
      </c>
      <c r="BM157" s="136" t="s">
        <v>224</v>
      </c>
    </row>
    <row r="158" spans="2:65" s="11" customFormat="1" ht="22.9" customHeight="1">
      <c r="B158" s="112"/>
      <c r="D158" s="113" t="s">
        <v>75</v>
      </c>
      <c r="E158" s="122" t="s">
        <v>225</v>
      </c>
      <c r="F158" s="122" t="s">
        <v>226</v>
      </c>
      <c r="I158" s="115"/>
      <c r="J158" s="123">
        <f>BK158</f>
        <v>0</v>
      </c>
      <c r="L158" s="112"/>
      <c r="M158" s="117"/>
      <c r="P158" s="118">
        <f>P159</f>
        <v>0</v>
      </c>
      <c r="R158" s="118">
        <f>R159</f>
        <v>0</v>
      </c>
      <c r="T158" s="119">
        <f>T159</f>
        <v>0</v>
      </c>
      <c r="AR158" s="113" t="s">
        <v>139</v>
      </c>
      <c r="AT158" s="120" t="s">
        <v>75</v>
      </c>
      <c r="AU158" s="120" t="s">
        <v>81</v>
      </c>
      <c r="AY158" s="113" t="s">
        <v>119</v>
      </c>
      <c r="BK158" s="121">
        <f>BK159</f>
        <v>0</v>
      </c>
    </row>
    <row r="159" spans="2:65" s="1" customFormat="1" ht="24.2" customHeight="1">
      <c r="B159" s="124"/>
      <c r="C159" s="125" t="s">
        <v>227</v>
      </c>
      <c r="D159" s="125" t="s">
        <v>121</v>
      </c>
      <c r="E159" s="126" t="s">
        <v>228</v>
      </c>
      <c r="F159" s="127" t="s">
        <v>229</v>
      </c>
      <c r="G159" s="128" t="s">
        <v>222</v>
      </c>
      <c r="H159" s="129">
        <v>1</v>
      </c>
      <c r="I159" s="130"/>
      <c r="J159" s="131">
        <f>ROUND(I159*H159,2)</f>
        <v>0</v>
      </c>
      <c r="K159" s="127" t="s">
        <v>125</v>
      </c>
      <c r="L159" s="28"/>
      <c r="M159" s="138" t="s">
        <v>1</v>
      </c>
      <c r="N159" s="139" t="s">
        <v>41</v>
      </c>
      <c r="O159" s="140"/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36" t="s">
        <v>223</v>
      </c>
      <c r="AT159" s="136" t="s">
        <v>121</v>
      </c>
      <c r="AU159" s="136" t="s">
        <v>85</v>
      </c>
      <c r="AY159" s="13" t="s">
        <v>119</v>
      </c>
      <c r="BE159" s="137">
        <f>IF(N159="základní",J159,0)</f>
        <v>0</v>
      </c>
      <c r="BF159" s="137">
        <f>IF(N159="snížená",J159,0)</f>
        <v>0</v>
      </c>
      <c r="BG159" s="137">
        <f>IF(N159="zákl. přenesená",J159,0)</f>
        <v>0</v>
      </c>
      <c r="BH159" s="137">
        <f>IF(N159="sníž. přenesená",J159,0)</f>
        <v>0</v>
      </c>
      <c r="BI159" s="137">
        <f>IF(N159="nulová",J159,0)</f>
        <v>0</v>
      </c>
      <c r="BJ159" s="13" t="s">
        <v>81</v>
      </c>
      <c r="BK159" s="137">
        <f>ROUND(I159*H159,2)</f>
        <v>0</v>
      </c>
      <c r="BL159" s="13" t="s">
        <v>223</v>
      </c>
      <c r="BM159" s="136" t="s">
        <v>230</v>
      </c>
    </row>
    <row r="160" spans="2:65" s="1" customFormat="1" ht="6.95" customHeight="1">
      <c r="B160" s="40"/>
      <c r="C160" s="41"/>
      <c r="D160" s="41"/>
      <c r="E160" s="41"/>
      <c r="F160" s="41"/>
      <c r="G160" s="41"/>
      <c r="H160" s="41"/>
      <c r="I160" s="41"/>
      <c r="J160" s="41"/>
      <c r="K160" s="41"/>
      <c r="L160" s="28"/>
    </row>
  </sheetData>
  <autoFilter ref="C125:K159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1 - Komunikace</vt:lpstr>
      <vt:lpstr>'1 - Komunikace'!Názvy_tisku</vt:lpstr>
      <vt:lpstr>'Rekapitulace stavby'!Názvy_tisku</vt:lpstr>
      <vt:lpstr>'1 - Komunikace'!Oblast_tisku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Holeček</dc:creator>
  <cp:lastModifiedBy>Kraus Karel</cp:lastModifiedBy>
  <dcterms:created xsi:type="dcterms:W3CDTF">2024-05-24T10:54:41Z</dcterms:created>
  <dcterms:modified xsi:type="dcterms:W3CDTF">2024-05-27T03:55:39Z</dcterms:modified>
</cp:coreProperties>
</file>