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Podlimitní\2024\Analýza rizik kontamin území KS Kral\Zadávací dokumentace_2. návrh\"/>
    </mc:Choice>
  </mc:AlternateContent>
  <bookViews>
    <workbookView xWindow="0" yWindow="0" windowWidth="24000" windowHeight="9888" firstSheet="1" activeTab="1"/>
  </bookViews>
  <sheets>
    <sheet name="volně pro tisk" sheetId="7" r:id="rId1"/>
    <sheet name="Rozpočet slepý" sheetId="9" r:id="rId2"/>
  </sheets>
  <definedNames>
    <definedName name="_xlnm.Print_Titles" localSheetId="1">'Rozpočet slepý'!$1:$1</definedName>
    <definedName name="_xlnm.Print_Area" localSheetId="1">'Rozpočet slepý'!$A$1:$F$83</definedName>
  </definedNames>
  <calcPr calcId="152511"/>
</workbook>
</file>

<file path=xl/calcChain.xml><?xml version="1.0" encoding="utf-8"?>
<calcChain xmlns="http://schemas.openxmlformats.org/spreadsheetml/2006/main">
  <c r="A68" i="9" l="1"/>
  <c r="A67" i="9"/>
  <c r="A66" i="9"/>
  <c r="A65" i="9"/>
  <c r="A64" i="9"/>
  <c r="F54" i="9"/>
  <c r="F53" i="9"/>
  <c r="F52" i="9"/>
  <c r="F51" i="9"/>
  <c r="F50" i="9"/>
  <c r="F49" i="9"/>
  <c r="F48" i="9"/>
  <c r="F47" i="9"/>
  <c r="F46" i="9"/>
  <c r="F45" i="9"/>
  <c r="F42" i="9"/>
  <c r="F41" i="9"/>
  <c r="F40" i="9"/>
  <c r="F39" i="9"/>
  <c r="F38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0" i="9"/>
  <c r="F19" i="9"/>
  <c r="F18" i="9"/>
  <c r="F17" i="9"/>
  <c r="F16" i="9"/>
  <c r="F15" i="9"/>
  <c r="F14" i="9"/>
  <c r="F13" i="9"/>
  <c r="F12" i="9"/>
  <c r="F11" i="9"/>
  <c r="F10" i="9"/>
  <c r="F7" i="9"/>
  <c r="F6" i="9"/>
  <c r="F5" i="9"/>
  <c r="F4" i="9"/>
  <c r="F3" i="9"/>
  <c r="F43" i="9" l="1"/>
  <c r="E67" i="9" s="1"/>
  <c r="F67" i="9" s="1"/>
  <c r="F8" i="9"/>
  <c r="E64" i="9" s="1"/>
  <c r="F55" i="9"/>
  <c r="E68" i="9" s="1"/>
  <c r="F68" i="9" s="1"/>
  <c r="F36" i="9"/>
  <c r="E66" i="9" s="1"/>
  <c r="F66" i="9" s="1"/>
  <c r="F21" i="9"/>
  <c r="E65" i="9" s="1"/>
  <c r="F65" i="9" s="1"/>
  <c r="F57" i="9" l="1"/>
  <c r="F59" i="9" s="1"/>
  <c r="F64" i="9"/>
  <c r="E69" i="9"/>
  <c r="F58" i="9" l="1"/>
  <c r="F56" i="9"/>
  <c r="F69" i="9"/>
  <c r="E70" i="9"/>
  <c r="E71" i="9"/>
  <c r="F62" i="7" l="1"/>
  <c r="F63" i="7"/>
  <c r="F64" i="7"/>
  <c r="F65" i="7"/>
  <c r="F66" i="7"/>
  <c r="F67" i="7"/>
  <c r="F68" i="7"/>
  <c r="F70" i="7"/>
  <c r="F71" i="7"/>
  <c r="F72" i="7"/>
  <c r="F73" i="7"/>
  <c r="F74" i="7"/>
  <c r="F75" i="7"/>
  <c r="F76" i="7"/>
  <c r="F3" i="7"/>
  <c r="F4" i="7"/>
  <c r="F5" i="7"/>
  <c r="E9" i="7"/>
  <c r="F9" i="7" s="1"/>
  <c r="E10" i="7"/>
  <c r="F10" i="7" s="1"/>
  <c r="E11" i="7"/>
  <c r="F11" i="7" s="1"/>
  <c r="E12" i="7"/>
  <c r="F12" i="7"/>
  <c r="E13" i="7"/>
  <c r="F13" i="7"/>
  <c r="E14" i="7"/>
  <c r="F14" i="7" s="1"/>
  <c r="E15" i="7"/>
  <c r="F15" i="7" s="1"/>
  <c r="E16" i="7"/>
  <c r="F16" i="7" s="1"/>
  <c r="F17" i="7"/>
  <c r="F18" i="7"/>
  <c r="F19" i="7"/>
  <c r="F20" i="7"/>
  <c r="F21" i="7"/>
  <c r="F22" i="7"/>
  <c r="F23" i="7"/>
  <c r="F24" i="7"/>
  <c r="F25" i="7"/>
  <c r="F26" i="7"/>
  <c r="F27" i="7"/>
  <c r="F28" i="7"/>
  <c r="E30" i="7"/>
  <c r="F30" i="7" s="1"/>
  <c r="E31" i="7"/>
  <c r="F31" i="7"/>
  <c r="E32" i="7"/>
  <c r="F32" i="7" s="1"/>
  <c r="E33" i="7"/>
  <c r="F33" i="7" s="1"/>
  <c r="E34" i="7"/>
  <c r="F34" i="7" s="1"/>
  <c r="E35" i="7"/>
  <c r="F35" i="7" s="1"/>
  <c r="E36" i="7"/>
  <c r="F36" i="7"/>
  <c r="E37" i="7"/>
  <c r="F37" i="7" s="1"/>
  <c r="F38" i="7"/>
  <c r="F39" i="7"/>
  <c r="F40" i="7"/>
  <c r="F41" i="7"/>
  <c r="F42" i="7"/>
  <c r="F43" i="7"/>
  <c r="F44" i="7"/>
  <c r="F45" i="7"/>
  <c r="F46" i="7"/>
  <c r="F47" i="7"/>
  <c r="F48" i="7"/>
  <c r="F49" i="7"/>
  <c r="F52" i="7"/>
  <c r="F53" i="7"/>
  <c r="F54" i="7"/>
  <c r="F79" i="7"/>
  <c r="F81" i="7" s="1"/>
  <c r="F95" i="7" s="1"/>
  <c r="F80" i="7"/>
  <c r="B96" i="7"/>
  <c r="B95" i="7"/>
  <c r="B94" i="7"/>
  <c r="B93" i="7"/>
  <c r="B92" i="7"/>
  <c r="B91" i="7"/>
  <c r="F6" i="7" l="1"/>
  <c r="F77" i="7"/>
  <c r="F94" i="7" s="1"/>
  <c r="F55" i="7"/>
  <c r="F93" i="7" s="1"/>
  <c r="F91" i="7"/>
  <c r="F50" i="7"/>
  <c r="F92" i="7" s="1"/>
  <c r="F83" i="7" l="1"/>
  <c r="F96" i="7" s="1"/>
  <c r="F97" i="7" s="1"/>
  <c r="F98" i="7" l="1"/>
  <c r="F99" i="7"/>
  <c r="F84" i="7"/>
  <c r="F85" i="7" l="1"/>
  <c r="F86" i="7"/>
</calcChain>
</file>

<file path=xl/sharedStrings.xml><?xml version="1.0" encoding="utf-8"?>
<sst xmlns="http://schemas.openxmlformats.org/spreadsheetml/2006/main" count="294" uniqueCount="136">
  <si>
    <t>ks</t>
  </si>
  <si>
    <t>km</t>
  </si>
  <si>
    <t>Celková cena  bez DPH</t>
  </si>
  <si>
    <t>vrt</t>
  </si>
  <si>
    <t>vzorek</t>
  </si>
  <si>
    <t>hodina</t>
  </si>
  <si>
    <t>příjem, evidence a likvidace vzorku</t>
  </si>
  <si>
    <t>DPH (19 %)</t>
  </si>
  <si>
    <t>Celková cena  včetně DPH (19 %)</t>
  </si>
  <si>
    <t>objekt</t>
  </si>
  <si>
    <t>rekognoskace lokality</t>
  </si>
  <si>
    <t>doprava</t>
  </si>
  <si>
    <t>vyhodnocení a zpracování dat</t>
  </si>
  <si>
    <t>sled a řízení prací</t>
  </si>
  <si>
    <t>1. až 3. rok</t>
  </si>
  <si>
    <t>stanovení OCP ve vodě</t>
  </si>
  <si>
    <t>stanovení chloridů ve vodě</t>
  </si>
  <si>
    <t>stanovení dusičnanů ve vodě</t>
  </si>
  <si>
    <t>stanovení dusitanů ve vodě</t>
  </si>
  <si>
    <t>stanovení rozpuštěného kyslíku ve vodě</t>
  </si>
  <si>
    <t>stanovení síranů ve vodě</t>
  </si>
  <si>
    <t>stanovení rozpuštěného železa ve vodě včetně filtrace</t>
  </si>
  <si>
    <t>stanovení rozpuštěného manganu ve vodě včetně filtrace</t>
  </si>
  <si>
    <t>stanovení sulfidů ve vodě</t>
  </si>
  <si>
    <t>stanovení alkality ve vodě</t>
  </si>
  <si>
    <t>stanovení celkového organického uhlíku ve vodě</t>
  </si>
  <si>
    <t>stanovení benzenu ve vodě</t>
  </si>
  <si>
    <t>stanovení celkového dusíku ve vodě</t>
  </si>
  <si>
    <t>stanovení celkového fosforu ve vodě</t>
  </si>
  <si>
    <t>stanovení mikrobiálního oživení ve vodě</t>
  </si>
  <si>
    <t>4. až 6. rok</t>
  </si>
  <si>
    <t>povinná rezerva 10 %</t>
  </si>
  <si>
    <t>likvidace vrtu</t>
  </si>
  <si>
    <t>stanovení ethenu ve vodě</t>
  </si>
  <si>
    <t>přípravné práce</t>
  </si>
  <si>
    <t>vypracování závěrečné zprávy</t>
  </si>
  <si>
    <t>stanovení ClU včetně vinylchloridu ve vodě</t>
  </si>
  <si>
    <t>čištění vrtů</t>
  </si>
  <si>
    <t>krátkodobé sčerpání vrtu</t>
  </si>
  <si>
    <t>krátkodobá čerpací zkouška včetně vyhodnocení</t>
  </si>
  <si>
    <t>Položka</t>
  </si>
  <si>
    <t>Jednotka</t>
  </si>
  <si>
    <t>Počet jednotek</t>
  </si>
  <si>
    <t>DPH 19%</t>
  </si>
  <si>
    <t>REKAPITULACE</t>
  </si>
  <si>
    <t>Jednot. cena (Kč)</t>
  </si>
  <si>
    <t>Celkem           (Kč)</t>
  </si>
  <si>
    <t>odběr vzorku podzemní vody dynamicky, vč. dekontaminace odběrového zařízení</t>
  </si>
  <si>
    <t>1. Přípravné práce</t>
  </si>
  <si>
    <t xml:space="preserve">4. Geologické a vyhodnocovací práce </t>
  </si>
  <si>
    <t>5. Likvidace vrtů</t>
  </si>
  <si>
    <t>6. Povinná rezerva</t>
  </si>
  <si>
    <t>vypracování průběžných zpráv pro objednatele</t>
  </si>
  <si>
    <t xml:space="preserve">přípravné práce celkem: </t>
  </si>
  <si>
    <t>vzorkovací a laboratorní práce celkem:</t>
  </si>
  <si>
    <t>čerpací zkoušky celkem:</t>
  </si>
  <si>
    <t xml:space="preserve">geologické a vyhodnocovací práce celkem: </t>
  </si>
  <si>
    <t>likvidace vrtů celkem:</t>
  </si>
  <si>
    <t>2. Vzorkovací a laboratorní práce</t>
  </si>
  <si>
    <t>Kč</t>
  </si>
  <si>
    <t>CELKOVÉ  NÁKLADY  NA  MONITORING, VČ. REZERVY 10%</t>
  </si>
  <si>
    <t>CELKOVÉ NÁKLADY  včetně DPH 19%</t>
  </si>
  <si>
    <t>3. Čerpací zkoušky, čištění vrtů</t>
  </si>
  <si>
    <t>zpracovatel:</t>
  </si>
  <si>
    <t>RNDr. Radka Fürychová</t>
  </si>
  <si>
    <t>Mgr. Petr Kozubek</t>
  </si>
  <si>
    <t>Městys Dolní Cerekev</t>
  </si>
  <si>
    <t>doprava (1 cesta = 2x130 km)</t>
  </si>
  <si>
    <t>zadavatel (žadatel):</t>
  </si>
  <si>
    <t>roční doplnění databáze SEKM</t>
  </si>
  <si>
    <t>vypracování ročních zpráv včetně grafických příloh</t>
  </si>
  <si>
    <t>vypracování zprávy za první tři roky monitoringu</t>
  </si>
  <si>
    <t xml:space="preserve">přeprava vzorků k analýzám </t>
  </si>
  <si>
    <t>2. Vrtné práce</t>
  </si>
  <si>
    <t>ověření průběhu inženýrských sítí</t>
  </si>
  <si>
    <t>soubor</t>
  </si>
  <si>
    <t>bm</t>
  </si>
  <si>
    <t>zhlaví vrtu</t>
  </si>
  <si>
    <t>přeprava vrtné soupravy</t>
  </si>
  <si>
    <t>přeprava materiálu</t>
  </si>
  <si>
    <t>dekontaminace vrtného nářadí</t>
  </si>
  <si>
    <t>vypracování analýzy rizik</t>
  </si>
  <si>
    <t>doplnění databáze SEKM a PKM</t>
  </si>
  <si>
    <t>s DPH</t>
  </si>
  <si>
    <t>4. Další terénní práce</t>
  </si>
  <si>
    <t>karotážní měření včetně dopravy a vyhodnocení</t>
  </si>
  <si>
    <t>povrchová geofyzika včetně dopravy a vyhodnocení</t>
  </si>
  <si>
    <t>Další terénní práce celkem:</t>
  </si>
  <si>
    <t>přípravné práce a rešerše podkladových materiálů</t>
  </si>
  <si>
    <t xml:space="preserve">Datum: </t>
  </si>
  <si>
    <t>Podpis:</t>
  </si>
  <si>
    <t>Cena za průzkumné práce a bez DPH</t>
  </si>
  <si>
    <t>Razítko:</t>
  </si>
  <si>
    <t>doprava (1 cesta = 230 km)</t>
  </si>
  <si>
    <t>terénní stanovení pH, vodivosti, teploty, rozp. O2, redox</t>
  </si>
  <si>
    <t>celek</t>
  </si>
  <si>
    <t>vyčištění vrtu air liftem nebo kalovkou</t>
  </si>
  <si>
    <t>příjem, evidence a likvidace vzorku vody</t>
  </si>
  <si>
    <t>sled a řízení prací, účast na kontrolních dnech</t>
  </si>
  <si>
    <t>paré</t>
  </si>
  <si>
    <t>vypracování příloh - AR</t>
  </si>
  <si>
    <t>tisky dílčí zprávy - AR</t>
  </si>
  <si>
    <t>vypracování stručné zprávy  a prezentace pro KD</t>
  </si>
  <si>
    <t>CELKOVÉ NÁKLADY  včetně DPH 20%</t>
  </si>
  <si>
    <t xml:space="preserve">Geologické a vyhodnocovací práce celkem: </t>
  </si>
  <si>
    <t>Vzorkovací a laboratorní práce v rámci doprůzkumu celkem:</t>
  </si>
  <si>
    <t>Vrtné práce celkem:</t>
  </si>
  <si>
    <t>Přípravné práce celkem:</t>
  </si>
  <si>
    <t>vypracování Projektu geologických prací (2. etapa prací)</t>
  </si>
  <si>
    <t>získání souhlasů od majitelů pozemků (2. etapa prací)</t>
  </si>
  <si>
    <t>monitorovací vrt do 7 m</t>
  </si>
  <si>
    <t>3. Vzorkovací a laboratorní práce</t>
  </si>
  <si>
    <t>monitorovací vrt - dvouúrovňový</t>
  </si>
  <si>
    <t>monitorovací vrt do 80 m</t>
  </si>
  <si>
    <t>betonová skruž včetně dopravy a instalace</t>
  </si>
  <si>
    <t>odběr vzorku podzemní vody staticky - vrt TWC z vodovodního potrubí</t>
  </si>
  <si>
    <t>demontáž a reinstalace čerpadla do vrtu TWC</t>
  </si>
  <si>
    <t>odběr vzorku půdního vzduchu</t>
  </si>
  <si>
    <t>instalace pasivních vzorkovačů a následná deinstalace</t>
  </si>
  <si>
    <t>zonální odběry z vrtu TWC pneumatickým vzorkovačem</t>
  </si>
  <si>
    <t>stanovení ClU vč. VC v půdním vzduchu</t>
  </si>
  <si>
    <t>stanovení VOC ve vnitřním ovzduší budovy (cena včetně vzorkovače)</t>
  </si>
  <si>
    <t>geodetické zaměření vrtů/studní včetně dopravy</t>
  </si>
  <si>
    <t>atmogeochemický průzkum (20 sond do 3 m, terénní měření obsahu TOL), včetně dopravy a vyhodnocení</t>
  </si>
  <si>
    <t>5. Geologické a vyhodnocovací práce</t>
  </si>
  <si>
    <t>stanovení parametrů přirozené atenuace</t>
  </si>
  <si>
    <t>vypracování etapové zprávy za 1. etapu prací</t>
  </si>
  <si>
    <t>vypracování příloh etapové zprávy</t>
  </si>
  <si>
    <t>tisky etapové zprávy</t>
  </si>
  <si>
    <t>DPH (21 %)</t>
  </si>
  <si>
    <t>CELKOVÉ NÁKLADY NA AR</t>
  </si>
  <si>
    <t>DPH 21%</t>
  </si>
  <si>
    <t>likvidace vrtného jádra a úklid míst vrtání</t>
  </si>
  <si>
    <t>hydrodynamické zkoušky, včetně dopravy, likvidace čerpané vody a vyhodnocení (na 4 dvouúrovních vrtech v obou horizontech)</t>
  </si>
  <si>
    <t>Celková cena  v Kč bez DPH</t>
  </si>
  <si>
    <t>Celková cena v Kč včetně DPH (21 %)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</si>
</sst>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\-"/>
  </numFmts>
  <fonts count="13" x14ac:knownFonts="1">
    <font>
      <sz val="10"/>
      <name val="Arial CE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sz val="8"/>
      <name val="Arial"/>
      <family val="2"/>
      <charset val="238"/>
    </font>
    <font>
      <sz val="10.5"/>
      <name val="Arial CE"/>
      <family val="2"/>
      <charset val="238"/>
    </font>
    <font>
      <sz val="9"/>
      <color indexed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darkGray">
        <fgColor indexed="9"/>
        <bgColor indexed="22"/>
      </patternFill>
    </fill>
    <fill>
      <patternFill patternType="solid">
        <fgColor indexed="6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82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3" fillId="3" borderId="3" xfId="0" applyFont="1" applyFill="1" applyBorder="1"/>
    <xf numFmtId="0" fontId="5" fillId="3" borderId="3" xfId="0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" fontId="5" fillId="3" borderId="3" xfId="0" applyNumberFormat="1" applyFont="1" applyFill="1" applyBorder="1"/>
    <xf numFmtId="0" fontId="5" fillId="3" borderId="4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5" fillId="0" borderId="0" xfId="0" applyFont="1" applyBorder="1"/>
    <xf numFmtId="0" fontId="3" fillId="0" borderId="0" xfId="0" applyFont="1" applyBorder="1"/>
    <xf numFmtId="164" fontId="1" fillId="0" borderId="2" xfId="0" applyNumberFormat="1" applyFont="1" applyFill="1" applyBorder="1" applyAlignment="1"/>
    <xf numFmtId="164" fontId="1" fillId="0" borderId="5" xfId="0" applyNumberFormat="1" applyFont="1" applyFill="1" applyBorder="1" applyAlignment="1"/>
    <xf numFmtId="0" fontId="1" fillId="0" borderId="6" xfId="0" applyFont="1" applyBorder="1" applyAlignment="1">
      <alignment horizontal="center"/>
    </xf>
    <xf numFmtId="164" fontId="1" fillId="0" borderId="7" xfId="0" applyNumberFormat="1" applyFont="1" applyFill="1" applyBorder="1" applyAlignment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0" xfId="0" applyNumberFormat="1" applyFont="1" applyFill="1" applyBorder="1" applyAlignment="1"/>
    <xf numFmtId="3" fontId="1" fillId="0" borderId="10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/>
    <xf numFmtId="0" fontId="5" fillId="3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4" fontId="5" fillId="4" borderId="14" xfId="0" applyNumberFormat="1" applyFont="1" applyFill="1" applyBorder="1"/>
    <xf numFmtId="0" fontId="5" fillId="4" borderId="15" xfId="0" applyFont="1" applyFill="1" applyBorder="1"/>
    <xf numFmtId="0" fontId="5" fillId="4" borderId="6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4" fontId="5" fillId="4" borderId="16" xfId="0" applyNumberFormat="1" applyFont="1" applyFill="1" applyBorder="1"/>
    <xf numFmtId="0" fontId="5" fillId="4" borderId="17" xfId="0" applyFont="1" applyFill="1" applyBorder="1"/>
    <xf numFmtId="164" fontId="4" fillId="0" borderId="18" xfId="0" applyNumberFormat="1" applyFont="1" applyFill="1" applyBorder="1"/>
    <xf numFmtId="164" fontId="4" fillId="0" borderId="19" xfId="0" applyNumberFormat="1" applyFont="1" applyFill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3" xfId="0" applyFont="1" applyBorder="1"/>
    <xf numFmtId="3" fontId="5" fillId="0" borderId="20" xfId="0" applyNumberFormat="1" applyFont="1" applyBorder="1" applyAlignment="1">
      <alignment horizontal="center"/>
    </xf>
    <xf numFmtId="164" fontId="5" fillId="0" borderId="21" xfId="0" applyNumberFormat="1" applyFont="1" applyFill="1" applyBorder="1"/>
    <xf numFmtId="0" fontId="5" fillId="0" borderId="6" xfId="0" applyFont="1" applyBorder="1"/>
    <xf numFmtId="3" fontId="5" fillId="0" borderId="22" xfId="0" applyNumberFormat="1" applyFont="1" applyBorder="1" applyAlignment="1">
      <alignment horizontal="center"/>
    </xf>
    <xf numFmtId="164" fontId="5" fillId="0" borderId="23" xfId="0" applyNumberFormat="1" applyFont="1" applyBorder="1"/>
    <xf numFmtId="164" fontId="5" fillId="0" borderId="23" xfId="0" applyNumberFormat="1" applyFont="1" applyFill="1" applyBorder="1"/>
    <xf numFmtId="0" fontId="5" fillId="0" borderId="24" xfId="0" applyFont="1" applyBorder="1"/>
    <xf numFmtId="3" fontId="5" fillId="0" borderId="25" xfId="0" applyNumberFormat="1" applyFont="1" applyBorder="1" applyAlignment="1">
      <alignment horizontal="center"/>
    </xf>
    <xf numFmtId="164" fontId="5" fillId="0" borderId="19" xfId="0" applyNumberFormat="1" applyFont="1" applyFill="1" applyBorder="1"/>
    <xf numFmtId="0" fontId="5" fillId="0" borderId="12" xfId="0" applyFont="1" applyBorder="1"/>
    <xf numFmtId="9" fontId="5" fillId="0" borderId="26" xfId="0" applyNumberFormat="1" applyFont="1" applyBorder="1" applyAlignment="1">
      <alignment horizontal="center"/>
    </xf>
    <xf numFmtId="3" fontId="5" fillId="0" borderId="26" xfId="0" applyNumberFormat="1" applyFont="1" applyBorder="1" applyAlignment="1">
      <alignment horizontal="center"/>
    </xf>
    <xf numFmtId="164" fontId="5" fillId="0" borderId="27" xfId="0" applyNumberFormat="1" applyFont="1" applyFill="1" applyBorder="1"/>
    <xf numFmtId="164" fontId="5" fillId="0" borderId="11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3" fontId="5" fillId="0" borderId="1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" fillId="0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right"/>
    </xf>
    <xf numFmtId="0" fontId="1" fillId="0" borderId="29" xfId="0" applyFont="1" applyFill="1" applyBorder="1" applyAlignment="1">
      <alignment horizontal="center"/>
    </xf>
    <xf numFmtId="164" fontId="1" fillId="0" borderId="29" xfId="0" applyNumberFormat="1" applyFont="1" applyFill="1" applyBorder="1"/>
    <xf numFmtId="0" fontId="1" fillId="0" borderId="24" xfId="0" applyFont="1" applyFill="1" applyBorder="1" applyAlignment="1">
      <alignment horizontal="center"/>
    </xf>
    <xf numFmtId="0" fontId="4" fillId="0" borderId="30" xfId="0" applyFont="1" applyFill="1" applyBorder="1" applyAlignment="1">
      <alignment horizontal="right"/>
    </xf>
    <xf numFmtId="0" fontId="1" fillId="0" borderId="30" xfId="0" applyFont="1" applyFill="1" applyBorder="1" applyAlignment="1">
      <alignment horizontal="center"/>
    </xf>
    <xf numFmtId="164" fontId="1" fillId="0" borderId="30" xfId="0" applyNumberFormat="1" applyFont="1" applyFill="1" applyBorder="1"/>
    <xf numFmtId="0" fontId="3" fillId="5" borderId="31" xfId="0" applyFont="1" applyFill="1" applyBorder="1" applyAlignment="1">
      <alignment horizontal="center"/>
    </xf>
    <xf numFmtId="0" fontId="3" fillId="5" borderId="32" xfId="0" applyFont="1" applyFill="1" applyBorder="1"/>
    <xf numFmtId="0" fontId="3" fillId="5" borderId="32" xfId="0" applyFont="1" applyFill="1" applyBorder="1" applyAlignment="1">
      <alignment horizontal="center"/>
    </xf>
    <xf numFmtId="3" fontId="3" fillId="5" borderId="32" xfId="0" applyNumberFormat="1" applyFont="1" applyFill="1" applyBorder="1" applyAlignment="1">
      <alignment horizontal="center"/>
    </xf>
    <xf numFmtId="4" fontId="3" fillId="5" borderId="32" xfId="0" applyNumberFormat="1" applyFont="1" applyFill="1" applyBorder="1"/>
    <xf numFmtId="164" fontId="6" fillId="5" borderId="33" xfId="0" applyNumberFormat="1" applyFont="1" applyFill="1" applyBorder="1"/>
    <xf numFmtId="0" fontId="1" fillId="5" borderId="34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left"/>
    </xf>
    <xf numFmtId="0" fontId="1" fillId="5" borderId="35" xfId="0" applyFont="1" applyFill="1" applyBorder="1" applyAlignment="1">
      <alignment horizontal="center"/>
    </xf>
    <xf numFmtId="3" fontId="1" fillId="5" borderId="35" xfId="0" applyNumberFormat="1" applyFont="1" applyFill="1" applyBorder="1" applyAlignment="1">
      <alignment horizontal="center"/>
    </xf>
    <xf numFmtId="164" fontId="1" fillId="5" borderId="35" xfId="0" applyNumberFormat="1" applyFont="1" applyFill="1" applyBorder="1"/>
    <xf numFmtId="164" fontId="4" fillId="5" borderId="36" xfId="0" applyNumberFormat="1" applyFont="1" applyFill="1" applyBorder="1"/>
    <xf numFmtId="0" fontId="1" fillId="5" borderId="37" xfId="0" applyFont="1" applyFill="1" applyBorder="1" applyAlignment="1">
      <alignment horizontal="center"/>
    </xf>
    <xf numFmtId="0" fontId="3" fillId="5" borderId="38" xfId="0" applyFont="1" applyFill="1" applyBorder="1"/>
    <xf numFmtId="0" fontId="1" fillId="5" borderId="38" xfId="0" applyFont="1" applyFill="1" applyBorder="1" applyAlignment="1">
      <alignment horizontal="center"/>
    </xf>
    <xf numFmtId="3" fontId="1" fillId="5" borderId="38" xfId="0" applyNumberFormat="1" applyFont="1" applyFill="1" applyBorder="1" applyAlignment="1">
      <alignment horizontal="center"/>
    </xf>
    <xf numFmtId="164" fontId="1" fillId="5" borderId="38" xfId="0" applyNumberFormat="1" applyFont="1" applyFill="1" applyBorder="1"/>
    <xf numFmtId="164" fontId="3" fillId="5" borderId="39" xfId="0" applyNumberFormat="1" applyFont="1" applyFill="1" applyBorder="1"/>
    <xf numFmtId="0" fontId="3" fillId="5" borderId="40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3" fontId="5" fillId="5" borderId="3" xfId="0" applyNumberFormat="1" applyFont="1" applyFill="1" applyBorder="1" applyAlignment="1">
      <alignment horizontal="center"/>
    </xf>
    <xf numFmtId="164" fontId="5" fillId="5" borderId="3" xfId="0" applyNumberFormat="1" applyFont="1" applyFill="1" applyBorder="1"/>
    <xf numFmtId="164" fontId="3" fillId="5" borderId="4" xfId="0" applyNumberFormat="1" applyFont="1" applyFill="1" applyBorder="1"/>
    <xf numFmtId="0" fontId="3" fillId="5" borderId="12" xfId="0" applyFont="1" applyFill="1" applyBorder="1" applyAlignment="1">
      <alignment horizontal="left"/>
    </xf>
    <xf numFmtId="3" fontId="5" fillId="5" borderId="26" xfId="0" applyNumberFormat="1" applyFont="1" applyFill="1" applyBorder="1" applyAlignment="1">
      <alignment horizontal="center"/>
    </xf>
    <xf numFmtId="164" fontId="3" fillId="5" borderId="27" xfId="0" applyNumberFormat="1" applyFont="1" applyFill="1" applyBorder="1"/>
    <xf numFmtId="0" fontId="1" fillId="5" borderId="41" xfId="0" applyFont="1" applyFill="1" applyBorder="1" applyAlignment="1">
      <alignment horizontal="center"/>
    </xf>
    <xf numFmtId="0" fontId="3" fillId="5" borderId="42" xfId="0" applyFont="1" applyFill="1" applyBorder="1" applyAlignment="1">
      <alignment horizontal="left" vertical="center"/>
    </xf>
    <xf numFmtId="0" fontId="4" fillId="5" borderId="43" xfId="0" applyFont="1" applyFill="1" applyBorder="1" applyAlignment="1">
      <alignment horizontal="center" vertical="center"/>
    </xf>
    <xf numFmtId="3" fontId="4" fillId="5" borderId="43" xfId="0" applyNumberFormat="1" applyFont="1" applyFill="1" applyBorder="1" applyAlignment="1">
      <alignment horizontal="center" wrapText="1"/>
    </xf>
    <xf numFmtId="0" fontId="4" fillId="5" borderId="44" xfId="0" applyFont="1" applyFill="1" applyBorder="1" applyAlignment="1">
      <alignment horizontal="center" vertical="justify"/>
    </xf>
    <xf numFmtId="0" fontId="1" fillId="0" borderId="45" xfId="0" applyFont="1" applyFill="1" applyBorder="1"/>
    <xf numFmtId="0" fontId="1" fillId="0" borderId="7" xfId="0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164" fontId="3" fillId="0" borderId="23" xfId="0" applyNumberFormat="1" applyFont="1" applyFill="1" applyBorder="1"/>
    <xf numFmtId="0" fontId="8" fillId="0" borderId="0" xfId="0" applyFont="1"/>
    <xf numFmtId="0" fontId="8" fillId="0" borderId="0" xfId="0" applyFont="1" applyAlignment="1">
      <alignment horizontal="left"/>
    </xf>
    <xf numFmtId="164" fontId="9" fillId="0" borderId="2" xfId="0" applyNumberFormat="1" applyFont="1" applyFill="1" applyBorder="1" applyAlignment="1"/>
    <xf numFmtId="0" fontId="1" fillId="0" borderId="8" xfId="0" applyFont="1" applyBorder="1" applyAlignment="1">
      <alignment wrapText="1"/>
    </xf>
    <xf numFmtId="164" fontId="5" fillId="0" borderId="5" xfId="0" applyNumberFormat="1" applyFont="1" applyBorder="1"/>
    <xf numFmtId="0" fontId="1" fillId="0" borderId="2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" fillId="0" borderId="20" xfId="0" applyNumberFormat="1" applyFont="1" applyFill="1" applyBorder="1" applyAlignment="1"/>
    <xf numFmtId="3" fontId="1" fillId="0" borderId="20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5" fillId="0" borderId="37" xfId="0" applyFont="1" applyBorder="1"/>
    <xf numFmtId="164" fontId="3" fillId="0" borderId="0" xfId="0" applyNumberFormat="1" applyFont="1" applyFill="1" applyBorder="1"/>
    <xf numFmtId="3" fontId="5" fillId="0" borderId="46" xfId="0" applyNumberFormat="1" applyFont="1" applyBorder="1" applyAlignment="1">
      <alignment horizontal="center"/>
    </xf>
    <xf numFmtId="3" fontId="5" fillId="0" borderId="47" xfId="0" applyNumberFormat="1" applyFont="1" applyBorder="1" applyAlignment="1">
      <alignment horizontal="center"/>
    </xf>
    <xf numFmtId="3" fontId="5" fillId="0" borderId="48" xfId="0" applyNumberFormat="1" applyFont="1" applyBorder="1" applyAlignment="1">
      <alignment horizontal="center"/>
    </xf>
    <xf numFmtId="0" fontId="0" fillId="0" borderId="22" xfId="0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0" borderId="29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wrapText="1"/>
    </xf>
    <xf numFmtId="0" fontId="4" fillId="0" borderId="30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3" fontId="5" fillId="0" borderId="49" xfId="0" applyNumberFormat="1" applyFont="1" applyBorder="1" applyAlignment="1">
      <alignment horizontal="center" wrapText="1"/>
    </xf>
    <xf numFmtId="3" fontId="5" fillId="0" borderId="50" xfId="0" applyNumberFormat="1" applyFont="1" applyBorder="1" applyAlignment="1">
      <alignment horizontal="center" wrapText="1"/>
    </xf>
    <xf numFmtId="3" fontId="5" fillId="0" borderId="5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8" borderId="31" xfId="0" applyFont="1" applyFill="1" applyBorder="1" applyAlignment="1" applyProtection="1">
      <alignment horizontal="center"/>
      <protection locked="0"/>
    </xf>
    <xf numFmtId="0" fontId="3" fillId="8" borderId="32" xfId="0" applyFont="1" applyFill="1" applyBorder="1" applyAlignment="1" applyProtection="1">
      <alignment wrapText="1"/>
      <protection locked="0"/>
    </xf>
    <xf numFmtId="0" fontId="3" fillId="8" borderId="32" xfId="0" applyFont="1" applyFill="1" applyBorder="1" applyAlignment="1" applyProtection="1">
      <alignment horizontal="center"/>
      <protection locked="0"/>
    </xf>
    <xf numFmtId="3" fontId="3" fillId="8" borderId="32" xfId="0" applyNumberFormat="1" applyFont="1" applyFill="1" applyBorder="1" applyAlignment="1" applyProtection="1">
      <alignment horizontal="center"/>
      <protection locked="0"/>
    </xf>
    <xf numFmtId="4" fontId="3" fillId="8" borderId="32" xfId="0" applyNumberFormat="1" applyFont="1" applyFill="1" applyBorder="1" applyProtection="1">
      <protection locked="0"/>
    </xf>
    <xf numFmtId="164" fontId="6" fillId="8" borderId="33" xfId="0" applyNumberFormat="1" applyFont="1" applyFill="1" applyBorder="1" applyProtection="1">
      <protection locked="0"/>
    </xf>
    <xf numFmtId="0" fontId="1" fillId="8" borderId="34" xfId="0" applyFont="1" applyFill="1" applyBorder="1" applyAlignment="1" applyProtection="1">
      <alignment horizontal="center"/>
      <protection locked="0"/>
    </xf>
    <xf numFmtId="0" fontId="5" fillId="8" borderId="35" xfId="0" applyFont="1" applyFill="1" applyBorder="1" applyAlignment="1" applyProtection="1">
      <alignment horizontal="left" wrapText="1"/>
      <protection locked="0"/>
    </xf>
    <xf numFmtId="0" fontId="1" fillId="8" borderId="35" xfId="0" applyFont="1" applyFill="1" applyBorder="1" applyAlignment="1" applyProtection="1">
      <alignment horizontal="center"/>
      <protection locked="0"/>
    </xf>
    <xf numFmtId="3" fontId="1" fillId="8" borderId="35" xfId="0" applyNumberFormat="1" applyFont="1" applyFill="1" applyBorder="1" applyAlignment="1" applyProtection="1">
      <alignment horizontal="center"/>
      <protection locked="0"/>
    </xf>
    <xf numFmtId="164" fontId="1" fillId="8" borderId="35" xfId="0" applyNumberFormat="1" applyFont="1" applyFill="1" applyBorder="1" applyProtection="1">
      <protection locked="0"/>
    </xf>
    <xf numFmtId="164" fontId="4" fillId="8" borderId="36" xfId="0" applyNumberFormat="1" applyFont="1" applyFill="1" applyBorder="1" applyProtection="1">
      <protection locked="0"/>
    </xf>
    <xf numFmtId="0" fontId="1" fillId="8" borderId="37" xfId="0" applyFont="1" applyFill="1" applyBorder="1" applyAlignment="1" applyProtection="1">
      <alignment horizontal="center"/>
      <protection locked="0"/>
    </xf>
    <xf numFmtId="0" fontId="3" fillId="8" borderId="38" xfId="0" applyFont="1" applyFill="1" applyBorder="1" applyAlignment="1" applyProtection="1">
      <alignment wrapText="1"/>
      <protection locked="0"/>
    </xf>
    <xf numFmtId="0" fontId="1" fillId="8" borderId="38" xfId="0" applyFont="1" applyFill="1" applyBorder="1" applyAlignment="1" applyProtection="1">
      <alignment horizontal="center"/>
      <protection locked="0"/>
    </xf>
    <xf numFmtId="3" fontId="1" fillId="8" borderId="38" xfId="0" applyNumberFormat="1" applyFont="1" applyFill="1" applyBorder="1" applyAlignment="1" applyProtection="1">
      <alignment horizontal="center"/>
      <protection locked="0"/>
    </xf>
    <xf numFmtId="164" fontId="1" fillId="8" borderId="38" xfId="0" applyNumberFormat="1" applyFont="1" applyFill="1" applyBorder="1" applyProtection="1">
      <protection locked="0"/>
    </xf>
    <xf numFmtId="164" fontId="3" fillId="8" borderId="39" xfId="0" applyNumberFormat="1" applyFont="1" applyFill="1" applyBorder="1" applyProtection="1">
      <protection locked="0"/>
    </xf>
    <xf numFmtId="0" fontId="3" fillId="2" borderId="40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 wrapText="1"/>
    </xf>
    <xf numFmtId="3" fontId="5" fillId="2" borderId="3" xfId="0" applyNumberFormat="1" applyFont="1" applyFill="1" applyBorder="1" applyAlignment="1">
      <alignment horizontal="center"/>
    </xf>
    <xf numFmtId="164" fontId="5" fillId="2" borderId="3" xfId="0" applyNumberFormat="1" applyFont="1" applyFill="1" applyBorder="1"/>
    <xf numFmtId="164" fontId="3" fillId="2" borderId="4" xfId="0" applyNumberFormat="1" applyFont="1" applyFill="1" applyBorder="1"/>
    <xf numFmtId="3" fontId="5" fillId="2" borderId="52" xfId="0" applyNumberFormat="1" applyFont="1" applyFill="1" applyBorder="1" applyAlignment="1">
      <alignment horizontal="center" wrapText="1"/>
    </xf>
    <xf numFmtId="3" fontId="5" fillId="2" borderId="53" xfId="0" applyNumberFormat="1" applyFont="1" applyFill="1" applyBorder="1" applyAlignment="1">
      <alignment horizontal="center"/>
    </xf>
    <xf numFmtId="3" fontId="5" fillId="2" borderId="26" xfId="0" applyNumberFormat="1" applyFont="1" applyFill="1" applyBorder="1" applyAlignment="1">
      <alignment horizontal="center"/>
    </xf>
    <xf numFmtId="164" fontId="3" fillId="2" borderId="27" xfId="0" applyNumberFormat="1" applyFont="1" applyFill="1" applyBorder="1"/>
    <xf numFmtId="3" fontId="5" fillId="6" borderId="54" xfId="0" applyNumberFormat="1" applyFont="1" applyFill="1" applyBorder="1" applyAlignment="1">
      <alignment horizontal="center"/>
    </xf>
    <xf numFmtId="3" fontId="5" fillId="6" borderId="10" xfId="0" applyNumberFormat="1" applyFont="1" applyFill="1" applyBorder="1" applyAlignment="1">
      <alignment horizontal="center"/>
    </xf>
    <xf numFmtId="164" fontId="5" fillId="6" borderId="19" xfId="0" applyNumberFormat="1" applyFont="1" applyFill="1" applyBorder="1"/>
    <xf numFmtId="0" fontId="5" fillId="6" borderId="0" xfId="0" applyFont="1" applyFill="1" applyBorder="1"/>
    <xf numFmtId="3" fontId="5" fillId="7" borderId="55" xfId="0" applyNumberFormat="1" applyFont="1" applyFill="1" applyBorder="1" applyAlignment="1">
      <alignment horizontal="center" wrapText="1"/>
    </xf>
    <xf numFmtId="164" fontId="10" fillId="2" borderId="3" xfId="0" applyNumberFormat="1" applyFont="1" applyFill="1" applyBorder="1"/>
    <xf numFmtId="0" fontId="5" fillId="3" borderId="56" xfId="0" applyFont="1" applyFill="1" applyBorder="1" applyAlignment="1">
      <alignment horizontal="center"/>
    </xf>
    <xf numFmtId="0" fontId="3" fillId="3" borderId="38" xfId="0" applyFont="1" applyFill="1" applyBorder="1" applyAlignment="1">
      <alignment wrapText="1"/>
    </xf>
    <xf numFmtId="0" fontId="5" fillId="3" borderId="38" xfId="0" applyFont="1" applyFill="1" applyBorder="1" applyAlignment="1">
      <alignment horizontal="center"/>
    </xf>
    <xf numFmtId="3" fontId="5" fillId="3" borderId="38" xfId="0" applyNumberFormat="1" applyFont="1" applyFill="1" applyBorder="1" applyAlignment="1">
      <alignment horizontal="center"/>
    </xf>
    <xf numFmtId="4" fontId="5" fillId="3" borderId="38" xfId="0" applyNumberFormat="1" applyFont="1" applyFill="1" applyBorder="1"/>
    <xf numFmtId="0" fontId="5" fillId="3" borderId="57" xfId="0" applyFont="1" applyFill="1" applyBorder="1"/>
    <xf numFmtId="164" fontId="10" fillId="2" borderId="40" xfId="0" applyNumberFormat="1" applyFont="1" applyFill="1" applyBorder="1"/>
    <xf numFmtId="164" fontId="10" fillId="2" borderId="27" xfId="0" applyNumberFormat="1" applyFont="1" applyFill="1" applyBorder="1"/>
    <xf numFmtId="0" fontId="1" fillId="0" borderId="8" xfId="1" applyFont="1" applyFill="1" applyBorder="1" applyAlignment="1" applyProtection="1">
      <alignment vertical="center" wrapText="1"/>
    </xf>
    <xf numFmtId="0" fontId="1" fillId="0" borderId="8" xfId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10" fillId="2" borderId="27" xfId="0" applyNumberFormat="1" applyFont="1" applyFill="1" applyBorder="1" applyAlignment="1">
      <alignment vertical="center" wrapText="1"/>
    </xf>
  </cellXfs>
  <cellStyles count="12">
    <cellStyle name="Čárka 2" xfId="2"/>
    <cellStyle name="Čárka 3" xfId="3"/>
    <cellStyle name="Čárka 4" xfId="4"/>
    <cellStyle name="Čárka 5" xfId="5"/>
    <cellStyle name="Normální" xfId="0" builtinId="0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 8" xfId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65" workbookViewId="0">
      <selection activeCell="B88" sqref="B88"/>
    </sheetView>
  </sheetViews>
  <sheetFormatPr defaultRowHeight="13.2" x14ac:dyDescent="0.25"/>
  <cols>
    <col min="1" max="1" width="6.109375" customWidth="1"/>
    <col min="2" max="2" width="65.109375" customWidth="1"/>
    <col min="4" max="5" width="8.6640625" customWidth="1"/>
    <col min="6" max="6" width="10.33203125" customWidth="1"/>
  </cols>
  <sheetData>
    <row r="1" spans="1:7" s="2" customFormat="1" ht="25.5" customHeight="1" thickBot="1" x14ac:dyDescent="0.3">
      <c r="A1" s="100"/>
      <c r="B1" s="101" t="s">
        <v>40</v>
      </c>
      <c r="C1" s="102" t="s">
        <v>41</v>
      </c>
      <c r="D1" s="103" t="s">
        <v>45</v>
      </c>
      <c r="E1" s="103" t="s">
        <v>42</v>
      </c>
      <c r="F1" s="104" t="s">
        <v>46</v>
      </c>
      <c r="G1" s="1"/>
    </row>
    <row r="2" spans="1:7" s="4" customFormat="1" ht="14.1" customHeight="1" thickBot="1" x14ac:dyDescent="0.3">
      <c r="A2" s="30"/>
      <c r="B2" s="8" t="s">
        <v>48</v>
      </c>
      <c r="C2" s="9"/>
      <c r="D2" s="10"/>
      <c r="E2" s="11"/>
      <c r="F2" s="12"/>
      <c r="G2" s="3"/>
    </row>
    <row r="3" spans="1:7" s="2" customFormat="1" ht="14.1" customHeight="1" x14ac:dyDescent="0.2">
      <c r="A3" s="22">
        <v>1</v>
      </c>
      <c r="B3" s="24" t="s">
        <v>34</v>
      </c>
      <c r="C3" s="6" t="s">
        <v>5</v>
      </c>
      <c r="D3" s="20">
        <v>600</v>
      </c>
      <c r="E3" s="7">
        <v>24</v>
      </c>
      <c r="F3" s="21">
        <f>D3*E3</f>
        <v>14400</v>
      </c>
      <c r="G3" s="1"/>
    </row>
    <row r="4" spans="1:7" s="2" customFormat="1" ht="14.1" customHeight="1" x14ac:dyDescent="0.2">
      <c r="A4" s="5">
        <v>2</v>
      </c>
      <c r="B4" s="24" t="s">
        <v>10</v>
      </c>
      <c r="C4" s="6" t="s">
        <v>5</v>
      </c>
      <c r="D4" s="20">
        <v>600</v>
      </c>
      <c r="E4" s="7">
        <v>12</v>
      </c>
      <c r="F4" s="21">
        <f>D4*E4</f>
        <v>7200</v>
      </c>
      <c r="G4" s="1"/>
    </row>
    <row r="5" spans="1:7" s="2" customFormat="1" ht="14.1" customHeight="1" x14ac:dyDescent="0.2">
      <c r="A5" s="25">
        <v>3</v>
      </c>
      <c r="B5" s="24" t="s">
        <v>67</v>
      </c>
      <c r="C5" s="26" t="s">
        <v>1</v>
      </c>
      <c r="D5" s="27">
        <v>10</v>
      </c>
      <c r="E5" s="28">
        <v>260</v>
      </c>
      <c r="F5" s="29">
        <f>D5*E5</f>
        <v>2600</v>
      </c>
      <c r="G5" s="1"/>
    </row>
    <row r="6" spans="1:7" s="65" customFormat="1" ht="14.1" customHeight="1" thickBot="1" x14ac:dyDescent="0.3">
      <c r="A6" s="70"/>
      <c r="B6" s="71"/>
      <c r="C6" s="72"/>
      <c r="D6" s="71" t="s">
        <v>53</v>
      </c>
      <c r="E6" s="73"/>
      <c r="F6" s="44">
        <f>SUM(F3:F5)</f>
        <v>24200</v>
      </c>
      <c r="G6" s="13"/>
    </row>
    <row r="7" spans="1:7" s="4" customFormat="1" ht="14.1" customHeight="1" thickBot="1" x14ac:dyDescent="0.3">
      <c r="A7" s="30"/>
      <c r="B7" s="8" t="s">
        <v>58</v>
      </c>
      <c r="C7" s="9"/>
      <c r="D7" s="10"/>
      <c r="E7" s="11"/>
      <c r="F7" s="12"/>
      <c r="G7" s="3"/>
    </row>
    <row r="8" spans="1:7" s="4" customFormat="1" ht="14.1" customHeight="1" x14ac:dyDescent="0.25">
      <c r="A8" s="31"/>
      <c r="B8" s="32" t="s">
        <v>14</v>
      </c>
      <c r="C8" s="33"/>
      <c r="D8" s="34"/>
      <c r="E8" s="35"/>
      <c r="F8" s="36"/>
      <c r="G8" s="3"/>
    </row>
    <row r="9" spans="1:7" s="2" customFormat="1" ht="14.1" customHeight="1" x14ac:dyDescent="0.2">
      <c r="A9" s="5">
        <v>4</v>
      </c>
      <c r="B9" s="24" t="s">
        <v>47</v>
      </c>
      <c r="C9" s="6" t="s">
        <v>0</v>
      </c>
      <c r="D9" s="20">
        <v>1600</v>
      </c>
      <c r="E9" s="7">
        <f>250+14</f>
        <v>264</v>
      </c>
      <c r="F9" s="21">
        <f t="shared" ref="F9:F28" si="0">D9*E9</f>
        <v>422400</v>
      </c>
      <c r="G9" s="1"/>
    </row>
    <row r="10" spans="1:7" s="2" customFormat="1" ht="14.1" customHeight="1" x14ac:dyDescent="0.2">
      <c r="A10" s="5">
        <v>5</v>
      </c>
      <c r="B10" s="24" t="s">
        <v>72</v>
      </c>
      <c r="C10" s="6" t="s">
        <v>1</v>
      </c>
      <c r="D10" s="20">
        <v>12.5</v>
      </c>
      <c r="E10" s="7">
        <f>7020+1040</f>
        <v>8060</v>
      </c>
      <c r="F10" s="21">
        <f t="shared" si="0"/>
        <v>100750</v>
      </c>
      <c r="G10" s="1"/>
    </row>
    <row r="11" spans="1:7" s="2" customFormat="1" ht="14.1" customHeight="1" x14ac:dyDescent="0.2">
      <c r="A11" s="5">
        <v>6</v>
      </c>
      <c r="B11" s="24" t="s">
        <v>6</v>
      </c>
      <c r="C11" s="6" t="s">
        <v>4</v>
      </c>
      <c r="D11" s="20">
        <v>50</v>
      </c>
      <c r="E11" s="7">
        <f t="shared" ref="E11:E16" si="1">265+14</f>
        <v>279</v>
      </c>
      <c r="F11" s="21">
        <f t="shared" si="0"/>
        <v>13950</v>
      </c>
      <c r="G11" s="1"/>
    </row>
    <row r="12" spans="1:7" s="2" customFormat="1" ht="14.1" customHeight="1" x14ac:dyDescent="0.2">
      <c r="A12" s="5">
        <v>7</v>
      </c>
      <c r="B12" s="24" t="s">
        <v>36</v>
      </c>
      <c r="C12" s="6" t="s">
        <v>4</v>
      </c>
      <c r="D12" s="20">
        <v>1150</v>
      </c>
      <c r="E12" s="7">
        <f t="shared" si="1"/>
        <v>279</v>
      </c>
      <c r="F12" s="21">
        <f t="shared" si="0"/>
        <v>320850</v>
      </c>
      <c r="G12" s="1"/>
    </row>
    <row r="13" spans="1:7" s="2" customFormat="1" ht="14.1" customHeight="1" x14ac:dyDescent="0.2">
      <c r="A13" s="5">
        <v>8</v>
      </c>
      <c r="B13" s="24" t="s">
        <v>15</v>
      </c>
      <c r="C13" s="6" t="s">
        <v>4</v>
      </c>
      <c r="D13" s="20">
        <v>1550</v>
      </c>
      <c r="E13" s="7">
        <f t="shared" si="1"/>
        <v>279</v>
      </c>
      <c r="F13" s="21">
        <f t="shared" si="0"/>
        <v>432450</v>
      </c>
      <c r="G13" s="1"/>
    </row>
    <row r="14" spans="1:7" s="2" customFormat="1" ht="14.1" customHeight="1" x14ac:dyDescent="0.2">
      <c r="A14" s="5">
        <v>9</v>
      </c>
      <c r="B14" s="24" t="s">
        <v>16</v>
      </c>
      <c r="C14" s="6" t="s">
        <v>4</v>
      </c>
      <c r="D14" s="20">
        <v>83</v>
      </c>
      <c r="E14" s="7">
        <f t="shared" si="1"/>
        <v>279</v>
      </c>
      <c r="F14" s="21">
        <f t="shared" si="0"/>
        <v>23157</v>
      </c>
      <c r="G14" s="1"/>
    </row>
    <row r="15" spans="1:7" s="2" customFormat="1" ht="14.1" customHeight="1" x14ac:dyDescent="0.2">
      <c r="A15" s="5">
        <v>10</v>
      </c>
      <c r="B15" s="24" t="s">
        <v>17</v>
      </c>
      <c r="C15" s="6" t="s">
        <v>4</v>
      </c>
      <c r="D15" s="20">
        <v>83</v>
      </c>
      <c r="E15" s="7">
        <f t="shared" si="1"/>
        <v>279</v>
      </c>
      <c r="F15" s="21">
        <f t="shared" si="0"/>
        <v>23157</v>
      </c>
      <c r="G15" s="1"/>
    </row>
    <row r="16" spans="1:7" s="2" customFormat="1" ht="14.1" customHeight="1" x14ac:dyDescent="0.2">
      <c r="A16" s="5">
        <v>11</v>
      </c>
      <c r="B16" s="24" t="s">
        <v>18</v>
      </c>
      <c r="C16" s="6" t="s">
        <v>4</v>
      </c>
      <c r="D16" s="20">
        <v>83</v>
      </c>
      <c r="E16" s="7">
        <f t="shared" si="1"/>
        <v>279</v>
      </c>
      <c r="F16" s="21">
        <f t="shared" si="0"/>
        <v>23157</v>
      </c>
      <c r="G16" s="1"/>
    </row>
    <row r="17" spans="1:7" s="2" customFormat="1" ht="14.1" customHeight="1" x14ac:dyDescent="0.2">
      <c r="A17" s="5">
        <v>12</v>
      </c>
      <c r="B17" s="24" t="s">
        <v>19</v>
      </c>
      <c r="C17" s="6" t="s">
        <v>4</v>
      </c>
      <c r="D17" s="20">
        <v>70</v>
      </c>
      <c r="E17" s="7">
        <v>72</v>
      </c>
      <c r="F17" s="21">
        <f t="shared" si="0"/>
        <v>5040</v>
      </c>
      <c r="G17" s="1"/>
    </row>
    <row r="18" spans="1:7" s="2" customFormat="1" ht="14.1" customHeight="1" x14ac:dyDescent="0.2">
      <c r="A18" s="5">
        <v>13</v>
      </c>
      <c r="B18" s="24" t="s">
        <v>20</v>
      </c>
      <c r="C18" s="6" t="s">
        <v>4</v>
      </c>
      <c r="D18" s="20">
        <v>83</v>
      </c>
      <c r="E18" s="7">
        <v>72</v>
      </c>
      <c r="F18" s="21">
        <f t="shared" si="0"/>
        <v>5976</v>
      </c>
      <c r="G18" s="1"/>
    </row>
    <row r="19" spans="1:7" s="2" customFormat="1" ht="14.1" customHeight="1" x14ac:dyDescent="0.2">
      <c r="A19" s="5">
        <v>14</v>
      </c>
      <c r="B19" s="24" t="s">
        <v>21</v>
      </c>
      <c r="C19" s="6" t="s">
        <v>4</v>
      </c>
      <c r="D19" s="20">
        <v>174</v>
      </c>
      <c r="E19" s="7">
        <v>72</v>
      </c>
      <c r="F19" s="21">
        <f t="shared" si="0"/>
        <v>12528</v>
      </c>
      <c r="G19" s="1"/>
    </row>
    <row r="20" spans="1:7" s="2" customFormat="1" ht="14.1" customHeight="1" x14ac:dyDescent="0.2">
      <c r="A20" s="5">
        <v>15</v>
      </c>
      <c r="B20" s="24" t="s">
        <v>22</v>
      </c>
      <c r="C20" s="6" t="s">
        <v>4</v>
      </c>
      <c r="D20" s="20">
        <v>191</v>
      </c>
      <c r="E20" s="7">
        <v>72</v>
      </c>
      <c r="F20" s="21">
        <f t="shared" si="0"/>
        <v>13752</v>
      </c>
      <c r="G20" s="1"/>
    </row>
    <row r="21" spans="1:7" s="2" customFormat="1" ht="14.1" customHeight="1" x14ac:dyDescent="0.2">
      <c r="A21" s="5">
        <v>16</v>
      </c>
      <c r="B21" s="24" t="s">
        <v>23</v>
      </c>
      <c r="C21" s="6" t="s">
        <v>4</v>
      </c>
      <c r="D21" s="20">
        <v>219</v>
      </c>
      <c r="E21" s="7">
        <v>72</v>
      </c>
      <c r="F21" s="21">
        <f t="shared" si="0"/>
        <v>15768</v>
      </c>
      <c r="G21" s="1"/>
    </row>
    <row r="22" spans="1:7" s="2" customFormat="1" ht="14.1" customHeight="1" x14ac:dyDescent="0.2">
      <c r="A22" s="5">
        <v>17</v>
      </c>
      <c r="B22" s="24" t="s">
        <v>24</v>
      </c>
      <c r="C22" s="6" t="s">
        <v>4</v>
      </c>
      <c r="D22" s="20">
        <v>52</v>
      </c>
      <c r="E22" s="7">
        <v>72</v>
      </c>
      <c r="F22" s="21">
        <f t="shared" si="0"/>
        <v>3744</v>
      </c>
      <c r="G22" s="1"/>
    </row>
    <row r="23" spans="1:7" s="2" customFormat="1" ht="14.1" customHeight="1" x14ac:dyDescent="0.2">
      <c r="A23" s="5">
        <v>18</v>
      </c>
      <c r="B23" s="24" t="s">
        <v>25</v>
      </c>
      <c r="C23" s="6" t="s">
        <v>4</v>
      </c>
      <c r="D23" s="20">
        <v>410</v>
      </c>
      <c r="E23" s="7">
        <v>72</v>
      </c>
      <c r="F23" s="21">
        <f t="shared" si="0"/>
        <v>29520</v>
      </c>
      <c r="G23" s="1"/>
    </row>
    <row r="24" spans="1:7" s="2" customFormat="1" ht="14.1" customHeight="1" x14ac:dyDescent="0.2">
      <c r="A24" s="5">
        <v>19</v>
      </c>
      <c r="B24" s="24" t="s">
        <v>26</v>
      </c>
      <c r="C24" s="6" t="s">
        <v>4</v>
      </c>
      <c r="D24" s="20">
        <v>650</v>
      </c>
      <c r="E24" s="7">
        <v>36</v>
      </c>
      <c r="F24" s="21">
        <f t="shared" si="0"/>
        <v>23400</v>
      </c>
      <c r="G24" s="1"/>
    </row>
    <row r="25" spans="1:7" s="2" customFormat="1" ht="14.1" customHeight="1" x14ac:dyDescent="0.2">
      <c r="A25" s="5">
        <v>20</v>
      </c>
      <c r="B25" s="24" t="s">
        <v>33</v>
      </c>
      <c r="C25" s="6" t="s">
        <v>4</v>
      </c>
      <c r="D25" s="20">
        <v>700</v>
      </c>
      <c r="E25" s="7">
        <v>36</v>
      </c>
      <c r="F25" s="21">
        <f t="shared" si="0"/>
        <v>25200</v>
      </c>
      <c r="G25" s="1"/>
    </row>
    <row r="26" spans="1:7" s="2" customFormat="1" ht="14.1" customHeight="1" x14ac:dyDescent="0.2">
      <c r="A26" s="5">
        <v>21</v>
      </c>
      <c r="B26" s="24" t="s">
        <v>27</v>
      </c>
      <c r="C26" s="6" t="s">
        <v>4</v>
      </c>
      <c r="D26" s="20">
        <v>179</v>
      </c>
      <c r="E26" s="7">
        <v>72</v>
      </c>
      <c r="F26" s="21">
        <f t="shared" si="0"/>
        <v>12888</v>
      </c>
      <c r="G26" s="1"/>
    </row>
    <row r="27" spans="1:7" s="2" customFormat="1" ht="14.1" customHeight="1" x14ac:dyDescent="0.2">
      <c r="A27" s="5">
        <v>22</v>
      </c>
      <c r="B27" s="24" t="s">
        <v>28</v>
      </c>
      <c r="C27" s="6" t="s">
        <v>4</v>
      </c>
      <c r="D27" s="20">
        <v>179</v>
      </c>
      <c r="E27" s="7">
        <v>72</v>
      </c>
      <c r="F27" s="21">
        <f t="shared" si="0"/>
        <v>12888</v>
      </c>
      <c r="G27" s="1"/>
    </row>
    <row r="28" spans="1:7" s="2" customFormat="1" ht="14.1" customHeight="1" x14ac:dyDescent="0.2">
      <c r="A28" s="5">
        <v>23</v>
      </c>
      <c r="B28" s="24" t="s">
        <v>29</v>
      </c>
      <c r="C28" s="6" t="s">
        <v>4</v>
      </c>
      <c r="D28" s="20">
        <v>149</v>
      </c>
      <c r="E28" s="7">
        <v>72</v>
      </c>
      <c r="F28" s="21">
        <f t="shared" si="0"/>
        <v>10728</v>
      </c>
      <c r="G28" s="1"/>
    </row>
    <row r="29" spans="1:7" s="4" customFormat="1" ht="14.1" customHeight="1" x14ac:dyDescent="0.25">
      <c r="A29" s="37"/>
      <c r="B29" s="38" t="s">
        <v>30</v>
      </c>
      <c r="C29" s="39"/>
      <c r="D29" s="40"/>
      <c r="E29" s="41"/>
      <c r="F29" s="42"/>
      <c r="G29" s="3"/>
    </row>
    <row r="30" spans="1:7" s="2" customFormat="1" ht="14.1" customHeight="1" x14ac:dyDescent="0.2">
      <c r="A30" s="5">
        <v>24</v>
      </c>
      <c r="B30" s="24" t="s">
        <v>47</v>
      </c>
      <c r="C30" s="6" t="s">
        <v>0</v>
      </c>
      <c r="D30" s="20">
        <v>1600</v>
      </c>
      <c r="E30" s="7">
        <f>87+6</f>
        <v>93</v>
      </c>
      <c r="F30" s="21">
        <f t="shared" ref="F30:F49" si="2">D30*E30</f>
        <v>148800</v>
      </c>
      <c r="G30" s="1"/>
    </row>
    <row r="31" spans="1:7" s="2" customFormat="1" ht="14.1" customHeight="1" x14ac:dyDescent="0.2">
      <c r="A31" s="5">
        <v>25</v>
      </c>
      <c r="B31" s="24" t="s">
        <v>72</v>
      </c>
      <c r="C31" s="6" t="s">
        <v>1</v>
      </c>
      <c r="D31" s="20">
        <v>12.5</v>
      </c>
      <c r="E31" s="7">
        <f>3120+520</f>
        <v>3640</v>
      </c>
      <c r="F31" s="21">
        <f t="shared" si="2"/>
        <v>45500</v>
      </c>
      <c r="G31" s="1"/>
    </row>
    <row r="32" spans="1:7" s="2" customFormat="1" ht="14.1" customHeight="1" x14ac:dyDescent="0.2">
      <c r="A32" s="5">
        <v>26</v>
      </c>
      <c r="B32" s="24" t="s">
        <v>6</v>
      </c>
      <c r="C32" s="6" t="s">
        <v>4</v>
      </c>
      <c r="D32" s="20">
        <v>50</v>
      </c>
      <c r="E32" s="7">
        <f t="shared" ref="E32:E37" si="3">96+6</f>
        <v>102</v>
      </c>
      <c r="F32" s="21">
        <f t="shared" si="2"/>
        <v>5100</v>
      </c>
      <c r="G32" s="1"/>
    </row>
    <row r="33" spans="1:7" s="2" customFormat="1" ht="14.1" customHeight="1" x14ac:dyDescent="0.2">
      <c r="A33" s="5">
        <v>27</v>
      </c>
      <c r="B33" s="24" t="s">
        <v>36</v>
      </c>
      <c r="C33" s="6" t="s">
        <v>4</v>
      </c>
      <c r="D33" s="20">
        <v>1150</v>
      </c>
      <c r="E33" s="7">
        <f t="shared" si="3"/>
        <v>102</v>
      </c>
      <c r="F33" s="21">
        <f t="shared" si="2"/>
        <v>117300</v>
      </c>
      <c r="G33" s="1"/>
    </row>
    <row r="34" spans="1:7" s="2" customFormat="1" ht="14.1" customHeight="1" x14ac:dyDescent="0.2">
      <c r="A34" s="5">
        <v>28</v>
      </c>
      <c r="B34" s="24" t="s">
        <v>15</v>
      </c>
      <c r="C34" s="6" t="s">
        <v>4</v>
      </c>
      <c r="D34" s="20">
        <v>1550</v>
      </c>
      <c r="E34" s="7">
        <f t="shared" si="3"/>
        <v>102</v>
      </c>
      <c r="F34" s="21">
        <f t="shared" si="2"/>
        <v>158100</v>
      </c>
      <c r="G34" s="1"/>
    </row>
    <row r="35" spans="1:7" s="2" customFormat="1" ht="14.1" customHeight="1" x14ac:dyDescent="0.2">
      <c r="A35" s="5">
        <v>29</v>
      </c>
      <c r="B35" s="24" t="s">
        <v>16</v>
      </c>
      <c r="C35" s="6" t="s">
        <v>4</v>
      </c>
      <c r="D35" s="20">
        <v>83</v>
      </c>
      <c r="E35" s="7">
        <f t="shared" si="3"/>
        <v>102</v>
      </c>
      <c r="F35" s="21">
        <f t="shared" si="2"/>
        <v>8466</v>
      </c>
      <c r="G35" s="1"/>
    </row>
    <row r="36" spans="1:7" s="2" customFormat="1" ht="14.1" customHeight="1" x14ac:dyDescent="0.2">
      <c r="A36" s="5">
        <v>30</v>
      </c>
      <c r="B36" s="24" t="s">
        <v>17</v>
      </c>
      <c r="C36" s="6" t="s">
        <v>4</v>
      </c>
      <c r="D36" s="20">
        <v>83</v>
      </c>
      <c r="E36" s="7">
        <f t="shared" si="3"/>
        <v>102</v>
      </c>
      <c r="F36" s="21">
        <f t="shared" si="2"/>
        <v>8466</v>
      </c>
      <c r="G36" s="1"/>
    </row>
    <row r="37" spans="1:7" s="2" customFormat="1" ht="14.1" customHeight="1" x14ac:dyDescent="0.2">
      <c r="A37" s="5">
        <v>31</v>
      </c>
      <c r="B37" s="24" t="s">
        <v>18</v>
      </c>
      <c r="C37" s="6" t="s">
        <v>4</v>
      </c>
      <c r="D37" s="20">
        <v>83</v>
      </c>
      <c r="E37" s="7">
        <f t="shared" si="3"/>
        <v>102</v>
      </c>
      <c r="F37" s="21">
        <f t="shared" si="2"/>
        <v>8466</v>
      </c>
      <c r="G37" s="1"/>
    </row>
    <row r="38" spans="1:7" s="2" customFormat="1" ht="14.1" customHeight="1" x14ac:dyDescent="0.2">
      <c r="A38" s="5">
        <v>32</v>
      </c>
      <c r="B38" s="24" t="s">
        <v>19</v>
      </c>
      <c r="C38" s="6" t="s">
        <v>4</v>
      </c>
      <c r="D38" s="20">
        <v>70</v>
      </c>
      <c r="E38" s="7">
        <v>48</v>
      </c>
      <c r="F38" s="21">
        <f t="shared" si="2"/>
        <v>3360</v>
      </c>
      <c r="G38" s="1"/>
    </row>
    <row r="39" spans="1:7" s="2" customFormat="1" ht="14.1" customHeight="1" x14ac:dyDescent="0.2">
      <c r="A39" s="5">
        <v>33</v>
      </c>
      <c r="B39" s="24" t="s">
        <v>20</v>
      </c>
      <c r="C39" s="6" t="s">
        <v>4</v>
      </c>
      <c r="D39" s="20">
        <v>83</v>
      </c>
      <c r="E39" s="7">
        <v>48</v>
      </c>
      <c r="F39" s="21">
        <f t="shared" si="2"/>
        <v>3984</v>
      </c>
      <c r="G39" s="1"/>
    </row>
    <row r="40" spans="1:7" s="2" customFormat="1" ht="14.1" customHeight="1" x14ac:dyDescent="0.2">
      <c r="A40" s="5">
        <v>34</v>
      </c>
      <c r="B40" s="24" t="s">
        <v>21</v>
      </c>
      <c r="C40" s="6" t="s">
        <v>4</v>
      </c>
      <c r="D40" s="20">
        <v>174</v>
      </c>
      <c r="E40" s="7">
        <v>48</v>
      </c>
      <c r="F40" s="21">
        <f t="shared" si="2"/>
        <v>8352</v>
      </c>
      <c r="G40" s="1"/>
    </row>
    <row r="41" spans="1:7" s="2" customFormat="1" ht="14.1" customHeight="1" x14ac:dyDescent="0.2">
      <c r="A41" s="5">
        <v>35</v>
      </c>
      <c r="B41" s="24" t="s">
        <v>22</v>
      </c>
      <c r="C41" s="6" t="s">
        <v>4</v>
      </c>
      <c r="D41" s="20">
        <v>191</v>
      </c>
      <c r="E41" s="7">
        <v>48</v>
      </c>
      <c r="F41" s="21">
        <f t="shared" si="2"/>
        <v>9168</v>
      </c>
      <c r="G41" s="1"/>
    </row>
    <row r="42" spans="1:7" s="2" customFormat="1" ht="14.1" customHeight="1" x14ac:dyDescent="0.2">
      <c r="A42" s="5">
        <v>36</v>
      </c>
      <c r="B42" s="24" t="s">
        <v>23</v>
      </c>
      <c r="C42" s="6" t="s">
        <v>4</v>
      </c>
      <c r="D42" s="20">
        <v>219</v>
      </c>
      <c r="E42" s="7">
        <v>48</v>
      </c>
      <c r="F42" s="21">
        <f t="shared" si="2"/>
        <v>10512</v>
      </c>
      <c r="G42" s="1"/>
    </row>
    <row r="43" spans="1:7" s="2" customFormat="1" ht="14.1" customHeight="1" x14ac:dyDescent="0.2">
      <c r="A43" s="5">
        <v>37</v>
      </c>
      <c r="B43" s="24" t="s">
        <v>24</v>
      </c>
      <c r="C43" s="6" t="s">
        <v>4</v>
      </c>
      <c r="D43" s="20">
        <v>52</v>
      </c>
      <c r="E43" s="7">
        <v>48</v>
      </c>
      <c r="F43" s="21">
        <f t="shared" si="2"/>
        <v>2496</v>
      </c>
      <c r="G43" s="1"/>
    </row>
    <row r="44" spans="1:7" s="2" customFormat="1" ht="14.1" customHeight="1" x14ac:dyDescent="0.2">
      <c r="A44" s="5">
        <v>38</v>
      </c>
      <c r="B44" s="24" t="s">
        <v>25</v>
      </c>
      <c r="C44" s="6" t="s">
        <v>4</v>
      </c>
      <c r="D44" s="20">
        <v>410</v>
      </c>
      <c r="E44" s="7">
        <v>48</v>
      </c>
      <c r="F44" s="21">
        <f t="shared" si="2"/>
        <v>19680</v>
      </c>
      <c r="G44" s="1"/>
    </row>
    <row r="45" spans="1:7" s="2" customFormat="1" ht="14.1" customHeight="1" x14ac:dyDescent="0.2">
      <c r="A45" s="5">
        <v>39</v>
      </c>
      <c r="B45" s="24" t="s">
        <v>26</v>
      </c>
      <c r="C45" s="6" t="s">
        <v>4</v>
      </c>
      <c r="D45" s="20">
        <v>650</v>
      </c>
      <c r="E45" s="7">
        <v>24</v>
      </c>
      <c r="F45" s="21">
        <f t="shared" si="2"/>
        <v>15600</v>
      </c>
      <c r="G45" s="1"/>
    </row>
    <row r="46" spans="1:7" s="2" customFormat="1" ht="14.1" customHeight="1" x14ac:dyDescent="0.2">
      <c r="A46" s="5">
        <v>40</v>
      </c>
      <c r="B46" s="24" t="s">
        <v>33</v>
      </c>
      <c r="C46" s="6" t="s">
        <v>4</v>
      </c>
      <c r="D46" s="20">
        <v>700</v>
      </c>
      <c r="E46" s="7">
        <v>24</v>
      </c>
      <c r="F46" s="21">
        <f t="shared" si="2"/>
        <v>16800</v>
      </c>
      <c r="G46" s="1"/>
    </row>
    <row r="47" spans="1:7" s="2" customFormat="1" ht="14.1" customHeight="1" x14ac:dyDescent="0.2">
      <c r="A47" s="5">
        <v>41</v>
      </c>
      <c r="B47" s="24" t="s">
        <v>27</v>
      </c>
      <c r="C47" s="6" t="s">
        <v>4</v>
      </c>
      <c r="D47" s="20">
        <v>179</v>
      </c>
      <c r="E47" s="7">
        <v>48</v>
      </c>
      <c r="F47" s="21">
        <f t="shared" si="2"/>
        <v>8592</v>
      </c>
      <c r="G47" s="1"/>
    </row>
    <row r="48" spans="1:7" s="2" customFormat="1" ht="14.1" customHeight="1" x14ac:dyDescent="0.2">
      <c r="A48" s="5">
        <v>42</v>
      </c>
      <c r="B48" s="24" t="s">
        <v>28</v>
      </c>
      <c r="C48" s="6" t="s">
        <v>4</v>
      </c>
      <c r="D48" s="20">
        <v>179</v>
      </c>
      <c r="E48" s="7">
        <v>48</v>
      </c>
      <c r="F48" s="21">
        <f t="shared" si="2"/>
        <v>8592</v>
      </c>
      <c r="G48" s="1"/>
    </row>
    <row r="49" spans="1:7" s="2" customFormat="1" ht="14.1" customHeight="1" x14ac:dyDescent="0.2">
      <c r="A49" s="5">
        <v>43</v>
      </c>
      <c r="B49" s="24" t="s">
        <v>29</v>
      </c>
      <c r="C49" s="6" t="s">
        <v>4</v>
      </c>
      <c r="D49" s="20">
        <v>149</v>
      </c>
      <c r="E49" s="7">
        <v>48</v>
      </c>
      <c r="F49" s="21">
        <f t="shared" si="2"/>
        <v>7152</v>
      </c>
      <c r="G49" s="1"/>
    </row>
    <row r="50" spans="1:7" s="65" customFormat="1" ht="14.1" customHeight="1" thickBot="1" x14ac:dyDescent="0.3">
      <c r="A50" s="66"/>
      <c r="B50" s="67"/>
      <c r="C50" s="68"/>
      <c r="D50" s="67" t="s">
        <v>54</v>
      </c>
      <c r="E50" s="69"/>
      <c r="F50" s="43">
        <f>(SUM(F8:F49))</f>
        <v>2145789</v>
      </c>
      <c r="G50" s="13"/>
    </row>
    <row r="51" spans="1:7" s="4" customFormat="1" ht="14.1" customHeight="1" thickBot="1" x14ac:dyDescent="0.3">
      <c r="A51" s="30"/>
      <c r="B51" s="8" t="s">
        <v>62</v>
      </c>
      <c r="C51" s="9"/>
      <c r="D51" s="10"/>
      <c r="E51" s="11"/>
      <c r="F51" s="12"/>
      <c r="G51" s="3"/>
    </row>
    <row r="52" spans="1:7" s="2" customFormat="1" ht="14.1" customHeight="1" x14ac:dyDescent="0.2">
      <c r="A52" s="22">
        <v>44</v>
      </c>
      <c r="B52" s="24" t="s">
        <v>39</v>
      </c>
      <c r="C52" s="6" t="s">
        <v>9</v>
      </c>
      <c r="D52" s="20">
        <v>17500</v>
      </c>
      <c r="E52" s="7">
        <v>3</v>
      </c>
      <c r="F52" s="21">
        <f>D52*E52</f>
        <v>52500</v>
      </c>
      <c r="G52" s="1"/>
    </row>
    <row r="53" spans="1:7" s="2" customFormat="1" ht="14.1" customHeight="1" x14ac:dyDescent="0.2">
      <c r="A53" s="22">
        <v>45</v>
      </c>
      <c r="B53" s="24" t="s">
        <v>37</v>
      </c>
      <c r="C53" s="6" t="s">
        <v>9</v>
      </c>
      <c r="D53" s="20">
        <v>4000</v>
      </c>
      <c r="E53" s="7">
        <v>12</v>
      </c>
      <c r="F53" s="21">
        <f>D53*E53</f>
        <v>48000</v>
      </c>
      <c r="G53" s="1"/>
    </row>
    <row r="54" spans="1:7" s="2" customFormat="1" ht="14.1" customHeight="1" x14ac:dyDescent="0.2">
      <c r="A54" s="22">
        <v>46</v>
      </c>
      <c r="B54" s="24" t="s">
        <v>38</v>
      </c>
      <c r="C54" s="6" t="s">
        <v>9</v>
      </c>
      <c r="D54" s="20">
        <v>3500</v>
      </c>
      <c r="E54" s="7">
        <v>12</v>
      </c>
      <c r="F54" s="21">
        <f>D54*E54</f>
        <v>42000</v>
      </c>
      <c r="G54" s="1"/>
    </row>
    <row r="55" spans="1:7" s="65" customFormat="1" ht="14.1" customHeight="1" thickBot="1" x14ac:dyDescent="0.3">
      <c r="A55" s="66"/>
      <c r="B55" s="67"/>
      <c r="C55" s="68"/>
      <c r="D55" s="67" t="s">
        <v>55</v>
      </c>
      <c r="E55" s="69"/>
      <c r="F55" s="43">
        <f>SUM(F52:F54)</f>
        <v>142500</v>
      </c>
      <c r="G55" s="13"/>
    </row>
    <row r="56" spans="1:7" s="17" customFormat="1" x14ac:dyDescent="0.25">
      <c r="A56" s="16"/>
      <c r="B56" s="18"/>
      <c r="C56" s="16"/>
      <c r="D56" s="16"/>
      <c r="E56" s="18"/>
      <c r="F56" s="19"/>
    </row>
    <row r="57" spans="1:7" s="17" customFormat="1" x14ac:dyDescent="0.25">
      <c r="A57" s="45"/>
      <c r="B57" s="18"/>
      <c r="C57" s="16"/>
      <c r="D57" s="16"/>
      <c r="E57" s="18"/>
      <c r="F57" s="19"/>
    </row>
    <row r="58" spans="1:7" s="17" customFormat="1" ht="8.25" customHeight="1" thickBot="1" x14ac:dyDescent="0.3">
      <c r="C58" s="16"/>
      <c r="D58" s="16"/>
      <c r="E58" s="18"/>
      <c r="F58" s="19"/>
    </row>
    <row r="59" spans="1:7" s="2" customFormat="1" ht="25.5" customHeight="1" thickBot="1" x14ac:dyDescent="0.3">
      <c r="A59" s="100"/>
      <c r="B59" s="101" t="s">
        <v>40</v>
      </c>
      <c r="C59" s="102" t="s">
        <v>41</v>
      </c>
      <c r="D59" s="103" t="s">
        <v>45</v>
      </c>
      <c r="E59" s="103" t="s">
        <v>42</v>
      </c>
      <c r="F59" s="104" t="s">
        <v>46</v>
      </c>
      <c r="G59" s="1"/>
    </row>
    <row r="60" spans="1:7" s="4" customFormat="1" ht="14.1" customHeight="1" thickBot="1" x14ac:dyDescent="0.3">
      <c r="A60" s="30"/>
      <c r="B60" s="8" t="s">
        <v>49</v>
      </c>
      <c r="C60" s="9"/>
      <c r="D60" s="10"/>
      <c r="E60" s="11"/>
      <c r="F60" s="12"/>
      <c r="G60" s="3"/>
    </row>
    <row r="61" spans="1:7" s="4" customFormat="1" ht="14.1" customHeight="1" x14ac:dyDescent="0.25">
      <c r="A61" s="31"/>
      <c r="B61" s="32" t="s">
        <v>14</v>
      </c>
      <c r="C61" s="33"/>
      <c r="D61" s="34"/>
      <c r="E61" s="35"/>
      <c r="F61" s="36"/>
      <c r="G61" s="3"/>
    </row>
    <row r="62" spans="1:7" s="2" customFormat="1" ht="14.1" customHeight="1" x14ac:dyDescent="0.2">
      <c r="A62" s="22">
        <v>47</v>
      </c>
      <c r="B62" s="24" t="s">
        <v>13</v>
      </c>
      <c r="C62" s="6" t="s">
        <v>5</v>
      </c>
      <c r="D62" s="20">
        <v>600</v>
      </c>
      <c r="E62" s="7">
        <v>200</v>
      </c>
      <c r="F62" s="21">
        <f t="shared" ref="F62:F76" si="4">D62*E62</f>
        <v>120000</v>
      </c>
      <c r="G62" s="1"/>
    </row>
    <row r="63" spans="1:7" s="2" customFormat="1" ht="14.1" customHeight="1" x14ac:dyDescent="0.2">
      <c r="A63" s="22">
        <v>48</v>
      </c>
      <c r="B63" s="24" t="s">
        <v>67</v>
      </c>
      <c r="C63" s="6" t="s">
        <v>1</v>
      </c>
      <c r="D63" s="20">
        <v>10</v>
      </c>
      <c r="E63" s="7">
        <v>2340</v>
      </c>
      <c r="F63" s="21">
        <f t="shared" si="4"/>
        <v>23400</v>
      </c>
      <c r="G63" s="1"/>
    </row>
    <row r="64" spans="1:7" s="2" customFormat="1" ht="14.1" customHeight="1" x14ac:dyDescent="0.2">
      <c r="A64" s="22">
        <v>49</v>
      </c>
      <c r="B64" s="24" t="s">
        <v>12</v>
      </c>
      <c r="C64" s="6" t="s">
        <v>5</v>
      </c>
      <c r="D64" s="20">
        <v>600</v>
      </c>
      <c r="E64" s="7">
        <v>150</v>
      </c>
      <c r="F64" s="21">
        <f t="shared" si="4"/>
        <v>90000</v>
      </c>
      <c r="G64" s="1"/>
    </row>
    <row r="65" spans="1:7" s="2" customFormat="1" ht="14.1" customHeight="1" x14ac:dyDescent="0.2">
      <c r="A65" s="22">
        <v>50</v>
      </c>
      <c r="B65" s="24" t="s">
        <v>52</v>
      </c>
      <c r="C65" s="6" t="s">
        <v>5</v>
      </c>
      <c r="D65" s="20">
        <v>600</v>
      </c>
      <c r="E65" s="7">
        <v>150</v>
      </c>
      <c r="F65" s="21">
        <f t="shared" si="4"/>
        <v>90000</v>
      </c>
      <c r="G65" s="1"/>
    </row>
    <row r="66" spans="1:7" s="2" customFormat="1" ht="14.1" customHeight="1" x14ac:dyDescent="0.2">
      <c r="A66" s="22">
        <v>51</v>
      </c>
      <c r="B66" s="24" t="s">
        <v>70</v>
      </c>
      <c r="C66" s="6" t="s">
        <v>5</v>
      </c>
      <c r="D66" s="20">
        <v>600</v>
      </c>
      <c r="E66" s="7">
        <v>180</v>
      </c>
      <c r="F66" s="21">
        <f t="shared" si="4"/>
        <v>108000</v>
      </c>
      <c r="G66" s="1"/>
    </row>
    <row r="67" spans="1:7" s="2" customFormat="1" ht="14.1" customHeight="1" x14ac:dyDescent="0.2">
      <c r="A67" s="22">
        <v>52</v>
      </c>
      <c r="B67" s="24" t="s">
        <v>71</v>
      </c>
      <c r="C67" s="6" t="s">
        <v>5</v>
      </c>
      <c r="D67" s="20">
        <v>600</v>
      </c>
      <c r="E67" s="7">
        <v>100</v>
      </c>
      <c r="F67" s="21">
        <f>D67*E67</f>
        <v>60000</v>
      </c>
      <c r="G67" s="1"/>
    </row>
    <row r="68" spans="1:7" s="2" customFormat="1" ht="14.1" customHeight="1" x14ac:dyDescent="0.2">
      <c r="A68" s="22">
        <v>53</v>
      </c>
      <c r="B68" s="24" t="s">
        <v>69</v>
      </c>
      <c r="C68" s="6" t="s">
        <v>5</v>
      </c>
      <c r="D68" s="20">
        <v>600</v>
      </c>
      <c r="E68" s="7">
        <v>25</v>
      </c>
      <c r="F68" s="21">
        <f t="shared" si="4"/>
        <v>15000</v>
      </c>
      <c r="G68" s="1"/>
    </row>
    <row r="69" spans="1:7" s="4" customFormat="1" ht="14.1" customHeight="1" x14ac:dyDescent="0.25">
      <c r="A69" s="37"/>
      <c r="B69" s="38" t="s">
        <v>30</v>
      </c>
      <c r="C69" s="39"/>
      <c r="D69" s="40"/>
      <c r="E69" s="41"/>
      <c r="F69" s="42"/>
      <c r="G69" s="3"/>
    </row>
    <row r="70" spans="1:7" s="2" customFormat="1" ht="14.1" customHeight="1" x14ac:dyDescent="0.2">
      <c r="A70" s="22">
        <v>54</v>
      </c>
      <c r="B70" s="24" t="s">
        <v>13</v>
      </c>
      <c r="C70" s="6" t="s">
        <v>5</v>
      </c>
      <c r="D70" s="20">
        <v>600</v>
      </c>
      <c r="E70" s="7">
        <v>120</v>
      </c>
      <c r="F70" s="21">
        <f>D70*E70</f>
        <v>72000</v>
      </c>
      <c r="G70" s="1"/>
    </row>
    <row r="71" spans="1:7" s="2" customFormat="1" ht="14.1" customHeight="1" x14ac:dyDescent="0.2">
      <c r="A71" s="22">
        <v>55</v>
      </c>
      <c r="B71" s="24" t="s">
        <v>67</v>
      </c>
      <c r="C71" s="6" t="s">
        <v>1</v>
      </c>
      <c r="D71" s="20">
        <v>10</v>
      </c>
      <c r="E71" s="7">
        <v>2340</v>
      </c>
      <c r="F71" s="21">
        <f t="shared" si="4"/>
        <v>23400</v>
      </c>
      <c r="G71" s="1"/>
    </row>
    <row r="72" spans="1:7" s="2" customFormat="1" ht="14.1" customHeight="1" x14ac:dyDescent="0.2">
      <c r="A72" s="22">
        <v>56</v>
      </c>
      <c r="B72" s="24" t="s">
        <v>12</v>
      </c>
      <c r="C72" s="6" t="s">
        <v>5</v>
      </c>
      <c r="D72" s="20">
        <v>600</v>
      </c>
      <c r="E72" s="7">
        <v>90</v>
      </c>
      <c r="F72" s="21">
        <f>D72*E72</f>
        <v>54000</v>
      </c>
      <c r="G72" s="1"/>
    </row>
    <row r="73" spans="1:7" s="2" customFormat="1" ht="14.1" customHeight="1" x14ac:dyDescent="0.2">
      <c r="A73" s="22">
        <v>57</v>
      </c>
      <c r="B73" s="24" t="s">
        <v>52</v>
      </c>
      <c r="C73" s="6" t="s">
        <v>5</v>
      </c>
      <c r="D73" s="20">
        <v>600</v>
      </c>
      <c r="E73" s="7">
        <v>90</v>
      </c>
      <c r="F73" s="21">
        <f t="shared" si="4"/>
        <v>54000</v>
      </c>
      <c r="G73" s="1"/>
    </row>
    <row r="74" spans="1:7" s="2" customFormat="1" ht="14.1" customHeight="1" x14ac:dyDescent="0.2">
      <c r="A74" s="22">
        <v>58</v>
      </c>
      <c r="B74" s="24" t="s">
        <v>70</v>
      </c>
      <c r="C74" s="6" t="s">
        <v>5</v>
      </c>
      <c r="D74" s="20">
        <v>600</v>
      </c>
      <c r="E74" s="7">
        <v>160</v>
      </c>
      <c r="F74" s="21">
        <f t="shared" si="4"/>
        <v>96000</v>
      </c>
      <c r="G74" s="1"/>
    </row>
    <row r="75" spans="1:7" s="2" customFormat="1" ht="14.1" customHeight="1" x14ac:dyDescent="0.2">
      <c r="A75" s="22">
        <v>59</v>
      </c>
      <c r="B75" s="24" t="s">
        <v>35</v>
      </c>
      <c r="C75" s="6" t="s">
        <v>5</v>
      </c>
      <c r="D75" s="20">
        <v>600</v>
      </c>
      <c r="E75" s="7">
        <v>100</v>
      </c>
      <c r="F75" s="21">
        <f t="shared" si="4"/>
        <v>60000</v>
      </c>
      <c r="G75" s="1"/>
    </row>
    <row r="76" spans="1:7" s="2" customFormat="1" ht="14.1" customHeight="1" x14ac:dyDescent="0.2">
      <c r="A76" s="22">
        <v>60</v>
      </c>
      <c r="B76" s="24" t="s">
        <v>69</v>
      </c>
      <c r="C76" s="6" t="s">
        <v>5</v>
      </c>
      <c r="D76" s="20">
        <v>600</v>
      </c>
      <c r="E76" s="7">
        <v>25</v>
      </c>
      <c r="F76" s="21">
        <f t="shared" si="4"/>
        <v>15000</v>
      </c>
      <c r="G76" s="1"/>
    </row>
    <row r="77" spans="1:7" s="65" customFormat="1" ht="14.1" customHeight="1" thickBot="1" x14ac:dyDescent="0.3">
      <c r="A77" s="70"/>
      <c r="B77" s="71"/>
      <c r="C77" s="72"/>
      <c r="D77" s="71" t="s">
        <v>56</v>
      </c>
      <c r="E77" s="73"/>
      <c r="F77" s="44">
        <f>SUM(F62:F76)</f>
        <v>880800</v>
      </c>
      <c r="G77" s="13"/>
    </row>
    <row r="78" spans="1:7" s="4" customFormat="1" ht="14.1" customHeight="1" thickBot="1" x14ac:dyDescent="0.3">
      <c r="A78" s="30"/>
      <c r="B78" s="8" t="s">
        <v>50</v>
      </c>
      <c r="C78" s="9"/>
      <c r="D78" s="10"/>
      <c r="E78" s="11"/>
      <c r="F78" s="12"/>
      <c r="G78" s="3"/>
    </row>
    <row r="79" spans="1:7" s="2" customFormat="1" ht="14.1" customHeight="1" x14ac:dyDescent="0.2">
      <c r="A79" s="22">
        <v>61</v>
      </c>
      <c r="B79" s="24" t="s">
        <v>32</v>
      </c>
      <c r="C79" s="6" t="s">
        <v>3</v>
      </c>
      <c r="D79" s="20">
        <v>17000</v>
      </c>
      <c r="E79" s="7">
        <v>6</v>
      </c>
      <c r="F79" s="21">
        <f>D79*E79</f>
        <v>102000</v>
      </c>
      <c r="G79" s="1"/>
    </row>
    <row r="80" spans="1:7" s="2" customFormat="1" ht="14.1" customHeight="1" x14ac:dyDescent="0.2">
      <c r="A80" s="22">
        <v>62</v>
      </c>
      <c r="B80" s="24" t="s">
        <v>11</v>
      </c>
      <c r="C80" s="6" t="s">
        <v>1</v>
      </c>
      <c r="D80" s="20">
        <v>45</v>
      </c>
      <c r="E80" s="7">
        <v>100</v>
      </c>
      <c r="F80" s="21">
        <f>D80*E80</f>
        <v>4500</v>
      </c>
      <c r="G80" s="1"/>
    </row>
    <row r="81" spans="1:7" s="65" customFormat="1" ht="14.1" customHeight="1" thickBot="1" x14ac:dyDescent="0.3">
      <c r="A81" s="70"/>
      <c r="B81" s="71"/>
      <c r="C81" s="72"/>
      <c r="D81" s="71" t="s">
        <v>57</v>
      </c>
      <c r="E81" s="73"/>
      <c r="F81" s="44">
        <f>SUM(F79:F80)</f>
        <v>106500</v>
      </c>
      <c r="G81" s="13"/>
    </row>
    <row r="82" spans="1:7" s="4" customFormat="1" ht="14.1" customHeight="1" thickBot="1" x14ac:dyDescent="0.3">
      <c r="A82" s="30"/>
      <c r="B82" s="8" t="s">
        <v>51</v>
      </c>
      <c r="C82" s="9"/>
      <c r="D82" s="10"/>
      <c r="E82" s="11"/>
      <c r="F82" s="12"/>
      <c r="G82" s="3"/>
    </row>
    <row r="83" spans="1:7" s="65" customFormat="1" ht="18" customHeight="1" thickBot="1" x14ac:dyDescent="0.3">
      <c r="A83" s="66">
        <v>63</v>
      </c>
      <c r="B83" s="105" t="s">
        <v>31</v>
      </c>
      <c r="C83" s="106"/>
      <c r="D83" s="23"/>
      <c r="E83" s="107"/>
      <c r="F83" s="108">
        <f>(F6+F50+F55+F77+F81)*0.1</f>
        <v>329978.90000000002</v>
      </c>
      <c r="G83" s="13"/>
    </row>
    <row r="84" spans="1:7" s="15" customFormat="1" ht="17.25" customHeight="1" thickBot="1" x14ac:dyDescent="0.3">
      <c r="A84" s="74"/>
      <c r="B84" s="75" t="s">
        <v>2</v>
      </c>
      <c r="C84" s="76"/>
      <c r="D84" s="77"/>
      <c r="E84" s="78"/>
      <c r="F84" s="79">
        <f>F6+F50+F55+F77+F81+F83</f>
        <v>3629767.9</v>
      </c>
      <c r="G84" s="14"/>
    </row>
    <row r="85" spans="1:7" s="2" customFormat="1" ht="15" customHeight="1" thickTop="1" thickBot="1" x14ac:dyDescent="0.3">
      <c r="A85" s="80"/>
      <c r="B85" s="81" t="s">
        <v>7</v>
      </c>
      <c r="C85" s="82"/>
      <c r="D85" s="83"/>
      <c r="E85" s="84"/>
      <c r="F85" s="85">
        <f>F84*0.19</f>
        <v>689655.90099999995</v>
      </c>
      <c r="G85" s="1"/>
    </row>
    <row r="86" spans="1:7" s="2" customFormat="1" ht="18" customHeight="1" thickTop="1" thickBot="1" x14ac:dyDescent="0.3">
      <c r="A86" s="86"/>
      <c r="B86" s="87" t="s">
        <v>8</v>
      </c>
      <c r="C86" s="88"/>
      <c r="D86" s="89"/>
      <c r="E86" s="90"/>
      <c r="F86" s="91">
        <f>+(F84*1.19)</f>
        <v>4319423.801</v>
      </c>
      <c r="G86" s="1"/>
    </row>
    <row r="87" spans="1:7" s="17" customFormat="1" x14ac:dyDescent="0.25">
      <c r="A87" s="16"/>
      <c r="B87" s="18"/>
      <c r="C87" s="16"/>
      <c r="D87" s="16"/>
      <c r="E87" s="18"/>
      <c r="F87" s="19"/>
    </row>
    <row r="88" spans="1:7" s="17" customFormat="1" x14ac:dyDescent="0.25">
      <c r="A88" s="16"/>
      <c r="B88" s="18"/>
      <c r="C88" s="16"/>
      <c r="D88" s="16"/>
      <c r="E88" s="18"/>
      <c r="F88" s="19"/>
    </row>
    <row r="89" spans="1:7" s="17" customFormat="1" ht="13.8" thickBot="1" x14ac:dyDescent="0.3">
      <c r="A89" s="16"/>
      <c r="B89" s="18"/>
      <c r="C89" s="16"/>
      <c r="D89" s="16"/>
      <c r="E89" s="18"/>
      <c r="F89" s="19"/>
    </row>
    <row r="90" spans="1:7" s="18" customFormat="1" ht="15.9" customHeight="1" thickBot="1" x14ac:dyDescent="0.3">
      <c r="A90" s="16"/>
      <c r="B90" s="92" t="s">
        <v>44</v>
      </c>
      <c r="C90" s="93"/>
      <c r="D90" s="94"/>
      <c r="E90" s="95"/>
      <c r="F90" s="96"/>
      <c r="G90" s="46"/>
    </row>
    <row r="91" spans="1:7" s="18" customFormat="1" ht="15.9" customHeight="1" x14ac:dyDescent="0.25">
      <c r="A91" s="16"/>
      <c r="B91" s="47" t="str">
        <f>B2</f>
        <v>1. Přípravné práce</v>
      </c>
      <c r="C91" s="48"/>
      <c r="D91" s="48"/>
      <c r="E91" s="48" t="s">
        <v>59</v>
      </c>
      <c r="F91" s="49">
        <f>F6</f>
        <v>24200</v>
      </c>
      <c r="G91" s="46"/>
    </row>
    <row r="92" spans="1:7" s="18" customFormat="1" ht="15.9" customHeight="1" x14ac:dyDescent="0.25">
      <c r="A92" s="16"/>
      <c r="B92" s="50" t="str">
        <f>B7</f>
        <v>2. Vzorkovací a laboratorní práce</v>
      </c>
      <c r="C92" s="51"/>
      <c r="D92" s="51"/>
      <c r="E92" s="51" t="s">
        <v>59</v>
      </c>
      <c r="F92" s="52">
        <f>F50</f>
        <v>2145789</v>
      </c>
      <c r="G92" s="46"/>
    </row>
    <row r="93" spans="1:7" s="18" customFormat="1" ht="15.9" customHeight="1" x14ac:dyDescent="0.25">
      <c r="A93" s="16"/>
      <c r="B93" s="50" t="str">
        <f>B51</f>
        <v>3. Čerpací zkoušky, čištění vrtů</v>
      </c>
      <c r="C93" s="51"/>
      <c r="D93" s="51"/>
      <c r="E93" s="51" t="s">
        <v>59</v>
      </c>
      <c r="F93" s="53">
        <f>F55</f>
        <v>142500</v>
      </c>
      <c r="G93" s="46"/>
    </row>
    <row r="94" spans="1:7" s="18" customFormat="1" ht="15.9" customHeight="1" x14ac:dyDescent="0.25">
      <c r="A94" s="16"/>
      <c r="B94" s="50" t="str">
        <f>B60</f>
        <v xml:space="preserve">4. Geologické a vyhodnocovací práce </v>
      </c>
      <c r="C94" s="51"/>
      <c r="D94" s="51"/>
      <c r="E94" s="51" t="s">
        <v>59</v>
      </c>
      <c r="F94" s="53">
        <f>F77</f>
        <v>880800</v>
      </c>
      <c r="G94" s="46"/>
    </row>
    <row r="95" spans="1:7" s="18" customFormat="1" ht="15.9" customHeight="1" thickBot="1" x14ac:dyDescent="0.3">
      <c r="A95" s="16"/>
      <c r="B95" s="54" t="str">
        <f>B78</f>
        <v>5. Likvidace vrtů</v>
      </c>
      <c r="C95" s="55"/>
      <c r="D95" s="55"/>
      <c r="E95" s="55" t="s">
        <v>59</v>
      </c>
      <c r="F95" s="56">
        <f>F81</f>
        <v>106500</v>
      </c>
      <c r="G95" s="46"/>
    </row>
    <row r="96" spans="1:7" s="18" customFormat="1" ht="15.9" customHeight="1" thickBot="1" x14ac:dyDescent="0.3">
      <c r="A96" s="16"/>
      <c r="B96" s="57" t="str">
        <f>B82</f>
        <v>6. Povinná rezerva</v>
      </c>
      <c r="C96" s="58">
        <v>0.1</v>
      </c>
      <c r="D96" s="59"/>
      <c r="E96" s="59" t="s">
        <v>59</v>
      </c>
      <c r="F96" s="60">
        <f>F83</f>
        <v>329978.90000000002</v>
      </c>
      <c r="G96" s="46"/>
    </row>
    <row r="97" spans="1:7" s="18" customFormat="1" ht="15.9" customHeight="1" thickBot="1" x14ac:dyDescent="0.3">
      <c r="A97" s="16"/>
      <c r="B97" s="97" t="s">
        <v>60</v>
      </c>
      <c r="C97" s="98"/>
      <c r="D97" s="98"/>
      <c r="E97" s="98" t="s">
        <v>59</v>
      </c>
      <c r="F97" s="99">
        <f>SUM(F91:F96)</f>
        <v>3629767.9</v>
      </c>
      <c r="G97" s="46"/>
    </row>
    <row r="98" spans="1:7" s="4" customFormat="1" ht="15.9" customHeight="1" thickBot="1" x14ac:dyDescent="0.3">
      <c r="A98" s="62"/>
      <c r="B98" s="63" t="s">
        <v>43</v>
      </c>
      <c r="C98" s="64"/>
      <c r="D98" s="64"/>
      <c r="E98" s="64" t="s">
        <v>59</v>
      </c>
      <c r="F98" s="61">
        <f>F97*0.19</f>
        <v>689655.90099999995</v>
      </c>
      <c r="G98" s="3"/>
    </row>
    <row r="99" spans="1:7" s="18" customFormat="1" ht="15.9" customHeight="1" thickBot="1" x14ac:dyDescent="0.3">
      <c r="A99" s="16"/>
      <c r="B99" s="97" t="s">
        <v>61</v>
      </c>
      <c r="C99" s="98"/>
      <c r="D99" s="98"/>
      <c r="E99" s="98" t="s">
        <v>59</v>
      </c>
      <c r="F99" s="99">
        <f>SUM(F97:F98)</f>
        <v>4319423.801</v>
      </c>
      <c r="G99" s="46"/>
    </row>
    <row r="102" spans="1:7" ht="13.8" x14ac:dyDescent="0.25">
      <c r="B102" s="110" t="s">
        <v>63</v>
      </c>
      <c r="C102" s="109" t="s">
        <v>64</v>
      </c>
      <c r="D102" s="109"/>
    </row>
    <row r="103" spans="1:7" ht="13.8" x14ac:dyDescent="0.25">
      <c r="B103" s="110"/>
      <c r="C103" s="109" t="s">
        <v>65</v>
      </c>
      <c r="D103" s="109"/>
    </row>
    <row r="104" spans="1:7" ht="13.8" x14ac:dyDescent="0.25">
      <c r="B104" s="110"/>
      <c r="C104" s="109"/>
      <c r="D104" s="109"/>
    </row>
    <row r="105" spans="1:7" ht="13.8" x14ac:dyDescent="0.25">
      <c r="B105" s="110"/>
      <c r="C105" s="109"/>
      <c r="D105" s="109"/>
    </row>
    <row r="106" spans="1:7" ht="13.8" x14ac:dyDescent="0.25">
      <c r="B106" s="110"/>
      <c r="C106" s="109"/>
      <c r="D106" s="109"/>
    </row>
    <row r="107" spans="1:7" ht="13.8" x14ac:dyDescent="0.25">
      <c r="B107" s="110" t="s">
        <v>68</v>
      </c>
      <c r="C107" s="109" t="s">
        <v>66</v>
      </c>
      <c r="D107" s="109"/>
    </row>
  </sheetData>
  <phoneticPr fontId="0" type="noConversion"/>
  <conditionalFormatting sqref="E81:F81 F30:F49 F52:F54 F90:F91 F79:F80 F9:F28 D9:D28 D79:D80 D84:F84 D52:D54 D30:D49 D83 D3:D5 F3:F5 D2:F2 D51:F51 D78:F78 D82:F82 D7:F8 D29:F29 E6:F6 E50:F50 E55:F55 F83 F85:F86 E77:F77 D60:F61 D62:D76 F62:F76 E69">
    <cfRule type="cellIs" dxfId="2" priority="1" stopIfTrue="1" operator="equal">
      <formula>0</formula>
    </cfRule>
  </conditionalFormatting>
  <pageMargins left="0.48" right="0.18" top="1.39" bottom="0.62" header="0.44" footer="0.4921259845"/>
  <pageSetup paperSize="9" scale="90" orientation="portrait" horizontalDpi="4294967294" r:id="rId1"/>
  <headerFooter alignWithMargins="0">
    <oddHeader xml:space="preserve">&amp;L&amp;"Arial CE,tučné"&amp;11Projekt:
Monitorovaná přirozená atenuace zbytkového znečištění podzemních vod na lokalitě bývalé skládky průmyslového odpadu v k.ú. Nový Rychnov
Položkový rozpočet prací - část &amp;P&amp;R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abSelected="1" zoomScaleNormal="100" workbookViewId="0">
      <selection activeCell="B1" sqref="B1"/>
    </sheetView>
  </sheetViews>
  <sheetFormatPr defaultRowHeight="13.2" x14ac:dyDescent="0.25"/>
  <cols>
    <col min="1" max="1" width="6.109375" customWidth="1"/>
    <col min="2" max="2" width="60.6640625" style="135" customWidth="1"/>
    <col min="4" max="4" width="9.6640625" customWidth="1"/>
    <col min="5" max="6" width="10.6640625" customWidth="1"/>
    <col min="7" max="7" width="11.88671875" bestFit="1" customWidth="1"/>
  </cols>
  <sheetData>
    <row r="1" spans="1:8" s="2" customFormat="1" ht="37.5" customHeight="1" thickBot="1" x14ac:dyDescent="0.25">
      <c r="A1" s="179"/>
      <c r="B1" s="180" t="s">
        <v>40</v>
      </c>
      <c r="C1" s="180" t="s">
        <v>41</v>
      </c>
      <c r="D1" s="180" t="s">
        <v>45</v>
      </c>
      <c r="E1" s="180" t="s">
        <v>42</v>
      </c>
      <c r="F1" s="181" t="s">
        <v>46</v>
      </c>
      <c r="G1" s="120"/>
      <c r="H1" s="120"/>
    </row>
    <row r="2" spans="1:8" s="4" customFormat="1" ht="14.1" customHeight="1" thickBot="1" x14ac:dyDescent="0.3">
      <c r="A2" s="169"/>
      <c r="B2" s="170" t="s">
        <v>48</v>
      </c>
      <c r="C2" s="171"/>
      <c r="D2" s="172"/>
      <c r="E2" s="173"/>
      <c r="F2" s="174"/>
    </row>
    <row r="3" spans="1:8" s="2" customFormat="1" ht="14.1" customHeight="1" x14ac:dyDescent="0.2">
      <c r="A3" s="22">
        <v>1</v>
      </c>
      <c r="B3" s="112" t="s">
        <v>88</v>
      </c>
      <c r="C3" s="6" t="s">
        <v>5</v>
      </c>
      <c r="D3" s="20"/>
      <c r="E3" s="7">
        <v>32</v>
      </c>
      <c r="F3" s="21">
        <f>D3*E3</f>
        <v>0</v>
      </c>
    </row>
    <row r="4" spans="1:8" s="2" customFormat="1" ht="14.1" customHeight="1" x14ac:dyDescent="0.2">
      <c r="A4" s="5">
        <v>2</v>
      </c>
      <c r="B4" s="112" t="s">
        <v>10</v>
      </c>
      <c r="C4" s="6" t="s">
        <v>5</v>
      </c>
      <c r="D4" s="20"/>
      <c r="E4" s="7">
        <v>8</v>
      </c>
      <c r="F4" s="21">
        <f>D4*E4</f>
        <v>0</v>
      </c>
    </row>
    <row r="5" spans="1:8" s="2" customFormat="1" ht="14.1" customHeight="1" x14ac:dyDescent="0.2">
      <c r="A5" s="5">
        <v>3</v>
      </c>
      <c r="B5" s="112" t="s">
        <v>108</v>
      </c>
      <c r="C5" s="6" t="s">
        <v>75</v>
      </c>
      <c r="D5" s="20"/>
      <c r="E5" s="7">
        <v>1</v>
      </c>
      <c r="F5" s="21">
        <f>D5*E5</f>
        <v>0</v>
      </c>
    </row>
    <row r="6" spans="1:8" s="2" customFormat="1" ht="14.1" customHeight="1" x14ac:dyDescent="0.2">
      <c r="A6" s="5">
        <v>4</v>
      </c>
      <c r="B6" s="112" t="s">
        <v>109</v>
      </c>
      <c r="C6" s="6" t="s">
        <v>5</v>
      </c>
      <c r="D6" s="20"/>
      <c r="E6" s="7">
        <v>24</v>
      </c>
      <c r="F6" s="21">
        <f>D6*E6</f>
        <v>0</v>
      </c>
    </row>
    <row r="7" spans="1:8" s="2" customFormat="1" ht="14.1" customHeight="1" x14ac:dyDescent="0.2">
      <c r="A7" s="22">
        <v>5</v>
      </c>
      <c r="B7" s="112" t="s">
        <v>93</v>
      </c>
      <c r="C7" s="26" t="s">
        <v>1</v>
      </c>
      <c r="D7" s="27"/>
      <c r="E7" s="28">
        <v>460</v>
      </c>
      <c r="F7" s="29">
        <f>D7*E7</f>
        <v>0</v>
      </c>
    </row>
    <row r="8" spans="1:8" s="2" customFormat="1" ht="14.1" customHeight="1" thickBot="1" x14ac:dyDescent="0.3">
      <c r="A8" s="25"/>
      <c r="B8" s="128"/>
      <c r="C8" s="68"/>
      <c r="D8" s="67" t="s">
        <v>107</v>
      </c>
      <c r="E8" s="69"/>
      <c r="F8" s="43">
        <f>(SUM(F3:F7))</f>
        <v>0</v>
      </c>
    </row>
    <row r="9" spans="1:8" s="65" customFormat="1" ht="14.1" customHeight="1" thickBot="1" x14ac:dyDescent="0.3">
      <c r="A9" s="30"/>
      <c r="B9" s="127" t="s">
        <v>73</v>
      </c>
      <c r="C9" s="9"/>
      <c r="D9" s="10"/>
      <c r="E9" s="11"/>
      <c r="F9" s="12"/>
    </row>
    <row r="10" spans="1:8" s="65" customFormat="1" ht="14.1" customHeight="1" x14ac:dyDescent="0.2">
      <c r="A10" s="5">
        <v>5</v>
      </c>
      <c r="B10" s="112" t="s">
        <v>74</v>
      </c>
      <c r="C10" s="116" t="s">
        <v>5</v>
      </c>
      <c r="D10" s="117"/>
      <c r="E10" s="118">
        <v>12</v>
      </c>
      <c r="F10" s="119">
        <f>D10*E10</f>
        <v>0</v>
      </c>
    </row>
    <row r="11" spans="1:8" s="65" customFormat="1" ht="14.1" customHeight="1" x14ac:dyDescent="0.2">
      <c r="A11" s="5">
        <v>6</v>
      </c>
      <c r="B11" s="112" t="s">
        <v>110</v>
      </c>
      <c r="C11" s="6" t="s">
        <v>76</v>
      </c>
      <c r="D11" s="20"/>
      <c r="E11" s="7">
        <v>35</v>
      </c>
      <c r="F11" s="21">
        <f t="shared" ref="F11:F20" si="0">D11*E11</f>
        <v>0</v>
      </c>
    </row>
    <row r="12" spans="1:8" s="65" customFormat="1" ht="14.1" customHeight="1" x14ac:dyDescent="0.2">
      <c r="A12" s="5">
        <v>7</v>
      </c>
      <c r="B12" s="129" t="s">
        <v>112</v>
      </c>
      <c r="C12" s="114" t="s">
        <v>76</v>
      </c>
      <c r="D12" s="20"/>
      <c r="E12" s="115">
        <v>150</v>
      </c>
      <c r="F12" s="21">
        <f t="shared" si="0"/>
        <v>0</v>
      </c>
    </row>
    <row r="13" spans="1:8" s="65" customFormat="1" ht="14.1" customHeight="1" x14ac:dyDescent="0.25">
      <c r="A13" s="5">
        <v>8</v>
      </c>
      <c r="B13" s="126" t="s">
        <v>113</v>
      </c>
      <c r="C13" s="114" t="s">
        <v>76</v>
      </c>
      <c r="D13" s="20"/>
      <c r="E13" s="115">
        <v>80</v>
      </c>
      <c r="F13" s="21">
        <f t="shared" si="0"/>
        <v>0</v>
      </c>
    </row>
    <row r="14" spans="1:8" s="65" customFormat="1" ht="14.1" customHeight="1" x14ac:dyDescent="0.2">
      <c r="A14" s="5">
        <v>9</v>
      </c>
      <c r="B14" s="112" t="s">
        <v>77</v>
      </c>
      <c r="C14" s="6" t="s">
        <v>0</v>
      </c>
      <c r="D14" s="20"/>
      <c r="E14" s="7">
        <v>12</v>
      </c>
      <c r="F14" s="21">
        <f t="shared" si="0"/>
        <v>0</v>
      </c>
    </row>
    <row r="15" spans="1:8" s="65" customFormat="1" ht="14.1" customHeight="1" x14ac:dyDescent="0.2">
      <c r="A15" s="5">
        <v>10</v>
      </c>
      <c r="B15" s="112" t="s">
        <v>114</v>
      </c>
      <c r="C15" s="6" t="s">
        <v>0</v>
      </c>
      <c r="D15" s="20"/>
      <c r="E15" s="7">
        <v>10</v>
      </c>
      <c r="F15" s="21">
        <f t="shared" si="0"/>
        <v>0</v>
      </c>
    </row>
    <row r="16" spans="1:8" s="65" customFormat="1" ht="14.1" customHeight="1" x14ac:dyDescent="0.2">
      <c r="A16" s="5">
        <v>11</v>
      </c>
      <c r="B16" s="112" t="s">
        <v>96</v>
      </c>
      <c r="C16" s="6" t="s">
        <v>3</v>
      </c>
      <c r="D16" s="20"/>
      <c r="E16" s="7">
        <v>12</v>
      </c>
      <c r="F16" s="21">
        <f t="shared" si="0"/>
        <v>0</v>
      </c>
    </row>
    <row r="17" spans="1:6" s="65" customFormat="1" ht="14.1" customHeight="1" x14ac:dyDescent="0.2">
      <c r="A17" s="5">
        <v>12</v>
      </c>
      <c r="B17" s="112" t="s">
        <v>78</v>
      </c>
      <c r="C17" s="6" t="s">
        <v>1</v>
      </c>
      <c r="D17" s="20"/>
      <c r="E17" s="7">
        <v>400</v>
      </c>
      <c r="F17" s="21">
        <f t="shared" si="0"/>
        <v>0</v>
      </c>
    </row>
    <row r="18" spans="1:6" s="65" customFormat="1" ht="14.1" customHeight="1" x14ac:dyDescent="0.2">
      <c r="A18" s="5">
        <v>13</v>
      </c>
      <c r="B18" s="112" t="s">
        <v>79</v>
      </c>
      <c r="C18" s="6" t="s">
        <v>1</v>
      </c>
      <c r="D18" s="20"/>
      <c r="E18" s="7">
        <v>400</v>
      </c>
      <c r="F18" s="21">
        <f t="shared" si="0"/>
        <v>0</v>
      </c>
    </row>
    <row r="19" spans="1:6" s="65" customFormat="1" ht="14.1" customHeight="1" x14ac:dyDescent="0.2">
      <c r="A19" s="5">
        <v>14</v>
      </c>
      <c r="B19" s="112" t="s">
        <v>80</v>
      </c>
      <c r="C19" s="6" t="s">
        <v>3</v>
      </c>
      <c r="D19" s="20"/>
      <c r="E19" s="7">
        <v>12</v>
      </c>
      <c r="F19" s="21">
        <f t="shared" si="0"/>
        <v>0</v>
      </c>
    </row>
    <row r="20" spans="1:6" s="65" customFormat="1" ht="14.1" customHeight="1" x14ac:dyDescent="0.2">
      <c r="A20" s="5">
        <v>15</v>
      </c>
      <c r="B20" s="112" t="s">
        <v>132</v>
      </c>
      <c r="C20" s="6" t="s">
        <v>75</v>
      </c>
      <c r="D20" s="20"/>
      <c r="E20" s="7">
        <v>1</v>
      </c>
      <c r="F20" s="21">
        <f t="shared" si="0"/>
        <v>0</v>
      </c>
    </row>
    <row r="21" spans="1:6" s="2" customFormat="1" ht="14.1" customHeight="1" thickBot="1" x14ac:dyDescent="0.3">
      <c r="A21" s="25"/>
      <c r="B21" s="128"/>
      <c r="C21" s="68"/>
      <c r="D21" s="67" t="s">
        <v>106</v>
      </c>
      <c r="E21" s="69"/>
      <c r="F21" s="43">
        <f>(SUM(F10:F20))</f>
        <v>0</v>
      </c>
    </row>
    <row r="22" spans="1:6" s="4" customFormat="1" ht="14.1" customHeight="1" thickBot="1" x14ac:dyDescent="0.3">
      <c r="A22" s="30"/>
      <c r="B22" s="127" t="s">
        <v>111</v>
      </c>
      <c r="C22" s="9"/>
      <c r="D22" s="10"/>
      <c r="E22" s="11"/>
      <c r="F22" s="12"/>
    </row>
    <row r="23" spans="1:6" s="2" customFormat="1" ht="11.4" x14ac:dyDescent="0.2">
      <c r="A23" s="5">
        <v>16</v>
      </c>
      <c r="B23" s="112" t="s">
        <v>47</v>
      </c>
      <c r="C23" s="6" t="s">
        <v>0</v>
      </c>
      <c r="D23" s="20"/>
      <c r="E23" s="7">
        <v>33</v>
      </c>
      <c r="F23" s="21">
        <f>D23*E23</f>
        <v>0</v>
      </c>
    </row>
    <row r="24" spans="1:6" s="2" customFormat="1" ht="11.4" x14ac:dyDescent="0.2">
      <c r="A24" s="5">
        <v>17</v>
      </c>
      <c r="B24" s="112" t="s">
        <v>115</v>
      </c>
      <c r="C24" s="6" t="s">
        <v>0</v>
      </c>
      <c r="D24" s="20"/>
      <c r="E24" s="7">
        <v>2</v>
      </c>
      <c r="F24" s="21">
        <f>D24*E24</f>
        <v>0</v>
      </c>
    </row>
    <row r="25" spans="1:6" s="2" customFormat="1" ht="14.1" customHeight="1" x14ac:dyDescent="0.2">
      <c r="A25" s="5">
        <v>18</v>
      </c>
      <c r="B25" s="112" t="s">
        <v>119</v>
      </c>
      <c r="C25" s="6" t="s">
        <v>0</v>
      </c>
      <c r="D25" s="20"/>
      <c r="E25" s="7">
        <v>8</v>
      </c>
      <c r="F25" s="21">
        <f t="shared" ref="F25:F35" si="1">D25*E25</f>
        <v>0</v>
      </c>
    </row>
    <row r="26" spans="1:6" s="2" customFormat="1" ht="14.1" customHeight="1" x14ac:dyDescent="0.2">
      <c r="A26" s="5">
        <v>19</v>
      </c>
      <c r="B26" s="112" t="s">
        <v>116</v>
      </c>
      <c r="C26" s="6" t="s">
        <v>75</v>
      </c>
      <c r="D26" s="20"/>
      <c r="E26" s="7">
        <v>2</v>
      </c>
      <c r="F26" s="21">
        <f t="shared" si="1"/>
        <v>0</v>
      </c>
    </row>
    <row r="27" spans="1:6" s="2" customFormat="1" ht="14.1" customHeight="1" x14ac:dyDescent="0.2">
      <c r="A27" s="5">
        <v>20</v>
      </c>
      <c r="B27" s="112" t="s">
        <v>117</v>
      </c>
      <c r="C27" s="6" t="s">
        <v>0</v>
      </c>
      <c r="D27" s="20"/>
      <c r="E27" s="7">
        <v>20</v>
      </c>
      <c r="F27" s="21">
        <f>D27*E27</f>
        <v>0</v>
      </c>
    </row>
    <row r="28" spans="1:6" s="2" customFormat="1" ht="11.4" x14ac:dyDescent="0.2">
      <c r="A28" s="5">
        <v>21</v>
      </c>
      <c r="B28" s="177" t="s">
        <v>118</v>
      </c>
      <c r="C28" s="6" t="s">
        <v>5</v>
      </c>
      <c r="D28" s="20"/>
      <c r="E28" s="7">
        <v>4</v>
      </c>
      <c r="F28" s="21">
        <f>D28*E28</f>
        <v>0</v>
      </c>
    </row>
    <row r="29" spans="1:6" s="2" customFormat="1" ht="14.1" customHeight="1" x14ac:dyDescent="0.2">
      <c r="A29" s="5">
        <v>22</v>
      </c>
      <c r="B29" s="112" t="s">
        <v>72</v>
      </c>
      <c r="C29" s="6" t="s">
        <v>1</v>
      </c>
      <c r="D29" s="20"/>
      <c r="E29" s="7">
        <v>1380</v>
      </c>
      <c r="F29" s="21">
        <f t="shared" si="1"/>
        <v>0</v>
      </c>
    </row>
    <row r="30" spans="1:6" s="2" customFormat="1" ht="14.1" customHeight="1" x14ac:dyDescent="0.2">
      <c r="A30" s="5">
        <v>23</v>
      </c>
      <c r="B30" s="112" t="s">
        <v>97</v>
      </c>
      <c r="C30" s="6" t="s">
        <v>4</v>
      </c>
      <c r="D30" s="111"/>
      <c r="E30" s="7">
        <v>43</v>
      </c>
      <c r="F30" s="21">
        <f>D30*E30</f>
        <v>0</v>
      </c>
    </row>
    <row r="31" spans="1:6" s="2" customFormat="1" ht="14.1" customHeight="1" x14ac:dyDescent="0.2">
      <c r="A31" s="5">
        <v>24</v>
      </c>
      <c r="B31" s="112" t="s">
        <v>36</v>
      </c>
      <c r="C31" s="6" t="s">
        <v>4</v>
      </c>
      <c r="D31" s="111"/>
      <c r="E31" s="7">
        <v>43</v>
      </c>
      <c r="F31" s="21">
        <f>D31*E31</f>
        <v>0</v>
      </c>
    </row>
    <row r="32" spans="1:6" s="2" customFormat="1" ht="14.1" customHeight="1" x14ac:dyDescent="0.2">
      <c r="A32" s="5">
        <v>25</v>
      </c>
      <c r="B32" s="112" t="s">
        <v>94</v>
      </c>
      <c r="C32" s="6" t="s">
        <v>4</v>
      </c>
      <c r="D32" s="111"/>
      <c r="E32" s="7">
        <v>43</v>
      </c>
      <c r="F32" s="21">
        <f t="shared" si="1"/>
        <v>0</v>
      </c>
    </row>
    <row r="33" spans="1:6" s="2" customFormat="1" ht="14.1" customHeight="1" x14ac:dyDescent="0.2">
      <c r="A33" s="5">
        <v>26</v>
      </c>
      <c r="B33" s="112" t="s">
        <v>125</v>
      </c>
      <c r="C33" s="6" t="s">
        <v>4</v>
      </c>
      <c r="D33" s="111"/>
      <c r="E33" s="7">
        <v>12</v>
      </c>
      <c r="F33" s="21">
        <f t="shared" si="1"/>
        <v>0</v>
      </c>
    </row>
    <row r="34" spans="1:6" s="2" customFormat="1" ht="14.1" customHeight="1" x14ac:dyDescent="0.2">
      <c r="A34" s="5">
        <v>27</v>
      </c>
      <c r="B34" s="112" t="s">
        <v>120</v>
      </c>
      <c r="C34" s="6" t="s">
        <v>4</v>
      </c>
      <c r="D34" s="111"/>
      <c r="E34" s="7">
        <v>20</v>
      </c>
      <c r="F34" s="21">
        <f t="shared" si="1"/>
        <v>0</v>
      </c>
    </row>
    <row r="35" spans="1:6" s="2" customFormat="1" ht="14.1" customHeight="1" x14ac:dyDescent="0.2">
      <c r="A35" s="5">
        <v>28</v>
      </c>
      <c r="B35" s="178" t="s">
        <v>121</v>
      </c>
      <c r="C35" s="6" t="s">
        <v>4</v>
      </c>
      <c r="D35" s="111"/>
      <c r="E35" s="7">
        <v>8</v>
      </c>
      <c r="F35" s="21">
        <f t="shared" si="1"/>
        <v>0</v>
      </c>
    </row>
    <row r="36" spans="1:6" s="2" customFormat="1" ht="14.1" customHeight="1" thickBot="1" x14ac:dyDescent="0.3">
      <c r="A36" s="25"/>
      <c r="B36" s="128"/>
      <c r="C36" s="68"/>
      <c r="D36" s="67" t="s">
        <v>105</v>
      </c>
      <c r="E36" s="69"/>
      <c r="F36" s="43">
        <f>(SUM(F23:F35))</f>
        <v>0</v>
      </c>
    </row>
    <row r="37" spans="1:6" s="2" customFormat="1" ht="14.1" customHeight="1" thickBot="1" x14ac:dyDescent="0.3">
      <c r="A37" s="30"/>
      <c r="B37" s="127" t="s">
        <v>84</v>
      </c>
      <c r="C37" s="9"/>
      <c r="D37" s="10"/>
      <c r="E37" s="11"/>
      <c r="F37" s="12"/>
    </row>
    <row r="38" spans="1:6" s="2" customFormat="1" ht="14.1" customHeight="1" x14ac:dyDescent="0.2">
      <c r="A38" s="5">
        <v>29</v>
      </c>
      <c r="B38" s="112" t="s">
        <v>122</v>
      </c>
      <c r="C38" s="6" t="s">
        <v>75</v>
      </c>
      <c r="D38" s="20"/>
      <c r="E38" s="7">
        <v>1</v>
      </c>
      <c r="F38" s="21">
        <f>D38*E38</f>
        <v>0</v>
      </c>
    </row>
    <row r="39" spans="1:6" s="2" customFormat="1" ht="27.75" customHeight="1" x14ac:dyDescent="0.2">
      <c r="A39" s="5">
        <v>30</v>
      </c>
      <c r="B39" s="112" t="s">
        <v>123</v>
      </c>
      <c r="C39" s="6" t="s">
        <v>75</v>
      </c>
      <c r="D39" s="20"/>
      <c r="E39" s="7">
        <v>1</v>
      </c>
      <c r="F39" s="21">
        <f>D39*E39</f>
        <v>0</v>
      </c>
    </row>
    <row r="40" spans="1:6" s="2" customFormat="1" ht="26.25" customHeight="1" x14ac:dyDescent="0.2">
      <c r="A40" s="5">
        <v>31</v>
      </c>
      <c r="B40" s="112" t="s">
        <v>133</v>
      </c>
      <c r="C40" s="6" t="s">
        <v>3</v>
      </c>
      <c r="D40" s="20"/>
      <c r="E40" s="7">
        <v>4</v>
      </c>
      <c r="F40" s="21">
        <f>D40*E40</f>
        <v>0</v>
      </c>
    </row>
    <row r="41" spans="1:6" s="65" customFormat="1" ht="11.4" x14ac:dyDescent="0.2">
      <c r="A41" s="5">
        <v>32</v>
      </c>
      <c r="B41" s="112" t="s">
        <v>85</v>
      </c>
      <c r="C41" s="6" t="s">
        <v>75</v>
      </c>
      <c r="D41" s="20"/>
      <c r="E41" s="7">
        <v>1</v>
      </c>
      <c r="F41" s="21">
        <f>D41*E41</f>
        <v>0</v>
      </c>
    </row>
    <row r="42" spans="1:6" s="65" customFormat="1" ht="14.1" customHeight="1" x14ac:dyDescent="0.2">
      <c r="A42" s="5">
        <v>33</v>
      </c>
      <c r="B42" s="112" t="s">
        <v>86</v>
      </c>
      <c r="C42" s="6" t="s">
        <v>75</v>
      </c>
      <c r="D42" s="20"/>
      <c r="E42" s="7">
        <v>1</v>
      </c>
      <c r="F42" s="21">
        <f>D42*E42</f>
        <v>0</v>
      </c>
    </row>
    <row r="43" spans="1:6" s="65" customFormat="1" ht="14.1" customHeight="1" thickBot="1" x14ac:dyDescent="0.3">
      <c r="A43" s="25"/>
      <c r="B43" s="128"/>
      <c r="C43" s="68"/>
      <c r="D43" s="67" t="s">
        <v>87</v>
      </c>
      <c r="E43" s="69"/>
      <c r="F43" s="43">
        <f>(SUM(F38:F42))</f>
        <v>0</v>
      </c>
    </row>
    <row r="44" spans="1:6" s="17" customFormat="1" ht="13.8" thickBot="1" x14ac:dyDescent="0.3">
      <c r="A44" s="30"/>
      <c r="B44" s="127" t="s">
        <v>124</v>
      </c>
      <c r="C44" s="9"/>
      <c r="D44" s="10"/>
      <c r="E44" s="11"/>
      <c r="F44" s="12"/>
    </row>
    <row r="45" spans="1:6" s="17" customFormat="1" ht="13.5" customHeight="1" x14ac:dyDescent="0.2">
      <c r="A45" s="22">
        <v>34</v>
      </c>
      <c r="B45" s="112" t="s">
        <v>98</v>
      </c>
      <c r="C45" s="6" t="s">
        <v>5</v>
      </c>
      <c r="D45" s="20"/>
      <c r="E45" s="7">
        <v>250</v>
      </c>
      <c r="F45" s="21">
        <f t="shared" ref="F45:F54" si="2">D45*E45</f>
        <v>0</v>
      </c>
    </row>
    <row r="46" spans="1:6" s="17" customFormat="1" ht="13.5" customHeight="1" x14ac:dyDescent="0.2">
      <c r="A46" s="22">
        <v>35</v>
      </c>
      <c r="B46" s="112" t="s">
        <v>102</v>
      </c>
      <c r="C46" s="6" t="s">
        <v>95</v>
      </c>
      <c r="D46" s="20"/>
      <c r="E46" s="7">
        <v>3</v>
      </c>
      <c r="F46" s="21">
        <f t="shared" si="2"/>
        <v>0</v>
      </c>
    </row>
    <row r="47" spans="1:6" s="17" customFormat="1" ht="13.5" customHeight="1" x14ac:dyDescent="0.2">
      <c r="A47" s="22">
        <v>36</v>
      </c>
      <c r="B47" s="112" t="s">
        <v>11</v>
      </c>
      <c r="C47" s="6" t="s">
        <v>1</v>
      </c>
      <c r="D47" s="20"/>
      <c r="E47" s="7">
        <v>4600</v>
      </c>
      <c r="F47" s="21">
        <f t="shared" si="2"/>
        <v>0</v>
      </c>
    </row>
    <row r="48" spans="1:6" s="17" customFormat="1" ht="24" customHeight="1" x14ac:dyDescent="0.2">
      <c r="A48" s="22">
        <v>37</v>
      </c>
      <c r="B48" s="112" t="s">
        <v>126</v>
      </c>
      <c r="C48" s="6" t="s">
        <v>5</v>
      </c>
      <c r="D48" s="20"/>
      <c r="E48" s="7">
        <v>40</v>
      </c>
      <c r="F48" s="21">
        <f>D48*E48</f>
        <v>0</v>
      </c>
    </row>
    <row r="49" spans="1:7" s="17" customFormat="1" ht="15" customHeight="1" x14ac:dyDescent="0.2">
      <c r="A49" s="22">
        <v>38</v>
      </c>
      <c r="B49" s="112" t="s">
        <v>127</v>
      </c>
      <c r="C49" s="6" t="s">
        <v>5</v>
      </c>
      <c r="D49" s="20"/>
      <c r="E49" s="7">
        <v>12</v>
      </c>
      <c r="F49" s="21">
        <f>D49*E49</f>
        <v>0</v>
      </c>
    </row>
    <row r="50" spans="1:7" s="17" customFormat="1" ht="15" customHeight="1" x14ac:dyDescent="0.2">
      <c r="A50" s="22">
        <v>39</v>
      </c>
      <c r="B50" s="112" t="s">
        <v>128</v>
      </c>
      <c r="C50" s="6" t="s">
        <v>99</v>
      </c>
      <c r="D50" s="20"/>
      <c r="E50" s="7">
        <v>7</v>
      </c>
      <c r="F50" s="21">
        <f>D50*E50</f>
        <v>0</v>
      </c>
    </row>
    <row r="51" spans="1:7" s="4" customFormat="1" ht="14.1" customHeight="1" x14ac:dyDescent="0.25">
      <c r="A51" s="22">
        <v>40</v>
      </c>
      <c r="B51" s="112" t="s">
        <v>81</v>
      </c>
      <c r="C51" s="6" t="s">
        <v>5</v>
      </c>
      <c r="D51" s="20"/>
      <c r="E51" s="7">
        <v>100</v>
      </c>
      <c r="F51" s="21">
        <f t="shared" si="2"/>
        <v>0</v>
      </c>
    </row>
    <row r="52" spans="1:7" s="4" customFormat="1" ht="14.1" customHeight="1" x14ac:dyDescent="0.25">
      <c r="A52" s="22">
        <v>82</v>
      </c>
      <c r="B52" s="112" t="s">
        <v>100</v>
      </c>
      <c r="C52" s="6" t="s">
        <v>5</v>
      </c>
      <c r="D52" s="20"/>
      <c r="E52" s="7">
        <v>24</v>
      </c>
      <c r="F52" s="21">
        <f t="shared" si="2"/>
        <v>0</v>
      </c>
    </row>
    <row r="53" spans="1:7" s="4" customFormat="1" ht="14.1" customHeight="1" x14ac:dyDescent="0.25">
      <c r="A53" s="22">
        <v>83</v>
      </c>
      <c r="B53" s="112" t="s">
        <v>101</v>
      </c>
      <c r="C53" s="6" t="s">
        <v>99</v>
      </c>
      <c r="D53" s="20"/>
      <c r="E53" s="7">
        <v>7</v>
      </c>
      <c r="F53" s="21">
        <f t="shared" si="2"/>
        <v>0</v>
      </c>
    </row>
    <row r="54" spans="1:7" s="2" customFormat="1" ht="14.1" customHeight="1" x14ac:dyDescent="0.2">
      <c r="A54" s="22">
        <v>84</v>
      </c>
      <c r="B54" s="112" t="s">
        <v>82</v>
      </c>
      <c r="C54" s="6" t="s">
        <v>5</v>
      </c>
      <c r="D54" s="20"/>
      <c r="E54" s="7">
        <v>24</v>
      </c>
      <c r="F54" s="21">
        <f t="shared" si="2"/>
        <v>0</v>
      </c>
    </row>
    <row r="55" spans="1:7" s="65" customFormat="1" ht="14.1" customHeight="1" thickBot="1" x14ac:dyDescent="0.3">
      <c r="A55" s="70"/>
      <c r="B55" s="130"/>
      <c r="C55" s="72"/>
      <c r="D55" s="71" t="s">
        <v>104</v>
      </c>
      <c r="E55" s="73"/>
      <c r="F55" s="44">
        <f>SUM(F45:F54)</f>
        <v>0</v>
      </c>
    </row>
    <row r="56" spans="1:7" s="65" customFormat="1" ht="14.1" customHeight="1" thickBot="1" x14ac:dyDescent="0.3">
      <c r="A56" s="175"/>
      <c r="B56" s="168" t="s">
        <v>91</v>
      </c>
      <c r="C56" s="168"/>
      <c r="D56" s="168"/>
      <c r="E56" s="168"/>
      <c r="F56" s="176">
        <f>F57</f>
        <v>0</v>
      </c>
    </row>
    <row r="57" spans="1:7" s="15" customFormat="1" ht="17.25" customHeight="1" thickBot="1" x14ac:dyDescent="0.3">
      <c r="A57" s="136"/>
      <c r="B57" s="137" t="s">
        <v>134</v>
      </c>
      <c r="C57" s="138"/>
      <c r="D57" s="139"/>
      <c r="E57" s="140"/>
      <c r="F57" s="141">
        <f>F8+F21+F36+F43+F55</f>
        <v>0</v>
      </c>
      <c r="G57" s="122"/>
    </row>
    <row r="58" spans="1:7" s="2" customFormat="1" ht="15" customHeight="1" thickTop="1" thickBot="1" x14ac:dyDescent="0.3">
      <c r="A58" s="142"/>
      <c r="B58" s="143" t="s">
        <v>129</v>
      </c>
      <c r="C58" s="144"/>
      <c r="D58" s="145"/>
      <c r="E58" s="146"/>
      <c r="F58" s="147">
        <f>F57*0.21</f>
        <v>0</v>
      </c>
    </row>
    <row r="59" spans="1:7" s="2" customFormat="1" ht="18" customHeight="1" thickTop="1" thickBot="1" x14ac:dyDescent="0.3">
      <c r="A59" s="148"/>
      <c r="B59" s="149" t="s">
        <v>135</v>
      </c>
      <c r="C59" s="150"/>
      <c r="D59" s="151"/>
      <c r="E59" s="152"/>
      <c r="F59" s="153">
        <f>+(F57*1.21)</f>
        <v>0</v>
      </c>
    </row>
    <row r="60" spans="1:7" s="17" customFormat="1" x14ac:dyDescent="0.25">
      <c r="A60" s="16"/>
      <c r="B60" s="131"/>
      <c r="C60" s="16"/>
      <c r="D60" s="16"/>
      <c r="E60" s="18"/>
      <c r="F60" s="19"/>
    </row>
    <row r="61" spans="1:7" s="17" customFormat="1" x14ac:dyDescent="0.25">
      <c r="A61" s="16"/>
      <c r="B61" s="131"/>
      <c r="C61" s="16"/>
      <c r="D61" s="16"/>
      <c r="E61" s="18"/>
      <c r="F61" s="19"/>
    </row>
    <row r="62" spans="1:7" s="17" customFormat="1" ht="13.8" thickBot="1" x14ac:dyDescent="0.3">
      <c r="A62" s="16"/>
      <c r="B62" s="131"/>
      <c r="C62" s="16"/>
      <c r="D62" s="16"/>
      <c r="E62" s="18"/>
      <c r="F62" s="19"/>
    </row>
    <row r="63" spans="1:7" s="18" customFormat="1" ht="15.9" customHeight="1" thickBot="1" x14ac:dyDescent="0.3">
      <c r="A63" s="154" t="s">
        <v>44</v>
      </c>
      <c r="B63" s="155"/>
      <c r="C63" s="156"/>
      <c r="D63" s="157"/>
      <c r="E63" s="158"/>
      <c r="F63" s="121" t="s">
        <v>83</v>
      </c>
    </row>
    <row r="64" spans="1:7" s="18" customFormat="1" ht="15.9" customHeight="1" x14ac:dyDescent="0.25">
      <c r="A64" s="47" t="str">
        <f>B2</f>
        <v>1. Přípravné práce</v>
      </c>
      <c r="B64" s="132"/>
      <c r="C64" s="125"/>
      <c r="D64" s="48" t="s">
        <v>59</v>
      </c>
      <c r="E64" s="52">
        <f>F8</f>
        <v>0</v>
      </c>
      <c r="F64" s="113">
        <f>E64*1.21</f>
        <v>0</v>
      </c>
    </row>
    <row r="65" spans="1:6" s="18" customFormat="1" ht="15.9" customHeight="1" x14ac:dyDescent="0.25">
      <c r="A65" s="50" t="str">
        <f>B9</f>
        <v>2. Vrtné práce</v>
      </c>
      <c r="B65" s="133"/>
      <c r="C65" s="123"/>
      <c r="D65" s="51" t="s">
        <v>59</v>
      </c>
      <c r="E65" s="52">
        <f>F21</f>
        <v>0</v>
      </c>
      <c r="F65" s="113">
        <f t="shared" ref="F65:F68" si="3">E65*1.21</f>
        <v>0</v>
      </c>
    </row>
    <row r="66" spans="1:6" s="18" customFormat="1" ht="15.9" customHeight="1" x14ac:dyDescent="0.25">
      <c r="A66" s="50" t="str">
        <f>B22</f>
        <v>3. Vzorkovací a laboratorní práce</v>
      </c>
      <c r="B66" s="133"/>
      <c r="C66" s="123"/>
      <c r="D66" s="51" t="s">
        <v>59</v>
      </c>
      <c r="E66" s="53">
        <f>F36</f>
        <v>0</v>
      </c>
      <c r="F66" s="113">
        <f t="shared" si="3"/>
        <v>0</v>
      </c>
    </row>
    <row r="67" spans="1:6" s="18" customFormat="1" ht="15.9" customHeight="1" x14ac:dyDescent="0.25">
      <c r="A67" s="50" t="str">
        <f>B37</f>
        <v>4. Další terénní práce</v>
      </c>
      <c r="B67" s="133"/>
      <c r="C67" s="123"/>
      <c r="D67" s="51" t="s">
        <v>59</v>
      </c>
      <c r="E67" s="53">
        <f>F43</f>
        <v>0</v>
      </c>
      <c r="F67" s="113">
        <f t="shared" si="3"/>
        <v>0</v>
      </c>
    </row>
    <row r="68" spans="1:6" s="18" customFormat="1" ht="15.9" customHeight="1" thickBot="1" x14ac:dyDescent="0.3">
      <c r="A68" s="54" t="str">
        <f>B44</f>
        <v>5. Geologické a vyhodnocovací práce</v>
      </c>
      <c r="B68" s="134"/>
      <c r="C68" s="124"/>
      <c r="D68" s="51" t="s">
        <v>59</v>
      </c>
      <c r="E68" s="56">
        <f>F55</f>
        <v>0</v>
      </c>
      <c r="F68" s="113">
        <f t="shared" si="3"/>
        <v>0</v>
      </c>
    </row>
    <row r="69" spans="1:6" s="18" customFormat="1" ht="15.9" customHeight="1" thickBot="1" x14ac:dyDescent="0.3">
      <c r="A69" s="154" t="s">
        <v>130</v>
      </c>
      <c r="B69" s="159"/>
      <c r="C69" s="160"/>
      <c r="D69" s="161" t="s">
        <v>59</v>
      </c>
      <c r="E69" s="162">
        <f>SUM(E64:E68)</f>
        <v>0</v>
      </c>
      <c r="F69" s="162">
        <f>E69*1.21</f>
        <v>0</v>
      </c>
    </row>
    <row r="70" spans="1:6" s="4" customFormat="1" ht="15.9" customHeight="1" thickBot="1" x14ac:dyDescent="0.3">
      <c r="A70" s="63" t="s">
        <v>131</v>
      </c>
      <c r="B70" s="167"/>
      <c r="C70" s="163"/>
      <c r="D70" s="164" t="s">
        <v>59</v>
      </c>
      <c r="E70" s="165">
        <f>E69*0.21</f>
        <v>0</v>
      </c>
      <c r="F70" s="166"/>
    </row>
    <row r="71" spans="1:6" s="18" customFormat="1" ht="15.9" customHeight="1" thickBot="1" x14ac:dyDescent="0.3">
      <c r="A71" s="154" t="s">
        <v>103</v>
      </c>
      <c r="B71" s="159"/>
      <c r="C71" s="160"/>
      <c r="D71" s="161" t="s">
        <v>59</v>
      </c>
      <c r="E71" s="162">
        <f>SUM(E69:E70)</f>
        <v>0</v>
      </c>
      <c r="F71" s="166"/>
    </row>
    <row r="74" spans="1:6" x14ac:dyDescent="0.25">
      <c r="A74" t="s">
        <v>89</v>
      </c>
    </row>
    <row r="77" spans="1:6" x14ac:dyDescent="0.25">
      <c r="A77" t="s">
        <v>90</v>
      </c>
    </row>
    <row r="80" spans="1:6" x14ac:dyDescent="0.25">
      <c r="A80" t="s">
        <v>92</v>
      </c>
    </row>
  </sheetData>
  <conditionalFormatting sqref="E63 F58:F59 D57:F57 E55:F55 E36:F37 E21:F22 E8:F9 D2:F2 D3:D7 F3:F7 F38:F42 D37:D42 F10:F20 D9:D20 F35 D35 D22:D33 F23:F33 E43:F44 D44:D54 F45:F54">
    <cfRule type="cellIs" dxfId="1" priority="2" stopIfTrue="1" operator="equal">
      <formula>0</formula>
    </cfRule>
  </conditionalFormatting>
  <conditionalFormatting sqref="F34 D34">
    <cfRule type="cellIs" dxfId="0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volně pro tisk</vt:lpstr>
      <vt:lpstr>Rozpočet slepý</vt:lpstr>
      <vt:lpstr>'Rozpočet slepý'!Názvy_tisku</vt:lpstr>
      <vt:lpstr>'Rozpočet slepý'!Oblast_tisku</vt:lpstr>
    </vt:vector>
  </TitlesOfParts>
  <Company>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kozubek</dc:creator>
  <cp:lastModifiedBy>Renata Janoušková</cp:lastModifiedBy>
  <cp:lastPrinted>2024-04-10T07:10:45Z</cp:lastPrinted>
  <dcterms:created xsi:type="dcterms:W3CDTF">2002-08-14T10:22:57Z</dcterms:created>
  <dcterms:modified xsi:type="dcterms:W3CDTF">2024-04-10T07:13:06Z</dcterms:modified>
</cp:coreProperties>
</file>