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kumenty zálohované\Akce a nákupy\2024\DM nábytek + podlahy + elektroinstalace\Výběrové řízení\Zadávací dokumentace\"/>
    </mc:Choice>
  </mc:AlternateContent>
  <bookViews>
    <workbookView xWindow="0" yWindow="0" windowWidth="28800" windowHeight="11835"/>
  </bookViews>
  <sheets>
    <sheet name="Rekapitulace stavby" sheetId="1" r:id="rId1"/>
    <sheet name="2024-19b - SPS Klatovy" sheetId="2" r:id="rId2"/>
  </sheets>
  <definedNames>
    <definedName name="_xlnm._FilterDatabase" localSheetId="1" hidden="1">'2024-19b - SPS Klatovy'!$C$121:$K$196</definedName>
    <definedName name="_xlnm.Print_Titles" localSheetId="1">'2024-19b - SPS Klatovy'!$121:$121</definedName>
    <definedName name="_xlnm.Print_Titles" localSheetId="0">'Rekapitulace stavby'!$92:$92</definedName>
    <definedName name="_xlnm.Print_Area" localSheetId="1">'2024-19b - SPS Klatovy'!$C$4:$J$76,'2024-19b - SPS Klatovy'!$C$82:$J$105,'2024-19b - SPS Klatovy'!$C$111:$J$196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8" i="2"/>
  <c r="F116" i="2"/>
  <c r="E114" i="2"/>
  <c r="F89" i="2"/>
  <c r="F87" i="2"/>
  <c r="E85" i="2"/>
  <c r="J22" i="2"/>
  <c r="E22" i="2"/>
  <c r="J119" i="2"/>
  <c r="J21" i="2"/>
  <c r="J19" i="2"/>
  <c r="E19" i="2"/>
  <c r="J118" i="2"/>
  <c r="J18" i="2"/>
  <c r="J16" i="2"/>
  <c r="E16" i="2"/>
  <c r="F119" i="2" s="1"/>
  <c r="J15" i="2"/>
  <c r="J10" i="2"/>
  <c r="J116" i="2"/>
  <c r="L90" i="1"/>
  <c r="AM90" i="1"/>
  <c r="AM89" i="1"/>
  <c r="L89" i="1"/>
  <c r="AM87" i="1"/>
  <c r="L87" i="1"/>
  <c r="L85" i="1"/>
  <c r="L84" i="1"/>
  <c r="BK187" i="2"/>
  <c r="J150" i="2"/>
  <c r="J147" i="2"/>
  <c r="BK145" i="2"/>
  <c r="BK144" i="2"/>
  <c r="BK143" i="2"/>
  <c r="BK142" i="2"/>
  <c r="BK141" i="2"/>
  <c r="BK140" i="2"/>
  <c r="BK139" i="2"/>
  <c r="J139" i="2"/>
  <c r="J138" i="2"/>
  <c r="BK133" i="2"/>
  <c r="BK131" i="2"/>
  <c r="BK129" i="2"/>
  <c r="BK126" i="2"/>
  <c r="BK125" i="2"/>
  <c r="J196" i="2"/>
  <c r="BK194" i="2"/>
  <c r="BK193" i="2"/>
  <c r="BK191" i="2"/>
  <c r="BK190" i="2"/>
  <c r="BK189" i="2"/>
  <c r="J187" i="2"/>
  <c r="BK185" i="2"/>
  <c r="BK184" i="2"/>
  <c r="BK183" i="2"/>
  <c r="BK182" i="2"/>
  <c r="BK181" i="2"/>
  <c r="BK180" i="2"/>
  <c r="BK179" i="2"/>
  <c r="BK178" i="2"/>
  <c r="BK176" i="2"/>
  <c r="BK175" i="2"/>
  <c r="BK174" i="2"/>
  <c r="BK173" i="2"/>
  <c r="BK172" i="2"/>
  <c r="BK170" i="2"/>
  <c r="BK169" i="2"/>
  <c r="BK168" i="2"/>
  <c r="J168" i="2"/>
  <c r="J167" i="2"/>
  <c r="BK165" i="2"/>
  <c r="BK164" i="2"/>
  <c r="BK163" i="2"/>
  <c r="BK162" i="2"/>
  <c r="BK161" i="2"/>
  <c r="BK160" i="2"/>
  <c r="BK158" i="2"/>
  <c r="BK157" i="2"/>
  <c r="BK156" i="2"/>
  <c r="BK155" i="2"/>
  <c r="BK154" i="2"/>
  <c r="BK153" i="2"/>
  <c r="BK152" i="2"/>
  <c r="BK151" i="2"/>
  <c r="BK150" i="2"/>
  <c r="J149" i="2"/>
  <c r="BK147" i="2"/>
  <c r="BK137" i="2"/>
  <c r="J133" i="2"/>
  <c r="J131" i="2"/>
  <c r="J129" i="2"/>
  <c r="J126" i="2"/>
  <c r="AS94" i="1"/>
  <c r="BK186" i="2"/>
  <c r="BK148" i="2"/>
  <c r="BK146" i="2"/>
  <c r="J145" i="2"/>
  <c r="J144" i="2"/>
  <c r="J143" i="2"/>
  <c r="J142" i="2"/>
  <c r="J141" i="2"/>
  <c r="J140" i="2"/>
  <c r="BK138" i="2"/>
  <c r="J137" i="2"/>
  <c r="BK134" i="2"/>
  <c r="BK132" i="2"/>
  <c r="BK130" i="2"/>
  <c r="J127" i="2"/>
  <c r="BK196" i="2"/>
  <c r="BK195" i="2"/>
  <c r="J195" i="2"/>
  <c r="J194" i="2"/>
  <c r="J193" i="2"/>
  <c r="J191" i="2"/>
  <c r="J190" i="2"/>
  <c r="J189" i="2"/>
  <c r="J186" i="2"/>
  <c r="J185" i="2"/>
  <c r="J184" i="2"/>
  <c r="J183" i="2"/>
  <c r="J182" i="2"/>
  <c r="J181" i="2"/>
  <c r="J180" i="2"/>
  <c r="J179" i="2"/>
  <c r="J178" i="2"/>
  <c r="J176" i="2"/>
  <c r="J175" i="2"/>
  <c r="J174" i="2"/>
  <c r="J173" i="2"/>
  <c r="J172" i="2"/>
  <c r="J170" i="2"/>
  <c r="J169" i="2"/>
  <c r="BK167" i="2"/>
  <c r="BK166" i="2"/>
  <c r="J166" i="2"/>
  <c r="J165" i="2"/>
  <c r="J164" i="2"/>
  <c r="J163" i="2"/>
  <c r="J162" i="2"/>
  <c r="J161" i="2"/>
  <c r="J160" i="2"/>
  <c r="J158" i="2"/>
  <c r="J157" i="2"/>
  <c r="J156" i="2"/>
  <c r="J155" i="2"/>
  <c r="J154" i="2"/>
  <c r="J153" i="2"/>
  <c r="J152" i="2"/>
  <c r="J151" i="2"/>
  <c r="BK149" i="2"/>
  <c r="J148" i="2"/>
  <c r="J146" i="2"/>
  <c r="J134" i="2"/>
  <c r="J132" i="2"/>
  <c r="J130" i="2"/>
  <c r="BK127" i="2"/>
  <c r="J125" i="2"/>
  <c r="BK124" i="2" l="1"/>
  <c r="J124" i="2" s="1"/>
  <c r="J96" i="2" s="1"/>
  <c r="P124" i="2"/>
  <c r="R124" i="2"/>
  <c r="T124" i="2"/>
  <c r="BK128" i="2"/>
  <c r="J128" i="2" s="1"/>
  <c r="J97" i="2" s="1"/>
  <c r="P128" i="2"/>
  <c r="R128" i="2"/>
  <c r="T128" i="2"/>
  <c r="BK136" i="2"/>
  <c r="J136" i="2" s="1"/>
  <c r="J99" i="2" s="1"/>
  <c r="P136" i="2"/>
  <c r="R136" i="2"/>
  <c r="T136" i="2"/>
  <c r="BK159" i="2"/>
  <c r="J159" i="2" s="1"/>
  <c r="J100" i="2" s="1"/>
  <c r="P159" i="2"/>
  <c r="R159" i="2"/>
  <c r="T159" i="2"/>
  <c r="BK171" i="2"/>
  <c r="J171" i="2" s="1"/>
  <c r="J101" i="2" s="1"/>
  <c r="P171" i="2"/>
  <c r="R171" i="2"/>
  <c r="T171" i="2"/>
  <c r="BK177" i="2"/>
  <c r="J177" i="2" s="1"/>
  <c r="J102" i="2" s="1"/>
  <c r="P177" i="2"/>
  <c r="R177" i="2"/>
  <c r="T177" i="2"/>
  <c r="BK188" i="2"/>
  <c r="J188" i="2" s="1"/>
  <c r="J103" i="2" s="1"/>
  <c r="P188" i="2"/>
  <c r="R188" i="2"/>
  <c r="T188" i="2"/>
  <c r="BK192" i="2"/>
  <c r="J192" i="2" s="1"/>
  <c r="J104" i="2" s="1"/>
  <c r="P192" i="2"/>
  <c r="R192" i="2"/>
  <c r="T192" i="2"/>
  <c r="J87" i="2"/>
  <c r="F90" i="2"/>
  <c r="BE126" i="2"/>
  <c r="BE130" i="2"/>
  <c r="BE134" i="2"/>
  <c r="BE146" i="2"/>
  <c r="BE150" i="2"/>
  <c r="BE151" i="2"/>
  <c r="BE152" i="2"/>
  <c r="BE153" i="2"/>
  <c r="BE154" i="2"/>
  <c r="BE155" i="2"/>
  <c r="BE156" i="2"/>
  <c r="BE157" i="2"/>
  <c r="BE158" i="2"/>
  <c r="BE160" i="2"/>
  <c r="BE161" i="2"/>
  <c r="BE162" i="2"/>
  <c r="BE163" i="2"/>
  <c r="BE164" i="2"/>
  <c r="BE165" i="2"/>
  <c r="BE166" i="2"/>
  <c r="BE167" i="2"/>
  <c r="BE168" i="2"/>
  <c r="BE169" i="2"/>
  <c r="BE170" i="2"/>
  <c r="BE172" i="2"/>
  <c r="BE173" i="2"/>
  <c r="BE174" i="2"/>
  <c r="BE175" i="2"/>
  <c r="BE176" i="2"/>
  <c r="BE178" i="2"/>
  <c r="BE179" i="2"/>
  <c r="BE180" i="2"/>
  <c r="BE181" i="2"/>
  <c r="BE182" i="2"/>
  <c r="BE183" i="2"/>
  <c r="BE184" i="2"/>
  <c r="BE185" i="2"/>
  <c r="BE186" i="2"/>
  <c r="BE187" i="2"/>
  <c r="BE189" i="2"/>
  <c r="BE190" i="2"/>
  <c r="BE191" i="2"/>
  <c r="BE193" i="2"/>
  <c r="BE194" i="2"/>
  <c r="BE195" i="2"/>
  <c r="BE196" i="2"/>
  <c r="J89" i="2"/>
  <c r="J90" i="2"/>
  <c r="BE125" i="2"/>
  <c r="BE127" i="2"/>
  <c r="BE129" i="2"/>
  <c r="BE131" i="2"/>
  <c r="BE132" i="2"/>
  <c r="BE133" i="2"/>
  <c r="BE137" i="2"/>
  <c r="BE138" i="2"/>
  <c r="BE139" i="2"/>
  <c r="BE140" i="2"/>
  <c r="BE141" i="2"/>
  <c r="BE142" i="2"/>
  <c r="BE143" i="2"/>
  <c r="BE144" i="2"/>
  <c r="BE145" i="2"/>
  <c r="BE147" i="2"/>
  <c r="BE148" i="2"/>
  <c r="BE149" i="2"/>
  <c r="F32" i="2"/>
  <c r="BA95" i="1"/>
  <c r="BA94" i="1" s="1"/>
  <c r="W30" i="1" s="1"/>
  <c r="F34" i="2"/>
  <c r="BC95" i="1" s="1"/>
  <c r="BC94" i="1" s="1"/>
  <c r="W32" i="1" s="1"/>
  <c r="F33" i="2"/>
  <c r="BB95" i="1"/>
  <c r="BB94" i="1" s="1"/>
  <c r="W31" i="1" s="1"/>
  <c r="F35" i="2"/>
  <c r="BD95" i="1"/>
  <c r="BD94" i="1" s="1"/>
  <c r="W33" i="1" s="1"/>
  <c r="J32" i="2"/>
  <c r="AW95" i="1" s="1"/>
  <c r="T135" i="2" l="1"/>
  <c r="R135" i="2"/>
  <c r="P135" i="2"/>
  <c r="P122" i="2" s="1"/>
  <c r="AU95" i="1" s="1"/>
  <c r="AU94" i="1" s="1"/>
  <c r="T123" i="2"/>
  <c r="R123" i="2"/>
  <c r="R122" i="2"/>
  <c r="P123" i="2"/>
  <c r="BK123" i="2"/>
  <c r="J123" i="2"/>
  <c r="J95" i="2"/>
  <c r="BK135" i="2"/>
  <c r="J135" i="2"/>
  <c r="J98" i="2"/>
  <c r="AW94" i="1"/>
  <c r="AK30" i="1"/>
  <c r="AX94" i="1"/>
  <c r="AY94" i="1"/>
  <c r="F31" i="2"/>
  <c r="AZ95" i="1"/>
  <c r="AZ94" i="1"/>
  <c r="W29" i="1"/>
  <c r="J31" i="2"/>
  <c r="AV95" i="1"/>
  <c r="AT95" i="1"/>
  <c r="T122" i="2" l="1"/>
  <c r="BK122" i="2"/>
  <c r="J122" i="2"/>
  <c r="J94" i="2"/>
  <c r="AV94" i="1"/>
  <c r="AK29" i="1"/>
  <c r="J28" i="2" l="1"/>
  <c r="AG95" i="1" s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<sst xmlns="http://schemas.openxmlformats.org/spreadsheetml/2006/main" count="1211" uniqueCount="388">
  <si>
    <t>Export Komplet</t>
  </si>
  <si>
    <t/>
  </si>
  <si>
    <t>2.0</t>
  </si>
  <si>
    <t>ZAMOK</t>
  </si>
  <si>
    <t>False</t>
  </si>
  <si>
    <t>{e8d645f7-34dc-490a-86a0-4bade2ca52b4}</t>
  </si>
  <si>
    <t>0,1</t>
  </si>
  <si>
    <t>21</t>
  </si>
  <si>
    <t>0,01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</si>
  <si>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</si>
  <si>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</si>
  <si>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</si>
  <si>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</si>
  <si>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</si>
  <si>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</si>
  <si>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2024-19b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</si>
  <si>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</si>
  <si>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</si>
  <si>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SPS Klatovy</t>
  </si>
  <si>
    <t>KSO:</t>
  </si>
  <si>
    <t>CC-CZ:</t>
  </si>
  <si>
    <t>Místo:</t>
  </si>
  <si>
    <t>Klatovy</t>
  </si>
  <si>
    <t>Datum:</t>
  </si>
  <si>
    <t>Zadavatel:</t>
  </si>
  <si>
    <t>IČ:</t>
  </si>
  <si>
    <t>SPŠ Klatovy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</si>
  <si>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</si>
  <si>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</si>
  <si>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</si>
  <si>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</si>
  <si>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</si>
  <si>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</si>
  <si>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</si>
  <si>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</si>
  <si>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</si>
  <si>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</si>
  <si>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</si>
  <si>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</si>
  <si>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</si>
  <si>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</si>
  <si>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</si>
  <si>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</si>
  <si>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</si>
  <si>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</si>
  <si>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</si>
  <si>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</si>
  <si>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</si>
  <si>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</si>
  <si>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</si>
  <si>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</si>
  <si>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</si>
  <si>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</si>
  <si>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</si>
  <si>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</si>
  <si>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</si>
  <si>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</si>
  <si>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</si>
  <si>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</si>
  <si>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</si>
  <si>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</si>
  <si>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</si>
  <si>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</si>
  <si>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</si>
  <si>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</si>
  <si>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</si>
  <si>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</si>
  <si>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</si>
  <si>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</si>
  <si>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</si>
  <si>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</si>
  <si>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</si>
  <si>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</si>
  <si>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</si>
  <si>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</si>
  <si>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</si>
  <si>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</si>
  <si>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</si>
  <si>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</si>
  <si>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</si>
  <si>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</si>
  <si>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</si>
  <si>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</si>
  <si>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</si>
  <si>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</si>
  <si>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</si>
  <si>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</si>
  <si>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</si>
  <si>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</si>
  <si>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</si>
  <si>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</si>
  <si>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Bourání podlah, nové betonové podlahy, odvoz suti</t>
  </si>
  <si>
    <t>PSV - Práce a dodávky PSV</t>
  </si>
  <si>
    <t xml:space="preserve">    741 - Elektroinstalace - silnoproud</t>
  </si>
  <si>
    <t xml:space="preserve">    776 - Podlahy povlakové</t>
  </si>
  <si>
    <t xml:space="preserve">    766 - Konstrukce truhlářské</t>
  </si>
  <si>
    <t xml:space="preserve">    784 - Dokončovací práce - malby a nátěry, ostatní práce</t>
  </si>
  <si>
    <t xml:space="preserve">    997 - Přesun sutě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</si>
  <si>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</si>
  <si>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</si>
  <si>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</si>
  <si>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</si>
  <si>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</si>
  <si>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</si>
  <si>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</si>
  <si>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</si>
  <si>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</si>
  <si>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</si>
  <si>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</si>
  <si>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</si>
  <si>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</si>
  <si>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</si>
  <si>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</si>
  <si>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</si>
  <si>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</si>
  <si>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</si>
  <si>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</si>
  <si>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45</t>
  </si>
  <si>
    <t>K</t>
  </si>
  <si>
    <t>346272236</t>
  </si>
  <si>
    <t>Přizdívka z pórobetonových tvárnic tl 100 mm na šířku vestav.skříně, vč. kotvení</t>
  </si>
  <si>
    <t>kpl</t>
  </si>
  <si>
    <t>4</t>
  </si>
  <si>
    <t>-304712021</t>
  </si>
  <si>
    <t>46</t>
  </si>
  <si>
    <t>613381006</t>
  </si>
  <si>
    <t>Tenkovrstvá omítka - jádrová</t>
  </si>
  <si>
    <t>m2</t>
  </si>
  <si>
    <t>-1741952401</t>
  </si>
  <si>
    <t>47</t>
  </si>
  <si>
    <t>612311131</t>
  </si>
  <si>
    <t>Vápenný štuk vnitřních stěn tloušťky do 3 mm</t>
  </si>
  <si>
    <t>24225439</t>
  </si>
  <si>
    <t>6</t>
  </si>
  <si>
    <t>Bourání podlah, nové betonové podlahy, odvoz suti</t>
  </si>
  <si>
    <t>73</t>
  </si>
  <si>
    <t>965042141</t>
  </si>
  <si>
    <t>Bourání mazanin betonových tl do 100 mm pl přes 4 m2</t>
  </si>
  <si>
    <t>m3</t>
  </si>
  <si>
    <t>885947816</t>
  </si>
  <si>
    <t>69</t>
  </si>
  <si>
    <t>631311125</t>
  </si>
  <si>
    <t>Mazanina tl přes 80 do 120 mm z betonu prostého bez zvýšených nároků na prostředí tř. C 20/25</t>
  </si>
  <si>
    <t>-1000857427</t>
  </si>
  <si>
    <t>72</t>
  </si>
  <si>
    <t>998011001</t>
  </si>
  <si>
    <t>Přesun hmot pro budovy zděné v do 6 m</t>
  </si>
  <si>
    <t>t</t>
  </si>
  <si>
    <t>-1477331229</t>
  </si>
  <si>
    <t>50</t>
  </si>
  <si>
    <t>997013213</t>
  </si>
  <si>
    <t>Vnitrostaveništní doprava suti a vybouraných hmot pro budovy v přes 9 do 12 m ručně</t>
  </si>
  <si>
    <t>-2137588656</t>
  </si>
  <si>
    <t>52</t>
  </si>
  <si>
    <t>997013501</t>
  </si>
  <si>
    <t>Odvoz suti a vybouraných hmot na skládku nebo meziskládku do 5 km se složením</t>
  </si>
  <si>
    <t>1627846060</t>
  </si>
  <si>
    <t>51</t>
  </si>
  <si>
    <t>997013601</t>
  </si>
  <si>
    <t>Poplatek za uložení na skládce (skládkovné) stavebního odpadu betonového kód odpadu 17 01 01</t>
  </si>
  <si>
    <t>1642284550</t>
  </si>
  <si>
    <t>PSV</t>
  </si>
  <si>
    <t>Práce a dodávky PSV</t>
  </si>
  <si>
    <t>741</t>
  </si>
  <si>
    <t>Elektroinstalace - silnoproud</t>
  </si>
  <si>
    <t>8</t>
  </si>
  <si>
    <t>210192631</t>
  </si>
  <si>
    <t>Demontáž a montáž skříně rozvadeče</t>
  </si>
  <si>
    <t>16</t>
  </si>
  <si>
    <t>-2101065626</t>
  </si>
  <si>
    <t>10</t>
  </si>
  <si>
    <t>M</t>
  </si>
  <si>
    <t>34571032</t>
  </si>
  <si>
    <t>skříň rozvadeč 24Te rozšiření vnitřní</t>
  </si>
  <si>
    <t>kus</t>
  </si>
  <si>
    <t>32</t>
  </si>
  <si>
    <t>1633400012</t>
  </si>
  <si>
    <t>15</t>
  </si>
  <si>
    <t>741112071</t>
  </si>
  <si>
    <t>Montáž krabice přístrojová lištová plast jedno/dvouzásuvku</t>
  </si>
  <si>
    <t>-493499931</t>
  </si>
  <si>
    <t>34571476</t>
  </si>
  <si>
    <t>krabice lištová PVC přístrojová jedno/dvouzásuvku</t>
  </si>
  <si>
    <t>2075998750</t>
  </si>
  <si>
    <t>9</t>
  </si>
  <si>
    <t>741120811</t>
  </si>
  <si>
    <t>Demontáž stávající elektroinstalace</t>
  </si>
  <si>
    <t>m</t>
  </si>
  <si>
    <t>866004318</t>
  </si>
  <si>
    <t>741122015</t>
  </si>
  <si>
    <t>Montáž kabel Cu bez ukončení uložený pod omítku plný kulatý 3x1,5 mm2 (např. CYKY)</t>
  </si>
  <si>
    <t>-1244063581</t>
  </si>
  <si>
    <t>34111030</t>
  </si>
  <si>
    <t>kabel instalační jádro Cu plné izolace PVC plášť PVC 450/750V (CYKY) 3x1,5mm2</t>
  </si>
  <si>
    <t>1788899989</t>
  </si>
  <si>
    <t>741122016</t>
  </si>
  <si>
    <t>Montáž kabel Cu bez ukončení uložený pod omítku plný kulatý 3x2,5 až 6 mm2 (např. CYKY)</t>
  </si>
  <si>
    <t>-635624753</t>
  </si>
  <si>
    <t>34111036</t>
  </si>
  <si>
    <t>kabel instalační jádro Cu plné izolace PVC plášť PVC 450/750V (CYKY) 3x2,5mm2</t>
  </si>
  <si>
    <t>-1411665995</t>
  </si>
  <si>
    <t>5</t>
  </si>
  <si>
    <t>658280088</t>
  </si>
  <si>
    <t>34111042</t>
  </si>
  <si>
    <t>kabel instalační jádro Cu plné izolace PVC plášť PVC 450/750V (CYKY) 3x4mm2</t>
  </si>
  <si>
    <t>-1518817000</t>
  </si>
  <si>
    <t>13</t>
  </si>
  <si>
    <t>741310111</t>
  </si>
  <si>
    <t>Montáž zásuvek a vypínačů se zapojením vodičů</t>
  </si>
  <si>
    <t>-429387566</t>
  </si>
  <si>
    <t>14</t>
  </si>
  <si>
    <t>34555225</t>
  </si>
  <si>
    <t>zásuvky a vypínače</t>
  </si>
  <si>
    <t>-1599895036</t>
  </si>
  <si>
    <t>11</t>
  </si>
  <si>
    <t>741321003</t>
  </si>
  <si>
    <t>Montáž proudových chráničů dvoupólových nn ve skříni se zapojením vodičů</t>
  </si>
  <si>
    <t>469621296</t>
  </si>
  <si>
    <t>35829001</t>
  </si>
  <si>
    <t>chránič proudový 10/1N/0,03B</t>
  </si>
  <si>
    <t>-176699699</t>
  </si>
  <si>
    <t>19</t>
  </si>
  <si>
    <t>35822129</t>
  </si>
  <si>
    <t>Spínač IS 25/1</t>
  </si>
  <si>
    <t>1685242317</t>
  </si>
  <si>
    <t>17</t>
  </si>
  <si>
    <t>742110041</t>
  </si>
  <si>
    <t>Montáž lišt vkládacích pro slaboproud</t>
  </si>
  <si>
    <t>969640155</t>
  </si>
  <si>
    <t>18</t>
  </si>
  <si>
    <t>34571011</t>
  </si>
  <si>
    <t>lišta elektroinstalační vkládací 24x22mm</t>
  </si>
  <si>
    <t>-304369320</t>
  </si>
  <si>
    <t>58</t>
  </si>
  <si>
    <t>741370002</t>
  </si>
  <si>
    <t>Demontáž stávajícího svítidla bytové stropní přisazené</t>
  </si>
  <si>
    <t>1843567975</t>
  </si>
  <si>
    <t>57</t>
  </si>
  <si>
    <t>741370003</t>
  </si>
  <si>
    <t>Montáž svítidlo bytové stropní přisazené, vč. spojovacího materiálu</t>
  </si>
  <si>
    <t>1885163205</t>
  </si>
  <si>
    <t>59</t>
  </si>
  <si>
    <t>34833112</t>
  </si>
  <si>
    <t>svítidlo zářivkové interiérové, elektronický předřadník (v případě doplnění stávajících svítidel)</t>
  </si>
  <si>
    <t>1809328451</t>
  </si>
  <si>
    <t>7</t>
  </si>
  <si>
    <t>998741102</t>
  </si>
  <si>
    <t>Přesun hmot tonážní pro silnoproud v objektech v přes 6 do 12 m</t>
  </si>
  <si>
    <t>-1282785831</t>
  </si>
  <si>
    <t>776</t>
  </si>
  <si>
    <t>Podlahy povlakové</t>
  </si>
  <si>
    <t>20</t>
  </si>
  <si>
    <t>776111311</t>
  </si>
  <si>
    <t>Vysátí podkladu povlakových podlah</t>
  </si>
  <si>
    <t>35263864</t>
  </si>
  <si>
    <t>776121112</t>
  </si>
  <si>
    <t>Vodou ředitelná penetrace savého podkladu povlakových podlah</t>
  </si>
  <si>
    <t>-1512164282</t>
  </si>
  <si>
    <t>22</t>
  </si>
  <si>
    <t>776141111</t>
  </si>
  <si>
    <t>Stěrka podlahová nivelační pro vyrovnání podkladu povlakových podlah pevnosti 20 MPa tl do 3 mm</t>
  </si>
  <si>
    <t>640802504</t>
  </si>
  <si>
    <t>24</t>
  </si>
  <si>
    <t>776121321</t>
  </si>
  <si>
    <t>Penetrace + stěrkování</t>
  </si>
  <si>
    <t>2025861412</t>
  </si>
  <si>
    <t>23</t>
  </si>
  <si>
    <t>776111112</t>
  </si>
  <si>
    <t>Finální přebroušení podkladu s odsátím</t>
  </si>
  <si>
    <t>1970655461</t>
  </si>
  <si>
    <t>25</t>
  </si>
  <si>
    <t>776221111</t>
  </si>
  <si>
    <t>Lepení pásů z PVC standardním lepidlem, vč. lepidla</t>
  </si>
  <si>
    <t>-2126375619</t>
  </si>
  <si>
    <t>26</t>
  </si>
  <si>
    <t>28412285</t>
  </si>
  <si>
    <t>krytina podlahová heterogenní tl 2mm</t>
  </si>
  <si>
    <t>-1947211365</t>
  </si>
  <si>
    <t>27</t>
  </si>
  <si>
    <t>776411211</t>
  </si>
  <si>
    <t>Montáž obvodových soklíků z PVC</t>
  </si>
  <si>
    <t>-2071988001</t>
  </si>
  <si>
    <t>28</t>
  </si>
  <si>
    <t>28412245</t>
  </si>
  <si>
    <t>krytina podlahová heterogenní š 1,5m tl 2mm</t>
  </si>
  <si>
    <t>-280124739</t>
  </si>
  <si>
    <t>29</t>
  </si>
  <si>
    <t>776421311</t>
  </si>
  <si>
    <t>Montáž přechodových lišt, vč. dodávky lišt</t>
  </si>
  <si>
    <t>ks</t>
  </si>
  <si>
    <t>-1691805669</t>
  </si>
  <si>
    <t>30</t>
  </si>
  <si>
    <t>998776102</t>
  </si>
  <si>
    <t>Přesun hmot tonážní pro podlahy povlakové v objektech v přes 6 do 12 m</t>
  </si>
  <si>
    <t>-836470949</t>
  </si>
  <si>
    <t>766</t>
  </si>
  <si>
    <t>Konstrukce truhlářské</t>
  </si>
  <si>
    <t>41</t>
  </si>
  <si>
    <t>766660001</t>
  </si>
  <si>
    <t>Montáž dveřních křídel otvíravých jednokřídlových š do 0,8 m do ocelové zárubně, vč. kování</t>
  </si>
  <si>
    <t>-489754682</t>
  </si>
  <si>
    <t>44</t>
  </si>
  <si>
    <t>61162074</t>
  </si>
  <si>
    <t>dveře plné jednokřídlé voštinové povrch laminátový plné 800x1970, vč. kování</t>
  </si>
  <si>
    <t>684300201</t>
  </si>
  <si>
    <t>60</t>
  </si>
  <si>
    <t>763411821</t>
  </si>
  <si>
    <t>Demontáž dveří</t>
  </si>
  <si>
    <t>1415180166</t>
  </si>
  <si>
    <t>48</t>
  </si>
  <si>
    <t>766691812</t>
  </si>
  <si>
    <t>Demontáž radiátorových krytů</t>
  </si>
  <si>
    <t>1955562422</t>
  </si>
  <si>
    <t>49</t>
  </si>
  <si>
    <t>766692111</t>
  </si>
  <si>
    <t>Demontáž záclonových krytů</t>
  </si>
  <si>
    <t>785739592</t>
  </si>
  <si>
    <t>784</t>
  </si>
  <si>
    <t>Dokončovací práce - malby a nátěry, ostatní práce</t>
  </si>
  <si>
    <t>34</t>
  </si>
  <si>
    <t>784171101</t>
  </si>
  <si>
    <t>Zakrytí vnitřních podlah včetně pozdějšího odkrytí</t>
  </si>
  <si>
    <t>22050016</t>
  </si>
  <si>
    <t>31</t>
  </si>
  <si>
    <t>784111001</t>
  </si>
  <si>
    <t>Oprášení (ometení ) podkladu v místnostech v do 3,80 m</t>
  </si>
  <si>
    <t>-1463610535</t>
  </si>
  <si>
    <t>784121001</t>
  </si>
  <si>
    <t>Oškrabání malby v místnostech v do 3,80 m</t>
  </si>
  <si>
    <t>-979623370</t>
  </si>
  <si>
    <t>33</t>
  </si>
  <si>
    <t>784161231</t>
  </si>
  <si>
    <t>Lokální vyrovnání podkladu sádrovou stěrkou pl přes 0,5 do 1 m2 v místnostech v do 3,80 m</t>
  </si>
  <si>
    <t>1367307223</t>
  </si>
  <si>
    <t>35</t>
  </si>
  <si>
    <t>784181101</t>
  </si>
  <si>
    <t>Základní akrylátová jednonásobná bezbarvá penetrace podkladu v místnostech v do 3,80 m</t>
  </si>
  <si>
    <t>2003315171</t>
  </si>
  <si>
    <t>36</t>
  </si>
  <si>
    <t>784221101</t>
  </si>
  <si>
    <t>Dvojnásobné bílé malby ze směsí za sucha dobře otěruvzdorných v místnostech do 3,80 m</t>
  </si>
  <si>
    <t>1312996131</t>
  </si>
  <si>
    <t>37</t>
  </si>
  <si>
    <t>784191001</t>
  </si>
  <si>
    <t>Čištění vnitřních ploch oken nebo balkonových dveří jednoduchých po provedení malířských prací</t>
  </si>
  <si>
    <t>-300840001</t>
  </si>
  <si>
    <t>38</t>
  </si>
  <si>
    <t>783301303</t>
  </si>
  <si>
    <t>Obroušení zárubní</t>
  </si>
  <si>
    <t>1940589337</t>
  </si>
  <si>
    <t>39</t>
  </si>
  <si>
    <t>783314101</t>
  </si>
  <si>
    <t>Základní jednonásobný syntetický nátěr zámečnických konstrukcí</t>
  </si>
  <si>
    <t>1112983075</t>
  </si>
  <si>
    <t>40</t>
  </si>
  <si>
    <t>783317101</t>
  </si>
  <si>
    <t>Krycí jednonásobný syntetický standardní nátěr zámečnických konstrukcí</t>
  </si>
  <si>
    <t>2097936070</t>
  </si>
  <si>
    <t>997</t>
  </si>
  <si>
    <t>Přesun sutě</t>
  </si>
  <si>
    <t>74</t>
  </si>
  <si>
    <t>2045651841</t>
  </si>
  <si>
    <t>75</t>
  </si>
  <si>
    <t>-709009984</t>
  </si>
  <si>
    <t>76</t>
  </si>
  <si>
    <t>997013635</t>
  </si>
  <si>
    <t>Poplatek za uložení na skládce (skládkovné) komunálního odpadu kód odpadu 20 03 01</t>
  </si>
  <si>
    <t>709513431</t>
  </si>
  <si>
    <t>VRN</t>
  </si>
  <si>
    <t>Vedlejší rozpočtové náklady</t>
  </si>
  <si>
    <t>53</t>
  </si>
  <si>
    <t>030001000</t>
  </si>
  <si>
    <t>Zařízení staveniště</t>
  </si>
  <si>
    <t>…</t>
  </si>
  <si>
    <t>1024</t>
  </si>
  <si>
    <t>-1396397575</t>
  </si>
  <si>
    <t>54</t>
  </si>
  <si>
    <t>040001000</t>
  </si>
  <si>
    <t>Inženýrská činnost</t>
  </si>
  <si>
    <t>-1960131265</t>
  </si>
  <si>
    <t>55</t>
  </si>
  <si>
    <t>044002000</t>
  </si>
  <si>
    <t>Revize</t>
  </si>
  <si>
    <t>1455052727</t>
  </si>
  <si>
    <t>56</t>
  </si>
  <si>
    <t>065002000</t>
  </si>
  <si>
    <t>Mimostaveništní doprava materiálů</t>
  </si>
  <si>
    <t>1668522584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</si>
</sst>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pans="1:74" s="1" customFormat="1" ht="24.95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E4" s="22" t="s">
        <v>12</v>
      </c>
      <c r="BS4" s="14" t="s">
        <v>13</v>
      </c>
    </row>
    <row r="5" spans="1:74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1" t="s">
        <v>15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19"/>
      <c r="AL5" s="19"/>
      <c r="AM5" s="19"/>
      <c r="AN5" s="19"/>
      <c r="AO5" s="19"/>
      <c r="AP5" s="19"/>
      <c r="AQ5" s="19"/>
      <c r="AR5" s="17"/>
      <c r="BE5" s="238" t="s">
        <v>16</v>
      </c>
      <c r="BS5" s="14" t="s">
        <v>6</v>
      </c>
    </row>
    <row r="6" spans="1:74" s="1" customFormat="1" ht="36.950000000000003" customHeight="1">
      <c r="B6" s="18"/>
      <c r="C6" s="19"/>
      <c r="D6" s="25" t="s">
        <v>17</v>
      </c>
      <c r="E6" s="19"/>
      <c r="F6" s="19"/>
      <c r="G6" s="19"/>
      <c r="H6" s="19"/>
      <c r="I6" s="19"/>
      <c r="J6" s="19"/>
      <c r="K6" s="243" t="s">
        <v>18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19"/>
      <c r="AL6" s="19"/>
      <c r="AM6" s="19"/>
      <c r="AN6" s="19"/>
      <c r="AO6" s="19"/>
      <c r="AP6" s="19"/>
      <c r="AQ6" s="19"/>
      <c r="AR6" s="17"/>
      <c r="BE6" s="239"/>
      <c r="BS6" s="14" t="s">
        <v>6</v>
      </c>
    </row>
    <row r="7" spans="1:74" s="1" customFormat="1" ht="12" customHeight="1">
      <c r="B7" s="18"/>
      <c r="C7" s="19"/>
      <c r="D7" s="26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</v>
      </c>
      <c r="AO7" s="19"/>
      <c r="AP7" s="19"/>
      <c r="AQ7" s="19"/>
      <c r="AR7" s="17"/>
      <c r="BE7" s="239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/>
      <c r="AO8" s="19"/>
      <c r="AP8" s="19"/>
      <c r="AQ8" s="19"/>
      <c r="AR8" s="17"/>
      <c r="BE8" s="23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9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9"/>
      <c r="BS13" s="14" t="s">
        <v>6</v>
      </c>
    </row>
    <row r="14" spans="1:74" ht="12.75">
      <c r="B14" s="18"/>
      <c r="C14" s="19"/>
      <c r="D14" s="19"/>
      <c r="E14" s="244" t="s">
        <v>29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9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9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9"/>
      <c r="BS18" s="14" t="s">
        <v>8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9"/>
      <c r="BS19" s="14" t="s">
        <v>8</v>
      </c>
    </row>
    <row r="20" spans="1:71" s="1" customFormat="1" ht="18.399999999999999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9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9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9"/>
    </row>
    <row r="23" spans="1:71" s="1" customFormat="1" ht="16.5" customHeight="1">
      <c r="B23" s="18"/>
      <c r="C23" s="19"/>
      <c r="D23" s="19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19"/>
      <c r="AP23" s="19"/>
      <c r="AQ23" s="19"/>
      <c r="AR23" s="17"/>
      <c r="BE23" s="23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9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7">
        <f>ROUND(AG94,2)</f>
        <v>0</v>
      </c>
      <c r="AL26" s="248"/>
      <c r="AM26" s="248"/>
      <c r="AN26" s="248"/>
      <c r="AO26" s="248"/>
      <c r="AP26" s="33"/>
      <c r="AQ26" s="33"/>
      <c r="AR26" s="36"/>
      <c r="BE26" s="23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9" t="s">
        <v>36</v>
      </c>
      <c r="M28" s="249"/>
      <c r="N28" s="249"/>
      <c r="O28" s="249"/>
      <c r="P28" s="249"/>
      <c r="Q28" s="33"/>
      <c r="R28" s="33"/>
      <c r="S28" s="33"/>
      <c r="T28" s="33"/>
      <c r="U28" s="33"/>
      <c r="V28" s="33"/>
      <c r="W28" s="249" t="s">
        <v>37</v>
      </c>
      <c r="X28" s="249"/>
      <c r="Y28" s="249"/>
      <c r="Z28" s="249"/>
      <c r="AA28" s="249"/>
      <c r="AB28" s="249"/>
      <c r="AC28" s="249"/>
      <c r="AD28" s="249"/>
      <c r="AE28" s="249"/>
      <c r="AF28" s="33"/>
      <c r="AG28" s="33"/>
      <c r="AH28" s="33"/>
      <c r="AI28" s="33"/>
      <c r="AJ28" s="33"/>
      <c r="AK28" s="249" t="s">
        <v>38</v>
      </c>
      <c r="AL28" s="249"/>
      <c r="AM28" s="249"/>
      <c r="AN28" s="249"/>
      <c r="AO28" s="249"/>
      <c r="AP28" s="33"/>
      <c r="AQ28" s="33"/>
      <c r="AR28" s="36"/>
      <c r="BE28" s="239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33">
        <v>0.21</v>
      </c>
      <c r="M29" s="232"/>
      <c r="N29" s="232"/>
      <c r="O29" s="232"/>
      <c r="P29" s="232"/>
      <c r="Q29" s="38"/>
      <c r="R29" s="38"/>
      <c r="S29" s="38"/>
      <c r="T29" s="38"/>
      <c r="U29" s="38"/>
      <c r="V29" s="38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8"/>
      <c r="AG29" s="38"/>
      <c r="AH29" s="38"/>
      <c r="AI29" s="38"/>
      <c r="AJ29" s="38"/>
      <c r="AK29" s="231">
        <f>ROUND(AV94, 2)</f>
        <v>0</v>
      </c>
      <c r="AL29" s="232"/>
      <c r="AM29" s="232"/>
      <c r="AN29" s="232"/>
      <c r="AO29" s="232"/>
      <c r="AP29" s="38"/>
      <c r="AQ29" s="38"/>
      <c r="AR29" s="39"/>
      <c r="BE29" s="240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33">
        <v>0.12</v>
      </c>
      <c r="M30" s="232"/>
      <c r="N30" s="232"/>
      <c r="O30" s="232"/>
      <c r="P30" s="232"/>
      <c r="Q30" s="38"/>
      <c r="R30" s="38"/>
      <c r="S30" s="38"/>
      <c r="T30" s="38"/>
      <c r="U30" s="38"/>
      <c r="V30" s="38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8"/>
      <c r="AG30" s="38"/>
      <c r="AH30" s="38"/>
      <c r="AI30" s="38"/>
      <c r="AJ30" s="38"/>
      <c r="AK30" s="231">
        <f>ROUND(AW94, 2)</f>
        <v>0</v>
      </c>
      <c r="AL30" s="232"/>
      <c r="AM30" s="232"/>
      <c r="AN30" s="232"/>
      <c r="AO30" s="232"/>
      <c r="AP30" s="38"/>
      <c r="AQ30" s="38"/>
      <c r="AR30" s="39"/>
      <c r="BE30" s="240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33">
        <v>0.21</v>
      </c>
      <c r="M31" s="232"/>
      <c r="N31" s="232"/>
      <c r="O31" s="232"/>
      <c r="P31" s="232"/>
      <c r="Q31" s="38"/>
      <c r="R31" s="38"/>
      <c r="S31" s="38"/>
      <c r="T31" s="38"/>
      <c r="U31" s="38"/>
      <c r="V31" s="38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F31" s="38"/>
      <c r="AG31" s="38"/>
      <c r="AH31" s="38"/>
      <c r="AI31" s="38"/>
      <c r="AJ31" s="38"/>
      <c r="AK31" s="231">
        <v>0</v>
      </c>
      <c r="AL31" s="232"/>
      <c r="AM31" s="232"/>
      <c r="AN31" s="232"/>
      <c r="AO31" s="232"/>
      <c r="AP31" s="38"/>
      <c r="AQ31" s="38"/>
      <c r="AR31" s="39"/>
      <c r="BE31" s="240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33">
        <v>0.12</v>
      </c>
      <c r="M32" s="232"/>
      <c r="N32" s="232"/>
      <c r="O32" s="232"/>
      <c r="P32" s="232"/>
      <c r="Q32" s="38"/>
      <c r="R32" s="38"/>
      <c r="S32" s="38"/>
      <c r="T32" s="38"/>
      <c r="U32" s="38"/>
      <c r="V32" s="38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F32" s="38"/>
      <c r="AG32" s="38"/>
      <c r="AH32" s="38"/>
      <c r="AI32" s="38"/>
      <c r="AJ32" s="38"/>
      <c r="AK32" s="231">
        <v>0</v>
      </c>
      <c r="AL32" s="232"/>
      <c r="AM32" s="232"/>
      <c r="AN32" s="232"/>
      <c r="AO32" s="232"/>
      <c r="AP32" s="38"/>
      <c r="AQ32" s="38"/>
      <c r="AR32" s="39"/>
      <c r="BE32" s="240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33">
        <v>0</v>
      </c>
      <c r="M33" s="232"/>
      <c r="N33" s="232"/>
      <c r="O33" s="232"/>
      <c r="P33" s="232"/>
      <c r="Q33" s="38"/>
      <c r="R33" s="38"/>
      <c r="S33" s="38"/>
      <c r="T33" s="38"/>
      <c r="U33" s="38"/>
      <c r="V33" s="38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8"/>
      <c r="AG33" s="38"/>
      <c r="AH33" s="38"/>
      <c r="AI33" s="38"/>
      <c r="AJ33" s="38"/>
      <c r="AK33" s="231">
        <v>0</v>
      </c>
      <c r="AL33" s="232"/>
      <c r="AM33" s="232"/>
      <c r="AN33" s="232"/>
      <c r="AO33" s="232"/>
      <c r="AP33" s="38"/>
      <c r="AQ33" s="38"/>
      <c r="AR33" s="39"/>
      <c r="BE33" s="24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9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4" t="s">
        <v>47</v>
      </c>
      <c r="Y35" s="235"/>
      <c r="Z35" s="235"/>
      <c r="AA35" s="235"/>
      <c r="AB35" s="235"/>
      <c r="AC35" s="42"/>
      <c r="AD35" s="42"/>
      <c r="AE35" s="42"/>
      <c r="AF35" s="42"/>
      <c r="AG35" s="42"/>
      <c r="AH35" s="42"/>
      <c r="AI35" s="42"/>
      <c r="AJ35" s="42"/>
      <c r="AK35" s="236">
        <f>SUM(AK26:AK33)</f>
        <v>0</v>
      </c>
      <c r="AL35" s="235"/>
      <c r="AM35" s="235"/>
      <c r="AN35" s="235"/>
      <c r="AO35" s="23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14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2024-19b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17</v>
      </c>
      <c r="D85" s="60"/>
      <c r="E85" s="60"/>
      <c r="F85" s="60"/>
      <c r="G85" s="60"/>
      <c r="H85" s="60"/>
      <c r="I85" s="60"/>
      <c r="J85" s="60"/>
      <c r="K85" s="60"/>
      <c r="L85" s="220" t="str">
        <f>K6</f>
        <v>SPS Klatovy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60"/>
      <c r="AL85" s="60"/>
      <c r="AM85" s="60"/>
      <c r="AN85" s="60"/>
      <c r="AO85" s="6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21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Klatovy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23</v>
      </c>
      <c r="AJ87" s="33"/>
      <c r="AK87" s="33"/>
      <c r="AL87" s="33"/>
      <c r="AM87" s="222" t="str">
        <f>IF(AN8= "","",AN8)</f>
        <v/>
      </c>
      <c r="AN87" s="22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SPŠ Klatovy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23" t="str">
        <f>IF(E17="","",E17)</f>
        <v xml:space="preserve"> </v>
      </c>
      <c r="AN89" s="224"/>
      <c r="AO89" s="224"/>
      <c r="AP89" s="224"/>
      <c r="AQ89" s="33"/>
      <c r="AR89" s="36"/>
      <c r="AS89" s="225" t="s">
        <v>55</v>
      </c>
      <c r="AT89" s="22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23" t="str">
        <f>IF(E20="","",E20)</f>
        <v xml:space="preserve"> </v>
      </c>
      <c r="AN90" s="224"/>
      <c r="AO90" s="224"/>
      <c r="AP90" s="224"/>
      <c r="AQ90" s="33"/>
      <c r="AR90" s="36"/>
      <c r="AS90" s="227"/>
      <c r="AT90" s="22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9"/>
      <c r="AT91" s="23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10" t="s">
        <v>56</v>
      </c>
      <c r="D92" s="211"/>
      <c r="E92" s="211"/>
      <c r="F92" s="211"/>
      <c r="G92" s="211"/>
      <c r="H92" s="70"/>
      <c r="I92" s="212" t="s">
        <v>57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58</v>
      </c>
      <c r="AH92" s="211"/>
      <c r="AI92" s="211"/>
      <c r="AJ92" s="211"/>
      <c r="AK92" s="211"/>
      <c r="AL92" s="211"/>
      <c r="AM92" s="211"/>
      <c r="AN92" s="212" t="s">
        <v>59</v>
      </c>
      <c r="AO92" s="211"/>
      <c r="AP92" s="214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18">
        <f>ROUND(AG95,2)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24.75" customHeight="1">
      <c r="A95" s="89" t="s">
        <v>78</v>
      </c>
      <c r="B95" s="90"/>
      <c r="C95" s="91"/>
      <c r="D95" s="217" t="s">
        <v>15</v>
      </c>
      <c r="E95" s="217"/>
      <c r="F95" s="217"/>
      <c r="G95" s="217"/>
      <c r="H95" s="217"/>
      <c r="I95" s="92"/>
      <c r="J95" s="217" t="s">
        <v>18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'2024-19b - SPS Klatovy'!J28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93" t="s">
        <v>79</v>
      </c>
      <c r="AR95" s="94"/>
      <c r="AS95" s="95">
        <v>0</v>
      </c>
      <c r="AT95" s="96">
        <f>ROUND(SUM(AV95:AW95),2)</f>
        <v>0</v>
      </c>
      <c r="AU95" s="97">
        <f>'2024-19b - SPS Klatovy'!P122</f>
        <v>0</v>
      </c>
      <c r="AV95" s="96">
        <f>'2024-19b - SPS Klatovy'!J31</f>
        <v>0</v>
      </c>
      <c r="AW95" s="96">
        <f>'2024-19b - SPS Klatovy'!J32</f>
        <v>0</v>
      </c>
      <c r="AX95" s="96">
        <f>'2024-19b - SPS Klatovy'!J33</f>
        <v>0</v>
      </c>
      <c r="AY95" s="96">
        <f>'2024-19b - SPS Klatovy'!J34</f>
        <v>0</v>
      </c>
      <c r="AZ95" s="96">
        <f>'2024-19b - SPS Klatovy'!F31</f>
        <v>0</v>
      </c>
      <c r="BA95" s="96">
        <f>'2024-19b - SPS Klatovy'!F32</f>
        <v>0</v>
      </c>
      <c r="BB95" s="96">
        <f>'2024-19b - SPS Klatovy'!F33</f>
        <v>0</v>
      </c>
      <c r="BC95" s="96">
        <f>'2024-19b - SPS Klatovy'!F34</f>
        <v>0</v>
      </c>
      <c r="BD95" s="98">
        <f>'2024-19b - SPS Klatovy'!F35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wYsIYF+Gs6UHmXWLB/8Y4SOYBOJx6Qmqldv3T4cRQfekqn+ygf9SfDn9ScXzFRHdXCEh29MXTvTX554UGq27iA==" saltValue="4G1xJ/GOWIvOKlp/W36ZHxgJRvnMID0ipU1Tc4vi6castF4CZwYJlo8dXjq59NUGjc4zsaI6qoQ/WxPeWfx6R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4-19b - SPS Klato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82</v>
      </c>
    </row>
    <row r="4" spans="1:46" s="1" customFormat="1" ht="24.95" customHeight="1">
      <c r="B4" s="17"/>
      <c r="D4" s="102" t="s">
        <v>83</v>
      </c>
      <c r="L4" s="17"/>
      <c r="M4" s="103" t="s">
        <v>11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17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0" t="s">
        <v>18</v>
      </c>
      <c r="F7" s="251"/>
      <c r="G7" s="251"/>
      <c r="H7" s="25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19</v>
      </c>
      <c r="E9" s="31"/>
      <c r="F9" s="105" t="s">
        <v>1</v>
      </c>
      <c r="G9" s="31"/>
      <c r="H9" s="31"/>
      <c r="I9" s="104" t="s">
        <v>20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21</v>
      </c>
      <c r="E10" s="31"/>
      <c r="F10" s="105" t="s">
        <v>22</v>
      </c>
      <c r="G10" s="31"/>
      <c r="H10" s="31"/>
      <c r="I10" s="104" t="s">
        <v>23</v>
      </c>
      <c r="J10" s="106">
        <f>'Rekapitulace stavby'!AN8</f>
        <v>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2" t="str">
        <f>'Rekapitulace stavby'!E14</f>
        <v>Vyplň údaj</v>
      </c>
      <c r="F16" s="253"/>
      <c r="G16" s="253"/>
      <c r="H16" s="253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27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33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27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34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4" t="s">
        <v>1</v>
      </c>
      <c r="F25" s="254"/>
      <c r="G25" s="254"/>
      <c r="H25" s="25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35</v>
      </c>
      <c r="E28" s="31"/>
      <c r="F28" s="31"/>
      <c r="G28" s="31"/>
      <c r="H28" s="31"/>
      <c r="I28" s="31"/>
      <c r="J28" s="112">
        <f>ROUND(J122,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37</v>
      </c>
      <c r="G30" s="31"/>
      <c r="H30" s="31"/>
      <c r="I30" s="113" t="s">
        <v>36</v>
      </c>
      <c r="J30" s="113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39</v>
      </c>
      <c r="E31" s="104" t="s">
        <v>40</v>
      </c>
      <c r="F31" s="115">
        <f>ROUND((SUM(BE122:BE196)),  2)</f>
        <v>0</v>
      </c>
      <c r="G31" s="31"/>
      <c r="H31" s="31"/>
      <c r="I31" s="116">
        <v>0.21</v>
      </c>
      <c r="J31" s="115">
        <f>ROUND(((SUM(BE122:BE196))*I31),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41</v>
      </c>
      <c r="F32" s="115">
        <f>ROUND((SUM(BF122:BF196)),  2)</f>
        <v>0</v>
      </c>
      <c r="G32" s="31"/>
      <c r="H32" s="31"/>
      <c r="I32" s="116">
        <v>0.12</v>
      </c>
      <c r="J32" s="115">
        <f>ROUND(((SUM(BF122:BF196))*I32),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42</v>
      </c>
      <c r="F33" s="115">
        <f>ROUND((SUM(BG122:BG196)),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43</v>
      </c>
      <c r="F34" s="115">
        <f>ROUND((SUM(BH122:BH196)),  2)</f>
        <v>0</v>
      </c>
      <c r="G34" s="31"/>
      <c r="H34" s="31"/>
      <c r="I34" s="116">
        <v>0.12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44</v>
      </c>
      <c r="F35" s="115">
        <f>ROUND((SUM(BI122:BI196)),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45</v>
      </c>
      <c r="E37" s="119"/>
      <c r="F37" s="119"/>
      <c r="G37" s="120" t="s">
        <v>46</v>
      </c>
      <c r="H37" s="121" t="s">
        <v>47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48</v>
      </c>
      <c r="E50" s="125"/>
      <c r="F50" s="125"/>
      <c r="G50" s="124" t="s">
        <v>49</v>
      </c>
      <c r="H50" s="125"/>
      <c r="I50" s="125"/>
      <c r="J50" s="125"/>
      <c r="K50" s="125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26" t="s">
        <v>50</v>
      </c>
      <c r="E61" s="127"/>
      <c r="F61" s="128" t="s">
        <v>51</v>
      </c>
      <c r="G61" s="126" t="s">
        <v>50</v>
      </c>
      <c r="H61" s="127"/>
      <c r="I61" s="127"/>
      <c r="J61" s="129" t="s">
        <v>51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4" t="s">
        <v>52</v>
      </c>
      <c r="E65" s="130"/>
      <c r="F65" s="130"/>
      <c r="G65" s="124" t="s">
        <v>53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26" t="s">
        <v>50</v>
      </c>
      <c r="E76" s="127"/>
      <c r="F76" s="128" t="s">
        <v>51</v>
      </c>
      <c r="G76" s="126" t="s">
        <v>50</v>
      </c>
      <c r="H76" s="127"/>
      <c r="I76" s="127"/>
      <c r="J76" s="129" t="s">
        <v>51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17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0" t="str">
        <f>E7</f>
        <v>SPS Klatovy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21</v>
      </c>
      <c r="D87" s="33"/>
      <c r="E87" s="33"/>
      <c r="F87" s="24" t="str">
        <f>F10</f>
        <v>Klatovy</v>
      </c>
      <c r="G87" s="33"/>
      <c r="H87" s="33"/>
      <c r="I87" s="26" t="s">
        <v>23</v>
      </c>
      <c r="J87" s="63">
        <f>IF(J10="","",J10)</f>
        <v>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SPŠ Klatovy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33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85</v>
      </c>
      <c r="D92" s="136"/>
      <c r="E92" s="136"/>
      <c r="F92" s="136"/>
      <c r="G92" s="136"/>
      <c r="H92" s="136"/>
      <c r="I92" s="136"/>
      <c r="J92" s="137" t="s">
        <v>86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87</v>
      </c>
      <c r="D94" s="33"/>
      <c r="E94" s="33"/>
      <c r="F94" s="33"/>
      <c r="G94" s="33"/>
      <c r="H94" s="33"/>
      <c r="I94" s="33"/>
      <c r="J94" s="81">
        <f>J122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5" customHeight="1">
      <c r="B95" s="139"/>
      <c r="C95" s="140"/>
      <c r="D95" s="141" t="s">
        <v>89</v>
      </c>
      <c r="E95" s="142"/>
      <c r="F95" s="142"/>
      <c r="G95" s="142"/>
      <c r="H95" s="142"/>
      <c r="I95" s="142"/>
      <c r="J95" s="143">
        <f>J123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90</v>
      </c>
      <c r="E96" s="148"/>
      <c r="F96" s="148"/>
      <c r="G96" s="148"/>
      <c r="H96" s="148"/>
      <c r="I96" s="148"/>
      <c r="J96" s="149">
        <f>J124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91</v>
      </c>
      <c r="E97" s="148"/>
      <c r="F97" s="148"/>
      <c r="G97" s="148"/>
      <c r="H97" s="148"/>
      <c r="I97" s="148"/>
      <c r="J97" s="149">
        <f>J128</f>
        <v>0</v>
      </c>
      <c r="K97" s="146"/>
      <c r="L97" s="150"/>
    </row>
    <row r="98" spans="1:31" s="9" customFormat="1" ht="24.95" customHeight="1">
      <c r="B98" s="139"/>
      <c r="C98" s="140"/>
      <c r="D98" s="141" t="s">
        <v>92</v>
      </c>
      <c r="E98" s="142"/>
      <c r="F98" s="142"/>
      <c r="G98" s="142"/>
      <c r="H98" s="142"/>
      <c r="I98" s="142"/>
      <c r="J98" s="143">
        <f>J135</f>
        <v>0</v>
      </c>
      <c r="K98" s="140"/>
      <c r="L98" s="144"/>
    </row>
    <row r="99" spans="1:31" s="10" customFormat="1" ht="19.899999999999999" customHeight="1">
      <c r="B99" s="145"/>
      <c r="C99" s="146"/>
      <c r="D99" s="147" t="s">
        <v>93</v>
      </c>
      <c r="E99" s="148"/>
      <c r="F99" s="148"/>
      <c r="G99" s="148"/>
      <c r="H99" s="148"/>
      <c r="I99" s="148"/>
      <c r="J99" s="149">
        <f>J136</f>
        <v>0</v>
      </c>
      <c r="K99" s="146"/>
      <c r="L99" s="150"/>
    </row>
    <row r="100" spans="1:31" s="10" customFormat="1" ht="19.899999999999999" customHeight="1">
      <c r="B100" s="145"/>
      <c r="C100" s="146"/>
      <c r="D100" s="147" t="s">
        <v>94</v>
      </c>
      <c r="E100" s="148"/>
      <c r="F100" s="148"/>
      <c r="G100" s="148"/>
      <c r="H100" s="148"/>
      <c r="I100" s="148"/>
      <c r="J100" s="149">
        <f>J159</f>
        <v>0</v>
      </c>
      <c r="K100" s="146"/>
      <c r="L100" s="150"/>
    </row>
    <row r="101" spans="1:31" s="10" customFormat="1" ht="19.899999999999999" customHeight="1">
      <c r="B101" s="145"/>
      <c r="C101" s="146"/>
      <c r="D101" s="147" t="s">
        <v>95</v>
      </c>
      <c r="E101" s="148"/>
      <c r="F101" s="148"/>
      <c r="G101" s="148"/>
      <c r="H101" s="148"/>
      <c r="I101" s="148"/>
      <c r="J101" s="149">
        <f>J171</f>
        <v>0</v>
      </c>
      <c r="K101" s="146"/>
      <c r="L101" s="150"/>
    </row>
    <row r="102" spans="1:31" s="10" customFormat="1" ht="19.899999999999999" customHeight="1">
      <c r="B102" s="145"/>
      <c r="C102" s="146"/>
      <c r="D102" s="147" t="s">
        <v>96</v>
      </c>
      <c r="E102" s="148"/>
      <c r="F102" s="148"/>
      <c r="G102" s="148"/>
      <c r="H102" s="148"/>
      <c r="I102" s="148"/>
      <c r="J102" s="149">
        <f>J177</f>
        <v>0</v>
      </c>
      <c r="K102" s="146"/>
      <c r="L102" s="150"/>
    </row>
    <row r="103" spans="1:31" s="10" customFormat="1" ht="19.899999999999999" customHeight="1">
      <c r="B103" s="145"/>
      <c r="C103" s="146"/>
      <c r="D103" s="147" t="s">
        <v>97</v>
      </c>
      <c r="E103" s="148"/>
      <c r="F103" s="148"/>
      <c r="G103" s="148"/>
      <c r="H103" s="148"/>
      <c r="I103" s="148"/>
      <c r="J103" s="149">
        <f>J188</f>
        <v>0</v>
      </c>
      <c r="K103" s="146"/>
      <c r="L103" s="150"/>
    </row>
    <row r="104" spans="1:31" s="9" customFormat="1" ht="24.95" customHeight="1">
      <c r="B104" s="139"/>
      <c r="C104" s="140"/>
      <c r="D104" s="141" t="s">
        <v>98</v>
      </c>
      <c r="E104" s="142"/>
      <c r="F104" s="142"/>
      <c r="G104" s="142"/>
      <c r="H104" s="142"/>
      <c r="I104" s="142"/>
      <c r="J104" s="143">
        <f>J192</f>
        <v>0</v>
      </c>
      <c r="K104" s="140"/>
      <c r="L104" s="144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99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17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20" t="str">
        <f>E7</f>
        <v>SPS Klatovy</v>
      </c>
      <c r="F114" s="255"/>
      <c r="G114" s="255"/>
      <c r="H114" s="255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21</v>
      </c>
      <c r="D116" s="33"/>
      <c r="E116" s="33"/>
      <c r="F116" s="24" t="str">
        <f>F10</f>
        <v>Klatovy</v>
      </c>
      <c r="G116" s="33"/>
      <c r="H116" s="33"/>
      <c r="I116" s="26" t="s">
        <v>23</v>
      </c>
      <c r="J116" s="63">
        <f>IF(J10="","",J10)</f>
        <v>0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E13</f>
        <v>SPŠ Klatovy</v>
      </c>
      <c r="G118" s="33"/>
      <c r="H118" s="33"/>
      <c r="I118" s="26" t="s">
        <v>30</v>
      </c>
      <c r="J118" s="29" t="str">
        <f>E19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IF(E16="","",E16)</f>
        <v>Vyplň údaj</v>
      </c>
      <c r="G119" s="33"/>
      <c r="H119" s="33"/>
      <c r="I119" s="26" t="s">
        <v>33</v>
      </c>
      <c r="J119" s="29" t="str">
        <f>E22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1"/>
      <c r="B121" s="152"/>
      <c r="C121" s="153" t="s">
        <v>100</v>
      </c>
      <c r="D121" s="154" t="s">
        <v>60</v>
      </c>
      <c r="E121" s="154" t="s">
        <v>56</v>
      </c>
      <c r="F121" s="154" t="s">
        <v>57</v>
      </c>
      <c r="G121" s="154" t="s">
        <v>101</v>
      </c>
      <c r="H121" s="154" t="s">
        <v>102</v>
      </c>
      <c r="I121" s="154" t="s">
        <v>103</v>
      </c>
      <c r="J121" s="155" t="s">
        <v>86</v>
      </c>
      <c r="K121" s="156" t="s">
        <v>104</v>
      </c>
      <c r="L121" s="157"/>
      <c r="M121" s="72" t="s">
        <v>1</v>
      </c>
      <c r="N121" s="73" t="s">
        <v>39</v>
      </c>
      <c r="O121" s="73" t="s">
        <v>105</v>
      </c>
      <c r="P121" s="73" t="s">
        <v>106</v>
      </c>
      <c r="Q121" s="73" t="s">
        <v>107</v>
      </c>
      <c r="R121" s="73" t="s">
        <v>108</v>
      </c>
      <c r="S121" s="73" t="s">
        <v>109</v>
      </c>
      <c r="T121" s="74" t="s">
        <v>110</v>
      </c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</row>
    <row r="122" spans="1:65" s="2" customFormat="1" ht="22.9" customHeight="1">
      <c r="A122" s="31"/>
      <c r="B122" s="32"/>
      <c r="C122" s="79" t="s">
        <v>111</v>
      </c>
      <c r="D122" s="33"/>
      <c r="E122" s="33"/>
      <c r="F122" s="33"/>
      <c r="G122" s="33"/>
      <c r="H122" s="33"/>
      <c r="I122" s="33"/>
      <c r="J122" s="158">
        <f>BK122</f>
        <v>0</v>
      </c>
      <c r="K122" s="33"/>
      <c r="L122" s="36"/>
      <c r="M122" s="75"/>
      <c r="N122" s="159"/>
      <c r="O122" s="76"/>
      <c r="P122" s="160">
        <f>P123+P135+P192</f>
        <v>0</v>
      </c>
      <c r="Q122" s="76"/>
      <c r="R122" s="160">
        <f>R123+R135+R192</f>
        <v>6.9850109000000007</v>
      </c>
      <c r="S122" s="76"/>
      <c r="T122" s="161">
        <f>T123+T135+T192</f>
        <v>5.5741030000000009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74</v>
      </c>
      <c r="AU122" s="14" t="s">
        <v>88</v>
      </c>
      <c r="BK122" s="162">
        <f>BK123+BK135+BK192</f>
        <v>0</v>
      </c>
    </row>
    <row r="123" spans="1:65" s="12" customFormat="1" ht="25.9" customHeight="1">
      <c r="B123" s="163"/>
      <c r="C123" s="164"/>
      <c r="D123" s="165" t="s">
        <v>74</v>
      </c>
      <c r="E123" s="166" t="s">
        <v>112</v>
      </c>
      <c r="F123" s="166" t="s">
        <v>113</v>
      </c>
      <c r="G123" s="164"/>
      <c r="H123" s="164"/>
      <c r="I123" s="167"/>
      <c r="J123" s="168">
        <f>BK123</f>
        <v>0</v>
      </c>
      <c r="K123" s="164"/>
      <c r="L123" s="169"/>
      <c r="M123" s="170"/>
      <c r="N123" s="171"/>
      <c r="O123" s="171"/>
      <c r="P123" s="172">
        <f>P124+P128</f>
        <v>0</v>
      </c>
      <c r="Q123" s="171"/>
      <c r="R123" s="172">
        <f>R124+R128</f>
        <v>6.2522179000000007</v>
      </c>
      <c r="S123" s="171"/>
      <c r="T123" s="173">
        <f>T124+T128</f>
        <v>5.4340000000000011</v>
      </c>
      <c r="AR123" s="174" t="s">
        <v>80</v>
      </c>
      <c r="AT123" s="175" t="s">
        <v>74</v>
      </c>
      <c r="AU123" s="175" t="s">
        <v>75</v>
      </c>
      <c r="AY123" s="174" t="s">
        <v>114</v>
      </c>
      <c r="BK123" s="176">
        <f>BK124+BK128</f>
        <v>0</v>
      </c>
    </row>
    <row r="124" spans="1:65" s="12" customFormat="1" ht="22.9" customHeight="1">
      <c r="B124" s="163"/>
      <c r="C124" s="164"/>
      <c r="D124" s="165" t="s">
        <v>74</v>
      </c>
      <c r="E124" s="177" t="s">
        <v>115</v>
      </c>
      <c r="F124" s="177" t="s">
        <v>116</v>
      </c>
      <c r="G124" s="164"/>
      <c r="H124" s="164"/>
      <c r="I124" s="167"/>
      <c r="J124" s="178">
        <f>BK124</f>
        <v>0</v>
      </c>
      <c r="K124" s="164"/>
      <c r="L124" s="169"/>
      <c r="M124" s="170"/>
      <c r="N124" s="171"/>
      <c r="O124" s="171"/>
      <c r="P124" s="172">
        <f>SUM(P125:P127)</f>
        <v>0</v>
      </c>
      <c r="Q124" s="171"/>
      <c r="R124" s="172">
        <f>SUM(R125:R127)</f>
        <v>7.2598999999999997E-2</v>
      </c>
      <c r="S124" s="171"/>
      <c r="T124" s="173">
        <f>SUM(T125:T127)</f>
        <v>0</v>
      </c>
      <c r="AR124" s="174" t="s">
        <v>80</v>
      </c>
      <c r="AT124" s="175" t="s">
        <v>74</v>
      </c>
      <c r="AU124" s="175" t="s">
        <v>80</v>
      </c>
      <c r="AY124" s="174" t="s">
        <v>114</v>
      </c>
      <c r="BK124" s="176">
        <f>SUM(BK125:BK127)</f>
        <v>0</v>
      </c>
    </row>
    <row r="125" spans="1:65" s="2" customFormat="1" ht="24.2" customHeight="1">
      <c r="A125" s="31"/>
      <c r="B125" s="32"/>
      <c r="C125" s="179" t="s">
        <v>117</v>
      </c>
      <c r="D125" s="179" t="s">
        <v>118</v>
      </c>
      <c r="E125" s="180" t="s">
        <v>119</v>
      </c>
      <c r="F125" s="181" t="s">
        <v>120</v>
      </c>
      <c r="G125" s="182" t="s">
        <v>121</v>
      </c>
      <c r="H125" s="183">
        <v>1</v>
      </c>
      <c r="I125" s="184"/>
      <c r="J125" s="185">
        <f>ROUND(I125*H125,2)</f>
        <v>0</v>
      </c>
      <c r="K125" s="186"/>
      <c r="L125" s="36"/>
      <c r="M125" s="187" t="s">
        <v>1</v>
      </c>
      <c r="N125" s="188" t="s">
        <v>40</v>
      </c>
      <c r="O125" s="68"/>
      <c r="P125" s="189">
        <f>O125*H125</f>
        <v>0</v>
      </c>
      <c r="Q125" s="189">
        <v>6.4519999999999994E-2</v>
      </c>
      <c r="R125" s="189">
        <f>Q125*H125</f>
        <v>6.4519999999999994E-2</v>
      </c>
      <c r="S125" s="189">
        <v>0</v>
      </c>
      <c r="T125" s="19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122</v>
      </c>
      <c r="AT125" s="191" t="s">
        <v>118</v>
      </c>
      <c r="AU125" s="191" t="s">
        <v>82</v>
      </c>
      <c r="AY125" s="14" t="s">
        <v>114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4" t="s">
        <v>80</v>
      </c>
      <c r="BK125" s="192">
        <f>ROUND(I125*H125,2)</f>
        <v>0</v>
      </c>
      <c r="BL125" s="14" t="s">
        <v>122</v>
      </c>
      <c r="BM125" s="191" t="s">
        <v>123</v>
      </c>
    </row>
    <row r="126" spans="1:65" s="2" customFormat="1" ht="16.5" customHeight="1">
      <c r="A126" s="31"/>
      <c r="B126" s="32"/>
      <c r="C126" s="179" t="s">
        <v>124</v>
      </c>
      <c r="D126" s="179" t="s">
        <v>118</v>
      </c>
      <c r="E126" s="180" t="s">
        <v>125</v>
      </c>
      <c r="F126" s="181" t="s">
        <v>126</v>
      </c>
      <c r="G126" s="182" t="s">
        <v>127</v>
      </c>
      <c r="H126" s="183">
        <v>1.1000000000000001</v>
      </c>
      <c r="I126" s="184"/>
      <c r="J126" s="185">
        <f>ROUND(I126*H126,2)</f>
        <v>0</v>
      </c>
      <c r="K126" s="186"/>
      <c r="L126" s="36"/>
      <c r="M126" s="187" t="s">
        <v>1</v>
      </c>
      <c r="N126" s="188" t="s">
        <v>40</v>
      </c>
      <c r="O126" s="68"/>
      <c r="P126" s="189">
        <f>O126*H126</f>
        <v>0</v>
      </c>
      <c r="Q126" s="189">
        <v>1.89E-3</v>
      </c>
      <c r="R126" s="189">
        <f>Q126*H126</f>
        <v>2.0790000000000001E-3</v>
      </c>
      <c r="S126" s="189">
        <v>0</v>
      </c>
      <c r="T126" s="19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122</v>
      </c>
      <c r="AT126" s="191" t="s">
        <v>118</v>
      </c>
      <c r="AU126" s="191" t="s">
        <v>82</v>
      </c>
      <c r="AY126" s="14" t="s">
        <v>114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4" t="s">
        <v>80</v>
      </c>
      <c r="BK126" s="192">
        <f>ROUND(I126*H126,2)</f>
        <v>0</v>
      </c>
      <c r="BL126" s="14" t="s">
        <v>122</v>
      </c>
      <c r="BM126" s="191" t="s">
        <v>128</v>
      </c>
    </row>
    <row r="127" spans="1:65" s="2" customFormat="1" ht="16.5" customHeight="1">
      <c r="A127" s="31"/>
      <c r="B127" s="32"/>
      <c r="C127" s="179" t="s">
        <v>129</v>
      </c>
      <c r="D127" s="179" t="s">
        <v>118</v>
      </c>
      <c r="E127" s="180" t="s">
        <v>130</v>
      </c>
      <c r="F127" s="181" t="s">
        <v>131</v>
      </c>
      <c r="G127" s="182" t="s">
        <v>127</v>
      </c>
      <c r="H127" s="183">
        <v>1.5</v>
      </c>
      <c r="I127" s="184"/>
      <c r="J127" s="185">
        <f>ROUND(I127*H127,2)</f>
        <v>0</v>
      </c>
      <c r="K127" s="186"/>
      <c r="L127" s="36"/>
      <c r="M127" s="187" t="s">
        <v>1</v>
      </c>
      <c r="N127" s="188" t="s">
        <v>40</v>
      </c>
      <c r="O127" s="68"/>
      <c r="P127" s="189">
        <f>O127*H127</f>
        <v>0</v>
      </c>
      <c r="Q127" s="189">
        <v>4.0000000000000001E-3</v>
      </c>
      <c r="R127" s="189">
        <f>Q127*H127</f>
        <v>6.0000000000000001E-3</v>
      </c>
      <c r="S127" s="189">
        <v>0</v>
      </c>
      <c r="T127" s="19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122</v>
      </c>
      <c r="AT127" s="191" t="s">
        <v>118</v>
      </c>
      <c r="AU127" s="191" t="s">
        <v>82</v>
      </c>
      <c r="AY127" s="14" t="s">
        <v>114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4" t="s">
        <v>80</v>
      </c>
      <c r="BK127" s="192">
        <f>ROUND(I127*H127,2)</f>
        <v>0</v>
      </c>
      <c r="BL127" s="14" t="s">
        <v>122</v>
      </c>
      <c r="BM127" s="191" t="s">
        <v>132</v>
      </c>
    </row>
    <row r="128" spans="1:65" s="12" customFormat="1" ht="22.9" customHeight="1">
      <c r="B128" s="163"/>
      <c r="C128" s="164"/>
      <c r="D128" s="165" t="s">
        <v>74</v>
      </c>
      <c r="E128" s="177" t="s">
        <v>133</v>
      </c>
      <c r="F128" s="177" t="s">
        <v>134</v>
      </c>
      <c r="G128" s="164"/>
      <c r="H128" s="164"/>
      <c r="I128" s="167"/>
      <c r="J128" s="178">
        <f>BK128</f>
        <v>0</v>
      </c>
      <c r="K128" s="164"/>
      <c r="L128" s="169"/>
      <c r="M128" s="170"/>
      <c r="N128" s="171"/>
      <c r="O128" s="171"/>
      <c r="P128" s="172">
        <f>SUM(P129:P134)</f>
        <v>0</v>
      </c>
      <c r="Q128" s="171"/>
      <c r="R128" s="172">
        <f>SUM(R129:R134)</f>
        <v>6.1796189000000004</v>
      </c>
      <c r="S128" s="171"/>
      <c r="T128" s="173">
        <f>SUM(T129:T134)</f>
        <v>5.4340000000000011</v>
      </c>
      <c r="AR128" s="174" t="s">
        <v>80</v>
      </c>
      <c r="AT128" s="175" t="s">
        <v>74</v>
      </c>
      <c r="AU128" s="175" t="s">
        <v>80</v>
      </c>
      <c r="AY128" s="174" t="s">
        <v>114</v>
      </c>
      <c r="BK128" s="176">
        <f>SUM(BK129:BK134)</f>
        <v>0</v>
      </c>
    </row>
    <row r="129" spans="1:65" s="2" customFormat="1" ht="24.2" customHeight="1">
      <c r="A129" s="31"/>
      <c r="B129" s="32"/>
      <c r="C129" s="179" t="s">
        <v>135</v>
      </c>
      <c r="D129" s="179" t="s">
        <v>118</v>
      </c>
      <c r="E129" s="180" t="s">
        <v>136</v>
      </c>
      <c r="F129" s="181" t="s">
        <v>137</v>
      </c>
      <c r="G129" s="182" t="s">
        <v>138</v>
      </c>
      <c r="H129" s="183">
        <v>2.4700000000000002</v>
      </c>
      <c r="I129" s="184"/>
      <c r="J129" s="185">
        <f t="shared" ref="J129:J134" si="0">ROUND(I129*H129,2)</f>
        <v>0</v>
      </c>
      <c r="K129" s="186"/>
      <c r="L129" s="36"/>
      <c r="M129" s="187" t="s">
        <v>1</v>
      </c>
      <c r="N129" s="188" t="s">
        <v>40</v>
      </c>
      <c r="O129" s="68"/>
      <c r="P129" s="189">
        <f t="shared" ref="P129:P134" si="1">O129*H129</f>
        <v>0</v>
      </c>
      <c r="Q129" s="189">
        <v>0</v>
      </c>
      <c r="R129" s="189">
        <f t="shared" ref="R129:R134" si="2">Q129*H129</f>
        <v>0</v>
      </c>
      <c r="S129" s="189">
        <v>2.2000000000000002</v>
      </c>
      <c r="T129" s="190">
        <f t="shared" ref="T129:T134" si="3">S129*H129</f>
        <v>5.4340000000000011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122</v>
      </c>
      <c r="AT129" s="191" t="s">
        <v>118</v>
      </c>
      <c r="AU129" s="191" t="s">
        <v>82</v>
      </c>
      <c r="AY129" s="14" t="s">
        <v>114</v>
      </c>
      <c r="BE129" s="192">
        <f t="shared" ref="BE129:BE134" si="4">IF(N129="základní",J129,0)</f>
        <v>0</v>
      </c>
      <c r="BF129" s="192">
        <f t="shared" ref="BF129:BF134" si="5">IF(N129="snížená",J129,0)</f>
        <v>0</v>
      </c>
      <c r="BG129" s="192">
        <f t="shared" ref="BG129:BG134" si="6">IF(N129="zákl. přenesená",J129,0)</f>
        <v>0</v>
      </c>
      <c r="BH129" s="192">
        <f t="shared" ref="BH129:BH134" si="7">IF(N129="sníž. přenesená",J129,0)</f>
        <v>0</v>
      </c>
      <c r="BI129" s="192">
        <f t="shared" ref="BI129:BI134" si="8">IF(N129="nulová",J129,0)</f>
        <v>0</v>
      </c>
      <c r="BJ129" s="14" t="s">
        <v>80</v>
      </c>
      <c r="BK129" s="192">
        <f t="shared" ref="BK129:BK134" si="9">ROUND(I129*H129,2)</f>
        <v>0</v>
      </c>
      <c r="BL129" s="14" t="s">
        <v>122</v>
      </c>
      <c r="BM129" s="191" t="s">
        <v>139</v>
      </c>
    </row>
    <row r="130" spans="1:65" s="2" customFormat="1" ht="33" customHeight="1">
      <c r="A130" s="31"/>
      <c r="B130" s="32"/>
      <c r="C130" s="179" t="s">
        <v>140</v>
      </c>
      <c r="D130" s="179" t="s">
        <v>118</v>
      </c>
      <c r="E130" s="180" t="s">
        <v>141</v>
      </c>
      <c r="F130" s="181" t="s">
        <v>142</v>
      </c>
      <c r="G130" s="182" t="s">
        <v>138</v>
      </c>
      <c r="H130" s="183">
        <v>2.4700000000000002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40</v>
      </c>
      <c r="O130" s="68"/>
      <c r="P130" s="189">
        <f t="shared" si="1"/>
        <v>0</v>
      </c>
      <c r="Q130" s="189">
        <v>2.5018699999999998</v>
      </c>
      <c r="R130" s="189">
        <f t="shared" si="2"/>
        <v>6.1796189000000004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122</v>
      </c>
      <c r="AT130" s="191" t="s">
        <v>118</v>
      </c>
      <c r="AU130" s="191" t="s">
        <v>82</v>
      </c>
      <c r="AY130" s="14" t="s">
        <v>114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80</v>
      </c>
      <c r="BK130" s="192">
        <f t="shared" si="9"/>
        <v>0</v>
      </c>
      <c r="BL130" s="14" t="s">
        <v>122</v>
      </c>
      <c r="BM130" s="191" t="s">
        <v>143</v>
      </c>
    </row>
    <row r="131" spans="1:65" s="2" customFormat="1" ht="16.5" customHeight="1">
      <c r="A131" s="31"/>
      <c r="B131" s="32"/>
      <c r="C131" s="179" t="s">
        <v>144</v>
      </c>
      <c r="D131" s="179" t="s">
        <v>118</v>
      </c>
      <c r="E131" s="180" t="s">
        <v>145</v>
      </c>
      <c r="F131" s="181" t="s">
        <v>146</v>
      </c>
      <c r="G131" s="182" t="s">
        <v>147</v>
      </c>
      <c r="H131" s="183">
        <v>11.624000000000001</v>
      </c>
      <c r="I131" s="184"/>
      <c r="J131" s="185">
        <f t="shared" si="0"/>
        <v>0</v>
      </c>
      <c r="K131" s="186"/>
      <c r="L131" s="36"/>
      <c r="M131" s="187" t="s">
        <v>1</v>
      </c>
      <c r="N131" s="188" t="s">
        <v>40</v>
      </c>
      <c r="O131" s="68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122</v>
      </c>
      <c r="AT131" s="191" t="s">
        <v>118</v>
      </c>
      <c r="AU131" s="191" t="s">
        <v>82</v>
      </c>
      <c r="AY131" s="14" t="s">
        <v>114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80</v>
      </c>
      <c r="BK131" s="192">
        <f t="shared" si="9"/>
        <v>0</v>
      </c>
      <c r="BL131" s="14" t="s">
        <v>122</v>
      </c>
      <c r="BM131" s="191" t="s">
        <v>148</v>
      </c>
    </row>
    <row r="132" spans="1:65" s="2" customFormat="1" ht="24.2" customHeight="1">
      <c r="A132" s="31"/>
      <c r="B132" s="32"/>
      <c r="C132" s="179" t="s">
        <v>149</v>
      </c>
      <c r="D132" s="179" t="s">
        <v>118</v>
      </c>
      <c r="E132" s="180" t="s">
        <v>150</v>
      </c>
      <c r="F132" s="181" t="s">
        <v>151</v>
      </c>
      <c r="G132" s="182" t="s">
        <v>147</v>
      </c>
      <c r="H132" s="183">
        <v>5.45</v>
      </c>
      <c r="I132" s="184"/>
      <c r="J132" s="185">
        <f t="shared" si="0"/>
        <v>0</v>
      </c>
      <c r="K132" s="186"/>
      <c r="L132" s="36"/>
      <c r="M132" s="187" t="s">
        <v>1</v>
      </c>
      <c r="N132" s="188" t="s">
        <v>40</v>
      </c>
      <c r="O132" s="68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122</v>
      </c>
      <c r="AT132" s="191" t="s">
        <v>118</v>
      </c>
      <c r="AU132" s="191" t="s">
        <v>82</v>
      </c>
      <c r="AY132" s="14" t="s">
        <v>114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80</v>
      </c>
      <c r="BK132" s="192">
        <f t="shared" si="9"/>
        <v>0</v>
      </c>
      <c r="BL132" s="14" t="s">
        <v>122</v>
      </c>
      <c r="BM132" s="191" t="s">
        <v>152</v>
      </c>
    </row>
    <row r="133" spans="1:65" s="2" customFormat="1" ht="24.2" customHeight="1">
      <c r="A133" s="31"/>
      <c r="B133" s="32"/>
      <c r="C133" s="179" t="s">
        <v>153</v>
      </c>
      <c r="D133" s="179" t="s">
        <v>118</v>
      </c>
      <c r="E133" s="180" t="s">
        <v>154</v>
      </c>
      <c r="F133" s="181" t="s">
        <v>155</v>
      </c>
      <c r="G133" s="182" t="s">
        <v>147</v>
      </c>
      <c r="H133" s="183">
        <v>5.45</v>
      </c>
      <c r="I133" s="184"/>
      <c r="J133" s="185">
        <f t="shared" si="0"/>
        <v>0</v>
      </c>
      <c r="K133" s="186"/>
      <c r="L133" s="36"/>
      <c r="M133" s="187" t="s">
        <v>1</v>
      </c>
      <c r="N133" s="188" t="s">
        <v>40</v>
      </c>
      <c r="O133" s="68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122</v>
      </c>
      <c r="AT133" s="191" t="s">
        <v>118</v>
      </c>
      <c r="AU133" s="191" t="s">
        <v>82</v>
      </c>
      <c r="AY133" s="14" t="s">
        <v>114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80</v>
      </c>
      <c r="BK133" s="192">
        <f t="shared" si="9"/>
        <v>0</v>
      </c>
      <c r="BL133" s="14" t="s">
        <v>122</v>
      </c>
      <c r="BM133" s="191" t="s">
        <v>156</v>
      </c>
    </row>
    <row r="134" spans="1:65" s="2" customFormat="1" ht="33" customHeight="1">
      <c r="A134" s="31"/>
      <c r="B134" s="32"/>
      <c r="C134" s="179" t="s">
        <v>157</v>
      </c>
      <c r="D134" s="179" t="s">
        <v>118</v>
      </c>
      <c r="E134" s="180" t="s">
        <v>158</v>
      </c>
      <c r="F134" s="181" t="s">
        <v>159</v>
      </c>
      <c r="G134" s="182" t="s">
        <v>147</v>
      </c>
      <c r="H134" s="183">
        <v>5.45</v>
      </c>
      <c r="I134" s="184"/>
      <c r="J134" s="185">
        <f t="shared" si="0"/>
        <v>0</v>
      </c>
      <c r="K134" s="186"/>
      <c r="L134" s="36"/>
      <c r="M134" s="187" t="s">
        <v>1</v>
      </c>
      <c r="N134" s="188" t="s">
        <v>40</v>
      </c>
      <c r="O134" s="68"/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122</v>
      </c>
      <c r="AT134" s="191" t="s">
        <v>118</v>
      </c>
      <c r="AU134" s="191" t="s">
        <v>82</v>
      </c>
      <c r="AY134" s="14" t="s">
        <v>114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80</v>
      </c>
      <c r="BK134" s="192">
        <f t="shared" si="9"/>
        <v>0</v>
      </c>
      <c r="BL134" s="14" t="s">
        <v>122</v>
      </c>
      <c r="BM134" s="191" t="s">
        <v>160</v>
      </c>
    </row>
    <row r="135" spans="1:65" s="12" customFormat="1" ht="25.9" customHeight="1">
      <c r="B135" s="163"/>
      <c r="C135" s="164"/>
      <c r="D135" s="165" t="s">
        <v>74</v>
      </c>
      <c r="E135" s="166" t="s">
        <v>161</v>
      </c>
      <c r="F135" s="166" t="s">
        <v>162</v>
      </c>
      <c r="G135" s="164"/>
      <c r="H135" s="164"/>
      <c r="I135" s="167"/>
      <c r="J135" s="168">
        <f>BK135</f>
        <v>0</v>
      </c>
      <c r="K135" s="164"/>
      <c r="L135" s="169"/>
      <c r="M135" s="170"/>
      <c r="N135" s="171"/>
      <c r="O135" s="171"/>
      <c r="P135" s="172">
        <f>P136+P159+P171+P177+P188</f>
        <v>0</v>
      </c>
      <c r="Q135" s="171"/>
      <c r="R135" s="172">
        <f>R136+R159+R171+R177+R188</f>
        <v>0.73279300000000003</v>
      </c>
      <c r="S135" s="171"/>
      <c r="T135" s="173">
        <f>T136+T159+T171+T177+T188</f>
        <v>0.14010300000000001</v>
      </c>
      <c r="AR135" s="174" t="s">
        <v>82</v>
      </c>
      <c r="AT135" s="175" t="s">
        <v>74</v>
      </c>
      <c r="AU135" s="175" t="s">
        <v>75</v>
      </c>
      <c r="AY135" s="174" t="s">
        <v>114</v>
      </c>
      <c r="BK135" s="176">
        <f>BK136+BK159+BK171+BK177+BK188</f>
        <v>0</v>
      </c>
    </row>
    <row r="136" spans="1:65" s="12" customFormat="1" ht="22.9" customHeight="1">
      <c r="B136" s="163"/>
      <c r="C136" s="164"/>
      <c r="D136" s="165" t="s">
        <v>74</v>
      </c>
      <c r="E136" s="177" t="s">
        <v>163</v>
      </c>
      <c r="F136" s="177" t="s">
        <v>164</v>
      </c>
      <c r="G136" s="164"/>
      <c r="H136" s="164"/>
      <c r="I136" s="167"/>
      <c r="J136" s="178">
        <f>BK136</f>
        <v>0</v>
      </c>
      <c r="K136" s="164"/>
      <c r="L136" s="169"/>
      <c r="M136" s="170"/>
      <c r="N136" s="171"/>
      <c r="O136" s="171"/>
      <c r="P136" s="172">
        <f>SUM(P137:P158)</f>
        <v>0</v>
      </c>
      <c r="Q136" s="171"/>
      <c r="R136" s="172">
        <f>SUM(R137:R158)</f>
        <v>3.7080000000000002E-2</v>
      </c>
      <c r="S136" s="171"/>
      <c r="T136" s="173">
        <f>SUM(T137:T158)</f>
        <v>2.15E-3</v>
      </c>
      <c r="AR136" s="174" t="s">
        <v>82</v>
      </c>
      <c r="AT136" s="175" t="s">
        <v>74</v>
      </c>
      <c r="AU136" s="175" t="s">
        <v>80</v>
      </c>
      <c r="AY136" s="174" t="s">
        <v>114</v>
      </c>
      <c r="BK136" s="176">
        <f>SUM(BK137:BK158)</f>
        <v>0</v>
      </c>
    </row>
    <row r="137" spans="1:65" s="2" customFormat="1" ht="16.5" customHeight="1">
      <c r="A137" s="31"/>
      <c r="B137" s="32"/>
      <c r="C137" s="179" t="s">
        <v>165</v>
      </c>
      <c r="D137" s="179" t="s">
        <v>118</v>
      </c>
      <c r="E137" s="180" t="s">
        <v>166</v>
      </c>
      <c r="F137" s="181" t="s">
        <v>167</v>
      </c>
      <c r="G137" s="182" t="s">
        <v>127</v>
      </c>
      <c r="H137" s="183">
        <v>1</v>
      </c>
      <c r="I137" s="184"/>
      <c r="J137" s="185">
        <f t="shared" ref="J137:J158" si="10">ROUND(I137*H137,2)</f>
        <v>0</v>
      </c>
      <c r="K137" s="186"/>
      <c r="L137" s="36"/>
      <c r="M137" s="187" t="s">
        <v>1</v>
      </c>
      <c r="N137" s="188" t="s">
        <v>40</v>
      </c>
      <c r="O137" s="68"/>
      <c r="P137" s="189">
        <f t="shared" ref="P137:P158" si="11">O137*H137</f>
        <v>0</v>
      </c>
      <c r="Q137" s="189">
        <v>0</v>
      </c>
      <c r="R137" s="189">
        <f t="shared" ref="R137:R158" si="12">Q137*H137</f>
        <v>0</v>
      </c>
      <c r="S137" s="189">
        <v>0</v>
      </c>
      <c r="T137" s="190">
        <f t="shared" ref="T137:T158" si="13"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168</v>
      </c>
      <c r="AT137" s="191" t="s">
        <v>118</v>
      </c>
      <c r="AU137" s="191" t="s">
        <v>82</v>
      </c>
      <c r="AY137" s="14" t="s">
        <v>114</v>
      </c>
      <c r="BE137" s="192">
        <f t="shared" ref="BE137:BE158" si="14">IF(N137="základní",J137,0)</f>
        <v>0</v>
      </c>
      <c r="BF137" s="192">
        <f t="shared" ref="BF137:BF158" si="15">IF(N137="snížená",J137,0)</f>
        <v>0</v>
      </c>
      <c r="BG137" s="192">
        <f t="shared" ref="BG137:BG158" si="16">IF(N137="zákl. přenesená",J137,0)</f>
        <v>0</v>
      </c>
      <c r="BH137" s="192">
        <f t="shared" ref="BH137:BH158" si="17">IF(N137="sníž. přenesená",J137,0)</f>
        <v>0</v>
      </c>
      <c r="BI137" s="192">
        <f t="shared" ref="BI137:BI158" si="18">IF(N137="nulová",J137,0)</f>
        <v>0</v>
      </c>
      <c r="BJ137" s="14" t="s">
        <v>80</v>
      </c>
      <c r="BK137" s="192">
        <f t="shared" ref="BK137:BK158" si="19">ROUND(I137*H137,2)</f>
        <v>0</v>
      </c>
      <c r="BL137" s="14" t="s">
        <v>168</v>
      </c>
      <c r="BM137" s="191" t="s">
        <v>169</v>
      </c>
    </row>
    <row r="138" spans="1:65" s="2" customFormat="1" ht="16.5" customHeight="1">
      <c r="A138" s="31"/>
      <c r="B138" s="32"/>
      <c r="C138" s="193" t="s">
        <v>170</v>
      </c>
      <c r="D138" s="193" t="s">
        <v>171</v>
      </c>
      <c r="E138" s="194" t="s">
        <v>172</v>
      </c>
      <c r="F138" s="195" t="s">
        <v>173</v>
      </c>
      <c r="G138" s="196" t="s">
        <v>174</v>
      </c>
      <c r="H138" s="197">
        <v>1</v>
      </c>
      <c r="I138" s="198"/>
      <c r="J138" s="199">
        <f t="shared" si="10"/>
        <v>0</v>
      </c>
      <c r="K138" s="200"/>
      <c r="L138" s="201"/>
      <c r="M138" s="202" t="s">
        <v>1</v>
      </c>
      <c r="N138" s="203" t="s">
        <v>40</v>
      </c>
      <c r="O138" s="68"/>
      <c r="P138" s="189">
        <f t="shared" si="11"/>
        <v>0</v>
      </c>
      <c r="Q138" s="189">
        <v>2E-3</v>
      </c>
      <c r="R138" s="189">
        <f t="shared" si="12"/>
        <v>2E-3</v>
      </c>
      <c r="S138" s="189">
        <v>0</v>
      </c>
      <c r="T138" s="19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175</v>
      </c>
      <c r="AT138" s="191" t="s">
        <v>171</v>
      </c>
      <c r="AU138" s="191" t="s">
        <v>82</v>
      </c>
      <c r="AY138" s="14" t="s">
        <v>114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4" t="s">
        <v>80</v>
      </c>
      <c r="BK138" s="192">
        <f t="shared" si="19"/>
        <v>0</v>
      </c>
      <c r="BL138" s="14" t="s">
        <v>168</v>
      </c>
      <c r="BM138" s="191" t="s">
        <v>176</v>
      </c>
    </row>
    <row r="139" spans="1:65" s="2" customFormat="1" ht="24.2" customHeight="1">
      <c r="A139" s="31"/>
      <c r="B139" s="32"/>
      <c r="C139" s="179" t="s">
        <v>177</v>
      </c>
      <c r="D139" s="179" t="s">
        <v>118</v>
      </c>
      <c r="E139" s="180" t="s">
        <v>178</v>
      </c>
      <c r="F139" s="181" t="s">
        <v>179</v>
      </c>
      <c r="G139" s="182" t="s">
        <v>174</v>
      </c>
      <c r="H139" s="183">
        <v>13</v>
      </c>
      <c r="I139" s="184"/>
      <c r="J139" s="185">
        <f t="shared" si="10"/>
        <v>0</v>
      </c>
      <c r="K139" s="186"/>
      <c r="L139" s="36"/>
      <c r="M139" s="187" t="s">
        <v>1</v>
      </c>
      <c r="N139" s="188" t="s">
        <v>40</v>
      </c>
      <c r="O139" s="68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168</v>
      </c>
      <c r="AT139" s="191" t="s">
        <v>118</v>
      </c>
      <c r="AU139" s="191" t="s">
        <v>82</v>
      </c>
      <c r="AY139" s="14" t="s">
        <v>114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4" t="s">
        <v>80</v>
      </c>
      <c r="BK139" s="192">
        <f t="shared" si="19"/>
        <v>0</v>
      </c>
      <c r="BL139" s="14" t="s">
        <v>168</v>
      </c>
      <c r="BM139" s="191" t="s">
        <v>180</v>
      </c>
    </row>
    <row r="140" spans="1:65" s="2" customFormat="1" ht="16.5" customHeight="1">
      <c r="A140" s="31"/>
      <c r="B140" s="32"/>
      <c r="C140" s="193" t="s">
        <v>168</v>
      </c>
      <c r="D140" s="193" t="s">
        <v>171</v>
      </c>
      <c r="E140" s="194" t="s">
        <v>181</v>
      </c>
      <c r="F140" s="195" t="s">
        <v>182</v>
      </c>
      <c r="G140" s="196" t="s">
        <v>174</v>
      </c>
      <c r="H140" s="197">
        <v>13</v>
      </c>
      <c r="I140" s="198"/>
      <c r="J140" s="199">
        <f t="shared" si="10"/>
        <v>0</v>
      </c>
      <c r="K140" s="200"/>
      <c r="L140" s="201"/>
      <c r="M140" s="202" t="s">
        <v>1</v>
      </c>
      <c r="N140" s="203" t="s">
        <v>40</v>
      </c>
      <c r="O140" s="68"/>
      <c r="P140" s="189">
        <f t="shared" si="11"/>
        <v>0</v>
      </c>
      <c r="Q140" s="189">
        <v>5.0000000000000002E-5</v>
      </c>
      <c r="R140" s="189">
        <f t="shared" si="12"/>
        <v>6.5000000000000008E-4</v>
      </c>
      <c r="S140" s="189">
        <v>0</v>
      </c>
      <c r="T140" s="190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175</v>
      </c>
      <c r="AT140" s="191" t="s">
        <v>171</v>
      </c>
      <c r="AU140" s="191" t="s">
        <v>82</v>
      </c>
      <c r="AY140" s="14" t="s">
        <v>114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4" t="s">
        <v>80</v>
      </c>
      <c r="BK140" s="192">
        <f t="shared" si="19"/>
        <v>0</v>
      </c>
      <c r="BL140" s="14" t="s">
        <v>168</v>
      </c>
      <c r="BM140" s="191" t="s">
        <v>183</v>
      </c>
    </row>
    <row r="141" spans="1:65" s="2" customFormat="1" ht="16.5" customHeight="1">
      <c r="A141" s="31"/>
      <c r="B141" s="32"/>
      <c r="C141" s="179" t="s">
        <v>184</v>
      </c>
      <c r="D141" s="179" t="s">
        <v>118</v>
      </c>
      <c r="E141" s="180" t="s">
        <v>185</v>
      </c>
      <c r="F141" s="181" t="s">
        <v>186</v>
      </c>
      <c r="G141" s="182" t="s">
        <v>187</v>
      </c>
      <c r="H141" s="183">
        <v>1</v>
      </c>
      <c r="I141" s="184"/>
      <c r="J141" s="185">
        <f t="shared" si="10"/>
        <v>0</v>
      </c>
      <c r="K141" s="186"/>
      <c r="L141" s="36"/>
      <c r="M141" s="187" t="s">
        <v>1</v>
      </c>
      <c r="N141" s="188" t="s">
        <v>40</v>
      </c>
      <c r="O141" s="68"/>
      <c r="P141" s="189">
        <f t="shared" si="11"/>
        <v>0</v>
      </c>
      <c r="Q141" s="189">
        <v>0</v>
      </c>
      <c r="R141" s="189">
        <f t="shared" si="12"/>
        <v>0</v>
      </c>
      <c r="S141" s="189">
        <v>2.15E-3</v>
      </c>
      <c r="T141" s="190">
        <f t="shared" si="13"/>
        <v>2.15E-3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168</v>
      </c>
      <c r="AT141" s="191" t="s">
        <v>118</v>
      </c>
      <c r="AU141" s="191" t="s">
        <v>82</v>
      </c>
      <c r="AY141" s="14" t="s">
        <v>114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4" t="s">
        <v>80</v>
      </c>
      <c r="BK141" s="192">
        <f t="shared" si="19"/>
        <v>0</v>
      </c>
      <c r="BL141" s="14" t="s">
        <v>168</v>
      </c>
      <c r="BM141" s="191" t="s">
        <v>188</v>
      </c>
    </row>
    <row r="142" spans="1:65" s="2" customFormat="1" ht="24.2" customHeight="1">
      <c r="A142" s="31"/>
      <c r="B142" s="32"/>
      <c r="C142" s="179" t="s">
        <v>80</v>
      </c>
      <c r="D142" s="179" t="s">
        <v>118</v>
      </c>
      <c r="E142" s="180" t="s">
        <v>189</v>
      </c>
      <c r="F142" s="181" t="s">
        <v>190</v>
      </c>
      <c r="G142" s="182" t="s">
        <v>187</v>
      </c>
      <c r="H142" s="183">
        <v>24</v>
      </c>
      <c r="I142" s="184"/>
      <c r="J142" s="185">
        <f t="shared" si="10"/>
        <v>0</v>
      </c>
      <c r="K142" s="186"/>
      <c r="L142" s="36"/>
      <c r="M142" s="187" t="s">
        <v>1</v>
      </c>
      <c r="N142" s="188" t="s">
        <v>40</v>
      </c>
      <c r="O142" s="68"/>
      <c r="P142" s="189">
        <f t="shared" si="11"/>
        <v>0</v>
      </c>
      <c r="Q142" s="189">
        <v>0</v>
      </c>
      <c r="R142" s="189">
        <f t="shared" si="12"/>
        <v>0</v>
      </c>
      <c r="S142" s="189">
        <v>0</v>
      </c>
      <c r="T142" s="19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168</v>
      </c>
      <c r="AT142" s="191" t="s">
        <v>118</v>
      </c>
      <c r="AU142" s="191" t="s">
        <v>82</v>
      </c>
      <c r="AY142" s="14" t="s">
        <v>114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80</v>
      </c>
      <c r="BK142" s="192">
        <f t="shared" si="19"/>
        <v>0</v>
      </c>
      <c r="BL142" s="14" t="s">
        <v>168</v>
      </c>
      <c r="BM142" s="191" t="s">
        <v>191</v>
      </c>
    </row>
    <row r="143" spans="1:65" s="2" customFormat="1" ht="24.2" customHeight="1">
      <c r="A143" s="31"/>
      <c r="B143" s="32"/>
      <c r="C143" s="193" t="s">
        <v>82</v>
      </c>
      <c r="D143" s="193" t="s">
        <v>171</v>
      </c>
      <c r="E143" s="194" t="s">
        <v>192</v>
      </c>
      <c r="F143" s="195" t="s">
        <v>193</v>
      </c>
      <c r="G143" s="196" t="s">
        <v>187</v>
      </c>
      <c r="H143" s="197">
        <v>24</v>
      </c>
      <c r="I143" s="198"/>
      <c r="J143" s="199">
        <f t="shared" si="10"/>
        <v>0</v>
      </c>
      <c r="K143" s="200"/>
      <c r="L143" s="201"/>
      <c r="M143" s="202" t="s">
        <v>1</v>
      </c>
      <c r="N143" s="203" t="s">
        <v>40</v>
      </c>
      <c r="O143" s="68"/>
      <c r="P143" s="189">
        <f t="shared" si="11"/>
        <v>0</v>
      </c>
      <c r="Q143" s="189">
        <v>1.2E-4</v>
      </c>
      <c r="R143" s="189">
        <f t="shared" si="12"/>
        <v>2.8800000000000002E-3</v>
      </c>
      <c r="S143" s="189">
        <v>0</v>
      </c>
      <c r="T143" s="190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175</v>
      </c>
      <c r="AT143" s="191" t="s">
        <v>171</v>
      </c>
      <c r="AU143" s="191" t="s">
        <v>82</v>
      </c>
      <c r="AY143" s="14" t="s">
        <v>114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4" t="s">
        <v>80</v>
      </c>
      <c r="BK143" s="192">
        <f t="shared" si="19"/>
        <v>0</v>
      </c>
      <c r="BL143" s="14" t="s">
        <v>168</v>
      </c>
      <c r="BM143" s="191" t="s">
        <v>194</v>
      </c>
    </row>
    <row r="144" spans="1:65" s="2" customFormat="1" ht="33" customHeight="1">
      <c r="A144" s="31"/>
      <c r="B144" s="32"/>
      <c r="C144" s="179" t="s">
        <v>115</v>
      </c>
      <c r="D144" s="179" t="s">
        <v>118</v>
      </c>
      <c r="E144" s="180" t="s">
        <v>195</v>
      </c>
      <c r="F144" s="181" t="s">
        <v>196</v>
      </c>
      <c r="G144" s="182" t="s">
        <v>187</v>
      </c>
      <c r="H144" s="183">
        <v>39</v>
      </c>
      <c r="I144" s="184"/>
      <c r="J144" s="185">
        <f t="shared" si="10"/>
        <v>0</v>
      </c>
      <c r="K144" s="186"/>
      <c r="L144" s="36"/>
      <c r="M144" s="187" t="s">
        <v>1</v>
      </c>
      <c r="N144" s="188" t="s">
        <v>40</v>
      </c>
      <c r="O144" s="68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168</v>
      </c>
      <c r="AT144" s="191" t="s">
        <v>118</v>
      </c>
      <c r="AU144" s="191" t="s">
        <v>82</v>
      </c>
      <c r="AY144" s="14" t="s">
        <v>114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4" t="s">
        <v>80</v>
      </c>
      <c r="BK144" s="192">
        <f t="shared" si="19"/>
        <v>0</v>
      </c>
      <c r="BL144" s="14" t="s">
        <v>168</v>
      </c>
      <c r="BM144" s="191" t="s">
        <v>197</v>
      </c>
    </row>
    <row r="145" spans="1:65" s="2" customFormat="1" ht="24.2" customHeight="1">
      <c r="A145" s="31"/>
      <c r="B145" s="32"/>
      <c r="C145" s="193" t="s">
        <v>122</v>
      </c>
      <c r="D145" s="193" t="s">
        <v>171</v>
      </c>
      <c r="E145" s="194" t="s">
        <v>198</v>
      </c>
      <c r="F145" s="195" t="s">
        <v>199</v>
      </c>
      <c r="G145" s="196" t="s">
        <v>187</v>
      </c>
      <c r="H145" s="197">
        <v>39</v>
      </c>
      <c r="I145" s="198"/>
      <c r="J145" s="199">
        <f t="shared" si="10"/>
        <v>0</v>
      </c>
      <c r="K145" s="200"/>
      <c r="L145" s="201"/>
      <c r="M145" s="202" t="s">
        <v>1</v>
      </c>
      <c r="N145" s="203" t="s">
        <v>40</v>
      </c>
      <c r="O145" s="68"/>
      <c r="P145" s="189">
        <f t="shared" si="11"/>
        <v>0</v>
      </c>
      <c r="Q145" s="189">
        <v>1.7000000000000001E-4</v>
      </c>
      <c r="R145" s="189">
        <f t="shared" si="12"/>
        <v>6.6300000000000005E-3</v>
      </c>
      <c r="S145" s="189">
        <v>0</v>
      </c>
      <c r="T145" s="190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175</v>
      </c>
      <c r="AT145" s="191" t="s">
        <v>171</v>
      </c>
      <c r="AU145" s="191" t="s">
        <v>82</v>
      </c>
      <c r="AY145" s="14" t="s">
        <v>114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4" t="s">
        <v>80</v>
      </c>
      <c r="BK145" s="192">
        <f t="shared" si="19"/>
        <v>0</v>
      </c>
      <c r="BL145" s="14" t="s">
        <v>168</v>
      </c>
      <c r="BM145" s="191" t="s">
        <v>200</v>
      </c>
    </row>
    <row r="146" spans="1:65" s="2" customFormat="1" ht="33" customHeight="1">
      <c r="A146" s="31"/>
      <c r="B146" s="32"/>
      <c r="C146" s="179" t="s">
        <v>201</v>
      </c>
      <c r="D146" s="179" t="s">
        <v>118</v>
      </c>
      <c r="E146" s="180" t="s">
        <v>195</v>
      </c>
      <c r="F146" s="181" t="s">
        <v>196</v>
      </c>
      <c r="G146" s="182" t="s">
        <v>187</v>
      </c>
      <c r="H146" s="183">
        <v>29</v>
      </c>
      <c r="I146" s="184"/>
      <c r="J146" s="185">
        <f t="shared" si="10"/>
        <v>0</v>
      </c>
      <c r="K146" s="186"/>
      <c r="L146" s="36"/>
      <c r="M146" s="187" t="s">
        <v>1</v>
      </c>
      <c r="N146" s="188" t="s">
        <v>40</v>
      </c>
      <c r="O146" s="68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168</v>
      </c>
      <c r="AT146" s="191" t="s">
        <v>118</v>
      </c>
      <c r="AU146" s="191" t="s">
        <v>82</v>
      </c>
      <c r="AY146" s="14" t="s">
        <v>114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4" t="s">
        <v>80</v>
      </c>
      <c r="BK146" s="192">
        <f t="shared" si="19"/>
        <v>0</v>
      </c>
      <c r="BL146" s="14" t="s">
        <v>168</v>
      </c>
      <c r="BM146" s="191" t="s">
        <v>202</v>
      </c>
    </row>
    <row r="147" spans="1:65" s="2" customFormat="1" ht="24.2" customHeight="1">
      <c r="A147" s="31"/>
      <c r="B147" s="32"/>
      <c r="C147" s="193" t="s">
        <v>133</v>
      </c>
      <c r="D147" s="193" t="s">
        <v>171</v>
      </c>
      <c r="E147" s="194" t="s">
        <v>203</v>
      </c>
      <c r="F147" s="195" t="s">
        <v>204</v>
      </c>
      <c r="G147" s="196" t="s">
        <v>187</v>
      </c>
      <c r="H147" s="197">
        <v>29</v>
      </c>
      <c r="I147" s="198"/>
      <c r="J147" s="199">
        <f t="shared" si="10"/>
        <v>0</v>
      </c>
      <c r="K147" s="200"/>
      <c r="L147" s="201"/>
      <c r="M147" s="202" t="s">
        <v>1</v>
      </c>
      <c r="N147" s="203" t="s">
        <v>40</v>
      </c>
      <c r="O147" s="68"/>
      <c r="P147" s="189">
        <f t="shared" si="11"/>
        <v>0</v>
      </c>
      <c r="Q147" s="189">
        <v>2.3000000000000001E-4</v>
      </c>
      <c r="R147" s="189">
        <f t="shared" si="12"/>
        <v>6.6700000000000006E-3</v>
      </c>
      <c r="S147" s="189">
        <v>0</v>
      </c>
      <c r="T147" s="190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175</v>
      </c>
      <c r="AT147" s="191" t="s">
        <v>171</v>
      </c>
      <c r="AU147" s="191" t="s">
        <v>82</v>
      </c>
      <c r="AY147" s="14" t="s">
        <v>114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4" t="s">
        <v>80</v>
      </c>
      <c r="BK147" s="192">
        <f t="shared" si="19"/>
        <v>0</v>
      </c>
      <c r="BL147" s="14" t="s">
        <v>168</v>
      </c>
      <c r="BM147" s="191" t="s">
        <v>205</v>
      </c>
    </row>
    <row r="148" spans="1:65" s="2" customFormat="1" ht="16.5" customHeight="1">
      <c r="A148" s="31"/>
      <c r="B148" s="32"/>
      <c r="C148" s="179" t="s">
        <v>206</v>
      </c>
      <c r="D148" s="179" t="s">
        <v>118</v>
      </c>
      <c r="E148" s="180" t="s">
        <v>207</v>
      </c>
      <c r="F148" s="181" t="s">
        <v>208</v>
      </c>
      <c r="G148" s="182" t="s">
        <v>174</v>
      </c>
      <c r="H148" s="183">
        <v>13</v>
      </c>
      <c r="I148" s="184"/>
      <c r="J148" s="185">
        <f t="shared" si="10"/>
        <v>0</v>
      </c>
      <c r="K148" s="186"/>
      <c r="L148" s="36"/>
      <c r="M148" s="187" t="s">
        <v>1</v>
      </c>
      <c r="N148" s="188" t="s">
        <v>40</v>
      </c>
      <c r="O148" s="68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168</v>
      </c>
      <c r="AT148" s="191" t="s">
        <v>118</v>
      </c>
      <c r="AU148" s="191" t="s">
        <v>82</v>
      </c>
      <c r="AY148" s="14" t="s">
        <v>114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4" t="s">
        <v>80</v>
      </c>
      <c r="BK148" s="192">
        <f t="shared" si="19"/>
        <v>0</v>
      </c>
      <c r="BL148" s="14" t="s">
        <v>168</v>
      </c>
      <c r="BM148" s="191" t="s">
        <v>209</v>
      </c>
    </row>
    <row r="149" spans="1:65" s="2" customFormat="1" ht="16.5" customHeight="1">
      <c r="A149" s="31"/>
      <c r="B149" s="32"/>
      <c r="C149" s="193" t="s">
        <v>210</v>
      </c>
      <c r="D149" s="193" t="s">
        <v>171</v>
      </c>
      <c r="E149" s="194" t="s">
        <v>211</v>
      </c>
      <c r="F149" s="195" t="s">
        <v>212</v>
      </c>
      <c r="G149" s="196" t="s">
        <v>174</v>
      </c>
      <c r="H149" s="197">
        <v>13</v>
      </c>
      <c r="I149" s="198"/>
      <c r="J149" s="199">
        <f t="shared" si="10"/>
        <v>0</v>
      </c>
      <c r="K149" s="200"/>
      <c r="L149" s="201"/>
      <c r="M149" s="202" t="s">
        <v>1</v>
      </c>
      <c r="N149" s="203" t="s">
        <v>40</v>
      </c>
      <c r="O149" s="68"/>
      <c r="P149" s="189">
        <f t="shared" si="11"/>
        <v>0</v>
      </c>
      <c r="Q149" s="189">
        <v>2.0000000000000001E-4</v>
      </c>
      <c r="R149" s="189">
        <f t="shared" si="12"/>
        <v>2.6000000000000003E-3</v>
      </c>
      <c r="S149" s="189">
        <v>0</v>
      </c>
      <c r="T149" s="190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175</v>
      </c>
      <c r="AT149" s="191" t="s">
        <v>171</v>
      </c>
      <c r="AU149" s="191" t="s">
        <v>82</v>
      </c>
      <c r="AY149" s="14" t="s">
        <v>114</v>
      </c>
      <c r="BE149" s="192">
        <f t="shared" si="14"/>
        <v>0</v>
      </c>
      <c r="BF149" s="192">
        <f t="shared" si="15"/>
        <v>0</v>
      </c>
      <c r="BG149" s="192">
        <f t="shared" si="16"/>
        <v>0</v>
      </c>
      <c r="BH149" s="192">
        <f t="shared" si="17"/>
        <v>0</v>
      </c>
      <c r="BI149" s="192">
        <f t="shared" si="18"/>
        <v>0</v>
      </c>
      <c r="BJ149" s="14" t="s">
        <v>80</v>
      </c>
      <c r="BK149" s="192">
        <f t="shared" si="19"/>
        <v>0</v>
      </c>
      <c r="BL149" s="14" t="s">
        <v>168</v>
      </c>
      <c r="BM149" s="191" t="s">
        <v>213</v>
      </c>
    </row>
    <row r="150" spans="1:65" s="2" customFormat="1" ht="24.2" customHeight="1">
      <c r="A150" s="31"/>
      <c r="B150" s="32"/>
      <c r="C150" s="179" t="s">
        <v>214</v>
      </c>
      <c r="D150" s="179" t="s">
        <v>118</v>
      </c>
      <c r="E150" s="180" t="s">
        <v>215</v>
      </c>
      <c r="F150" s="181" t="s">
        <v>216</v>
      </c>
      <c r="G150" s="182" t="s">
        <v>174</v>
      </c>
      <c r="H150" s="183">
        <v>2</v>
      </c>
      <c r="I150" s="184"/>
      <c r="J150" s="185">
        <f t="shared" si="10"/>
        <v>0</v>
      </c>
      <c r="K150" s="186"/>
      <c r="L150" s="36"/>
      <c r="M150" s="187" t="s">
        <v>1</v>
      </c>
      <c r="N150" s="188" t="s">
        <v>40</v>
      </c>
      <c r="O150" s="68"/>
      <c r="P150" s="189">
        <f t="shared" si="11"/>
        <v>0</v>
      </c>
      <c r="Q150" s="189">
        <v>0</v>
      </c>
      <c r="R150" s="189">
        <f t="shared" si="12"/>
        <v>0</v>
      </c>
      <c r="S150" s="189">
        <v>0</v>
      </c>
      <c r="T150" s="190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168</v>
      </c>
      <c r="AT150" s="191" t="s">
        <v>118</v>
      </c>
      <c r="AU150" s="191" t="s">
        <v>82</v>
      </c>
      <c r="AY150" s="14" t="s">
        <v>114</v>
      </c>
      <c r="BE150" s="192">
        <f t="shared" si="14"/>
        <v>0</v>
      </c>
      <c r="BF150" s="192">
        <f t="shared" si="15"/>
        <v>0</v>
      </c>
      <c r="BG150" s="192">
        <f t="shared" si="16"/>
        <v>0</v>
      </c>
      <c r="BH150" s="192">
        <f t="shared" si="17"/>
        <v>0</v>
      </c>
      <c r="BI150" s="192">
        <f t="shared" si="18"/>
        <v>0</v>
      </c>
      <c r="BJ150" s="14" t="s">
        <v>80</v>
      </c>
      <c r="BK150" s="192">
        <f t="shared" si="19"/>
        <v>0</v>
      </c>
      <c r="BL150" s="14" t="s">
        <v>168</v>
      </c>
      <c r="BM150" s="191" t="s">
        <v>217</v>
      </c>
    </row>
    <row r="151" spans="1:65" s="2" customFormat="1" ht="16.5" customHeight="1">
      <c r="A151" s="31"/>
      <c r="B151" s="32"/>
      <c r="C151" s="193" t="s">
        <v>9</v>
      </c>
      <c r="D151" s="193" t="s">
        <v>171</v>
      </c>
      <c r="E151" s="194" t="s">
        <v>218</v>
      </c>
      <c r="F151" s="195" t="s">
        <v>219</v>
      </c>
      <c r="G151" s="196" t="s">
        <v>174</v>
      </c>
      <c r="H151" s="197">
        <v>1</v>
      </c>
      <c r="I151" s="198"/>
      <c r="J151" s="199">
        <f t="shared" si="10"/>
        <v>0</v>
      </c>
      <c r="K151" s="200"/>
      <c r="L151" s="201"/>
      <c r="M151" s="202" t="s">
        <v>1</v>
      </c>
      <c r="N151" s="203" t="s">
        <v>40</v>
      </c>
      <c r="O151" s="68"/>
      <c r="P151" s="189">
        <f t="shared" si="11"/>
        <v>0</v>
      </c>
      <c r="Q151" s="189">
        <v>2.5000000000000001E-4</v>
      </c>
      <c r="R151" s="189">
        <f t="shared" si="12"/>
        <v>2.5000000000000001E-4</v>
      </c>
      <c r="S151" s="189">
        <v>0</v>
      </c>
      <c r="T151" s="190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175</v>
      </c>
      <c r="AT151" s="191" t="s">
        <v>171</v>
      </c>
      <c r="AU151" s="191" t="s">
        <v>82</v>
      </c>
      <c r="AY151" s="14" t="s">
        <v>114</v>
      </c>
      <c r="BE151" s="192">
        <f t="shared" si="14"/>
        <v>0</v>
      </c>
      <c r="BF151" s="192">
        <f t="shared" si="15"/>
        <v>0</v>
      </c>
      <c r="BG151" s="192">
        <f t="shared" si="16"/>
        <v>0</v>
      </c>
      <c r="BH151" s="192">
        <f t="shared" si="17"/>
        <v>0</v>
      </c>
      <c r="BI151" s="192">
        <f t="shared" si="18"/>
        <v>0</v>
      </c>
      <c r="BJ151" s="14" t="s">
        <v>80</v>
      </c>
      <c r="BK151" s="192">
        <f t="shared" si="19"/>
        <v>0</v>
      </c>
      <c r="BL151" s="14" t="s">
        <v>168</v>
      </c>
      <c r="BM151" s="191" t="s">
        <v>220</v>
      </c>
    </row>
    <row r="152" spans="1:65" s="2" customFormat="1" ht="16.5" customHeight="1">
      <c r="A152" s="31"/>
      <c r="B152" s="32"/>
      <c r="C152" s="193" t="s">
        <v>221</v>
      </c>
      <c r="D152" s="193" t="s">
        <v>171</v>
      </c>
      <c r="E152" s="194" t="s">
        <v>222</v>
      </c>
      <c r="F152" s="195" t="s">
        <v>223</v>
      </c>
      <c r="G152" s="196" t="s">
        <v>174</v>
      </c>
      <c r="H152" s="197">
        <v>1</v>
      </c>
      <c r="I152" s="198"/>
      <c r="J152" s="199">
        <f t="shared" si="10"/>
        <v>0</v>
      </c>
      <c r="K152" s="200"/>
      <c r="L152" s="201"/>
      <c r="M152" s="202" t="s">
        <v>1</v>
      </c>
      <c r="N152" s="203" t="s">
        <v>40</v>
      </c>
      <c r="O152" s="68"/>
      <c r="P152" s="189">
        <f t="shared" si="11"/>
        <v>0</v>
      </c>
      <c r="Q152" s="189">
        <v>4.0000000000000002E-4</v>
      </c>
      <c r="R152" s="189">
        <f t="shared" si="12"/>
        <v>4.0000000000000002E-4</v>
      </c>
      <c r="S152" s="189">
        <v>0</v>
      </c>
      <c r="T152" s="190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175</v>
      </c>
      <c r="AT152" s="191" t="s">
        <v>171</v>
      </c>
      <c r="AU152" s="191" t="s">
        <v>82</v>
      </c>
      <c r="AY152" s="14" t="s">
        <v>114</v>
      </c>
      <c r="BE152" s="192">
        <f t="shared" si="14"/>
        <v>0</v>
      </c>
      <c r="BF152" s="192">
        <f t="shared" si="15"/>
        <v>0</v>
      </c>
      <c r="BG152" s="192">
        <f t="shared" si="16"/>
        <v>0</v>
      </c>
      <c r="BH152" s="192">
        <f t="shared" si="17"/>
        <v>0</v>
      </c>
      <c r="BI152" s="192">
        <f t="shared" si="18"/>
        <v>0</v>
      </c>
      <c r="BJ152" s="14" t="s">
        <v>80</v>
      </c>
      <c r="BK152" s="192">
        <f t="shared" si="19"/>
        <v>0</v>
      </c>
      <c r="BL152" s="14" t="s">
        <v>168</v>
      </c>
      <c r="BM152" s="191" t="s">
        <v>224</v>
      </c>
    </row>
    <row r="153" spans="1:65" s="2" customFormat="1" ht="16.5" customHeight="1">
      <c r="A153" s="31"/>
      <c r="B153" s="32"/>
      <c r="C153" s="179" t="s">
        <v>225</v>
      </c>
      <c r="D153" s="179" t="s">
        <v>118</v>
      </c>
      <c r="E153" s="180" t="s">
        <v>226</v>
      </c>
      <c r="F153" s="181" t="s">
        <v>227</v>
      </c>
      <c r="G153" s="182" t="s">
        <v>187</v>
      </c>
      <c r="H153" s="183">
        <v>40</v>
      </c>
      <c r="I153" s="184"/>
      <c r="J153" s="185">
        <f t="shared" si="10"/>
        <v>0</v>
      </c>
      <c r="K153" s="186"/>
      <c r="L153" s="36"/>
      <c r="M153" s="187" t="s">
        <v>1</v>
      </c>
      <c r="N153" s="188" t="s">
        <v>40</v>
      </c>
      <c r="O153" s="68"/>
      <c r="P153" s="189">
        <f t="shared" si="11"/>
        <v>0</v>
      </c>
      <c r="Q153" s="189">
        <v>0</v>
      </c>
      <c r="R153" s="189">
        <f t="shared" si="12"/>
        <v>0</v>
      </c>
      <c r="S153" s="189">
        <v>0</v>
      </c>
      <c r="T153" s="190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1" t="s">
        <v>168</v>
      </c>
      <c r="AT153" s="191" t="s">
        <v>118</v>
      </c>
      <c r="AU153" s="191" t="s">
        <v>82</v>
      </c>
      <c r="AY153" s="14" t="s">
        <v>114</v>
      </c>
      <c r="BE153" s="192">
        <f t="shared" si="14"/>
        <v>0</v>
      </c>
      <c r="BF153" s="192">
        <f t="shared" si="15"/>
        <v>0</v>
      </c>
      <c r="BG153" s="192">
        <f t="shared" si="16"/>
        <v>0</v>
      </c>
      <c r="BH153" s="192">
        <f t="shared" si="17"/>
        <v>0</v>
      </c>
      <c r="BI153" s="192">
        <f t="shared" si="18"/>
        <v>0</v>
      </c>
      <c r="BJ153" s="14" t="s">
        <v>80</v>
      </c>
      <c r="BK153" s="192">
        <f t="shared" si="19"/>
        <v>0</v>
      </c>
      <c r="BL153" s="14" t="s">
        <v>168</v>
      </c>
      <c r="BM153" s="191" t="s">
        <v>228</v>
      </c>
    </row>
    <row r="154" spans="1:65" s="2" customFormat="1" ht="16.5" customHeight="1">
      <c r="A154" s="31"/>
      <c r="B154" s="32"/>
      <c r="C154" s="193" t="s">
        <v>229</v>
      </c>
      <c r="D154" s="193" t="s">
        <v>171</v>
      </c>
      <c r="E154" s="194" t="s">
        <v>230</v>
      </c>
      <c r="F154" s="195" t="s">
        <v>231</v>
      </c>
      <c r="G154" s="196" t="s">
        <v>187</v>
      </c>
      <c r="H154" s="197">
        <v>40</v>
      </c>
      <c r="I154" s="198"/>
      <c r="J154" s="199">
        <f t="shared" si="10"/>
        <v>0</v>
      </c>
      <c r="K154" s="200"/>
      <c r="L154" s="201"/>
      <c r="M154" s="202" t="s">
        <v>1</v>
      </c>
      <c r="N154" s="203" t="s">
        <v>40</v>
      </c>
      <c r="O154" s="68"/>
      <c r="P154" s="189">
        <f t="shared" si="11"/>
        <v>0</v>
      </c>
      <c r="Q154" s="189">
        <v>1.4999999999999999E-4</v>
      </c>
      <c r="R154" s="189">
        <f t="shared" si="12"/>
        <v>5.9999999999999993E-3</v>
      </c>
      <c r="S154" s="189">
        <v>0</v>
      </c>
      <c r="T154" s="190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175</v>
      </c>
      <c r="AT154" s="191" t="s">
        <v>171</v>
      </c>
      <c r="AU154" s="191" t="s">
        <v>82</v>
      </c>
      <c r="AY154" s="14" t="s">
        <v>114</v>
      </c>
      <c r="BE154" s="192">
        <f t="shared" si="14"/>
        <v>0</v>
      </c>
      <c r="BF154" s="192">
        <f t="shared" si="15"/>
        <v>0</v>
      </c>
      <c r="BG154" s="192">
        <f t="shared" si="16"/>
        <v>0</v>
      </c>
      <c r="BH154" s="192">
        <f t="shared" si="17"/>
        <v>0</v>
      </c>
      <c r="BI154" s="192">
        <f t="shared" si="18"/>
        <v>0</v>
      </c>
      <c r="BJ154" s="14" t="s">
        <v>80</v>
      </c>
      <c r="BK154" s="192">
        <f t="shared" si="19"/>
        <v>0</v>
      </c>
      <c r="BL154" s="14" t="s">
        <v>168</v>
      </c>
      <c r="BM154" s="191" t="s">
        <v>232</v>
      </c>
    </row>
    <row r="155" spans="1:65" s="2" customFormat="1" ht="21.75" customHeight="1">
      <c r="A155" s="31"/>
      <c r="B155" s="32"/>
      <c r="C155" s="179" t="s">
        <v>233</v>
      </c>
      <c r="D155" s="179" t="s">
        <v>118</v>
      </c>
      <c r="E155" s="180" t="s">
        <v>234</v>
      </c>
      <c r="F155" s="181" t="s">
        <v>235</v>
      </c>
      <c r="G155" s="182" t="s">
        <v>174</v>
      </c>
      <c r="H155" s="183">
        <v>3</v>
      </c>
      <c r="I155" s="184"/>
      <c r="J155" s="185">
        <f t="shared" si="10"/>
        <v>0</v>
      </c>
      <c r="K155" s="186"/>
      <c r="L155" s="36"/>
      <c r="M155" s="187" t="s">
        <v>1</v>
      </c>
      <c r="N155" s="188" t="s">
        <v>40</v>
      </c>
      <c r="O155" s="68"/>
      <c r="P155" s="189">
        <f t="shared" si="11"/>
        <v>0</v>
      </c>
      <c r="Q155" s="189">
        <v>0</v>
      </c>
      <c r="R155" s="189">
        <f t="shared" si="12"/>
        <v>0</v>
      </c>
      <c r="S155" s="189">
        <v>0</v>
      </c>
      <c r="T155" s="190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168</v>
      </c>
      <c r="AT155" s="191" t="s">
        <v>118</v>
      </c>
      <c r="AU155" s="191" t="s">
        <v>82</v>
      </c>
      <c r="AY155" s="14" t="s">
        <v>114</v>
      </c>
      <c r="BE155" s="192">
        <f t="shared" si="14"/>
        <v>0</v>
      </c>
      <c r="BF155" s="192">
        <f t="shared" si="15"/>
        <v>0</v>
      </c>
      <c r="BG155" s="192">
        <f t="shared" si="16"/>
        <v>0</v>
      </c>
      <c r="BH155" s="192">
        <f t="shared" si="17"/>
        <v>0</v>
      </c>
      <c r="BI155" s="192">
        <f t="shared" si="18"/>
        <v>0</v>
      </c>
      <c r="BJ155" s="14" t="s">
        <v>80</v>
      </c>
      <c r="BK155" s="192">
        <f t="shared" si="19"/>
        <v>0</v>
      </c>
      <c r="BL155" s="14" t="s">
        <v>168</v>
      </c>
      <c r="BM155" s="191" t="s">
        <v>236</v>
      </c>
    </row>
    <row r="156" spans="1:65" s="2" customFormat="1" ht="24.2" customHeight="1">
      <c r="A156" s="31"/>
      <c r="B156" s="32"/>
      <c r="C156" s="179" t="s">
        <v>237</v>
      </c>
      <c r="D156" s="179" t="s">
        <v>118</v>
      </c>
      <c r="E156" s="180" t="s">
        <v>238</v>
      </c>
      <c r="F156" s="181" t="s">
        <v>239</v>
      </c>
      <c r="G156" s="182" t="s">
        <v>174</v>
      </c>
      <c r="H156" s="183">
        <v>3</v>
      </c>
      <c r="I156" s="184"/>
      <c r="J156" s="185">
        <f t="shared" si="10"/>
        <v>0</v>
      </c>
      <c r="K156" s="186"/>
      <c r="L156" s="36"/>
      <c r="M156" s="187" t="s">
        <v>1</v>
      </c>
      <c r="N156" s="188" t="s">
        <v>40</v>
      </c>
      <c r="O156" s="68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168</v>
      </c>
      <c r="AT156" s="191" t="s">
        <v>118</v>
      </c>
      <c r="AU156" s="191" t="s">
        <v>82</v>
      </c>
      <c r="AY156" s="14" t="s">
        <v>114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4" t="s">
        <v>80</v>
      </c>
      <c r="BK156" s="192">
        <f t="shared" si="19"/>
        <v>0</v>
      </c>
      <c r="BL156" s="14" t="s">
        <v>168</v>
      </c>
      <c r="BM156" s="191" t="s">
        <v>240</v>
      </c>
    </row>
    <row r="157" spans="1:65" s="2" customFormat="1" ht="33" customHeight="1">
      <c r="A157" s="31"/>
      <c r="B157" s="32"/>
      <c r="C157" s="193" t="s">
        <v>241</v>
      </c>
      <c r="D157" s="193" t="s">
        <v>171</v>
      </c>
      <c r="E157" s="194" t="s">
        <v>242</v>
      </c>
      <c r="F157" s="195" t="s">
        <v>243</v>
      </c>
      <c r="G157" s="196" t="s">
        <v>174</v>
      </c>
      <c r="H157" s="197">
        <v>3</v>
      </c>
      <c r="I157" s="198"/>
      <c r="J157" s="199">
        <f t="shared" si="10"/>
        <v>0</v>
      </c>
      <c r="K157" s="200"/>
      <c r="L157" s="201"/>
      <c r="M157" s="202" t="s">
        <v>1</v>
      </c>
      <c r="N157" s="203" t="s">
        <v>40</v>
      </c>
      <c r="O157" s="68"/>
      <c r="P157" s="189">
        <f t="shared" si="11"/>
        <v>0</v>
      </c>
      <c r="Q157" s="189">
        <v>3.0000000000000001E-3</v>
      </c>
      <c r="R157" s="189">
        <f t="shared" si="12"/>
        <v>9.0000000000000011E-3</v>
      </c>
      <c r="S157" s="189">
        <v>0</v>
      </c>
      <c r="T157" s="190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175</v>
      </c>
      <c r="AT157" s="191" t="s">
        <v>171</v>
      </c>
      <c r="AU157" s="191" t="s">
        <v>82</v>
      </c>
      <c r="AY157" s="14" t="s">
        <v>114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4" t="s">
        <v>80</v>
      </c>
      <c r="BK157" s="192">
        <f t="shared" si="19"/>
        <v>0</v>
      </c>
      <c r="BL157" s="14" t="s">
        <v>168</v>
      </c>
      <c r="BM157" s="191" t="s">
        <v>244</v>
      </c>
    </row>
    <row r="158" spans="1:65" s="2" customFormat="1" ht="24.2" customHeight="1">
      <c r="A158" s="31"/>
      <c r="B158" s="32"/>
      <c r="C158" s="179" t="s">
        <v>245</v>
      </c>
      <c r="D158" s="179" t="s">
        <v>118</v>
      </c>
      <c r="E158" s="180" t="s">
        <v>246</v>
      </c>
      <c r="F158" s="181" t="s">
        <v>247</v>
      </c>
      <c r="G158" s="182" t="s">
        <v>121</v>
      </c>
      <c r="H158" s="183">
        <v>1</v>
      </c>
      <c r="I158" s="184"/>
      <c r="J158" s="185">
        <f t="shared" si="10"/>
        <v>0</v>
      </c>
      <c r="K158" s="186"/>
      <c r="L158" s="36"/>
      <c r="M158" s="187" t="s">
        <v>1</v>
      </c>
      <c r="N158" s="188" t="s">
        <v>40</v>
      </c>
      <c r="O158" s="68"/>
      <c r="P158" s="189">
        <f t="shared" si="11"/>
        <v>0</v>
      </c>
      <c r="Q158" s="189">
        <v>0</v>
      </c>
      <c r="R158" s="189">
        <f t="shared" si="12"/>
        <v>0</v>
      </c>
      <c r="S158" s="189">
        <v>0</v>
      </c>
      <c r="T158" s="190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168</v>
      </c>
      <c r="AT158" s="191" t="s">
        <v>118</v>
      </c>
      <c r="AU158" s="191" t="s">
        <v>82</v>
      </c>
      <c r="AY158" s="14" t="s">
        <v>114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4" t="s">
        <v>80</v>
      </c>
      <c r="BK158" s="192">
        <f t="shared" si="19"/>
        <v>0</v>
      </c>
      <c r="BL158" s="14" t="s">
        <v>168</v>
      </c>
      <c r="BM158" s="191" t="s">
        <v>248</v>
      </c>
    </row>
    <row r="159" spans="1:65" s="12" customFormat="1" ht="22.9" customHeight="1">
      <c r="B159" s="163"/>
      <c r="C159" s="164"/>
      <c r="D159" s="165" t="s">
        <v>74</v>
      </c>
      <c r="E159" s="177" t="s">
        <v>249</v>
      </c>
      <c r="F159" s="177" t="s">
        <v>250</v>
      </c>
      <c r="G159" s="164"/>
      <c r="H159" s="164"/>
      <c r="I159" s="167"/>
      <c r="J159" s="178">
        <f>BK159</f>
        <v>0</v>
      </c>
      <c r="K159" s="164"/>
      <c r="L159" s="169"/>
      <c r="M159" s="170"/>
      <c r="N159" s="171"/>
      <c r="O159" s="171"/>
      <c r="P159" s="172">
        <f>SUM(P160:P170)</f>
        <v>0</v>
      </c>
      <c r="Q159" s="171"/>
      <c r="R159" s="172">
        <f>SUM(R160:R170)</f>
        <v>0.41113600000000006</v>
      </c>
      <c r="S159" s="171"/>
      <c r="T159" s="173">
        <f>SUM(T160:T170)</f>
        <v>0</v>
      </c>
      <c r="AR159" s="174" t="s">
        <v>82</v>
      </c>
      <c r="AT159" s="175" t="s">
        <v>74</v>
      </c>
      <c r="AU159" s="175" t="s">
        <v>80</v>
      </c>
      <c r="AY159" s="174" t="s">
        <v>114</v>
      </c>
      <c r="BK159" s="176">
        <f>SUM(BK160:BK170)</f>
        <v>0</v>
      </c>
    </row>
    <row r="160" spans="1:65" s="2" customFormat="1" ht="16.5" customHeight="1">
      <c r="A160" s="31"/>
      <c r="B160" s="32"/>
      <c r="C160" s="179" t="s">
        <v>251</v>
      </c>
      <c r="D160" s="179" t="s">
        <v>118</v>
      </c>
      <c r="E160" s="180" t="s">
        <v>252</v>
      </c>
      <c r="F160" s="181" t="s">
        <v>253</v>
      </c>
      <c r="G160" s="182" t="s">
        <v>127</v>
      </c>
      <c r="H160" s="183">
        <v>35.299999999999997</v>
      </c>
      <c r="I160" s="184"/>
      <c r="J160" s="185">
        <f t="shared" ref="J160:J170" si="20">ROUND(I160*H160,2)</f>
        <v>0</v>
      </c>
      <c r="K160" s="186"/>
      <c r="L160" s="36"/>
      <c r="M160" s="187" t="s">
        <v>1</v>
      </c>
      <c r="N160" s="188" t="s">
        <v>40</v>
      </c>
      <c r="O160" s="68"/>
      <c r="P160" s="189">
        <f t="shared" ref="P160:P170" si="21">O160*H160</f>
        <v>0</v>
      </c>
      <c r="Q160" s="189">
        <v>0</v>
      </c>
      <c r="R160" s="189">
        <f t="shared" ref="R160:R170" si="22">Q160*H160</f>
        <v>0</v>
      </c>
      <c r="S160" s="189">
        <v>0</v>
      </c>
      <c r="T160" s="190">
        <f t="shared" ref="T160:T170" si="2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168</v>
      </c>
      <c r="AT160" s="191" t="s">
        <v>118</v>
      </c>
      <c r="AU160" s="191" t="s">
        <v>82</v>
      </c>
      <c r="AY160" s="14" t="s">
        <v>114</v>
      </c>
      <c r="BE160" s="192">
        <f t="shared" ref="BE160:BE170" si="24">IF(N160="základní",J160,0)</f>
        <v>0</v>
      </c>
      <c r="BF160" s="192">
        <f t="shared" ref="BF160:BF170" si="25">IF(N160="snížená",J160,0)</f>
        <v>0</v>
      </c>
      <c r="BG160" s="192">
        <f t="shared" ref="BG160:BG170" si="26">IF(N160="zákl. přenesená",J160,0)</f>
        <v>0</v>
      </c>
      <c r="BH160" s="192">
        <f t="shared" ref="BH160:BH170" si="27">IF(N160="sníž. přenesená",J160,0)</f>
        <v>0</v>
      </c>
      <c r="BI160" s="192">
        <f t="shared" ref="BI160:BI170" si="28">IF(N160="nulová",J160,0)</f>
        <v>0</v>
      </c>
      <c r="BJ160" s="14" t="s">
        <v>80</v>
      </c>
      <c r="BK160" s="192">
        <f t="shared" ref="BK160:BK170" si="29">ROUND(I160*H160,2)</f>
        <v>0</v>
      </c>
      <c r="BL160" s="14" t="s">
        <v>168</v>
      </c>
      <c r="BM160" s="191" t="s">
        <v>254</v>
      </c>
    </row>
    <row r="161" spans="1:65" s="2" customFormat="1" ht="24.2" customHeight="1">
      <c r="A161" s="31"/>
      <c r="B161" s="32"/>
      <c r="C161" s="179" t="s">
        <v>7</v>
      </c>
      <c r="D161" s="179" t="s">
        <v>118</v>
      </c>
      <c r="E161" s="180" t="s">
        <v>255</v>
      </c>
      <c r="F161" s="181" t="s">
        <v>256</v>
      </c>
      <c r="G161" s="182" t="s">
        <v>127</v>
      </c>
      <c r="H161" s="183">
        <v>35.299999999999997</v>
      </c>
      <c r="I161" s="184"/>
      <c r="J161" s="185">
        <f t="shared" si="20"/>
        <v>0</v>
      </c>
      <c r="K161" s="186"/>
      <c r="L161" s="36"/>
      <c r="M161" s="187" t="s">
        <v>1</v>
      </c>
      <c r="N161" s="188" t="s">
        <v>40</v>
      </c>
      <c r="O161" s="68"/>
      <c r="P161" s="189">
        <f t="shared" si="21"/>
        <v>0</v>
      </c>
      <c r="Q161" s="189">
        <v>3.0000000000000001E-5</v>
      </c>
      <c r="R161" s="189">
        <f t="shared" si="22"/>
        <v>1.059E-3</v>
      </c>
      <c r="S161" s="189">
        <v>0</v>
      </c>
      <c r="T161" s="190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1" t="s">
        <v>168</v>
      </c>
      <c r="AT161" s="191" t="s">
        <v>118</v>
      </c>
      <c r="AU161" s="191" t="s">
        <v>82</v>
      </c>
      <c r="AY161" s="14" t="s">
        <v>114</v>
      </c>
      <c r="BE161" s="192">
        <f t="shared" si="24"/>
        <v>0</v>
      </c>
      <c r="BF161" s="192">
        <f t="shared" si="25"/>
        <v>0</v>
      </c>
      <c r="BG161" s="192">
        <f t="shared" si="26"/>
        <v>0</v>
      </c>
      <c r="BH161" s="192">
        <f t="shared" si="27"/>
        <v>0</v>
      </c>
      <c r="BI161" s="192">
        <f t="shared" si="28"/>
        <v>0</v>
      </c>
      <c r="BJ161" s="14" t="s">
        <v>80</v>
      </c>
      <c r="BK161" s="192">
        <f t="shared" si="29"/>
        <v>0</v>
      </c>
      <c r="BL161" s="14" t="s">
        <v>168</v>
      </c>
      <c r="BM161" s="191" t="s">
        <v>257</v>
      </c>
    </row>
    <row r="162" spans="1:65" s="2" customFormat="1" ht="33" customHeight="1">
      <c r="A162" s="31"/>
      <c r="B162" s="32"/>
      <c r="C162" s="179" t="s">
        <v>258</v>
      </c>
      <c r="D162" s="179" t="s">
        <v>118</v>
      </c>
      <c r="E162" s="180" t="s">
        <v>259</v>
      </c>
      <c r="F162" s="181" t="s">
        <v>260</v>
      </c>
      <c r="G162" s="182" t="s">
        <v>127</v>
      </c>
      <c r="H162" s="183">
        <v>35.299999999999997</v>
      </c>
      <c r="I162" s="184"/>
      <c r="J162" s="185">
        <f t="shared" si="20"/>
        <v>0</v>
      </c>
      <c r="K162" s="186"/>
      <c r="L162" s="36"/>
      <c r="M162" s="187" t="s">
        <v>1</v>
      </c>
      <c r="N162" s="188" t="s">
        <v>40</v>
      </c>
      <c r="O162" s="68"/>
      <c r="P162" s="189">
        <f t="shared" si="21"/>
        <v>0</v>
      </c>
      <c r="Q162" s="189">
        <v>4.5500000000000002E-3</v>
      </c>
      <c r="R162" s="189">
        <f t="shared" si="22"/>
        <v>0.16061500000000001</v>
      </c>
      <c r="S162" s="189">
        <v>0</v>
      </c>
      <c r="T162" s="190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168</v>
      </c>
      <c r="AT162" s="191" t="s">
        <v>118</v>
      </c>
      <c r="AU162" s="191" t="s">
        <v>82</v>
      </c>
      <c r="AY162" s="14" t="s">
        <v>114</v>
      </c>
      <c r="BE162" s="192">
        <f t="shared" si="24"/>
        <v>0</v>
      </c>
      <c r="BF162" s="192">
        <f t="shared" si="25"/>
        <v>0</v>
      </c>
      <c r="BG162" s="192">
        <f t="shared" si="26"/>
        <v>0</v>
      </c>
      <c r="BH162" s="192">
        <f t="shared" si="27"/>
        <v>0</v>
      </c>
      <c r="BI162" s="192">
        <f t="shared" si="28"/>
        <v>0</v>
      </c>
      <c r="BJ162" s="14" t="s">
        <v>80</v>
      </c>
      <c r="BK162" s="192">
        <f t="shared" si="29"/>
        <v>0</v>
      </c>
      <c r="BL162" s="14" t="s">
        <v>168</v>
      </c>
      <c r="BM162" s="191" t="s">
        <v>261</v>
      </c>
    </row>
    <row r="163" spans="1:65" s="2" customFormat="1" ht="16.5" customHeight="1">
      <c r="A163" s="31"/>
      <c r="B163" s="32"/>
      <c r="C163" s="179" t="s">
        <v>262</v>
      </c>
      <c r="D163" s="179" t="s">
        <v>118</v>
      </c>
      <c r="E163" s="180" t="s">
        <v>263</v>
      </c>
      <c r="F163" s="181" t="s">
        <v>264</v>
      </c>
      <c r="G163" s="182" t="s">
        <v>127</v>
      </c>
      <c r="H163" s="183">
        <v>35.299999999999997</v>
      </c>
      <c r="I163" s="184"/>
      <c r="J163" s="185">
        <f t="shared" si="20"/>
        <v>0</v>
      </c>
      <c r="K163" s="186"/>
      <c r="L163" s="36"/>
      <c r="M163" s="187" t="s">
        <v>1</v>
      </c>
      <c r="N163" s="188" t="s">
        <v>40</v>
      </c>
      <c r="O163" s="68"/>
      <c r="P163" s="189">
        <f t="shared" si="21"/>
        <v>0</v>
      </c>
      <c r="Q163" s="189">
        <v>2.0000000000000001E-4</v>
      </c>
      <c r="R163" s="189">
        <f t="shared" si="22"/>
        <v>7.0599999999999994E-3</v>
      </c>
      <c r="S163" s="189">
        <v>0</v>
      </c>
      <c r="T163" s="190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1" t="s">
        <v>168</v>
      </c>
      <c r="AT163" s="191" t="s">
        <v>118</v>
      </c>
      <c r="AU163" s="191" t="s">
        <v>82</v>
      </c>
      <c r="AY163" s="14" t="s">
        <v>114</v>
      </c>
      <c r="BE163" s="192">
        <f t="shared" si="24"/>
        <v>0</v>
      </c>
      <c r="BF163" s="192">
        <f t="shared" si="25"/>
        <v>0</v>
      </c>
      <c r="BG163" s="192">
        <f t="shared" si="26"/>
        <v>0</v>
      </c>
      <c r="BH163" s="192">
        <f t="shared" si="27"/>
        <v>0</v>
      </c>
      <c r="BI163" s="192">
        <f t="shared" si="28"/>
        <v>0</v>
      </c>
      <c r="BJ163" s="14" t="s">
        <v>80</v>
      </c>
      <c r="BK163" s="192">
        <f t="shared" si="29"/>
        <v>0</v>
      </c>
      <c r="BL163" s="14" t="s">
        <v>168</v>
      </c>
      <c r="BM163" s="191" t="s">
        <v>265</v>
      </c>
    </row>
    <row r="164" spans="1:65" s="2" customFormat="1" ht="16.5" customHeight="1">
      <c r="A164" s="31"/>
      <c r="B164" s="32"/>
      <c r="C164" s="179" t="s">
        <v>266</v>
      </c>
      <c r="D164" s="179" t="s">
        <v>118</v>
      </c>
      <c r="E164" s="180" t="s">
        <v>267</v>
      </c>
      <c r="F164" s="181" t="s">
        <v>268</v>
      </c>
      <c r="G164" s="182" t="s">
        <v>127</v>
      </c>
      <c r="H164" s="183">
        <v>35.299999999999997</v>
      </c>
      <c r="I164" s="184"/>
      <c r="J164" s="185">
        <f t="shared" si="20"/>
        <v>0</v>
      </c>
      <c r="K164" s="186"/>
      <c r="L164" s="36"/>
      <c r="M164" s="187" t="s">
        <v>1</v>
      </c>
      <c r="N164" s="188" t="s">
        <v>40</v>
      </c>
      <c r="O164" s="68"/>
      <c r="P164" s="189">
        <f t="shared" si="21"/>
        <v>0</v>
      </c>
      <c r="Q164" s="189">
        <v>0</v>
      </c>
      <c r="R164" s="189">
        <f t="shared" si="22"/>
        <v>0</v>
      </c>
      <c r="S164" s="189">
        <v>0</v>
      </c>
      <c r="T164" s="190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1" t="s">
        <v>168</v>
      </c>
      <c r="AT164" s="191" t="s">
        <v>118</v>
      </c>
      <c r="AU164" s="191" t="s">
        <v>82</v>
      </c>
      <c r="AY164" s="14" t="s">
        <v>114</v>
      </c>
      <c r="BE164" s="192">
        <f t="shared" si="24"/>
        <v>0</v>
      </c>
      <c r="BF164" s="192">
        <f t="shared" si="25"/>
        <v>0</v>
      </c>
      <c r="BG164" s="192">
        <f t="shared" si="26"/>
        <v>0</v>
      </c>
      <c r="BH164" s="192">
        <f t="shared" si="27"/>
        <v>0</v>
      </c>
      <c r="BI164" s="192">
        <f t="shared" si="28"/>
        <v>0</v>
      </c>
      <c r="BJ164" s="14" t="s">
        <v>80</v>
      </c>
      <c r="BK164" s="192">
        <f t="shared" si="29"/>
        <v>0</v>
      </c>
      <c r="BL164" s="14" t="s">
        <v>168</v>
      </c>
      <c r="BM164" s="191" t="s">
        <v>269</v>
      </c>
    </row>
    <row r="165" spans="1:65" s="2" customFormat="1" ht="21.75" customHeight="1">
      <c r="A165" s="31"/>
      <c r="B165" s="32"/>
      <c r="C165" s="179" t="s">
        <v>270</v>
      </c>
      <c r="D165" s="179" t="s">
        <v>118</v>
      </c>
      <c r="E165" s="180" t="s">
        <v>271</v>
      </c>
      <c r="F165" s="181" t="s">
        <v>272</v>
      </c>
      <c r="G165" s="182" t="s">
        <v>127</v>
      </c>
      <c r="H165" s="183">
        <v>35.299999999999997</v>
      </c>
      <c r="I165" s="184"/>
      <c r="J165" s="185">
        <f t="shared" si="20"/>
        <v>0</v>
      </c>
      <c r="K165" s="186"/>
      <c r="L165" s="36"/>
      <c r="M165" s="187" t="s">
        <v>1</v>
      </c>
      <c r="N165" s="188" t="s">
        <v>40</v>
      </c>
      <c r="O165" s="68"/>
      <c r="P165" s="189">
        <f t="shared" si="21"/>
        <v>0</v>
      </c>
      <c r="Q165" s="189">
        <v>2.9999999999999997E-4</v>
      </c>
      <c r="R165" s="189">
        <f t="shared" si="22"/>
        <v>1.0589999999999999E-2</v>
      </c>
      <c r="S165" s="189">
        <v>0</v>
      </c>
      <c r="T165" s="190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1" t="s">
        <v>168</v>
      </c>
      <c r="AT165" s="191" t="s">
        <v>118</v>
      </c>
      <c r="AU165" s="191" t="s">
        <v>82</v>
      </c>
      <c r="AY165" s="14" t="s">
        <v>114</v>
      </c>
      <c r="BE165" s="192">
        <f t="shared" si="24"/>
        <v>0</v>
      </c>
      <c r="BF165" s="192">
        <f t="shared" si="25"/>
        <v>0</v>
      </c>
      <c r="BG165" s="192">
        <f t="shared" si="26"/>
        <v>0</v>
      </c>
      <c r="BH165" s="192">
        <f t="shared" si="27"/>
        <v>0</v>
      </c>
      <c r="BI165" s="192">
        <f t="shared" si="28"/>
        <v>0</v>
      </c>
      <c r="BJ165" s="14" t="s">
        <v>80</v>
      </c>
      <c r="BK165" s="192">
        <f t="shared" si="29"/>
        <v>0</v>
      </c>
      <c r="BL165" s="14" t="s">
        <v>168</v>
      </c>
      <c r="BM165" s="191" t="s">
        <v>273</v>
      </c>
    </row>
    <row r="166" spans="1:65" s="2" customFormat="1" ht="16.5" customHeight="1">
      <c r="A166" s="31"/>
      <c r="B166" s="32"/>
      <c r="C166" s="193" t="s">
        <v>274</v>
      </c>
      <c r="D166" s="193" t="s">
        <v>171</v>
      </c>
      <c r="E166" s="194" t="s">
        <v>275</v>
      </c>
      <c r="F166" s="195" t="s">
        <v>276</v>
      </c>
      <c r="G166" s="196" t="s">
        <v>127</v>
      </c>
      <c r="H166" s="197">
        <v>43.9</v>
      </c>
      <c r="I166" s="198"/>
      <c r="J166" s="199">
        <f t="shared" si="20"/>
        <v>0</v>
      </c>
      <c r="K166" s="200"/>
      <c r="L166" s="201"/>
      <c r="M166" s="202" t="s">
        <v>1</v>
      </c>
      <c r="N166" s="203" t="s">
        <v>40</v>
      </c>
      <c r="O166" s="68"/>
      <c r="P166" s="189">
        <f t="shared" si="21"/>
        <v>0</v>
      </c>
      <c r="Q166" s="189">
        <v>2.8300000000000001E-3</v>
      </c>
      <c r="R166" s="189">
        <f t="shared" si="22"/>
        <v>0.124237</v>
      </c>
      <c r="S166" s="189">
        <v>0</v>
      </c>
      <c r="T166" s="190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1" t="s">
        <v>175</v>
      </c>
      <c r="AT166" s="191" t="s">
        <v>171</v>
      </c>
      <c r="AU166" s="191" t="s">
        <v>82</v>
      </c>
      <c r="AY166" s="14" t="s">
        <v>114</v>
      </c>
      <c r="BE166" s="192">
        <f t="shared" si="24"/>
        <v>0</v>
      </c>
      <c r="BF166" s="192">
        <f t="shared" si="25"/>
        <v>0</v>
      </c>
      <c r="BG166" s="192">
        <f t="shared" si="26"/>
        <v>0</v>
      </c>
      <c r="BH166" s="192">
        <f t="shared" si="27"/>
        <v>0</v>
      </c>
      <c r="BI166" s="192">
        <f t="shared" si="28"/>
        <v>0</v>
      </c>
      <c r="BJ166" s="14" t="s">
        <v>80</v>
      </c>
      <c r="BK166" s="192">
        <f t="shared" si="29"/>
        <v>0</v>
      </c>
      <c r="BL166" s="14" t="s">
        <v>168</v>
      </c>
      <c r="BM166" s="191" t="s">
        <v>277</v>
      </c>
    </row>
    <row r="167" spans="1:65" s="2" customFormat="1" ht="16.5" customHeight="1">
      <c r="A167" s="31"/>
      <c r="B167" s="32"/>
      <c r="C167" s="179" t="s">
        <v>278</v>
      </c>
      <c r="D167" s="179" t="s">
        <v>118</v>
      </c>
      <c r="E167" s="180" t="s">
        <v>279</v>
      </c>
      <c r="F167" s="181" t="s">
        <v>280</v>
      </c>
      <c r="G167" s="182" t="s">
        <v>187</v>
      </c>
      <c r="H167" s="183">
        <v>39.5</v>
      </c>
      <c r="I167" s="184"/>
      <c r="J167" s="185">
        <f t="shared" si="20"/>
        <v>0</v>
      </c>
      <c r="K167" s="186"/>
      <c r="L167" s="36"/>
      <c r="M167" s="187" t="s">
        <v>1</v>
      </c>
      <c r="N167" s="188" t="s">
        <v>40</v>
      </c>
      <c r="O167" s="68"/>
      <c r="P167" s="189">
        <f t="shared" si="21"/>
        <v>0</v>
      </c>
      <c r="Q167" s="189">
        <v>5.0000000000000002E-5</v>
      </c>
      <c r="R167" s="189">
        <f t="shared" si="22"/>
        <v>1.9750000000000002E-3</v>
      </c>
      <c r="S167" s="189">
        <v>0</v>
      </c>
      <c r="T167" s="190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1" t="s">
        <v>168</v>
      </c>
      <c r="AT167" s="191" t="s">
        <v>118</v>
      </c>
      <c r="AU167" s="191" t="s">
        <v>82</v>
      </c>
      <c r="AY167" s="14" t="s">
        <v>114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4" t="s">
        <v>80</v>
      </c>
      <c r="BK167" s="192">
        <f t="shared" si="29"/>
        <v>0</v>
      </c>
      <c r="BL167" s="14" t="s">
        <v>168</v>
      </c>
      <c r="BM167" s="191" t="s">
        <v>281</v>
      </c>
    </row>
    <row r="168" spans="1:65" s="2" customFormat="1" ht="16.5" customHeight="1">
      <c r="A168" s="31"/>
      <c r="B168" s="32"/>
      <c r="C168" s="193" t="s">
        <v>282</v>
      </c>
      <c r="D168" s="193" t="s">
        <v>171</v>
      </c>
      <c r="E168" s="194" t="s">
        <v>283</v>
      </c>
      <c r="F168" s="195" t="s">
        <v>284</v>
      </c>
      <c r="G168" s="196" t="s">
        <v>127</v>
      </c>
      <c r="H168" s="197">
        <v>40</v>
      </c>
      <c r="I168" s="198"/>
      <c r="J168" s="199">
        <f t="shared" si="20"/>
        <v>0</v>
      </c>
      <c r="K168" s="200"/>
      <c r="L168" s="201"/>
      <c r="M168" s="202" t="s">
        <v>1</v>
      </c>
      <c r="N168" s="203" t="s">
        <v>40</v>
      </c>
      <c r="O168" s="68"/>
      <c r="P168" s="189">
        <f t="shared" si="21"/>
        <v>0</v>
      </c>
      <c r="Q168" s="189">
        <v>2.64E-3</v>
      </c>
      <c r="R168" s="189">
        <f t="shared" si="22"/>
        <v>0.1056</v>
      </c>
      <c r="S168" s="189">
        <v>0</v>
      </c>
      <c r="T168" s="190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1" t="s">
        <v>175</v>
      </c>
      <c r="AT168" s="191" t="s">
        <v>171</v>
      </c>
      <c r="AU168" s="191" t="s">
        <v>82</v>
      </c>
      <c r="AY168" s="14" t="s">
        <v>114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4" t="s">
        <v>80</v>
      </c>
      <c r="BK168" s="192">
        <f t="shared" si="29"/>
        <v>0</v>
      </c>
      <c r="BL168" s="14" t="s">
        <v>168</v>
      </c>
      <c r="BM168" s="191" t="s">
        <v>285</v>
      </c>
    </row>
    <row r="169" spans="1:65" s="2" customFormat="1" ht="16.5" customHeight="1">
      <c r="A169" s="31"/>
      <c r="B169" s="32"/>
      <c r="C169" s="179" t="s">
        <v>286</v>
      </c>
      <c r="D169" s="179" t="s">
        <v>118</v>
      </c>
      <c r="E169" s="180" t="s">
        <v>287</v>
      </c>
      <c r="F169" s="181" t="s">
        <v>288</v>
      </c>
      <c r="G169" s="182" t="s">
        <v>289</v>
      </c>
      <c r="H169" s="183">
        <v>4</v>
      </c>
      <c r="I169" s="184"/>
      <c r="J169" s="185">
        <f t="shared" si="20"/>
        <v>0</v>
      </c>
      <c r="K169" s="186"/>
      <c r="L169" s="36"/>
      <c r="M169" s="187" t="s">
        <v>1</v>
      </c>
      <c r="N169" s="188" t="s">
        <v>40</v>
      </c>
      <c r="O169" s="68"/>
      <c r="P169" s="189">
        <f t="shared" si="21"/>
        <v>0</v>
      </c>
      <c r="Q169" s="189">
        <v>0</v>
      </c>
      <c r="R169" s="189">
        <f t="shared" si="22"/>
        <v>0</v>
      </c>
      <c r="S169" s="189">
        <v>0</v>
      </c>
      <c r="T169" s="190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1" t="s">
        <v>168</v>
      </c>
      <c r="AT169" s="191" t="s">
        <v>118</v>
      </c>
      <c r="AU169" s="191" t="s">
        <v>82</v>
      </c>
      <c r="AY169" s="14" t="s">
        <v>114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4" t="s">
        <v>80</v>
      </c>
      <c r="BK169" s="192">
        <f t="shared" si="29"/>
        <v>0</v>
      </c>
      <c r="BL169" s="14" t="s">
        <v>168</v>
      </c>
      <c r="BM169" s="191" t="s">
        <v>290</v>
      </c>
    </row>
    <row r="170" spans="1:65" s="2" customFormat="1" ht="24.2" customHeight="1">
      <c r="A170" s="31"/>
      <c r="B170" s="32"/>
      <c r="C170" s="179" t="s">
        <v>291</v>
      </c>
      <c r="D170" s="179" t="s">
        <v>118</v>
      </c>
      <c r="E170" s="180" t="s">
        <v>292</v>
      </c>
      <c r="F170" s="181" t="s">
        <v>293</v>
      </c>
      <c r="G170" s="182" t="s">
        <v>121</v>
      </c>
      <c r="H170" s="183">
        <v>1</v>
      </c>
      <c r="I170" s="184"/>
      <c r="J170" s="185">
        <f t="shared" si="20"/>
        <v>0</v>
      </c>
      <c r="K170" s="186"/>
      <c r="L170" s="36"/>
      <c r="M170" s="187" t="s">
        <v>1</v>
      </c>
      <c r="N170" s="188" t="s">
        <v>40</v>
      </c>
      <c r="O170" s="68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1" t="s">
        <v>168</v>
      </c>
      <c r="AT170" s="191" t="s">
        <v>118</v>
      </c>
      <c r="AU170" s="191" t="s">
        <v>82</v>
      </c>
      <c r="AY170" s="14" t="s">
        <v>114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4" t="s">
        <v>80</v>
      </c>
      <c r="BK170" s="192">
        <f t="shared" si="29"/>
        <v>0</v>
      </c>
      <c r="BL170" s="14" t="s">
        <v>168</v>
      </c>
      <c r="BM170" s="191" t="s">
        <v>294</v>
      </c>
    </row>
    <row r="171" spans="1:65" s="12" customFormat="1" ht="22.9" customHeight="1">
      <c r="B171" s="163"/>
      <c r="C171" s="164"/>
      <c r="D171" s="165" t="s">
        <v>74</v>
      </c>
      <c r="E171" s="177" t="s">
        <v>295</v>
      </c>
      <c r="F171" s="177" t="s">
        <v>296</v>
      </c>
      <c r="G171" s="164"/>
      <c r="H171" s="164"/>
      <c r="I171" s="167"/>
      <c r="J171" s="178">
        <f>BK171</f>
        <v>0</v>
      </c>
      <c r="K171" s="164"/>
      <c r="L171" s="169"/>
      <c r="M171" s="170"/>
      <c r="N171" s="171"/>
      <c r="O171" s="171"/>
      <c r="P171" s="172">
        <f>SUM(P172:P176)</f>
        <v>0</v>
      </c>
      <c r="Q171" s="171"/>
      <c r="R171" s="172">
        <f>SUM(R172:R176)</f>
        <v>3.2000000000000001E-2</v>
      </c>
      <c r="S171" s="171"/>
      <c r="T171" s="173">
        <f>SUM(T172:T176)</f>
        <v>9.4199999999999992E-2</v>
      </c>
      <c r="AR171" s="174" t="s">
        <v>82</v>
      </c>
      <c r="AT171" s="175" t="s">
        <v>74</v>
      </c>
      <c r="AU171" s="175" t="s">
        <v>80</v>
      </c>
      <c r="AY171" s="174" t="s">
        <v>114</v>
      </c>
      <c r="BK171" s="176">
        <f>SUM(BK172:BK176)</f>
        <v>0</v>
      </c>
    </row>
    <row r="172" spans="1:65" s="2" customFormat="1" ht="24.2" customHeight="1">
      <c r="A172" s="31"/>
      <c r="B172" s="32"/>
      <c r="C172" s="179" t="s">
        <v>297</v>
      </c>
      <c r="D172" s="179" t="s">
        <v>118</v>
      </c>
      <c r="E172" s="180" t="s">
        <v>298</v>
      </c>
      <c r="F172" s="181" t="s">
        <v>299</v>
      </c>
      <c r="G172" s="182" t="s">
        <v>174</v>
      </c>
      <c r="H172" s="183">
        <v>2</v>
      </c>
      <c r="I172" s="184"/>
      <c r="J172" s="185">
        <f>ROUND(I172*H172,2)</f>
        <v>0</v>
      </c>
      <c r="K172" s="186"/>
      <c r="L172" s="36"/>
      <c r="M172" s="187" t="s">
        <v>1</v>
      </c>
      <c r="N172" s="188" t="s">
        <v>40</v>
      </c>
      <c r="O172" s="6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1" t="s">
        <v>168</v>
      </c>
      <c r="AT172" s="191" t="s">
        <v>118</v>
      </c>
      <c r="AU172" s="191" t="s">
        <v>82</v>
      </c>
      <c r="AY172" s="14" t="s">
        <v>114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80</v>
      </c>
      <c r="BK172" s="192">
        <f>ROUND(I172*H172,2)</f>
        <v>0</v>
      </c>
      <c r="BL172" s="14" t="s">
        <v>168</v>
      </c>
      <c r="BM172" s="191" t="s">
        <v>300</v>
      </c>
    </row>
    <row r="173" spans="1:65" s="2" customFormat="1" ht="24.2" customHeight="1">
      <c r="A173" s="31"/>
      <c r="B173" s="32"/>
      <c r="C173" s="193" t="s">
        <v>301</v>
      </c>
      <c r="D173" s="193" t="s">
        <v>171</v>
      </c>
      <c r="E173" s="194" t="s">
        <v>302</v>
      </c>
      <c r="F173" s="195" t="s">
        <v>303</v>
      </c>
      <c r="G173" s="196" t="s">
        <v>174</v>
      </c>
      <c r="H173" s="197">
        <v>2</v>
      </c>
      <c r="I173" s="198"/>
      <c r="J173" s="199">
        <f>ROUND(I173*H173,2)</f>
        <v>0</v>
      </c>
      <c r="K173" s="200"/>
      <c r="L173" s="201"/>
      <c r="M173" s="202" t="s">
        <v>1</v>
      </c>
      <c r="N173" s="203" t="s">
        <v>40</v>
      </c>
      <c r="O173" s="68"/>
      <c r="P173" s="189">
        <f>O173*H173</f>
        <v>0</v>
      </c>
      <c r="Q173" s="189">
        <v>1.6E-2</v>
      </c>
      <c r="R173" s="189">
        <f>Q173*H173</f>
        <v>3.2000000000000001E-2</v>
      </c>
      <c r="S173" s="189">
        <v>0</v>
      </c>
      <c r="T173" s="19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1" t="s">
        <v>175</v>
      </c>
      <c r="AT173" s="191" t="s">
        <v>171</v>
      </c>
      <c r="AU173" s="191" t="s">
        <v>82</v>
      </c>
      <c r="AY173" s="14" t="s">
        <v>114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4" t="s">
        <v>80</v>
      </c>
      <c r="BK173" s="192">
        <f>ROUND(I173*H173,2)</f>
        <v>0</v>
      </c>
      <c r="BL173" s="14" t="s">
        <v>168</v>
      </c>
      <c r="BM173" s="191" t="s">
        <v>304</v>
      </c>
    </row>
    <row r="174" spans="1:65" s="2" customFormat="1" ht="16.5" customHeight="1">
      <c r="A174" s="31"/>
      <c r="B174" s="32"/>
      <c r="C174" s="179" t="s">
        <v>305</v>
      </c>
      <c r="D174" s="179" t="s">
        <v>118</v>
      </c>
      <c r="E174" s="180" t="s">
        <v>306</v>
      </c>
      <c r="F174" s="181" t="s">
        <v>307</v>
      </c>
      <c r="G174" s="182" t="s">
        <v>174</v>
      </c>
      <c r="H174" s="183">
        <v>2</v>
      </c>
      <c r="I174" s="184"/>
      <c r="J174" s="185">
        <f>ROUND(I174*H174,2)</f>
        <v>0</v>
      </c>
      <c r="K174" s="186"/>
      <c r="L174" s="36"/>
      <c r="M174" s="187" t="s">
        <v>1</v>
      </c>
      <c r="N174" s="188" t="s">
        <v>40</v>
      </c>
      <c r="O174" s="68"/>
      <c r="P174" s="189">
        <f>O174*H174</f>
        <v>0</v>
      </c>
      <c r="Q174" s="189">
        <v>0</v>
      </c>
      <c r="R174" s="189">
        <f>Q174*H174</f>
        <v>0</v>
      </c>
      <c r="S174" s="189">
        <v>4.2099999999999999E-2</v>
      </c>
      <c r="T174" s="190">
        <f>S174*H174</f>
        <v>8.4199999999999997E-2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1" t="s">
        <v>168</v>
      </c>
      <c r="AT174" s="191" t="s">
        <v>118</v>
      </c>
      <c r="AU174" s="191" t="s">
        <v>82</v>
      </c>
      <c r="AY174" s="14" t="s">
        <v>114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4" t="s">
        <v>80</v>
      </c>
      <c r="BK174" s="192">
        <f>ROUND(I174*H174,2)</f>
        <v>0</v>
      </c>
      <c r="BL174" s="14" t="s">
        <v>168</v>
      </c>
      <c r="BM174" s="191" t="s">
        <v>308</v>
      </c>
    </row>
    <row r="175" spans="1:65" s="2" customFormat="1" ht="16.5" customHeight="1">
      <c r="A175" s="31"/>
      <c r="B175" s="32"/>
      <c r="C175" s="179" t="s">
        <v>309</v>
      </c>
      <c r="D175" s="179" t="s">
        <v>118</v>
      </c>
      <c r="E175" s="180" t="s">
        <v>310</v>
      </c>
      <c r="F175" s="181" t="s">
        <v>311</v>
      </c>
      <c r="G175" s="182" t="s">
        <v>174</v>
      </c>
      <c r="H175" s="183">
        <v>2</v>
      </c>
      <c r="I175" s="184"/>
      <c r="J175" s="185">
        <f>ROUND(I175*H175,2)</f>
        <v>0</v>
      </c>
      <c r="K175" s="186"/>
      <c r="L175" s="36"/>
      <c r="M175" s="187" t="s">
        <v>1</v>
      </c>
      <c r="N175" s="188" t="s">
        <v>40</v>
      </c>
      <c r="O175" s="68"/>
      <c r="P175" s="189">
        <f>O175*H175</f>
        <v>0</v>
      </c>
      <c r="Q175" s="189">
        <v>0</v>
      </c>
      <c r="R175" s="189">
        <f>Q175*H175</f>
        <v>0</v>
      </c>
      <c r="S175" s="189">
        <v>5.0000000000000001E-3</v>
      </c>
      <c r="T175" s="190">
        <f>S175*H175</f>
        <v>0.01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1" t="s">
        <v>168</v>
      </c>
      <c r="AT175" s="191" t="s">
        <v>118</v>
      </c>
      <c r="AU175" s="191" t="s">
        <v>82</v>
      </c>
      <c r="AY175" s="14" t="s">
        <v>114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4" t="s">
        <v>80</v>
      </c>
      <c r="BK175" s="192">
        <f>ROUND(I175*H175,2)</f>
        <v>0</v>
      </c>
      <c r="BL175" s="14" t="s">
        <v>168</v>
      </c>
      <c r="BM175" s="191" t="s">
        <v>312</v>
      </c>
    </row>
    <row r="176" spans="1:65" s="2" customFormat="1" ht="16.5" customHeight="1">
      <c r="A176" s="31"/>
      <c r="B176" s="32"/>
      <c r="C176" s="179" t="s">
        <v>313</v>
      </c>
      <c r="D176" s="179" t="s">
        <v>118</v>
      </c>
      <c r="E176" s="180" t="s">
        <v>314</v>
      </c>
      <c r="F176" s="181" t="s">
        <v>315</v>
      </c>
      <c r="G176" s="182" t="s">
        <v>174</v>
      </c>
      <c r="H176" s="183">
        <v>2</v>
      </c>
      <c r="I176" s="184"/>
      <c r="J176" s="185">
        <f>ROUND(I176*H176,2)</f>
        <v>0</v>
      </c>
      <c r="K176" s="186"/>
      <c r="L176" s="36"/>
      <c r="M176" s="187" t="s">
        <v>1</v>
      </c>
      <c r="N176" s="188" t="s">
        <v>40</v>
      </c>
      <c r="O176" s="68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1" t="s">
        <v>168</v>
      </c>
      <c r="AT176" s="191" t="s">
        <v>118</v>
      </c>
      <c r="AU176" s="191" t="s">
        <v>82</v>
      </c>
      <c r="AY176" s="14" t="s">
        <v>114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4" t="s">
        <v>80</v>
      </c>
      <c r="BK176" s="192">
        <f>ROUND(I176*H176,2)</f>
        <v>0</v>
      </c>
      <c r="BL176" s="14" t="s">
        <v>168</v>
      </c>
      <c r="BM176" s="191" t="s">
        <v>316</v>
      </c>
    </row>
    <row r="177" spans="1:65" s="12" customFormat="1" ht="22.9" customHeight="1">
      <c r="B177" s="163"/>
      <c r="C177" s="164"/>
      <c r="D177" s="165" t="s">
        <v>74</v>
      </c>
      <c r="E177" s="177" t="s">
        <v>317</v>
      </c>
      <c r="F177" s="177" t="s">
        <v>318</v>
      </c>
      <c r="G177" s="164"/>
      <c r="H177" s="164"/>
      <c r="I177" s="167"/>
      <c r="J177" s="178">
        <f>BK177</f>
        <v>0</v>
      </c>
      <c r="K177" s="164"/>
      <c r="L177" s="169"/>
      <c r="M177" s="170"/>
      <c r="N177" s="171"/>
      <c r="O177" s="171"/>
      <c r="P177" s="172">
        <f>SUM(P178:P187)</f>
        <v>0</v>
      </c>
      <c r="Q177" s="171"/>
      <c r="R177" s="172">
        <f>SUM(R178:R187)</f>
        <v>0.252577</v>
      </c>
      <c r="S177" s="171"/>
      <c r="T177" s="173">
        <f>SUM(T178:T187)</f>
        <v>4.3753000000000007E-2</v>
      </c>
      <c r="AR177" s="174" t="s">
        <v>82</v>
      </c>
      <c r="AT177" s="175" t="s">
        <v>74</v>
      </c>
      <c r="AU177" s="175" t="s">
        <v>80</v>
      </c>
      <c r="AY177" s="174" t="s">
        <v>114</v>
      </c>
      <c r="BK177" s="176">
        <f>SUM(BK178:BK187)</f>
        <v>0</v>
      </c>
    </row>
    <row r="178" spans="1:65" s="2" customFormat="1" ht="16.5" customHeight="1">
      <c r="A178" s="31"/>
      <c r="B178" s="32"/>
      <c r="C178" s="179" t="s">
        <v>319</v>
      </c>
      <c r="D178" s="179" t="s">
        <v>118</v>
      </c>
      <c r="E178" s="180" t="s">
        <v>320</v>
      </c>
      <c r="F178" s="181" t="s">
        <v>321</v>
      </c>
      <c r="G178" s="182" t="s">
        <v>127</v>
      </c>
      <c r="H178" s="183">
        <v>50</v>
      </c>
      <c r="I178" s="184"/>
      <c r="J178" s="185">
        <f t="shared" ref="J178:J187" si="30">ROUND(I178*H178,2)</f>
        <v>0</v>
      </c>
      <c r="K178" s="186"/>
      <c r="L178" s="36"/>
      <c r="M178" s="187" t="s">
        <v>1</v>
      </c>
      <c r="N178" s="188" t="s">
        <v>40</v>
      </c>
      <c r="O178" s="68"/>
      <c r="P178" s="189">
        <f t="shared" ref="P178:P187" si="31">O178*H178</f>
        <v>0</v>
      </c>
      <c r="Q178" s="189">
        <v>0</v>
      </c>
      <c r="R178" s="189">
        <f t="shared" ref="R178:R187" si="32">Q178*H178</f>
        <v>0</v>
      </c>
      <c r="S178" s="189">
        <v>3.0000000000000001E-5</v>
      </c>
      <c r="T178" s="190">
        <f t="shared" ref="T178:T187" si="33">S178*H178</f>
        <v>1.5E-3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1" t="s">
        <v>168</v>
      </c>
      <c r="AT178" s="191" t="s">
        <v>118</v>
      </c>
      <c r="AU178" s="191" t="s">
        <v>82</v>
      </c>
      <c r="AY178" s="14" t="s">
        <v>114</v>
      </c>
      <c r="BE178" s="192">
        <f t="shared" ref="BE178:BE187" si="34">IF(N178="základní",J178,0)</f>
        <v>0</v>
      </c>
      <c r="BF178" s="192">
        <f t="shared" ref="BF178:BF187" si="35">IF(N178="snížená",J178,0)</f>
        <v>0</v>
      </c>
      <c r="BG178" s="192">
        <f t="shared" ref="BG178:BG187" si="36">IF(N178="zákl. přenesená",J178,0)</f>
        <v>0</v>
      </c>
      <c r="BH178" s="192">
        <f t="shared" ref="BH178:BH187" si="37">IF(N178="sníž. přenesená",J178,0)</f>
        <v>0</v>
      </c>
      <c r="BI178" s="192">
        <f t="shared" ref="BI178:BI187" si="38">IF(N178="nulová",J178,0)</f>
        <v>0</v>
      </c>
      <c r="BJ178" s="14" t="s">
        <v>80</v>
      </c>
      <c r="BK178" s="192">
        <f t="shared" ref="BK178:BK187" si="39">ROUND(I178*H178,2)</f>
        <v>0</v>
      </c>
      <c r="BL178" s="14" t="s">
        <v>168</v>
      </c>
      <c r="BM178" s="191" t="s">
        <v>322</v>
      </c>
    </row>
    <row r="179" spans="1:65" s="2" customFormat="1" ht="24.2" customHeight="1">
      <c r="A179" s="31"/>
      <c r="B179" s="32"/>
      <c r="C179" s="179" t="s">
        <v>323</v>
      </c>
      <c r="D179" s="179" t="s">
        <v>118</v>
      </c>
      <c r="E179" s="180" t="s">
        <v>324</v>
      </c>
      <c r="F179" s="181" t="s">
        <v>325</v>
      </c>
      <c r="G179" s="182" t="s">
        <v>127</v>
      </c>
      <c r="H179" s="183">
        <v>136.30000000000001</v>
      </c>
      <c r="I179" s="184"/>
      <c r="J179" s="185">
        <f t="shared" si="30"/>
        <v>0</v>
      </c>
      <c r="K179" s="186"/>
      <c r="L179" s="36"/>
      <c r="M179" s="187" t="s">
        <v>1</v>
      </c>
      <c r="N179" s="188" t="s">
        <v>40</v>
      </c>
      <c r="O179" s="68"/>
      <c r="P179" s="189">
        <f t="shared" si="31"/>
        <v>0</v>
      </c>
      <c r="Q179" s="189">
        <v>0</v>
      </c>
      <c r="R179" s="189">
        <f t="shared" si="32"/>
        <v>0</v>
      </c>
      <c r="S179" s="189">
        <v>0</v>
      </c>
      <c r="T179" s="190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1" t="s">
        <v>168</v>
      </c>
      <c r="AT179" s="191" t="s">
        <v>118</v>
      </c>
      <c r="AU179" s="191" t="s">
        <v>82</v>
      </c>
      <c r="AY179" s="14" t="s">
        <v>114</v>
      </c>
      <c r="BE179" s="192">
        <f t="shared" si="34"/>
        <v>0</v>
      </c>
      <c r="BF179" s="192">
        <f t="shared" si="35"/>
        <v>0</v>
      </c>
      <c r="BG179" s="192">
        <f t="shared" si="36"/>
        <v>0</v>
      </c>
      <c r="BH179" s="192">
        <f t="shared" si="37"/>
        <v>0</v>
      </c>
      <c r="BI179" s="192">
        <f t="shared" si="38"/>
        <v>0</v>
      </c>
      <c r="BJ179" s="14" t="s">
        <v>80</v>
      </c>
      <c r="BK179" s="192">
        <f t="shared" si="39"/>
        <v>0</v>
      </c>
      <c r="BL179" s="14" t="s">
        <v>168</v>
      </c>
      <c r="BM179" s="191" t="s">
        <v>326</v>
      </c>
    </row>
    <row r="180" spans="1:65" s="2" customFormat="1" ht="16.5" customHeight="1">
      <c r="A180" s="31"/>
      <c r="B180" s="32"/>
      <c r="C180" s="179" t="s">
        <v>175</v>
      </c>
      <c r="D180" s="179" t="s">
        <v>118</v>
      </c>
      <c r="E180" s="180" t="s">
        <v>327</v>
      </c>
      <c r="F180" s="181" t="s">
        <v>328</v>
      </c>
      <c r="G180" s="182" t="s">
        <v>127</v>
      </c>
      <c r="H180" s="183">
        <v>136.30000000000001</v>
      </c>
      <c r="I180" s="184"/>
      <c r="J180" s="185">
        <f t="shared" si="30"/>
        <v>0</v>
      </c>
      <c r="K180" s="186"/>
      <c r="L180" s="36"/>
      <c r="M180" s="187" t="s">
        <v>1</v>
      </c>
      <c r="N180" s="188" t="s">
        <v>40</v>
      </c>
      <c r="O180" s="68"/>
      <c r="P180" s="189">
        <f t="shared" si="31"/>
        <v>0</v>
      </c>
      <c r="Q180" s="189">
        <v>1E-3</v>
      </c>
      <c r="R180" s="189">
        <f t="shared" si="32"/>
        <v>0.1363</v>
      </c>
      <c r="S180" s="189">
        <v>3.1E-4</v>
      </c>
      <c r="T180" s="190">
        <f t="shared" si="33"/>
        <v>4.2253000000000006E-2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1" t="s">
        <v>168</v>
      </c>
      <c r="AT180" s="191" t="s">
        <v>118</v>
      </c>
      <c r="AU180" s="191" t="s">
        <v>82</v>
      </c>
      <c r="AY180" s="14" t="s">
        <v>114</v>
      </c>
      <c r="BE180" s="192">
        <f t="shared" si="34"/>
        <v>0</v>
      </c>
      <c r="BF180" s="192">
        <f t="shared" si="35"/>
        <v>0</v>
      </c>
      <c r="BG180" s="192">
        <f t="shared" si="36"/>
        <v>0</v>
      </c>
      <c r="BH180" s="192">
        <f t="shared" si="37"/>
        <v>0</v>
      </c>
      <c r="BI180" s="192">
        <f t="shared" si="38"/>
        <v>0</v>
      </c>
      <c r="BJ180" s="14" t="s">
        <v>80</v>
      </c>
      <c r="BK180" s="192">
        <f t="shared" si="39"/>
        <v>0</v>
      </c>
      <c r="BL180" s="14" t="s">
        <v>168</v>
      </c>
      <c r="BM180" s="191" t="s">
        <v>329</v>
      </c>
    </row>
    <row r="181" spans="1:65" s="2" customFormat="1" ht="24.2" customHeight="1">
      <c r="A181" s="31"/>
      <c r="B181" s="32"/>
      <c r="C181" s="179" t="s">
        <v>330</v>
      </c>
      <c r="D181" s="179" t="s">
        <v>118</v>
      </c>
      <c r="E181" s="180" t="s">
        <v>331</v>
      </c>
      <c r="F181" s="181" t="s">
        <v>332</v>
      </c>
      <c r="G181" s="182" t="s">
        <v>174</v>
      </c>
      <c r="H181" s="183">
        <v>10</v>
      </c>
      <c r="I181" s="184"/>
      <c r="J181" s="185">
        <f t="shared" si="30"/>
        <v>0</v>
      </c>
      <c r="K181" s="186"/>
      <c r="L181" s="36"/>
      <c r="M181" s="187" t="s">
        <v>1</v>
      </c>
      <c r="N181" s="188" t="s">
        <v>40</v>
      </c>
      <c r="O181" s="68"/>
      <c r="P181" s="189">
        <f t="shared" si="31"/>
        <v>0</v>
      </c>
      <c r="Q181" s="189">
        <v>4.7999999999999996E-3</v>
      </c>
      <c r="R181" s="189">
        <f t="shared" si="32"/>
        <v>4.7999999999999994E-2</v>
      </c>
      <c r="S181" s="189">
        <v>0</v>
      </c>
      <c r="T181" s="190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1" t="s">
        <v>168</v>
      </c>
      <c r="AT181" s="191" t="s">
        <v>118</v>
      </c>
      <c r="AU181" s="191" t="s">
        <v>82</v>
      </c>
      <c r="AY181" s="14" t="s">
        <v>114</v>
      </c>
      <c r="BE181" s="192">
        <f t="shared" si="34"/>
        <v>0</v>
      </c>
      <c r="BF181" s="192">
        <f t="shared" si="35"/>
        <v>0</v>
      </c>
      <c r="BG181" s="192">
        <f t="shared" si="36"/>
        <v>0</v>
      </c>
      <c r="BH181" s="192">
        <f t="shared" si="37"/>
        <v>0</v>
      </c>
      <c r="BI181" s="192">
        <f t="shared" si="38"/>
        <v>0</v>
      </c>
      <c r="BJ181" s="14" t="s">
        <v>80</v>
      </c>
      <c r="BK181" s="192">
        <f t="shared" si="39"/>
        <v>0</v>
      </c>
      <c r="BL181" s="14" t="s">
        <v>168</v>
      </c>
      <c r="BM181" s="191" t="s">
        <v>333</v>
      </c>
    </row>
    <row r="182" spans="1:65" s="2" customFormat="1" ht="24.2" customHeight="1">
      <c r="A182" s="31"/>
      <c r="B182" s="32"/>
      <c r="C182" s="179" t="s">
        <v>334</v>
      </c>
      <c r="D182" s="179" t="s">
        <v>118</v>
      </c>
      <c r="E182" s="180" t="s">
        <v>335</v>
      </c>
      <c r="F182" s="181" t="s">
        <v>336</v>
      </c>
      <c r="G182" s="182" t="s">
        <v>127</v>
      </c>
      <c r="H182" s="183">
        <v>136.30000000000001</v>
      </c>
      <c r="I182" s="184"/>
      <c r="J182" s="185">
        <f t="shared" si="30"/>
        <v>0</v>
      </c>
      <c r="K182" s="186"/>
      <c r="L182" s="36"/>
      <c r="M182" s="187" t="s">
        <v>1</v>
      </c>
      <c r="N182" s="188" t="s">
        <v>40</v>
      </c>
      <c r="O182" s="68"/>
      <c r="P182" s="189">
        <f t="shared" si="31"/>
        <v>0</v>
      </c>
      <c r="Q182" s="189">
        <v>2.0000000000000001E-4</v>
      </c>
      <c r="R182" s="189">
        <f t="shared" si="32"/>
        <v>2.7260000000000003E-2</v>
      </c>
      <c r="S182" s="189">
        <v>0</v>
      </c>
      <c r="T182" s="190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1" t="s">
        <v>168</v>
      </c>
      <c r="AT182" s="191" t="s">
        <v>118</v>
      </c>
      <c r="AU182" s="191" t="s">
        <v>82</v>
      </c>
      <c r="AY182" s="14" t="s">
        <v>114</v>
      </c>
      <c r="BE182" s="192">
        <f t="shared" si="34"/>
        <v>0</v>
      </c>
      <c r="BF182" s="192">
        <f t="shared" si="35"/>
        <v>0</v>
      </c>
      <c r="BG182" s="192">
        <f t="shared" si="36"/>
        <v>0</v>
      </c>
      <c r="BH182" s="192">
        <f t="shared" si="37"/>
        <v>0</v>
      </c>
      <c r="BI182" s="192">
        <f t="shared" si="38"/>
        <v>0</v>
      </c>
      <c r="BJ182" s="14" t="s">
        <v>80</v>
      </c>
      <c r="BK182" s="192">
        <f t="shared" si="39"/>
        <v>0</v>
      </c>
      <c r="BL182" s="14" t="s">
        <v>168</v>
      </c>
      <c r="BM182" s="191" t="s">
        <v>337</v>
      </c>
    </row>
    <row r="183" spans="1:65" s="2" customFormat="1" ht="24.2" customHeight="1">
      <c r="A183" s="31"/>
      <c r="B183" s="32"/>
      <c r="C183" s="179" t="s">
        <v>338</v>
      </c>
      <c r="D183" s="179" t="s">
        <v>118</v>
      </c>
      <c r="E183" s="180" t="s">
        <v>339</v>
      </c>
      <c r="F183" s="181" t="s">
        <v>340</v>
      </c>
      <c r="G183" s="182" t="s">
        <v>127</v>
      </c>
      <c r="H183" s="183">
        <v>136.30000000000001</v>
      </c>
      <c r="I183" s="184"/>
      <c r="J183" s="185">
        <f t="shared" si="30"/>
        <v>0</v>
      </c>
      <c r="K183" s="186"/>
      <c r="L183" s="36"/>
      <c r="M183" s="187" t="s">
        <v>1</v>
      </c>
      <c r="N183" s="188" t="s">
        <v>40</v>
      </c>
      <c r="O183" s="68"/>
      <c r="P183" s="189">
        <f t="shared" si="31"/>
        <v>0</v>
      </c>
      <c r="Q183" s="189">
        <v>2.9E-4</v>
      </c>
      <c r="R183" s="189">
        <f t="shared" si="32"/>
        <v>3.9527000000000007E-2</v>
      </c>
      <c r="S183" s="189">
        <v>0</v>
      </c>
      <c r="T183" s="190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1" t="s">
        <v>168</v>
      </c>
      <c r="AT183" s="191" t="s">
        <v>118</v>
      </c>
      <c r="AU183" s="191" t="s">
        <v>82</v>
      </c>
      <c r="AY183" s="14" t="s">
        <v>114</v>
      </c>
      <c r="BE183" s="192">
        <f t="shared" si="34"/>
        <v>0</v>
      </c>
      <c r="BF183" s="192">
        <f t="shared" si="35"/>
        <v>0</v>
      </c>
      <c r="BG183" s="192">
        <f t="shared" si="36"/>
        <v>0</v>
      </c>
      <c r="BH183" s="192">
        <f t="shared" si="37"/>
        <v>0</v>
      </c>
      <c r="BI183" s="192">
        <f t="shared" si="38"/>
        <v>0</v>
      </c>
      <c r="BJ183" s="14" t="s">
        <v>80</v>
      </c>
      <c r="BK183" s="192">
        <f t="shared" si="39"/>
        <v>0</v>
      </c>
      <c r="BL183" s="14" t="s">
        <v>168</v>
      </c>
      <c r="BM183" s="191" t="s">
        <v>341</v>
      </c>
    </row>
    <row r="184" spans="1:65" s="2" customFormat="1" ht="33" customHeight="1">
      <c r="A184" s="31"/>
      <c r="B184" s="32"/>
      <c r="C184" s="179" t="s">
        <v>342</v>
      </c>
      <c r="D184" s="179" t="s">
        <v>118</v>
      </c>
      <c r="E184" s="180" t="s">
        <v>343</v>
      </c>
      <c r="F184" s="181" t="s">
        <v>344</v>
      </c>
      <c r="G184" s="182" t="s">
        <v>127</v>
      </c>
      <c r="H184" s="183">
        <v>50</v>
      </c>
      <c r="I184" s="184"/>
      <c r="J184" s="185">
        <f t="shared" si="30"/>
        <v>0</v>
      </c>
      <c r="K184" s="186"/>
      <c r="L184" s="36"/>
      <c r="M184" s="187" t="s">
        <v>1</v>
      </c>
      <c r="N184" s="188" t="s">
        <v>40</v>
      </c>
      <c r="O184" s="68"/>
      <c r="P184" s="189">
        <f t="shared" si="31"/>
        <v>0</v>
      </c>
      <c r="Q184" s="189">
        <v>1.0000000000000001E-5</v>
      </c>
      <c r="R184" s="189">
        <f t="shared" si="32"/>
        <v>5.0000000000000001E-4</v>
      </c>
      <c r="S184" s="189">
        <v>0</v>
      </c>
      <c r="T184" s="190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1" t="s">
        <v>168</v>
      </c>
      <c r="AT184" s="191" t="s">
        <v>118</v>
      </c>
      <c r="AU184" s="191" t="s">
        <v>82</v>
      </c>
      <c r="AY184" s="14" t="s">
        <v>114</v>
      </c>
      <c r="BE184" s="192">
        <f t="shared" si="34"/>
        <v>0</v>
      </c>
      <c r="BF184" s="192">
        <f t="shared" si="35"/>
        <v>0</v>
      </c>
      <c r="BG184" s="192">
        <f t="shared" si="36"/>
        <v>0</v>
      </c>
      <c r="BH184" s="192">
        <f t="shared" si="37"/>
        <v>0</v>
      </c>
      <c r="BI184" s="192">
        <f t="shared" si="38"/>
        <v>0</v>
      </c>
      <c r="BJ184" s="14" t="s">
        <v>80</v>
      </c>
      <c r="BK184" s="192">
        <f t="shared" si="39"/>
        <v>0</v>
      </c>
      <c r="BL184" s="14" t="s">
        <v>168</v>
      </c>
      <c r="BM184" s="191" t="s">
        <v>345</v>
      </c>
    </row>
    <row r="185" spans="1:65" s="2" customFormat="1" ht="16.5" customHeight="1">
      <c r="A185" s="31"/>
      <c r="B185" s="32"/>
      <c r="C185" s="179" t="s">
        <v>346</v>
      </c>
      <c r="D185" s="179" t="s">
        <v>118</v>
      </c>
      <c r="E185" s="180" t="s">
        <v>347</v>
      </c>
      <c r="F185" s="181" t="s">
        <v>348</v>
      </c>
      <c r="G185" s="182" t="s">
        <v>289</v>
      </c>
      <c r="H185" s="183">
        <v>3</v>
      </c>
      <c r="I185" s="184"/>
      <c r="J185" s="185">
        <f t="shared" si="30"/>
        <v>0</v>
      </c>
      <c r="K185" s="186"/>
      <c r="L185" s="36"/>
      <c r="M185" s="187" t="s">
        <v>1</v>
      </c>
      <c r="N185" s="188" t="s">
        <v>40</v>
      </c>
      <c r="O185" s="68"/>
      <c r="P185" s="189">
        <f t="shared" si="31"/>
        <v>0</v>
      </c>
      <c r="Q185" s="189">
        <v>6.9999999999999994E-5</v>
      </c>
      <c r="R185" s="189">
        <f t="shared" si="32"/>
        <v>2.0999999999999998E-4</v>
      </c>
      <c r="S185" s="189">
        <v>0</v>
      </c>
      <c r="T185" s="190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1" t="s">
        <v>168</v>
      </c>
      <c r="AT185" s="191" t="s">
        <v>118</v>
      </c>
      <c r="AU185" s="191" t="s">
        <v>82</v>
      </c>
      <c r="AY185" s="14" t="s">
        <v>114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4" t="s">
        <v>80</v>
      </c>
      <c r="BK185" s="192">
        <f t="shared" si="39"/>
        <v>0</v>
      </c>
      <c r="BL185" s="14" t="s">
        <v>168</v>
      </c>
      <c r="BM185" s="191" t="s">
        <v>349</v>
      </c>
    </row>
    <row r="186" spans="1:65" s="2" customFormat="1" ht="24.2" customHeight="1">
      <c r="A186" s="31"/>
      <c r="B186" s="32"/>
      <c r="C186" s="179" t="s">
        <v>350</v>
      </c>
      <c r="D186" s="179" t="s">
        <v>118</v>
      </c>
      <c r="E186" s="180" t="s">
        <v>351</v>
      </c>
      <c r="F186" s="181" t="s">
        <v>352</v>
      </c>
      <c r="G186" s="182" t="s">
        <v>289</v>
      </c>
      <c r="H186" s="183">
        <v>3</v>
      </c>
      <c r="I186" s="184"/>
      <c r="J186" s="185">
        <f t="shared" si="30"/>
        <v>0</v>
      </c>
      <c r="K186" s="186"/>
      <c r="L186" s="36"/>
      <c r="M186" s="187" t="s">
        <v>1</v>
      </c>
      <c r="N186" s="188" t="s">
        <v>40</v>
      </c>
      <c r="O186" s="68"/>
      <c r="P186" s="189">
        <f t="shared" si="31"/>
        <v>0</v>
      </c>
      <c r="Q186" s="189">
        <v>1.3999999999999999E-4</v>
      </c>
      <c r="R186" s="189">
        <f t="shared" si="32"/>
        <v>4.1999999999999996E-4</v>
      </c>
      <c r="S186" s="189">
        <v>0</v>
      </c>
      <c r="T186" s="190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1" t="s">
        <v>168</v>
      </c>
      <c r="AT186" s="191" t="s">
        <v>118</v>
      </c>
      <c r="AU186" s="191" t="s">
        <v>82</v>
      </c>
      <c r="AY186" s="14" t="s">
        <v>114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4" t="s">
        <v>80</v>
      </c>
      <c r="BK186" s="192">
        <f t="shared" si="39"/>
        <v>0</v>
      </c>
      <c r="BL186" s="14" t="s">
        <v>168</v>
      </c>
      <c r="BM186" s="191" t="s">
        <v>353</v>
      </c>
    </row>
    <row r="187" spans="1:65" s="2" customFormat="1" ht="24.2" customHeight="1">
      <c r="A187" s="31"/>
      <c r="B187" s="32"/>
      <c r="C187" s="179" t="s">
        <v>354</v>
      </c>
      <c r="D187" s="179" t="s">
        <v>118</v>
      </c>
      <c r="E187" s="180" t="s">
        <v>355</v>
      </c>
      <c r="F187" s="181" t="s">
        <v>356</v>
      </c>
      <c r="G187" s="182" t="s">
        <v>289</v>
      </c>
      <c r="H187" s="183">
        <v>3</v>
      </c>
      <c r="I187" s="184"/>
      <c r="J187" s="185">
        <f t="shared" si="30"/>
        <v>0</v>
      </c>
      <c r="K187" s="186"/>
      <c r="L187" s="36"/>
      <c r="M187" s="187" t="s">
        <v>1</v>
      </c>
      <c r="N187" s="188" t="s">
        <v>40</v>
      </c>
      <c r="O187" s="68"/>
      <c r="P187" s="189">
        <f t="shared" si="31"/>
        <v>0</v>
      </c>
      <c r="Q187" s="189">
        <v>1.2E-4</v>
      </c>
      <c r="R187" s="189">
        <f t="shared" si="32"/>
        <v>3.6000000000000002E-4</v>
      </c>
      <c r="S187" s="189">
        <v>0</v>
      </c>
      <c r="T187" s="190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1" t="s">
        <v>168</v>
      </c>
      <c r="AT187" s="191" t="s">
        <v>118</v>
      </c>
      <c r="AU187" s="191" t="s">
        <v>82</v>
      </c>
      <c r="AY187" s="14" t="s">
        <v>114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4" t="s">
        <v>80</v>
      </c>
      <c r="BK187" s="192">
        <f t="shared" si="39"/>
        <v>0</v>
      </c>
      <c r="BL187" s="14" t="s">
        <v>168</v>
      </c>
      <c r="BM187" s="191" t="s">
        <v>357</v>
      </c>
    </row>
    <row r="188" spans="1:65" s="12" customFormat="1" ht="22.9" customHeight="1">
      <c r="B188" s="163"/>
      <c r="C188" s="164"/>
      <c r="D188" s="165" t="s">
        <v>74</v>
      </c>
      <c r="E188" s="177" t="s">
        <v>358</v>
      </c>
      <c r="F188" s="177" t="s">
        <v>359</v>
      </c>
      <c r="G188" s="164"/>
      <c r="H188" s="164"/>
      <c r="I188" s="167"/>
      <c r="J188" s="178">
        <f>BK188</f>
        <v>0</v>
      </c>
      <c r="K188" s="164"/>
      <c r="L188" s="169"/>
      <c r="M188" s="170"/>
      <c r="N188" s="171"/>
      <c r="O188" s="171"/>
      <c r="P188" s="172">
        <f>SUM(P189:P191)</f>
        <v>0</v>
      </c>
      <c r="Q188" s="171"/>
      <c r="R188" s="172">
        <f>SUM(R189:R191)</f>
        <v>0</v>
      </c>
      <c r="S188" s="171"/>
      <c r="T188" s="173">
        <f>SUM(T189:T191)</f>
        <v>0</v>
      </c>
      <c r="AR188" s="174" t="s">
        <v>80</v>
      </c>
      <c r="AT188" s="175" t="s">
        <v>74</v>
      </c>
      <c r="AU188" s="175" t="s">
        <v>80</v>
      </c>
      <c r="AY188" s="174" t="s">
        <v>114</v>
      </c>
      <c r="BK188" s="176">
        <f>SUM(BK189:BK191)</f>
        <v>0</v>
      </c>
    </row>
    <row r="189" spans="1:65" s="2" customFormat="1" ht="24.2" customHeight="1">
      <c r="A189" s="31"/>
      <c r="B189" s="32"/>
      <c r="C189" s="179" t="s">
        <v>360</v>
      </c>
      <c r="D189" s="179" t="s">
        <v>118</v>
      </c>
      <c r="E189" s="180" t="s">
        <v>150</v>
      </c>
      <c r="F189" s="181" t="s">
        <v>151</v>
      </c>
      <c r="G189" s="182" t="s">
        <v>147</v>
      </c>
      <c r="H189" s="183">
        <v>0.7</v>
      </c>
      <c r="I189" s="184"/>
      <c r="J189" s="185">
        <f>ROUND(I189*H189,2)</f>
        <v>0</v>
      </c>
      <c r="K189" s="186"/>
      <c r="L189" s="36"/>
      <c r="M189" s="187" t="s">
        <v>1</v>
      </c>
      <c r="N189" s="188" t="s">
        <v>40</v>
      </c>
      <c r="O189" s="68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1" t="s">
        <v>122</v>
      </c>
      <c r="AT189" s="191" t="s">
        <v>118</v>
      </c>
      <c r="AU189" s="191" t="s">
        <v>82</v>
      </c>
      <c r="AY189" s="14" t="s">
        <v>114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4" t="s">
        <v>80</v>
      </c>
      <c r="BK189" s="192">
        <f>ROUND(I189*H189,2)</f>
        <v>0</v>
      </c>
      <c r="BL189" s="14" t="s">
        <v>122</v>
      </c>
      <c r="BM189" s="191" t="s">
        <v>361</v>
      </c>
    </row>
    <row r="190" spans="1:65" s="2" customFormat="1" ht="24.2" customHeight="1">
      <c r="A190" s="31"/>
      <c r="B190" s="32"/>
      <c r="C190" s="179" t="s">
        <v>362</v>
      </c>
      <c r="D190" s="179" t="s">
        <v>118</v>
      </c>
      <c r="E190" s="180" t="s">
        <v>154</v>
      </c>
      <c r="F190" s="181" t="s">
        <v>155</v>
      </c>
      <c r="G190" s="182" t="s">
        <v>147</v>
      </c>
      <c r="H190" s="183">
        <v>0.7</v>
      </c>
      <c r="I190" s="184"/>
      <c r="J190" s="185">
        <f>ROUND(I190*H190,2)</f>
        <v>0</v>
      </c>
      <c r="K190" s="186"/>
      <c r="L190" s="36"/>
      <c r="M190" s="187" t="s">
        <v>1</v>
      </c>
      <c r="N190" s="188" t="s">
        <v>40</v>
      </c>
      <c r="O190" s="68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1" t="s">
        <v>122</v>
      </c>
      <c r="AT190" s="191" t="s">
        <v>118</v>
      </c>
      <c r="AU190" s="191" t="s">
        <v>82</v>
      </c>
      <c r="AY190" s="14" t="s">
        <v>114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4" t="s">
        <v>80</v>
      </c>
      <c r="BK190" s="192">
        <f>ROUND(I190*H190,2)</f>
        <v>0</v>
      </c>
      <c r="BL190" s="14" t="s">
        <v>122</v>
      </c>
      <c r="BM190" s="191" t="s">
        <v>363</v>
      </c>
    </row>
    <row r="191" spans="1:65" s="2" customFormat="1" ht="24.2" customHeight="1">
      <c r="A191" s="31"/>
      <c r="B191" s="32"/>
      <c r="C191" s="179" t="s">
        <v>364</v>
      </c>
      <c r="D191" s="179" t="s">
        <v>118</v>
      </c>
      <c r="E191" s="180" t="s">
        <v>365</v>
      </c>
      <c r="F191" s="181" t="s">
        <v>366</v>
      </c>
      <c r="G191" s="182" t="s">
        <v>147</v>
      </c>
      <c r="H191" s="183">
        <v>0.7</v>
      </c>
      <c r="I191" s="184"/>
      <c r="J191" s="185">
        <f>ROUND(I191*H191,2)</f>
        <v>0</v>
      </c>
      <c r="K191" s="186"/>
      <c r="L191" s="36"/>
      <c r="M191" s="187" t="s">
        <v>1</v>
      </c>
      <c r="N191" s="188" t="s">
        <v>40</v>
      </c>
      <c r="O191" s="68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1" t="s">
        <v>122</v>
      </c>
      <c r="AT191" s="191" t="s">
        <v>118</v>
      </c>
      <c r="AU191" s="191" t="s">
        <v>82</v>
      </c>
      <c r="AY191" s="14" t="s">
        <v>114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4" t="s">
        <v>80</v>
      </c>
      <c r="BK191" s="192">
        <f>ROUND(I191*H191,2)</f>
        <v>0</v>
      </c>
      <c r="BL191" s="14" t="s">
        <v>122</v>
      </c>
      <c r="BM191" s="191" t="s">
        <v>367</v>
      </c>
    </row>
    <row r="192" spans="1:65" s="12" customFormat="1" ht="25.9" customHeight="1">
      <c r="B192" s="163"/>
      <c r="C192" s="164"/>
      <c r="D192" s="165" t="s">
        <v>74</v>
      </c>
      <c r="E192" s="166" t="s">
        <v>368</v>
      </c>
      <c r="F192" s="166" t="s">
        <v>369</v>
      </c>
      <c r="G192" s="164"/>
      <c r="H192" s="164"/>
      <c r="I192" s="167"/>
      <c r="J192" s="168">
        <f>BK192</f>
        <v>0</v>
      </c>
      <c r="K192" s="164"/>
      <c r="L192" s="169"/>
      <c r="M192" s="170"/>
      <c r="N192" s="171"/>
      <c r="O192" s="171"/>
      <c r="P192" s="172">
        <f>SUM(P193:P196)</f>
        <v>0</v>
      </c>
      <c r="Q192" s="171"/>
      <c r="R192" s="172">
        <f>SUM(R193:R196)</f>
        <v>0</v>
      </c>
      <c r="S192" s="171"/>
      <c r="T192" s="173">
        <f>SUM(T193:T196)</f>
        <v>0</v>
      </c>
      <c r="AR192" s="174" t="s">
        <v>201</v>
      </c>
      <c r="AT192" s="175" t="s">
        <v>74</v>
      </c>
      <c r="AU192" s="175" t="s">
        <v>75</v>
      </c>
      <c r="AY192" s="174" t="s">
        <v>114</v>
      </c>
      <c r="BK192" s="176">
        <f>SUM(BK193:BK196)</f>
        <v>0</v>
      </c>
    </row>
    <row r="193" spans="1:65" s="2" customFormat="1" ht="16.5" customHeight="1">
      <c r="A193" s="31"/>
      <c r="B193" s="32"/>
      <c r="C193" s="179" t="s">
        <v>370</v>
      </c>
      <c r="D193" s="179" t="s">
        <v>118</v>
      </c>
      <c r="E193" s="180" t="s">
        <v>371</v>
      </c>
      <c r="F193" s="181" t="s">
        <v>372</v>
      </c>
      <c r="G193" s="182" t="s">
        <v>373</v>
      </c>
      <c r="H193" s="183">
        <v>1</v>
      </c>
      <c r="I193" s="184"/>
      <c r="J193" s="185">
        <f>ROUND(I193*H193,2)</f>
        <v>0</v>
      </c>
      <c r="K193" s="186"/>
      <c r="L193" s="36"/>
      <c r="M193" s="187" t="s">
        <v>1</v>
      </c>
      <c r="N193" s="188" t="s">
        <v>40</v>
      </c>
      <c r="O193" s="68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1" t="s">
        <v>374</v>
      </c>
      <c r="AT193" s="191" t="s">
        <v>118</v>
      </c>
      <c r="AU193" s="191" t="s">
        <v>80</v>
      </c>
      <c r="AY193" s="14" t="s">
        <v>114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4" t="s">
        <v>80</v>
      </c>
      <c r="BK193" s="192">
        <f>ROUND(I193*H193,2)</f>
        <v>0</v>
      </c>
      <c r="BL193" s="14" t="s">
        <v>374</v>
      </c>
      <c r="BM193" s="191" t="s">
        <v>375</v>
      </c>
    </row>
    <row r="194" spans="1:65" s="2" customFormat="1" ht="16.5" customHeight="1">
      <c r="A194" s="31"/>
      <c r="B194" s="32"/>
      <c r="C194" s="179" t="s">
        <v>376</v>
      </c>
      <c r="D194" s="179" t="s">
        <v>118</v>
      </c>
      <c r="E194" s="180" t="s">
        <v>377</v>
      </c>
      <c r="F194" s="181" t="s">
        <v>378</v>
      </c>
      <c r="G194" s="182" t="s">
        <v>373</v>
      </c>
      <c r="H194" s="183">
        <v>1</v>
      </c>
      <c r="I194" s="184"/>
      <c r="J194" s="185">
        <f>ROUND(I194*H194,2)</f>
        <v>0</v>
      </c>
      <c r="K194" s="186"/>
      <c r="L194" s="36"/>
      <c r="M194" s="187" t="s">
        <v>1</v>
      </c>
      <c r="N194" s="188" t="s">
        <v>40</v>
      </c>
      <c r="O194" s="68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1" t="s">
        <v>374</v>
      </c>
      <c r="AT194" s="191" t="s">
        <v>118</v>
      </c>
      <c r="AU194" s="191" t="s">
        <v>80</v>
      </c>
      <c r="AY194" s="14" t="s">
        <v>114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4" t="s">
        <v>80</v>
      </c>
      <c r="BK194" s="192">
        <f>ROUND(I194*H194,2)</f>
        <v>0</v>
      </c>
      <c r="BL194" s="14" t="s">
        <v>374</v>
      </c>
      <c r="BM194" s="191" t="s">
        <v>379</v>
      </c>
    </row>
    <row r="195" spans="1:65" s="2" customFormat="1" ht="16.5" customHeight="1">
      <c r="A195" s="31"/>
      <c r="B195" s="32"/>
      <c r="C195" s="179" t="s">
        <v>380</v>
      </c>
      <c r="D195" s="179" t="s">
        <v>118</v>
      </c>
      <c r="E195" s="180" t="s">
        <v>381</v>
      </c>
      <c r="F195" s="181" t="s">
        <v>382</v>
      </c>
      <c r="G195" s="182" t="s">
        <v>373</v>
      </c>
      <c r="H195" s="183">
        <v>1</v>
      </c>
      <c r="I195" s="184"/>
      <c r="J195" s="185">
        <f>ROUND(I195*H195,2)</f>
        <v>0</v>
      </c>
      <c r="K195" s="186"/>
      <c r="L195" s="36"/>
      <c r="M195" s="187" t="s">
        <v>1</v>
      </c>
      <c r="N195" s="188" t="s">
        <v>40</v>
      </c>
      <c r="O195" s="68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1" t="s">
        <v>374</v>
      </c>
      <c r="AT195" s="191" t="s">
        <v>118</v>
      </c>
      <c r="AU195" s="191" t="s">
        <v>80</v>
      </c>
      <c r="AY195" s="14" t="s">
        <v>114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4" t="s">
        <v>80</v>
      </c>
      <c r="BK195" s="192">
        <f>ROUND(I195*H195,2)</f>
        <v>0</v>
      </c>
      <c r="BL195" s="14" t="s">
        <v>374</v>
      </c>
      <c r="BM195" s="191" t="s">
        <v>383</v>
      </c>
    </row>
    <row r="196" spans="1:65" s="2" customFormat="1" ht="16.5" customHeight="1">
      <c r="A196" s="31"/>
      <c r="B196" s="32"/>
      <c r="C196" s="179" t="s">
        <v>384</v>
      </c>
      <c r="D196" s="179" t="s">
        <v>118</v>
      </c>
      <c r="E196" s="180" t="s">
        <v>385</v>
      </c>
      <c r="F196" s="181" t="s">
        <v>386</v>
      </c>
      <c r="G196" s="182" t="s">
        <v>373</v>
      </c>
      <c r="H196" s="183">
        <v>1</v>
      </c>
      <c r="I196" s="184"/>
      <c r="J196" s="185">
        <f>ROUND(I196*H196,2)</f>
        <v>0</v>
      </c>
      <c r="K196" s="186"/>
      <c r="L196" s="36"/>
      <c r="M196" s="204" t="s">
        <v>1</v>
      </c>
      <c r="N196" s="205" t="s">
        <v>40</v>
      </c>
      <c r="O196" s="206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1" t="s">
        <v>374</v>
      </c>
      <c r="AT196" s="191" t="s">
        <v>118</v>
      </c>
      <c r="AU196" s="191" t="s">
        <v>80</v>
      </c>
      <c r="AY196" s="14" t="s">
        <v>114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4" t="s">
        <v>80</v>
      </c>
      <c r="BK196" s="192">
        <f>ROUND(I196*H196,2)</f>
        <v>0</v>
      </c>
      <c r="BL196" s="14" t="s">
        <v>374</v>
      </c>
      <c r="BM196" s="191" t="s">
        <v>387</v>
      </c>
    </row>
    <row r="197" spans="1:65" s="2" customFormat="1" ht="6.95" customHeight="1">
      <c r="A197" s="31"/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36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sheetProtection algorithmName="SHA-512" hashValue="+jwEXtBLNsPNt1UtQVRdfah0QKsmWpNfOCW9tHegS78nkihdz8R3c6pxvzu3nKDFMoJ7YTKi1fM757x7nk2iBw==" saltValue="csVeLAYicFlnvKHMK6MvntMqyasUx/1RvcQrtvZ2ZVOGReTlnu478eqAFxivvoAaDEmwx0mzKohF8sBIFFD3bg==" spinCount="100000" sheet="1" objects="1" scenarios="1" formatColumns="0" formatRows="0" autoFilter="0"/>
  <autoFilter ref="C121:K196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2024-19b - SPS Klatovy</vt:lpstr>
      <vt:lpstr>'2024-19b - SPS Klatovy'!Názvy_tisku</vt:lpstr>
      <vt:lpstr>'Rekapitulace stavby'!Názvy_tisku</vt:lpstr>
      <vt:lpstr>'2024-19b - SPS Klatovy'!Oblast_tisku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SKUREK\XAdmin</dc:creator>
  <cp:lastModifiedBy>Kateřina Zajícová</cp:lastModifiedBy>
  <dcterms:created xsi:type="dcterms:W3CDTF">2024-04-30T10:10:15Z</dcterms:created>
  <dcterms:modified xsi:type="dcterms:W3CDTF">2024-04-30T12:40:11Z</dcterms:modified>
</cp:coreProperties>
</file>