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1955" activeTab="1"/>
  </bookViews>
  <sheets>
    <sheet name="Rekapitulace stavby" sheetId="1" r:id="rId1"/>
    <sheet name="22022 - II-193 Borovice -..." sheetId="2" r:id="rId2"/>
  </sheets>
  <definedNames>
    <definedName name="_xlnm._FilterDatabase" localSheetId="1" hidden="1">'22022 - II-193 Borovice -...'!$C$128:$K$326</definedName>
    <definedName name="_xlnm.Print_Area" localSheetId="1">'22022 - II-193 Borovice -...'!$C$4:$J$39,'22022 - II-193 Borovice -...'!$C$50:$J$76,'22022 - II-193 Borovice -...'!$C$82:$J$110,'22022 - II-193 Borovice -...'!$C$116:$J$326</definedName>
    <definedName name="_xlnm.Print_Area" localSheetId="0">'Rekapitulace stavby'!$D$4:$AO$76,'Rekapitulace stavby'!$C$82:$AQ$96</definedName>
    <definedName name="_xlnm.Print_Titles" localSheetId="0">'Rekapitulace stavby'!$92:$92</definedName>
    <definedName name="_xlnm.Print_Titles" localSheetId="1">'22022 - II-193 Borovice -...'!$128:$128</definedName>
  </definedNames>
  <calcPr calcId="145621"/>
</workbook>
</file>

<file path=xl/sharedStrings.xml><?xml version="1.0" encoding="utf-8"?>
<sst xmlns="http://schemas.openxmlformats.org/spreadsheetml/2006/main" count="1924" uniqueCount="445">
  <si>
    <t>Export Komplet</t>
  </si>
  <si>
    <t/>
  </si>
  <si>
    <t>2.0</t>
  </si>
  <si>
    <t>ZAMOK</t>
  </si>
  <si>
    <t>False</t>
  </si>
  <si>
    <t>{3612f32d-8669-4ab7-9ff0-6b731880171f}</t>
  </si>
  <si>
    <t>0,01</t>
  </si>
  <si>
    <t>21</t>
  </si>
  <si>
    <t>15</t>
  </si>
  <si>
    <t>REKAPITULACE STAVBY</t>
  </si>
  <si>
    <t>v ---  níže se nacházejí doplnkové a pomocné údaje k sestavám  --- v</t>
  </si>
  <si>
    <t>Návod na vyplnění</t>
  </si>
  <si>
    <t>0,001</t>
  </si>
  <si>
    <t>Kód:</t>
  </si>
  <si>
    <t>22022_4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</si>
  <si>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</si>
  <si>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</si>
  <si>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II/193 Borovice - Pocinovice_Aktualizace</t>
  </si>
  <si>
    <t>KSO:</t>
  </si>
  <si>
    <t>CC-CZ:</t>
  </si>
  <si>
    <t>Místo:</t>
  </si>
  <si>
    <t>Plzeňský kraj</t>
  </si>
  <si>
    <t>Datum:</t>
  </si>
  <si>
    <t>14. 4. 2023</t>
  </si>
  <si>
    <t>Zadavatel:</t>
  </si>
  <si>
    <t>IČ:</t>
  </si>
  <si>
    <t>Správa a údržba silnic Plzeňského kraje</t>
  </si>
  <si>
    <t>DIČ:</t>
  </si>
  <si>
    <t>Uchazeč:</t>
  </si>
  <si>
    <t>Vyplň údaj</t>
  </si>
  <si>
    <t>Projektant:</t>
  </si>
  <si>
    <t>Exact Control System, a.s.</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</si>
  <si>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</si>
  <si>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</si>
  <si>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</si>
  <si>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</si>
  <si>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</si>
  <si>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</si>
  <si>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</si>
  <si>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</si>
  <si>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</si>
  <si>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</si>
  <si>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</si>
  <si>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</si>
  <si>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</si>
  <si>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</si>
  <si>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</si>
  <si>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</si>
  <si>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</si>
  <si>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</si>
  <si>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</si>
  <si>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</si>
  <si>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</si>
  <si>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</si>
  <si>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</si>
  <si>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</si>
  <si>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</si>
  <si>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</si>
  <si>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</si>
  <si>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</si>
  <si>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</si>
  <si>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</si>
  <si>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</si>
  <si>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</si>
  <si>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</si>
  <si>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</si>
  <si>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</si>
  <si>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</si>
  <si>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</si>
  <si>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</si>
  <si>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</si>
  <si>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</si>
  <si>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</si>
  <si>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</si>
  <si>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</si>
  <si>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</si>
  <si>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</si>
  <si>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</si>
  <si>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</si>
  <si>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</si>
  <si>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</si>
  <si>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22022</t>
  </si>
  <si>
    <t>II/193 Borovice - Pocinovice</t>
  </si>
  <si>
    <t>STA</t>
  </si>
  <si>
    <t>1</t>
  </si>
  <si>
    <t>{a214fa49-1626-442b-a27d-6946949db8e4}</t>
  </si>
  <si>
    <t>2</t>
  </si>
  <si>
    <t>KRYCÍ LIST SOUPISU PRACÍ</t>
  </si>
  <si>
    <t>Objekt:</t>
  </si>
  <si>
    <t>22022 - II/193 Borovice - Pocinovice</t>
  </si>
  <si>
    <t>REKAPITULACE ČLENĚNÍ SOUPISU PRACÍ</t>
  </si>
  <si>
    <t>Kód dílu - Popis</t>
  </si>
  <si>
    <t>Cena celkem [CZK]</t>
  </si>
  <si>
    <t>Náklady ze soupisu prací</t>
  </si>
  <si>
    <t>-1</t>
  </si>
  <si>
    <t>HSV - Práce a dodávky HSV</t>
  </si>
  <si>
    <t xml:space="preserve">    1 - Zemní práce</t>
  </si>
  <si>
    <t xml:space="preserve">    113154 - </t>
  </si>
  <si>
    <t xml:space="preserve">    5 - Komunikace pozemní</t>
  </si>
  <si>
    <t xml:space="preserve">    8 - Trubní vedení</t>
  </si>
  <si>
    <t xml:space="preserve">    9 - Ostatní konstrukce a práce, bourání</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</si>
  <si>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</si>
  <si>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</si>
  <si>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</si>
  <si>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</si>
  <si>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</si>
  <si>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</si>
  <si>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</si>
  <si>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</si>
  <si>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</si>
  <si>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</si>
  <si>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</si>
  <si>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</si>
  <si>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</si>
  <si>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</si>
  <si>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</si>
  <si>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</si>
  <si>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</si>
  <si>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</si>
  <si>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</si>
  <si>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</si>
  <si>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</si>
  <si>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</si>
  <si>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</si>
  <si>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</si>
  <si>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</si>
  <si>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113154114</t>
  </si>
  <si>
    <t>Frézování živičného podkladu nebo krytu s naložením na dopravní prostředek plochy do 500 m2 bez překážek v trase pruhu šířky do 0,5 m, tloušťky vrstvy 100 mm.</t>
  </si>
  <si>
    <t>m2</t>
  </si>
  <si>
    <t>4</t>
  </si>
  <si>
    <t>916613844</t>
  </si>
  <si>
    <t>Online PSC</t>
  </si>
  <si>
    <t>https://podminky.urs.cz/item/CS_URS_2022_02/113154114</t>
  </si>
  <si>
    <t>P</t>
  </si>
  <si>
    <t>Poznámka k položce:
Sanace podkladu - Skutečná výměra bude určena po odfrézování obrusné a ložné vrstvy a odsouhlasena TDI a investorem
Oprava objízdných tras - Skutečná výměra bude určena na základě požadavku  investora
R materiál  bude odkoupen zhotovitelem – viz zadávací podmínky</t>
  </si>
  <si>
    <t>VV</t>
  </si>
  <si>
    <t>Sanace podkladu</t>
  </si>
  <si>
    <t>22573*0,1</t>
  </si>
  <si>
    <t>Oprava  objízdných tras</t>
  </si>
  <si>
    <t>4000</t>
  </si>
  <si>
    <t>Součet</t>
  </si>
  <si>
    <t>113154264</t>
  </si>
  <si>
    <t>Frézování živičného podkladu nebo krytu s naložením na dopravní prostředek plochy přes 500 do 1 000 m2 s překážkami v trase pruhu šířky přes 1 m do 2 m, tloušťky vrstvy 120 mm - intravilán</t>
  </si>
  <si>
    <t>-2002980809</t>
  </si>
  <si>
    <t>https://podminky.urs.cz/item/CS_URS_2022_02/113154264</t>
  </si>
  <si>
    <t>Poznámka k položce:
R materiál bude odkoupen zhotovitelem – viz zadávací podmínky</t>
  </si>
  <si>
    <t>Výměra stanovena programem modelování</t>
  </si>
  <si>
    <t>984</t>
  </si>
  <si>
    <t>3</t>
  </si>
  <si>
    <t>113154434</t>
  </si>
  <si>
    <t>Frézování živičného podkladu nebo krytu s naložením na dopravní prostředek plochy přes 10 000 m2 bez překážek v trase pruhu šířky do 2 m, tloušťky vrstvy 100 mm</t>
  </si>
  <si>
    <t>-1641086794</t>
  </si>
  <si>
    <t>https://podminky.urs.cz/item/CS_URS_2022_02/113154434</t>
  </si>
  <si>
    <t>Poznámka k položce:
R materiál bude odkoupen zhotovitelem – viz zadávací podmínky
Množství odkupovaného R materiálu bude sníženo o 1168,83 t, které budou použity na zpevnění krajnic</t>
  </si>
  <si>
    <t>122252203</t>
  </si>
  <si>
    <t>Odkopávky a prokopávky nezapažené pro silnice a dálnice strojně v hornině třídy těžitelnosti I do 100 m3</t>
  </si>
  <si>
    <t>m3</t>
  </si>
  <si>
    <t>-763892907</t>
  </si>
  <si>
    <t>https://podminky.urs.cz/item/CS_URS_2022_02/122252203</t>
  </si>
  <si>
    <t>Poznámka k položce:
Sanace podkladu - Skutečná výměra bude určena po odfrézování obrusné a ložné vrstvy a odsouhlasena TDI a investorem</t>
  </si>
  <si>
    <t>22573*0,1*0,2</t>
  </si>
  <si>
    <t>5</t>
  </si>
  <si>
    <t>132151102</t>
  </si>
  <si>
    <t xml:space="preserve">Hloubení nezapažených rýh šířky do 800 mm strojně s urovnáním dna do předepsaného profilu a spádu v hornině třídy těžitelnosti I skupiny 1 a 2 přes 20 do 50 m3 </t>
  </si>
  <si>
    <t>988299338</t>
  </si>
  <si>
    <t>https://podminky.urs.cz/item/CS_URS_2022_02/132151102</t>
  </si>
  <si>
    <t>140*0,5*0,5</t>
  </si>
  <si>
    <t>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</si>
  <si>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</si>
  <si>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</si>
  <si>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-338012724</t>
  </si>
  <si>
    <t>https://podminky.urs.cz/item/CS_URS_2022_02/162751117</t>
  </si>
  <si>
    <t>seříznutí krajnic</t>
  </si>
  <si>
    <t>5411*0,1</t>
  </si>
  <si>
    <t>oprava podkladu</t>
  </si>
  <si>
    <t>451,46</t>
  </si>
  <si>
    <t>čištění příkopu</t>
  </si>
  <si>
    <t>7075*0,5</t>
  </si>
  <si>
    <t>rýha pro obrubu</t>
  </si>
  <si>
    <t>35</t>
  </si>
  <si>
    <t>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</si>
  <si>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</si>
  <si>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</si>
  <si>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1844236663</t>
  </si>
  <si>
    <t>https://podminky.urs.cz/item/CS_URS_2022_02/162751119</t>
  </si>
  <si>
    <t>4565,06*10</t>
  </si>
  <si>
    <t>8</t>
  </si>
  <si>
    <t>171201231</t>
  </si>
  <si>
    <t>Poplatek za uložení stavebního odpadu na recyklační skládce (skládkovné) zeminy a kamení zatříděného do Katalogu odpadů pod kódem 17 05 04</t>
  </si>
  <si>
    <t>t</t>
  </si>
  <si>
    <t>1124668370</t>
  </si>
  <si>
    <t>https://podminky.urs.cz/item/CS_URS_2022_02/171201231</t>
  </si>
  <si>
    <t>4565,06*1,8</t>
  </si>
  <si>
    <t>9</t>
  </si>
  <si>
    <t>171251201</t>
  </si>
  <si>
    <t>Uložení sypaniny na skládky nebo meziskládky bez hutnění s upravením uložené sypaniny do předepsaného tvaru</t>
  </si>
  <si>
    <t>-236876369</t>
  </si>
  <si>
    <t>https://podminky.urs.cz/item/CS_URS_2022_02/171251201</t>
  </si>
  <si>
    <t>113154</t>
  </si>
  <si>
    <t>Komunikace pozemní</t>
  </si>
  <si>
    <t>10</t>
  </si>
  <si>
    <t>564861011</t>
  </si>
  <si>
    <t>Podklad ze štěrkodrti ŠD s rozprostřením a zhutněním plochy jednotlivě do 100 m2, po zhutnění tl. 200 mm</t>
  </si>
  <si>
    <t>-1140842597</t>
  </si>
  <si>
    <t>https://podminky.urs.cz/item/CS_URS_2022_02/564861011</t>
  </si>
  <si>
    <t>11</t>
  </si>
  <si>
    <t>565175101</t>
  </si>
  <si>
    <t>Asfaltový beton vrstva podkladní ACP 16 (obalované kamenivo střednězrnné - OKS) s rozprostřením a zhutněním v pruhu šířky do 1,5 m, po zhutnění tl. 100 mm</t>
  </si>
  <si>
    <t>667675369</t>
  </si>
  <si>
    <t>https://podminky.urs.cz/item/CS_URS_2023_01/565175101</t>
  </si>
  <si>
    <t>12</t>
  </si>
  <si>
    <t>569931132</t>
  </si>
  <si>
    <t>Zpevnění krajnic nebo komunikací pro pěší s rozprostřením a zhutněním, po zhutnění asfaltovým recyklátem tl. 100 mm</t>
  </si>
  <si>
    <t>123688453</t>
  </si>
  <si>
    <t>https://podminky.urs.cz/item/CS_URS_2023_01/569931132</t>
  </si>
  <si>
    <t>7215*0,75</t>
  </si>
  <si>
    <t>13</t>
  </si>
  <si>
    <t>573111111</t>
  </si>
  <si>
    <t>Postřik infiltrační PI z asfaltu silničního s posypem kamenivem, v množství 0,60 kg/m2</t>
  </si>
  <si>
    <t>1251358994</t>
  </si>
  <si>
    <t>https://podminky.urs.cz/item/CS_URS_2022_02/573111111</t>
  </si>
  <si>
    <t>14</t>
  </si>
  <si>
    <t>573211107</t>
  </si>
  <si>
    <t>Postřik spojovací PS bez posypu kamenivem z asfaltu silničního, v množství 0,30 kg/m2</t>
  </si>
  <si>
    <t>-1293623568</t>
  </si>
  <si>
    <t>https://podminky.urs.cz/item/CS_URS_2022_02/573211107</t>
  </si>
  <si>
    <t>573211108</t>
  </si>
  <si>
    <t>Postřik spojovací PS bez posypu kamenivem z asfaltu silničního, v množství 0,40 kg/m2</t>
  </si>
  <si>
    <t>-1761985682</t>
  </si>
  <si>
    <t>https://podminky.urs.cz/item/CS_URS_2022_02/573211108</t>
  </si>
  <si>
    <t>22573+7512*0,07</t>
  </si>
  <si>
    <t>16</t>
  </si>
  <si>
    <t>573211109</t>
  </si>
  <si>
    <t>Postřik spojovací PS bez posypu kamenivem z asfaltu silničního, v množství 0,50 kg/m2</t>
  </si>
  <si>
    <t>-2014713109</t>
  </si>
  <si>
    <t>https://podminky.urs.cz/item/CS_URS_2022_02/573211109</t>
  </si>
  <si>
    <t>Poznámka k položce:
Oprava objízdných tras - Skutečná výměra bude určena na základě požadavku  investora</t>
  </si>
  <si>
    <t>Oprava objízdných tras</t>
  </si>
  <si>
    <t>17</t>
  </si>
  <si>
    <t>573211112</t>
  </si>
  <si>
    <t>Postřik spojovací PS bez posypu kamenivem z asfaltu silničního, v množství 0,70 kg/m2</t>
  </si>
  <si>
    <t>-1566960228</t>
  </si>
  <si>
    <t>https://podminky.urs.cz/item/CS_URS_2022_02/573211112</t>
  </si>
  <si>
    <t>18</t>
  </si>
  <si>
    <t>577144111</t>
  </si>
  <si>
    <t>Asfaltový beton vrstva obrusná ACO 11 (ABS) s rozprostřením a se zhutněním z nemodifikovaného asfaltu v pruhu šířky do 3 m tř. I, po zhutnění tl. 50 mm</t>
  </si>
  <si>
    <t>-622691584</t>
  </si>
  <si>
    <t>https://podminky.urs.cz/item/CS_URS_2022_02/577144111</t>
  </si>
  <si>
    <t>19</t>
  </si>
  <si>
    <t>577144131</t>
  </si>
  <si>
    <t>Asfaltový beton vrstva obrusná ACO 11+ (ABS) s rozprostřením a se zhutněním z modifikovaného asfaltu v pruhu šířky přes do 1,5 do 3 m, po zhutnění tl. 50 mm</t>
  </si>
  <si>
    <t>107757336</t>
  </si>
  <si>
    <t>https://podminky.urs.cz/item/CS_URS_2022_02/577144131</t>
  </si>
  <si>
    <t>20</t>
  </si>
  <si>
    <t>577145112</t>
  </si>
  <si>
    <t>Asfaltový beton vrstva ložní ACL 16 (ABH) s rozprostřením a zhutněním z nemodifikovaného asfaltu v pruhu šířky do 3 m, po zhutnění tl. 50 mm</t>
  </si>
  <si>
    <t>-564569446</t>
  </si>
  <si>
    <t>https://podminky.urs.cz/item/CS_URS_2022_02/577145112</t>
  </si>
  <si>
    <t>Poznámka k položce:
ACL 16 průměrná tloušťka 50mm
Oprava objízdných tras - Skutečná výměra bude určena na základě požadavku  investora</t>
  </si>
  <si>
    <t>577165132</t>
  </si>
  <si>
    <t>Asfaltový beton vrstva ložní ACL 16+ (ABH) s rozprostřením a zhutněním z modifikovaného asfaltu v pruhu šířky přes 1,5 do 3 m, po zhutnění tl. 70 mm</t>
  </si>
  <si>
    <t>1925711118</t>
  </si>
  <si>
    <t>https://podminky.urs.cz/item/CS_URS_2022_02/577165132</t>
  </si>
  <si>
    <t>Trubní vedení</t>
  </si>
  <si>
    <t>22</t>
  </si>
  <si>
    <t>899231111</t>
  </si>
  <si>
    <t>Výšková úprava uličního vstupu nebo vpusti do 200 mm zvýšením mříže</t>
  </si>
  <si>
    <t>kus</t>
  </si>
  <si>
    <t>1412640645</t>
  </si>
  <si>
    <t>https://podminky.urs.cz/item/CS_URS_2022_02/899231111</t>
  </si>
  <si>
    <t>Ostatní konstrukce a práce, bourání</t>
  </si>
  <si>
    <t>23</t>
  </si>
  <si>
    <t>912221111</t>
  </si>
  <si>
    <t>Montáž směrového sloupku ocelového pružného ručním beraněním silničního</t>
  </si>
  <si>
    <t>-668079182</t>
  </si>
  <si>
    <t>https://podminky.urs.cz/item/CS_URS_2022_02/912221111</t>
  </si>
  <si>
    <t>150</t>
  </si>
  <si>
    <t>24</t>
  </si>
  <si>
    <t>M</t>
  </si>
  <si>
    <t>40445165</t>
  </si>
  <si>
    <t>sloupek směrový silniční ocelový</t>
  </si>
  <si>
    <t>2112332205</t>
  </si>
  <si>
    <t>25</t>
  </si>
  <si>
    <t>915211112</t>
  </si>
  <si>
    <t>Vodorovné dopravní značení stříkaným plastem dělící čára šířky 125 mm souvislá bílá retroreflexní</t>
  </si>
  <si>
    <t>m</t>
  </si>
  <si>
    <t>1643297136</t>
  </si>
  <si>
    <t>https://podminky.urs.cz/item/CS_URS_2022_02/915211112</t>
  </si>
  <si>
    <t>7512</t>
  </si>
  <si>
    <t>26</t>
  </si>
  <si>
    <t>915611111</t>
  </si>
  <si>
    <t>Předznačení pro vodorovné značení stříkané barvou nebo prováděné z nátěrových hmot liniové dělicí čáry, vodicí proužky</t>
  </si>
  <si>
    <t>-1910998494</t>
  </si>
  <si>
    <t>https://podminky.urs.cz/item/CS_URS_2023_01/915611111</t>
  </si>
  <si>
    <t>27</t>
  </si>
  <si>
    <t>916241213</t>
  </si>
  <si>
    <t>Osazení obrubníku kamenného se zřízením lože, s vyplněním a zatřením spár cementovou maltou stojatého s boční opěrou z betonu prostého, do lože z betonu prostého</t>
  </si>
  <si>
    <t>-954802116</t>
  </si>
  <si>
    <t>https://podminky.urs.cz/item/CS_URS_2022_02/916241213</t>
  </si>
  <si>
    <t>28</t>
  </si>
  <si>
    <t>58380220</t>
  </si>
  <si>
    <t>krajník kamenný žulový silniční 110x250x800-2500mm</t>
  </si>
  <si>
    <t>361914675</t>
  </si>
  <si>
    <t>Poznámka k položce:
Hmotnost: 57 kg/bm</t>
  </si>
  <si>
    <t>140*1,02 'Přepočtené koeficientem množství</t>
  </si>
  <si>
    <t>29</t>
  </si>
  <si>
    <t>916991121</t>
  </si>
  <si>
    <t>Lože pod obrubníky, krajníky nebo obruby z dlažebních kostek z betonu prostého</t>
  </si>
  <si>
    <t>-905726190</t>
  </si>
  <si>
    <t>https://podminky.urs.cz/item/CS_URS_2022_02/916991121</t>
  </si>
  <si>
    <t>Poznámka k položce:
Zesílení opěry za krajníkem (vnitřní oblouk - možnost najetí kolem na obrubu)</t>
  </si>
  <si>
    <t>140*0,25*0,25</t>
  </si>
  <si>
    <t>30</t>
  </si>
  <si>
    <t>919112223</t>
  </si>
  <si>
    <t>Řezání dilatačních spár v živičném krytu vytvoření komůrky pro těsnící zálivku šířky 15 mm, hloubky 30 mm</t>
  </si>
  <si>
    <t>-1060856282</t>
  </si>
  <si>
    <t>https://podminky.urs.cz/item/CS_URS_2022_02/919112223</t>
  </si>
  <si>
    <t>Poznámka k položce:
Část určená pro opravu trhlin  - Skutečná výměra bude určena po odfrézování obrusné a ložné vrstvy a odsouhlasení TDI a investorem</t>
  </si>
  <si>
    <t>intravilán</t>
  </si>
  <si>
    <t>297</t>
  </si>
  <si>
    <t>obruby</t>
  </si>
  <si>
    <t>140</t>
  </si>
  <si>
    <t>napojení etap</t>
  </si>
  <si>
    <t>6*4</t>
  </si>
  <si>
    <t>oprava trhlin -odhad</t>
  </si>
  <si>
    <t>4200</t>
  </si>
  <si>
    <t>31</t>
  </si>
  <si>
    <t>919122122</t>
  </si>
  <si>
    <t>Utěsnění dilatačních spár zálivkou za tepla v cementobetonovém nebo živičném krytu včetně adhezního nátěru s těsnicím profilem pod zálivkou, pro komůrky šířky 15 mm, hloubky 30 mm</t>
  </si>
  <si>
    <t>978725291</t>
  </si>
  <si>
    <t>https://podminky.urs.cz/item/CS_URS_2022_02/919122122</t>
  </si>
  <si>
    <t>32</t>
  </si>
  <si>
    <t>919721102</t>
  </si>
  <si>
    <t>Geomříž pro stabilizaci podkladu tkaná z polyesteru podélná pevnost v tahu přes 50 do 80 kN/m</t>
  </si>
  <si>
    <t>-1997507087</t>
  </si>
  <si>
    <t>https://podminky.urs.cz/item/CS_URS_2022_02/919721102</t>
  </si>
  <si>
    <t>Poznámka k položce:
Oprava trhlin  - Skutečná výměra bude určena po odfrézování obrusné a ložné vrstvy a odsouhlasení TDI a investorem</t>
  </si>
  <si>
    <t>3300</t>
  </si>
  <si>
    <t>33</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</si>
  <si>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</si>
  <si>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</si>
  <si>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-1245369787</t>
  </si>
  <si>
    <t>https://podminky.urs.cz/item/CS_URS_2022_02/938902113</t>
  </si>
  <si>
    <t>7215-140</t>
  </si>
  <si>
    <t>34</t>
  </si>
  <si>
    <t>938908411</t>
  </si>
  <si>
    <t>Čištění vozovek splachováním vodou povrchu podkladu nebo krytu živičného, betonového nebo dlážděného</t>
  </si>
  <si>
    <t>1906103918</t>
  </si>
  <si>
    <t>https://podminky.urs.cz/item/CS_URS_2022_02/938908411</t>
  </si>
  <si>
    <t xml:space="preserve">Plocha opravy </t>
  </si>
  <si>
    <t>22573</t>
  </si>
  <si>
    <t>Plocha opravy objízdných tras</t>
  </si>
  <si>
    <t>3000</t>
  </si>
  <si>
    <t>938909311</t>
  </si>
  <si>
    <t>Čištění vozovek metením bláta, prachu nebo hlinitého nánosu s odklizením na hromady na vzdálenost do 20 m nebo naložením na dopravní prostředek strojně povrchu podkladu nebo krytu betonového nebo živičného</t>
  </si>
  <si>
    <t>166493539</t>
  </si>
  <si>
    <t>https://podminky.urs.cz/item/CS_URS_2022_02/938909311</t>
  </si>
  <si>
    <t>Opravy objízdných tras</t>
  </si>
  <si>
    <t>36</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</si>
  <si>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</si>
  <si>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</si>
  <si>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519570449</t>
  </si>
  <si>
    <t>https://podminky.urs.cz/item/CS_URS_2022_02/938909611</t>
  </si>
  <si>
    <t>37</t>
  </si>
  <si>
    <t>966006255</t>
  </si>
  <si>
    <t>Odstranění směrových sloupků s odklizením materiálu na vzdálenost do 20 m nebo s naložením na dopravní prostředek uloženého do země plastového nebo kovového</t>
  </si>
  <si>
    <t>536080974</t>
  </si>
  <si>
    <t>https://podminky.urs.cz/item/CS_URS_2022_02/966006255</t>
  </si>
  <si>
    <t>Poznámka k položce:
Cena obsahuje i náklady na odvoz a složení  demontovaných sloupků ve skladu SÚSPK Valdorf(Horšovský Týn)</t>
  </si>
  <si>
    <t>998</t>
  </si>
  <si>
    <t>Přesun hmot</t>
  </si>
  <si>
    <t>38</t>
  </si>
  <si>
    <t>998225111</t>
  </si>
  <si>
    <t>Přesun hmot pro komunikace s krytem z kameniva, monolitickým betonovým nebo živičným dopravní vzdálenost do 200 m jakékoliv délky objektu</t>
  </si>
  <si>
    <t>-762966614</t>
  </si>
  <si>
    <t>https://podminky.urs.cz/item/CS_URS_2022_02/998225111</t>
  </si>
  <si>
    <t>VRN</t>
  </si>
  <si>
    <t>Vedlejší rozpočtové náklady</t>
  </si>
  <si>
    <t>VRN1</t>
  </si>
  <si>
    <t>Průzkumné, geodetické a projektové práce</t>
  </si>
  <si>
    <t>39</t>
  </si>
  <si>
    <t>012103000</t>
  </si>
  <si>
    <t>Geodetické práce před výstavbou a při provádění stavby</t>
  </si>
  <si>
    <t>Kpl</t>
  </si>
  <si>
    <t>1024</t>
  </si>
  <si>
    <t>-1135137464</t>
  </si>
  <si>
    <t>https://podminky.urs.cz/item/CS_URS_2022_02/012103000</t>
  </si>
  <si>
    <t>Poznámka k položce:
Před stavbou
Ověření a doplnění výškový základ stavby (VZS), Rešerše, analýza a příprava stávajících dat, Měření stávajících bodů VZS a doplnění vyřazených bodů VZS, Zpracování a analýza naměřených dat, Vytvoření Technické zprávy o stavu VZS a případných změn
V průběhu stavby
Kalibrace frézy (umístění pozic GPS přijímačů vzhledem k fréze, srovnání čidel sklonu nulového záběru frézovacího válce s uvedeným sklonem na displeji), ověření polohy frézy (kontrola připojení GPS k serverům korekční služby), nastavení stroje do frézovací polohy a uvedení čidel do provozu.  Práce pro řízení a kontrolu navigace navádění stavebních strojů.</t>
  </si>
  <si>
    <t>40</t>
  </si>
  <si>
    <t>013254000</t>
  </si>
  <si>
    <t>Dokumentace skutečného provedení stavby</t>
  </si>
  <si>
    <t>-829716317</t>
  </si>
  <si>
    <t>https://podminky.urs.cz/item/CS_URS_2022_02/013254000</t>
  </si>
  <si>
    <t>Poznámka k položce:
 (DSPS) technologických rozhraní konstrukčních vrstev po odfrézování, po pokládce ložné vrstvy, po pokládce obrusné vrstvy příčných řezech definovaných PDPS po profilech 20m, třemi referenčními body (pravý a levý kraj vozovky, osa vozovky). Zhotovitel stavby je povinen realizovat analýzu diferencí mezi zjištěnými a projektovými hodnotami. K tomuto účelu Objednatel stavby poskytne Zhotoviteli stavby potřebné informace a součinnost. Výsledná data předá Zhotovitel stavby Objednateli stavby v časovém rámci odpovídajícím jeho potřebám pro přebírání výsledků analýz konstrukčních vrstev, avšak maximálně do 48 hodin po provedení frézování vozovkových vrstev či pokládce jednotlivých konstrukčních vrstev. Objednatel povolí pokračování prací na konstrukčních vrstvách po kontrole DSPS výsledků daného technologického rozhraní. Proces geodetického zaměření a předání výsledků frézovaného úseku vozovky a po pokládce jednotlivých konstrukčních vrstev bude v souladu s technologickým postupem 3D diferenciálního frézování, definovaným v metodice využití 3D dat pro rekonstrukce pozemních komunikací certifikované Ministerstvem dopravy České republiky dne 2.1.2020, č.j. 183/2019/710-VV/1.</t>
  </si>
  <si>
    <t>VRN3</t>
  </si>
  <si>
    <t>Zařízení staveniště</t>
  </si>
  <si>
    <t>41</t>
  </si>
  <si>
    <t>032103000</t>
  </si>
  <si>
    <t>Náklady zařízení staveniště</t>
  </si>
  <si>
    <t>1455206618</t>
  </si>
  <si>
    <t>https://podminky.urs.cz/item/CS_URS_2023_01/032103000</t>
  </si>
  <si>
    <t>42</t>
  </si>
  <si>
    <t>032803000</t>
  </si>
  <si>
    <t>Ostatní vybavení staveniště</t>
  </si>
  <si>
    <t>-1962097611</t>
  </si>
  <si>
    <t>https://podminky.urs.cz/item/CS_URS_2022_02/032803000</t>
  </si>
  <si>
    <t>Informační cedule velkorozměrné 1,5x1m</t>
  </si>
  <si>
    <t>VRN4</t>
  </si>
  <si>
    <t>Inženýrská činnost</t>
  </si>
  <si>
    <t>43</t>
  </si>
  <si>
    <t>043194000</t>
  </si>
  <si>
    <t>Ostatní zkoušky</t>
  </si>
  <si>
    <t>1613111960</t>
  </si>
  <si>
    <t>https://podminky.urs.cz/item/CS_URS_2022_02/043194000</t>
  </si>
  <si>
    <t>44</t>
  </si>
  <si>
    <t>049303000</t>
  </si>
  <si>
    <t>Geodetická dokumentace výsledků projektu - 
zaměření po odfrézování stávakjící konstrukce
zaměření jednotlivých vrstev
zaměření dokončeného díla</t>
  </si>
  <si>
    <t>-555649526</t>
  </si>
  <si>
    <t>https://podminky.urs.cz/item/CS_URS_2022_02/049303000</t>
  </si>
  <si>
    <t>VRN7</t>
  </si>
  <si>
    <t>Provozní vlivy</t>
  </si>
  <si>
    <t>45</t>
  </si>
  <si>
    <t>072103001</t>
  </si>
  <si>
    <t>Projednání DIO a zajištění DIR komunikace II.a III. třídy</t>
  </si>
  <si>
    <t>-547573975</t>
  </si>
  <si>
    <t>https://podminky.urs.cz/item/CS_URS_2023_01/072103001</t>
  </si>
  <si>
    <t>46</t>
  </si>
  <si>
    <t>072103011</t>
  </si>
  <si>
    <t>Zajištění DIO komunikace II. a III. třídy</t>
  </si>
  <si>
    <t>-1980863244</t>
  </si>
  <si>
    <t>https://podminky.urs.cz/item/CS_URS_2023_01/072103011</t>
  </si>
  <si>
    <t>47</t>
  </si>
  <si>
    <t>079002000</t>
  </si>
  <si>
    <t>Ostatní provozní vlivy</t>
  </si>
  <si>
    <t>612227744</t>
  </si>
  <si>
    <t>https://podminky.urs.cz/item/CS_URS_2022_02/079002000</t>
  </si>
  <si>
    <t>Poznámka k položce:
3D diferenciální model bude přenesen do řídicí jednotky silniční frézy, která určí hloubku frézování (rozsah: krok 1 mm, výšková přesnost modelu stanovena směrodatnou odchylkou 3 mm vzhledem k bodovému poli stavby) a sklon (procentní rozsah: 0,1 %) frézování v jednotlivých profilech. Poloha frézy bude řízena polohou GNSS (dva GNSS přijímače umístěné na fréze). Přesnost určování polohy GNSS je cca. 20 mm. Směrodatná odchylka všech vypočtených výškových rozdílů (σZ) nesmí překročit 3 mm</t>
  </si>
  <si>
    <t>VRN9</t>
  </si>
  <si>
    <t>Ostatní náklady</t>
  </si>
  <si>
    <t>48</t>
  </si>
  <si>
    <t>091304000</t>
  </si>
  <si>
    <t>Pamětní cedule formát A3</t>
  </si>
  <si>
    <t>-377067216</t>
  </si>
  <si>
    <t>https://podminky.urs.cz/item/CS_URS_2022_02/091304000</t>
  </si>
  <si>
    <t>pamětní cedule formát A3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</si>
</sst>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21" xfId="0" applyFont="1" applyFill="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54114" TargetMode="External" /><Relationship Id="rId2" Type="http://schemas.openxmlformats.org/officeDocument/2006/relationships/hyperlink" Target="https://podminky.urs.cz/item/CS_URS_2022_02/113154264" TargetMode="External" /><Relationship Id="rId3" Type="http://schemas.openxmlformats.org/officeDocument/2006/relationships/hyperlink" Target="https://podminky.urs.cz/item/CS_URS_2022_02/113154434" TargetMode="External" /><Relationship Id="rId4" Type="http://schemas.openxmlformats.org/officeDocument/2006/relationships/hyperlink" Target="https://podminky.urs.cz/item/CS_URS_2022_02/122252203" TargetMode="External" /><Relationship Id="rId5" Type="http://schemas.openxmlformats.org/officeDocument/2006/relationships/hyperlink" Target="https://podminky.urs.cz/item/CS_URS_2022_02/132151102" TargetMode="External" /><Relationship Id="rId6" Type="http://schemas.openxmlformats.org/officeDocument/2006/relationships/hyperlink" Target="https://podminky.urs.cz/item/CS_URS_2022_02/162751117" TargetMode="External" /><Relationship Id="rId7" Type="http://schemas.openxmlformats.org/officeDocument/2006/relationships/hyperlink" Target="https://podminky.urs.cz/item/CS_URS_2022_02/162751119" TargetMode="External" /><Relationship Id="rId8" Type="http://schemas.openxmlformats.org/officeDocument/2006/relationships/hyperlink" Target="https://podminky.urs.cz/item/CS_URS_2022_02/171201231" TargetMode="External" /><Relationship Id="rId9" Type="http://schemas.openxmlformats.org/officeDocument/2006/relationships/hyperlink" Target="https://podminky.urs.cz/item/CS_URS_2022_02/171251201" TargetMode="External" /><Relationship Id="rId10" Type="http://schemas.openxmlformats.org/officeDocument/2006/relationships/hyperlink" Target="https://podminky.urs.cz/item/CS_URS_2022_02/564861011" TargetMode="External" /><Relationship Id="rId11" Type="http://schemas.openxmlformats.org/officeDocument/2006/relationships/hyperlink" Target="https://podminky.urs.cz/item/CS_URS_2023_01/565175101" TargetMode="External" /><Relationship Id="rId12" Type="http://schemas.openxmlformats.org/officeDocument/2006/relationships/hyperlink" Target="https://podminky.urs.cz/item/CS_URS_2023_01/569931132" TargetMode="External" /><Relationship Id="rId13" Type="http://schemas.openxmlformats.org/officeDocument/2006/relationships/hyperlink" Target="https://podminky.urs.cz/item/CS_URS_2022_02/573111111" TargetMode="External" /><Relationship Id="rId14" Type="http://schemas.openxmlformats.org/officeDocument/2006/relationships/hyperlink" Target="https://podminky.urs.cz/item/CS_URS_2022_02/573211107" TargetMode="External" /><Relationship Id="rId15" Type="http://schemas.openxmlformats.org/officeDocument/2006/relationships/hyperlink" Target="https://podminky.urs.cz/item/CS_URS_2022_02/573211108" TargetMode="External" /><Relationship Id="rId16" Type="http://schemas.openxmlformats.org/officeDocument/2006/relationships/hyperlink" Target="https://podminky.urs.cz/item/CS_URS_2022_02/573211109" TargetMode="External" /><Relationship Id="rId17" Type="http://schemas.openxmlformats.org/officeDocument/2006/relationships/hyperlink" Target="https://podminky.urs.cz/item/CS_URS_2022_02/573211112" TargetMode="External" /><Relationship Id="rId18" Type="http://schemas.openxmlformats.org/officeDocument/2006/relationships/hyperlink" Target="https://podminky.urs.cz/item/CS_URS_2022_02/577144111" TargetMode="External" /><Relationship Id="rId19" Type="http://schemas.openxmlformats.org/officeDocument/2006/relationships/hyperlink" Target="https://podminky.urs.cz/item/CS_URS_2022_02/577144131" TargetMode="External" /><Relationship Id="rId20" Type="http://schemas.openxmlformats.org/officeDocument/2006/relationships/hyperlink" Target="https://podminky.urs.cz/item/CS_URS_2022_02/577145112" TargetMode="External" /><Relationship Id="rId21" Type="http://schemas.openxmlformats.org/officeDocument/2006/relationships/hyperlink" Target="https://podminky.urs.cz/item/CS_URS_2022_02/577165132" TargetMode="External" /><Relationship Id="rId22" Type="http://schemas.openxmlformats.org/officeDocument/2006/relationships/hyperlink" Target="https://podminky.urs.cz/item/CS_URS_2022_02/899231111" TargetMode="External" /><Relationship Id="rId23" Type="http://schemas.openxmlformats.org/officeDocument/2006/relationships/hyperlink" Target="https://podminky.urs.cz/item/CS_URS_2022_02/912221111" TargetMode="External" /><Relationship Id="rId24" Type="http://schemas.openxmlformats.org/officeDocument/2006/relationships/hyperlink" Target="https://podminky.urs.cz/item/CS_URS_2022_02/915211112" TargetMode="External" /><Relationship Id="rId25" Type="http://schemas.openxmlformats.org/officeDocument/2006/relationships/hyperlink" Target="https://podminky.urs.cz/item/CS_URS_2023_01/915611111" TargetMode="External" /><Relationship Id="rId26" Type="http://schemas.openxmlformats.org/officeDocument/2006/relationships/hyperlink" Target="https://podminky.urs.cz/item/CS_URS_2022_02/916241213" TargetMode="External" /><Relationship Id="rId27" Type="http://schemas.openxmlformats.org/officeDocument/2006/relationships/hyperlink" Target="https://podminky.urs.cz/item/CS_URS_2022_02/916991121" TargetMode="External" /><Relationship Id="rId28" Type="http://schemas.openxmlformats.org/officeDocument/2006/relationships/hyperlink" Target="https://podminky.urs.cz/item/CS_URS_2022_02/919112223" TargetMode="External" /><Relationship Id="rId29" Type="http://schemas.openxmlformats.org/officeDocument/2006/relationships/hyperlink" Target="https://podminky.urs.cz/item/CS_URS_2022_02/919122122" TargetMode="External" /><Relationship Id="rId30" Type="http://schemas.openxmlformats.org/officeDocument/2006/relationships/hyperlink" Target="https://podminky.urs.cz/item/CS_URS_2022_02/919721102" TargetMode="External" /><Relationship Id="rId31" Type="http://schemas.openxmlformats.org/officeDocument/2006/relationships/hyperlink" Target="https://podminky.urs.cz/item/CS_URS_2022_02/938902113" TargetMode="External" /><Relationship Id="rId32" Type="http://schemas.openxmlformats.org/officeDocument/2006/relationships/hyperlink" Target="https://podminky.urs.cz/item/CS_URS_2022_02/938908411" TargetMode="External" /><Relationship Id="rId33" Type="http://schemas.openxmlformats.org/officeDocument/2006/relationships/hyperlink" Target="https://podminky.urs.cz/item/CS_URS_2022_02/938909311" TargetMode="External" /><Relationship Id="rId34" Type="http://schemas.openxmlformats.org/officeDocument/2006/relationships/hyperlink" Target="https://podminky.urs.cz/item/CS_URS_2022_02/938909611" TargetMode="External" /><Relationship Id="rId35" Type="http://schemas.openxmlformats.org/officeDocument/2006/relationships/hyperlink" Target="https://podminky.urs.cz/item/CS_URS_2022_02/966006255" TargetMode="External" /><Relationship Id="rId36" Type="http://schemas.openxmlformats.org/officeDocument/2006/relationships/hyperlink" Target="https://podminky.urs.cz/item/CS_URS_2022_02/998225111" TargetMode="External" /><Relationship Id="rId37" Type="http://schemas.openxmlformats.org/officeDocument/2006/relationships/hyperlink" Target="https://podminky.urs.cz/item/CS_URS_2022_02/012103000" TargetMode="External" /><Relationship Id="rId38" Type="http://schemas.openxmlformats.org/officeDocument/2006/relationships/hyperlink" Target="https://podminky.urs.cz/item/CS_URS_2022_02/013254000" TargetMode="External" /><Relationship Id="rId39" Type="http://schemas.openxmlformats.org/officeDocument/2006/relationships/hyperlink" Target="https://podminky.urs.cz/item/CS_URS_2023_01/032103000" TargetMode="External" /><Relationship Id="rId40" Type="http://schemas.openxmlformats.org/officeDocument/2006/relationships/hyperlink" Target="https://podminky.urs.cz/item/CS_URS_2022_02/032803000" TargetMode="External" /><Relationship Id="rId41" Type="http://schemas.openxmlformats.org/officeDocument/2006/relationships/hyperlink" Target="https://podminky.urs.cz/item/CS_URS_2022_02/043194000" TargetMode="External" /><Relationship Id="rId42" Type="http://schemas.openxmlformats.org/officeDocument/2006/relationships/hyperlink" Target="https://podminky.urs.cz/item/CS_URS_2022_02/049303000" TargetMode="External" /><Relationship Id="rId43" Type="http://schemas.openxmlformats.org/officeDocument/2006/relationships/hyperlink" Target="https://podminky.urs.cz/item/CS_URS_2023_01/072103001" TargetMode="External" /><Relationship Id="rId44" Type="http://schemas.openxmlformats.org/officeDocument/2006/relationships/hyperlink" Target="https://podminky.urs.cz/item/CS_URS_2023_01/072103011" TargetMode="External" /><Relationship Id="rId45" Type="http://schemas.openxmlformats.org/officeDocument/2006/relationships/hyperlink" Target="https://podminky.urs.cz/item/CS_URS_2022_02/079002000" TargetMode="External" /><Relationship Id="rId46" Type="http://schemas.openxmlformats.org/officeDocument/2006/relationships/hyperlink" Target="https://podminky.urs.cz/item/CS_URS_2022_02/091304000" TargetMode="External" /><Relationship Id="rId47"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workbookViewId="0" topLeftCell="A100"/>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90"/>
      <c r="AS2" s="290"/>
      <c r="AT2" s="290"/>
      <c r="AU2" s="290"/>
      <c r="AV2" s="290"/>
      <c r="AW2" s="290"/>
      <c r="AX2" s="290"/>
      <c r="AY2" s="290"/>
      <c r="AZ2" s="290"/>
      <c r="BA2" s="290"/>
      <c r="BB2" s="290"/>
      <c r="BC2" s="290"/>
      <c r="BD2" s="290"/>
      <c r="BE2" s="290"/>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53" t="s">
        <v>14</v>
      </c>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2"/>
      <c r="AL5" s="22"/>
      <c r="AM5" s="22"/>
      <c r="AN5" s="22"/>
      <c r="AO5" s="22"/>
      <c r="AP5" s="22"/>
      <c r="AQ5" s="22"/>
      <c r="AR5" s="20"/>
      <c r="BE5" s="250" t="s">
        <v>15</v>
      </c>
      <c r="BS5" s="17" t="s">
        <v>6</v>
      </c>
    </row>
    <row r="6" spans="2:71" s="1" customFormat="1" ht="36.95" customHeight="1">
      <c r="B6" s="21"/>
      <c r="C6" s="22"/>
      <c r="D6" s="28" t="s">
        <v>16</v>
      </c>
      <c r="E6" s="22"/>
      <c r="F6" s="22"/>
      <c r="G6" s="22"/>
      <c r="H6" s="22"/>
      <c r="I6" s="22"/>
      <c r="J6" s="22"/>
      <c r="K6" s="255" t="s">
        <v>17</v>
      </c>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2"/>
      <c r="AL6" s="22"/>
      <c r="AM6" s="22"/>
      <c r="AN6" s="22"/>
      <c r="AO6" s="22"/>
      <c r="AP6" s="22"/>
      <c r="AQ6" s="22"/>
      <c r="AR6" s="20"/>
      <c r="BE6" s="251"/>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51"/>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51"/>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51"/>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51"/>
      <c r="BS10" s="17" t="s">
        <v>6</v>
      </c>
    </row>
    <row r="11" spans="2:71" s="1" customFormat="1" ht="18.4"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25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51"/>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51"/>
      <c r="BS13" s="17" t="s">
        <v>6</v>
      </c>
    </row>
    <row r="14" spans="2:71" ht="12.75">
      <c r="B14" s="21"/>
      <c r="C14" s="22"/>
      <c r="D14" s="22"/>
      <c r="E14" s="256" t="s">
        <v>29</v>
      </c>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9" t="s">
        <v>27</v>
      </c>
      <c r="AL14" s="22"/>
      <c r="AM14" s="22"/>
      <c r="AN14" s="31" t="s">
        <v>29</v>
      </c>
      <c r="AO14" s="22"/>
      <c r="AP14" s="22"/>
      <c r="AQ14" s="22"/>
      <c r="AR14" s="20"/>
      <c r="BE14" s="25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51"/>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51"/>
      <c r="BS16" s="17" t="s">
        <v>4</v>
      </c>
    </row>
    <row r="17" spans="2:71" s="1" customFormat="1" ht="18.4"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25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51"/>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51"/>
      <c r="BS19" s="17" t="s">
        <v>6</v>
      </c>
    </row>
    <row r="20" spans="2:71" s="1" customFormat="1" ht="18.4"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25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51"/>
    </row>
    <row r="22" spans="2:57"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51"/>
    </row>
    <row r="23" spans="2:57" s="1" customFormat="1" ht="16.5" customHeight="1">
      <c r="B23" s="21"/>
      <c r="C23" s="22"/>
      <c r="D23" s="22"/>
      <c r="E23" s="258" t="s">
        <v>1</v>
      </c>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2"/>
      <c r="AP23" s="22"/>
      <c r="AQ23" s="22"/>
      <c r="AR23" s="20"/>
      <c r="BE23" s="25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51"/>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51"/>
    </row>
    <row r="26" spans="1:57" s="2" customFormat="1" ht="25.9" customHeight="1">
      <c r="A26" s="34"/>
      <c r="B26" s="35"/>
      <c r="C26" s="36"/>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59">
        <f>ROUND(AG94,2)</f>
        <v>0</v>
      </c>
      <c r="AL26" s="260"/>
      <c r="AM26" s="260"/>
      <c r="AN26" s="260"/>
      <c r="AO26" s="260"/>
      <c r="AP26" s="36"/>
      <c r="AQ26" s="36"/>
      <c r="AR26" s="39"/>
      <c r="BE26" s="251"/>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51"/>
    </row>
    <row r="28" spans="1:57" s="2" customFormat="1" ht="12.75">
      <c r="A28" s="34"/>
      <c r="B28" s="35"/>
      <c r="C28" s="36"/>
      <c r="D28" s="36"/>
      <c r="E28" s="36"/>
      <c r="F28" s="36"/>
      <c r="G28" s="36"/>
      <c r="H28" s="36"/>
      <c r="I28" s="36"/>
      <c r="J28" s="36"/>
      <c r="K28" s="36"/>
      <c r="L28" s="261" t="s">
        <v>37</v>
      </c>
      <c r="M28" s="261"/>
      <c r="N28" s="261"/>
      <c r="O28" s="261"/>
      <c r="P28" s="261"/>
      <c r="Q28" s="36"/>
      <c r="R28" s="36"/>
      <c r="S28" s="36"/>
      <c r="T28" s="36"/>
      <c r="U28" s="36"/>
      <c r="V28" s="36"/>
      <c r="W28" s="261" t="s">
        <v>38</v>
      </c>
      <c r="X28" s="261"/>
      <c r="Y28" s="261"/>
      <c r="Z28" s="261"/>
      <c r="AA28" s="261"/>
      <c r="AB28" s="261"/>
      <c r="AC28" s="261"/>
      <c r="AD28" s="261"/>
      <c r="AE28" s="261"/>
      <c r="AF28" s="36"/>
      <c r="AG28" s="36"/>
      <c r="AH28" s="36"/>
      <c r="AI28" s="36"/>
      <c r="AJ28" s="36"/>
      <c r="AK28" s="261" t="s">
        <v>39</v>
      </c>
      <c r="AL28" s="261"/>
      <c r="AM28" s="261"/>
      <c r="AN28" s="261"/>
      <c r="AO28" s="261"/>
      <c r="AP28" s="36"/>
      <c r="AQ28" s="36"/>
      <c r="AR28" s="39"/>
      <c r="BE28" s="251"/>
    </row>
    <row r="29" spans="2:57" s="3" customFormat="1" ht="14.45" customHeight="1">
      <c r="B29" s="40"/>
      <c r="C29" s="41"/>
      <c r="D29" s="29" t="s">
        <v>40</v>
      </c>
      <c r="E29" s="41"/>
      <c r="F29" s="29" t="s">
        <v>41</v>
      </c>
      <c r="G29" s="41"/>
      <c r="H29" s="41"/>
      <c r="I29" s="41"/>
      <c r="J29" s="41"/>
      <c r="K29" s="41"/>
      <c r="L29" s="264">
        <v>0.21</v>
      </c>
      <c r="M29" s="263"/>
      <c r="N29" s="263"/>
      <c r="O29" s="263"/>
      <c r="P29" s="263"/>
      <c r="Q29" s="41"/>
      <c r="R29" s="41"/>
      <c r="S29" s="41"/>
      <c r="T29" s="41"/>
      <c r="U29" s="41"/>
      <c r="V29" s="41"/>
      <c r="W29" s="262">
        <f>ROUND(AZ94,2)</f>
        <v>0</v>
      </c>
      <c r="X29" s="263"/>
      <c r="Y29" s="263"/>
      <c r="Z29" s="263"/>
      <c r="AA29" s="263"/>
      <c r="AB29" s="263"/>
      <c r="AC29" s="263"/>
      <c r="AD29" s="263"/>
      <c r="AE29" s="263"/>
      <c r="AF29" s="41"/>
      <c r="AG29" s="41"/>
      <c r="AH29" s="41"/>
      <c r="AI29" s="41"/>
      <c r="AJ29" s="41"/>
      <c r="AK29" s="262">
        <f>ROUND(AV94,2)</f>
        <v>0</v>
      </c>
      <c r="AL29" s="263"/>
      <c r="AM29" s="263"/>
      <c r="AN29" s="263"/>
      <c r="AO29" s="263"/>
      <c r="AP29" s="41"/>
      <c r="AQ29" s="41"/>
      <c r="AR29" s="42"/>
      <c r="BE29" s="252"/>
    </row>
    <row r="30" spans="2:57" s="3" customFormat="1" ht="14.45" customHeight="1">
      <c r="B30" s="40"/>
      <c r="C30" s="41"/>
      <c r="D30" s="41"/>
      <c r="E30" s="41"/>
      <c r="F30" s="29" t="s">
        <v>42</v>
      </c>
      <c r="G30" s="41"/>
      <c r="H30" s="41"/>
      <c r="I30" s="41"/>
      <c r="J30" s="41"/>
      <c r="K30" s="41"/>
      <c r="L30" s="264">
        <v>0.15</v>
      </c>
      <c r="M30" s="263"/>
      <c r="N30" s="263"/>
      <c r="O30" s="263"/>
      <c r="P30" s="263"/>
      <c r="Q30" s="41"/>
      <c r="R30" s="41"/>
      <c r="S30" s="41"/>
      <c r="T30" s="41"/>
      <c r="U30" s="41"/>
      <c r="V30" s="41"/>
      <c r="W30" s="262">
        <f>ROUND(BA94,2)</f>
        <v>0</v>
      </c>
      <c r="X30" s="263"/>
      <c r="Y30" s="263"/>
      <c r="Z30" s="263"/>
      <c r="AA30" s="263"/>
      <c r="AB30" s="263"/>
      <c r="AC30" s="263"/>
      <c r="AD30" s="263"/>
      <c r="AE30" s="263"/>
      <c r="AF30" s="41"/>
      <c r="AG30" s="41"/>
      <c r="AH30" s="41"/>
      <c r="AI30" s="41"/>
      <c r="AJ30" s="41"/>
      <c r="AK30" s="262">
        <f>ROUND(AW94,2)</f>
        <v>0</v>
      </c>
      <c r="AL30" s="263"/>
      <c r="AM30" s="263"/>
      <c r="AN30" s="263"/>
      <c r="AO30" s="263"/>
      <c r="AP30" s="41"/>
      <c r="AQ30" s="41"/>
      <c r="AR30" s="42"/>
      <c r="BE30" s="252"/>
    </row>
    <row r="31" spans="2:57" s="3" customFormat="1" ht="14.45" customHeight="1" hidden="1">
      <c r="B31" s="40"/>
      <c r="C31" s="41"/>
      <c r="D31" s="41"/>
      <c r="E31" s="41"/>
      <c r="F31" s="29" t="s">
        <v>43</v>
      </c>
      <c r="G31" s="41"/>
      <c r="H31" s="41"/>
      <c r="I31" s="41"/>
      <c r="J31" s="41"/>
      <c r="K31" s="41"/>
      <c r="L31" s="264">
        <v>0.21</v>
      </c>
      <c r="M31" s="263"/>
      <c r="N31" s="263"/>
      <c r="O31" s="263"/>
      <c r="P31" s="263"/>
      <c r="Q31" s="41"/>
      <c r="R31" s="41"/>
      <c r="S31" s="41"/>
      <c r="T31" s="41"/>
      <c r="U31" s="41"/>
      <c r="V31" s="41"/>
      <c r="W31" s="262">
        <f>ROUND(BB94,2)</f>
        <v>0</v>
      </c>
      <c r="X31" s="263"/>
      <c r="Y31" s="263"/>
      <c r="Z31" s="263"/>
      <c r="AA31" s="263"/>
      <c r="AB31" s="263"/>
      <c r="AC31" s="263"/>
      <c r="AD31" s="263"/>
      <c r="AE31" s="263"/>
      <c r="AF31" s="41"/>
      <c r="AG31" s="41"/>
      <c r="AH31" s="41"/>
      <c r="AI31" s="41"/>
      <c r="AJ31" s="41"/>
      <c r="AK31" s="262">
        <v>0</v>
      </c>
      <c r="AL31" s="263"/>
      <c r="AM31" s="263"/>
      <c r="AN31" s="263"/>
      <c r="AO31" s="263"/>
      <c r="AP31" s="41"/>
      <c r="AQ31" s="41"/>
      <c r="AR31" s="42"/>
      <c r="BE31" s="252"/>
    </row>
    <row r="32" spans="2:57" s="3" customFormat="1" ht="14.45" customHeight="1" hidden="1">
      <c r="B32" s="40"/>
      <c r="C32" s="41"/>
      <c r="D32" s="41"/>
      <c r="E32" s="41"/>
      <c r="F32" s="29" t="s">
        <v>44</v>
      </c>
      <c r="G32" s="41"/>
      <c r="H32" s="41"/>
      <c r="I32" s="41"/>
      <c r="J32" s="41"/>
      <c r="K32" s="41"/>
      <c r="L32" s="264">
        <v>0.15</v>
      </c>
      <c r="M32" s="263"/>
      <c r="N32" s="263"/>
      <c r="O32" s="263"/>
      <c r="P32" s="263"/>
      <c r="Q32" s="41"/>
      <c r="R32" s="41"/>
      <c r="S32" s="41"/>
      <c r="T32" s="41"/>
      <c r="U32" s="41"/>
      <c r="V32" s="41"/>
      <c r="W32" s="262">
        <f>ROUND(BC94,2)</f>
        <v>0</v>
      </c>
      <c r="X32" s="263"/>
      <c r="Y32" s="263"/>
      <c r="Z32" s="263"/>
      <c r="AA32" s="263"/>
      <c r="AB32" s="263"/>
      <c r="AC32" s="263"/>
      <c r="AD32" s="263"/>
      <c r="AE32" s="263"/>
      <c r="AF32" s="41"/>
      <c r="AG32" s="41"/>
      <c r="AH32" s="41"/>
      <c r="AI32" s="41"/>
      <c r="AJ32" s="41"/>
      <c r="AK32" s="262">
        <v>0</v>
      </c>
      <c r="AL32" s="263"/>
      <c r="AM32" s="263"/>
      <c r="AN32" s="263"/>
      <c r="AO32" s="263"/>
      <c r="AP32" s="41"/>
      <c r="AQ32" s="41"/>
      <c r="AR32" s="42"/>
      <c r="BE32" s="252"/>
    </row>
    <row r="33" spans="2:57" s="3" customFormat="1" ht="14.45" customHeight="1" hidden="1">
      <c r="B33" s="40"/>
      <c r="C33" s="41"/>
      <c r="D33" s="41"/>
      <c r="E33" s="41"/>
      <c r="F33" s="29" t="s">
        <v>45</v>
      </c>
      <c r="G33" s="41"/>
      <c r="H33" s="41"/>
      <c r="I33" s="41"/>
      <c r="J33" s="41"/>
      <c r="K33" s="41"/>
      <c r="L33" s="264">
        <v>0</v>
      </c>
      <c r="M33" s="263"/>
      <c r="N33" s="263"/>
      <c r="O33" s="263"/>
      <c r="P33" s="263"/>
      <c r="Q33" s="41"/>
      <c r="R33" s="41"/>
      <c r="S33" s="41"/>
      <c r="T33" s="41"/>
      <c r="U33" s="41"/>
      <c r="V33" s="41"/>
      <c r="W33" s="262">
        <f>ROUND(BD94,2)</f>
        <v>0</v>
      </c>
      <c r="X33" s="263"/>
      <c r="Y33" s="263"/>
      <c r="Z33" s="263"/>
      <c r="AA33" s="263"/>
      <c r="AB33" s="263"/>
      <c r="AC33" s="263"/>
      <c r="AD33" s="263"/>
      <c r="AE33" s="263"/>
      <c r="AF33" s="41"/>
      <c r="AG33" s="41"/>
      <c r="AH33" s="41"/>
      <c r="AI33" s="41"/>
      <c r="AJ33" s="41"/>
      <c r="AK33" s="262">
        <v>0</v>
      </c>
      <c r="AL33" s="263"/>
      <c r="AM33" s="263"/>
      <c r="AN33" s="263"/>
      <c r="AO33" s="263"/>
      <c r="AP33" s="41"/>
      <c r="AQ33" s="41"/>
      <c r="AR33" s="42"/>
      <c r="BE33" s="25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51"/>
    </row>
    <row r="35" spans="1:57" s="2" customFormat="1" ht="25.9" customHeight="1">
      <c r="A35" s="34"/>
      <c r="B35" s="35"/>
      <c r="C35" s="43"/>
      <c r="D35" s="44" t="s">
        <v>46</v>
      </c>
      <c r="E35" s="45"/>
      <c r="F35" s="45"/>
      <c r="G35" s="45"/>
      <c r="H35" s="45"/>
      <c r="I35" s="45"/>
      <c r="J35" s="45"/>
      <c r="K35" s="45"/>
      <c r="L35" s="45"/>
      <c r="M35" s="45"/>
      <c r="N35" s="45"/>
      <c r="O35" s="45"/>
      <c r="P35" s="45"/>
      <c r="Q35" s="45"/>
      <c r="R35" s="45"/>
      <c r="S35" s="45"/>
      <c r="T35" s="46" t="s">
        <v>47</v>
      </c>
      <c r="U35" s="45"/>
      <c r="V35" s="45"/>
      <c r="W35" s="45"/>
      <c r="X35" s="265" t="s">
        <v>48</v>
      </c>
      <c r="Y35" s="266"/>
      <c r="Z35" s="266"/>
      <c r="AA35" s="266"/>
      <c r="AB35" s="266"/>
      <c r="AC35" s="45"/>
      <c r="AD35" s="45"/>
      <c r="AE35" s="45"/>
      <c r="AF35" s="45"/>
      <c r="AG35" s="45"/>
      <c r="AH35" s="45"/>
      <c r="AI35" s="45"/>
      <c r="AJ35" s="45"/>
      <c r="AK35" s="267">
        <f>SUM(AK26:AK33)</f>
        <v>0</v>
      </c>
      <c r="AL35" s="266"/>
      <c r="AM35" s="266"/>
      <c r="AN35" s="266"/>
      <c r="AO35" s="268"/>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49</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50</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51</v>
      </c>
      <c r="E60" s="38"/>
      <c r="F60" s="38"/>
      <c r="G60" s="38"/>
      <c r="H60" s="38"/>
      <c r="I60" s="38"/>
      <c r="J60" s="38"/>
      <c r="K60" s="38"/>
      <c r="L60" s="38"/>
      <c r="M60" s="38"/>
      <c r="N60" s="38"/>
      <c r="O60" s="38"/>
      <c r="P60" s="38"/>
      <c r="Q60" s="38"/>
      <c r="R60" s="38"/>
      <c r="S60" s="38"/>
      <c r="T60" s="38"/>
      <c r="U60" s="38"/>
      <c r="V60" s="52" t="s">
        <v>52</v>
      </c>
      <c r="W60" s="38"/>
      <c r="X60" s="38"/>
      <c r="Y60" s="38"/>
      <c r="Z60" s="38"/>
      <c r="AA60" s="38"/>
      <c r="AB60" s="38"/>
      <c r="AC60" s="38"/>
      <c r="AD60" s="38"/>
      <c r="AE60" s="38"/>
      <c r="AF60" s="38"/>
      <c r="AG60" s="38"/>
      <c r="AH60" s="52" t="s">
        <v>51</v>
      </c>
      <c r="AI60" s="38"/>
      <c r="AJ60" s="38"/>
      <c r="AK60" s="38"/>
      <c r="AL60" s="38"/>
      <c r="AM60" s="52" t="s">
        <v>52</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53</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54</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51</v>
      </c>
      <c r="E75" s="38"/>
      <c r="F75" s="38"/>
      <c r="G75" s="38"/>
      <c r="H75" s="38"/>
      <c r="I75" s="38"/>
      <c r="J75" s="38"/>
      <c r="K75" s="38"/>
      <c r="L75" s="38"/>
      <c r="M75" s="38"/>
      <c r="N75" s="38"/>
      <c r="O75" s="38"/>
      <c r="P75" s="38"/>
      <c r="Q75" s="38"/>
      <c r="R75" s="38"/>
      <c r="S75" s="38"/>
      <c r="T75" s="38"/>
      <c r="U75" s="38"/>
      <c r="V75" s="52" t="s">
        <v>52</v>
      </c>
      <c r="W75" s="38"/>
      <c r="X75" s="38"/>
      <c r="Y75" s="38"/>
      <c r="Z75" s="38"/>
      <c r="AA75" s="38"/>
      <c r="AB75" s="38"/>
      <c r="AC75" s="38"/>
      <c r="AD75" s="38"/>
      <c r="AE75" s="38"/>
      <c r="AF75" s="38"/>
      <c r="AG75" s="38"/>
      <c r="AH75" s="52" t="s">
        <v>51</v>
      </c>
      <c r="AI75" s="38"/>
      <c r="AJ75" s="38"/>
      <c r="AK75" s="38"/>
      <c r="AL75" s="38"/>
      <c r="AM75" s="52" t="s">
        <v>52</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55</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22022_4</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69" t="str">
        <f>K6</f>
        <v>II/193 Borovice - Pocinovice_Aktualizace</v>
      </c>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63"/>
      <c r="AL85" s="63"/>
      <c r="AM85" s="63"/>
      <c r="AN85" s="63"/>
      <c r="AO85" s="63"/>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Plzeňský kraj</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71" t="str">
        <f>IF(AN8="","",AN8)</f>
        <v>14. 4. 2023</v>
      </c>
      <c r="AN87" s="271"/>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Správa a údržba silnic Plzeňského kraje</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272" t="str">
        <f>IF(E17="","",E17)</f>
        <v>Exact Control System, a.s.</v>
      </c>
      <c r="AN89" s="273"/>
      <c r="AO89" s="273"/>
      <c r="AP89" s="273"/>
      <c r="AQ89" s="36"/>
      <c r="AR89" s="39"/>
      <c r="AS89" s="274" t="s">
        <v>56</v>
      </c>
      <c r="AT89" s="275"/>
      <c r="AU89" s="67"/>
      <c r="AV89" s="67"/>
      <c r="AW89" s="67"/>
      <c r="AX89" s="67"/>
      <c r="AY89" s="67"/>
      <c r="AZ89" s="67"/>
      <c r="BA89" s="67"/>
      <c r="BB89" s="67"/>
      <c r="BC89" s="67"/>
      <c r="BD89" s="68"/>
      <c r="BE89" s="34"/>
    </row>
    <row r="90" spans="1:57" s="2" customFormat="1" ht="15.2" customHeight="1">
      <c r="A90" s="34"/>
      <c r="B90" s="35"/>
      <c r="C90" s="29" t="s">
        <v>28</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272" t="str">
        <f>IF(E20="","",E20)</f>
        <v xml:space="preserve"> </v>
      </c>
      <c r="AN90" s="273"/>
      <c r="AO90" s="273"/>
      <c r="AP90" s="273"/>
      <c r="AQ90" s="36"/>
      <c r="AR90" s="39"/>
      <c r="AS90" s="276"/>
      <c r="AT90" s="277"/>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78"/>
      <c r="AT91" s="279"/>
      <c r="AU91" s="71"/>
      <c r="AV91" s="71"/>
      <c r="AW91" s="71"/>
      <c r="AX91" s="71"/>
      <c r="AY91" s="71"/>
      <c r="AZ91" s="71"/>
      <c r="BA91" s="71"/>
      <c r="BB91" s="71"/>
      <c r="BC91" s="71"/>
      <c r="BD91" s="72"/>
      <c r="BE91" s="34"/>
    </row>
    <row r="92" spans="1:57" s="2" customFormat="1" ht="29.25" customHeight="1">
      <c r="A92" s="34"/>
      <c r="B92" s="35"/>
      <c r="C92" s="280" t="s">
        <v>57</v>
      </c>
      <c r="D92" s="281"/>
      <c r="E92" s="281"/>
      <c r="F92" s="281"/>
      <c r="G92" s="281"/>
      <c r="H92" s="73"/>
      <c r="I92" s="282" t="s">
        <v>58</v>
      </c>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3" t="s">
        <v>59</v>
      </c>
      <c r="AH92" s="281"/>
      <c r="AI92" s="281"/>
      <c r="AJ92" s="281"/>
      <c r="AK92" s="281"/>
      <c r="AL92" s="281"/>
      <c r="AM92" s="281"/>
      <c r="AN92" s="282" t="s">
        <v>60</v>
      </c>
      <c r="AO92" s="281"/>
      <c r="AP92" s="284"/>
      <c r="AQ92" s="74" t="s">
        <v>61</v>
      </c>
      <c r="AR92" s="39"/>
      <c r="AS92" s="75" t="s">
        <v>62</v>
      </c>
      <c r="AT92" s="76" t="s">
        <v>63</v>
      </c>
      <c r="AU92" s="76" t="s">
        <v>64</v>
      </c>
      <c r="AV92" s="76" t="s">
        <v>65</v>
      </c>
      <c r="AW92" s="76" t="s">
        <v>66</v>
      </c>
      <c r="AX92" s="76" t="s">
        <v>67</v>
      </c>
      <c r="AY92" s="76" t="s">
        <v>68</v>
      </c>
      <c r="AZ92" s="76" t="s">
        <v>69</v>
      </c>
      <c r="BA92" s="76" t="s">
        <v>70</v>
      </c>
      <c r="BB92" s="76" t="s">
        <v>71</v>
      </c>
      <c r="BC92" s="76" t="s">
        <v>72</v>
      </c>
      <c r="BD92" s="77" t="s">
        <v>73</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88">
        <f>ROUND(AG95,2)</f>
        <v>0</v>
      </c>
      <c r="AH94" s="288"/>
      <c r="AI94" s="288"/>
      <c r="AJ94" s="288"/>
      <c r="AK94" s="288"/>
      <c r="AL94" s="288"/>
      <c r="AM94" s="288"/>
      <c r="AN94" s="289">
        <f>SUM(AG94,AT94)</f>
        <v>0</v>
      </c>
      <c r="AO94" s="289"/>
      <c r="AP94" s="289"/>
      <c r="AQ94" s="85" t="s">
        <v>1</v>
      </c>
      <c r="AR94" s="86"/>
      <c r="AS94" s="87">
        <f>ROUND(AS95,2)</f>
        <v>0</v>
      </c>
      <c r="AT94" s="88">
        <f>ROUND(SUM(AV94:AW94),2)</f>
        <v>0</v>
      </c>
      <c r="AU94" s="89">
        <f>ROUND(AU95,5)</f>
        <v>0</v>
      </c>
      <c r="AV94" s="88">
        <f>ROUND(AZ94*L29,2)</f>
        <v>0</v>
      </c>
      <c r="AW94" s="88">
        <f>ROUND(BA94*L30,2)</f>
        <v>0</v>
      </c>
      <c r="AX94" s="88">
        <f>ROUND(BB94*L29,2)</f>
        <v>0</v>
      </c>
      <c r="AY94" s="88">
        <f>ROUND(BC94*L30,2)</f>
        <v>0</v>
      </c>
      <c r="AZ94" s="88">
        <f>ROUND(AZ95,2)</f>
        <v>0</v>
      </c>
      <c r="BA94" s="88">
        <f>ROUND(BA95,2)</f>
        <v>0</v>
      </c>
      <c r="BB94" s="88">
        <f>ROUND(BB95,2)</f>
        <v>0</v>
      </c>
      <c r="BC94" s="88">
        <f>ROUND(BC95,2)</f>
        <v>0</v>
      </c>
      <c r="BD94" s="90">
        <f>ROUND(BD95,2)</f>
        <v>0</v>
      </c>
      <c r="BS94" s="91" t="s">
        <v>75</v>
      </c>
      <c r="BT94" s="91" t="s">
        <v>76</v>
      </c>
      <c r="BU94" s="92" t="s">
        <v>77</v>
      </c>
      <c r="BV94" s="91" t="s">
        <v>78</v>
      </c>
      <c r="BW94" s="91" t="s">
        <v>5</v>
      </c>
      <c r="BX94" s="91" t="s">
        <v>79</v>
      </c>
      <c r="CL94" s="91" t="s">
        <v>1</v>
      </c>
    </row>
    <row r="95" spans="1:91" s="7" customFormat="1" ht="16.5" customHeight="1">
      <c r="A95" s="93" t="s">
        <v>80</v>
      </c>
      <c r="B95" s="94"/>
      <c r="C95" s="95"/>
      <c r="D95" s="287" t="s">
        <v>81</v>
      </c>
      <c r="E95" s="287"/>
      <c r="F95" s="287"/>
      <c r="G95" s="287"/>
      <c r="H95" s="287"/>
      <c r="I95" s="96"/>
      <c r="J95" s="287" t="s">
        <v>82</v>
      </c>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5">
        <f>'22022 - II-193 Borovice -...'!J30</f>
        <v>0</v>
      </c>
      <c r="AH95" s="286"/>
      <c r="AI95" s="286"/>
      <c r="AJ95" s="286"/>
      <c r="AK95" s="286"/>
      <c r="AL95" s="286"/>
      <c r="AM95" s="286"/>
      <c r="AN95" s="285">
        <f>SUM(AG95,AT95)</f>
        <v>0</v>
      </c>
      <c r="AO95" s="286"/>
      <c r="AP95" s="286"/>
      <c r="AQ95" s="97" t="s">
        <v>83</v>
      </c>
      <c r="AR95" s="98"/>
      <c r="AS95" s="99">
        <v>0</v>
      </c>
      <c r="AT95" s="100">
        <f>ROUND(SUM(AV95:AW95),2)</f>
        <v>0</v>
      </c>
      <c r="AU95" s="101">
        <f>'22022 - II-193 Borovice -...'!P129</f>
        <v>0</v>
      </c>
      <c r="AV95" s="100">
        <f>'22022 - II-193 Borovice -...'!J33</f>
        <v>0</v>
      </c>
      <c r="AW95" s="100">
        <f>'22022 - II-193 Borovice -...'!J34</f>
        <v>0</v>
      </c>
      <c r="AX95" s="100">
        <f>'22022 - II-193 Borovice -...'!J35</f>
        <v>0</v>
      </c>
      <c r="AY95" s="100">
        <f>'22022 - II-193 Borovice -...'!J36</f>
        <v>0</v>
      </c>
      <c r="AZ95" s="100">
        <f>'22022 - II-193 Borovice -...'!F33</f>
        <v>0</v>
      </c>
      <c r="BA95" s="100">
        <f>'22022 - II-193 Borovice -...'!F34</f>
        <v>0</v>
      </c>
      <c r="BB95" s="100">
        <f>'22022 - II-193 Borovice -...'!F35</f>
        <v>0</v>
      </c>
      <c r="BC95" s="100">
        <f>'22022 - II-193 Borovice -...'!F36</f>
        <v>0</v>
      </c>
      <c r="BD95" s="102">
        <f>'22022 - II-193 Borovice -...'!F37</f>
        <v>0</v>
      </c>
      <c r="BT95" s="103" t="s">
        <v>84</v>
      </c>
      <c r="BV95" s="103" t="s">
        <v>78</v>
      </c>
      <c r="BW95" s="103" t="s">
        <v>85</v>
      </c>
      <c r="BX95" s="103" t="s">
        <v>5</v>
      </c>
      <c r="CL95" s="103" t="s">
        <v>1</v>
      </c>
      <c r="CM95" s="103" t="s">
        <v>86</v>
      </c>
    </row>
    <row r="96" spans="1:57" s="2" customFormat="1" ht="30" customHeight="1">
      <c r="A96" s="34"/>
      <c r="B96" s="3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9"/>
      <c r="AS96" s="34"/>
      <c r="AT96" s="34"/>
      <c r="AU96" s="34"/>
      <c r="AV96" s="34"/>
      <c r="AW96" s="34"/>
      <c r="AX96" s="34"/>
      <c r="AY96" s="34"/>
      <c r="AZ96" s="34"/>
      <c r="BA96" s="34"/>
      <c r="BB96" s="34"/>
      <c r="BC96" s="34"/>
      <c r="BD96" s="34"/>
      <c r="BE96" s="34"/>
    </row>
    <row r="97" spans="1:57" s="2" customFormat="1" ht="6.95" customHeight="1">
      <c r="A97" s="34"/>
      <c r="B97" s="54"/>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39"/>
      <c r="AS97" s="34"/>
      <c r="AT97" s="34"/>
      <c r="AU97" s="34"/>
      <c r="AV97" s="34"/>
      <c r="AW97" s="34"/>
      <c r="AX97" s="34"/>
      <c r="AY97" s="34"/>
      <c r="AZ97" s="34"/>
      <c r="BA97" s="34"/>
      <c r="BB97" s="34"/>
      <c r="BC97" s="34"/>
      <c r="BD97" s="34"/>
      <c r="BE97" s="34"/>
    </row>
  </sheetData>
  <sheetProtection algorithmName="SHA-512" hashValue="+OydZ5nRmGCU+0z18q8ogLy2JwLkBTm0UoT8L2I7quddl5r/PfdZNorz4lI82wyvvoj19xZhfGI19e6ZWiAdgA==" saltValue="00wSC+PE9z7O3ofypt58bmcd8GBJC90dlwHrYfz5Oq8RDoUWLFqF7ag6OSAprAu1JprnB5Ah5I7NB6HejRIyzw==" spinCount="100000" sheet="1" objects="1" scenarios="1" formatColumns="0" formatRows="0"/>
  <mergeCells count="42">
    <mergeCell ref="AR2:BE2"/>
    <mergeCell ref="C92:G92"/>
    <mergeCell ref="I92:AF92"/>
    <mergeCell ref="AG92:AM92"/>
    <mergeCell ref="AN92:AP92"/>
    <mergeCell ref="AN95:AP95"/>
    <mergeCell ref="AG95:AM95"/>
    <mergeCell ref="D95:H95"/>
    <mergeCell ref="J95:AF95"/>
    <mergeCell ref="AG94:AM94"/>
    <mergeCell ref="AN94:AP94"/>
    <mergeCell ref="L85:AJ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22022 - II-193 Borovice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7"/>
  <sheetViews>
    <sheetView showGridLines="0" tabSelected="1" workbookViewId="0" topLeftCell="A119"/>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0"/>
      <c r="M2" s="290"/>
      <c r="N2" s="290"/>
      <c r="O2" s="290"/>
      <c r="P2" s="290"/>
      <c r="Q2" s="290"/>
      <c r="R2" s="290"/>
      <c r="S2" s="290"/>
      <c r="T2" s="290"/>
      <c r="U2" s="290"/>
      <c r="V2" s="290"/>
      <c r="AT2" s="17" t="s">
        <v>85</v>
      </c>
    </row>
    <row r="3" spans="2:46" s="1" customFormat="1" ht="6.95" customHeight="1">
      <c r="B3" s="104"/>
      <c r="C3" s="105"/>
      <c r="D3" s="105"/>
      <c r="E3" s="105"/>
      <c r="F3" s="105"/>
      <c r="G3" s="105"/>
      <c r="H3" s="105"/>
      <c r="I3" s="105"/>
      <c r="J3" s="105"/>
      <c r="K3" s="105"/>
      <c r="L3" s="20"/>
      <c r="AT3" s="17" t="s">
        <v>86</v>
      </c>
    </row>
    <row r="4" spans="2:46" s="1" customFormat="1" ht="24.95" customHeight="1">
      <c r="B4" s="20"/>
      <c r="D4" s="106" t="s">
        <v>87</v>
      </c>
      <c r="L4" s="20"/>
      <c r="M4" s="107" t="s">
        <v>10</v>
      </c>
      <c r="AT4" s="17" t="s">
        <v>4</v>
      </c>
    </row>
    <row r="5" spans="2:12" s="1" customFormat="1" ht="6.95" customHeight="1">
      <c r="B5" s="20"/>
      <c r="L5" s="20"/>
    </row>
    <row r="6" spans="2:12" s="1" customFormat="1" ht="12" customHeight="1">
      <c r="B6" s="20"/>
      <c r="D6" s="108" t="s">
        <v>16</v>
      </c>
      <c r="L6" s="20"/>
    </row>
    <row r="7" spans="2:12" s="1" customFormat="1" ht="16.5" customHeight="1">
      <c r="B7" s="20"/>
      <c r="E7" s="291" t="str">
        <f>'Rekapitulace stavby'!K6</f>
        <v>II/193 Borovice - Pocinovice_Aktualizace</v>
      </c>
      <c r="F7" s="292"/>
      <c r="G7" s="292"/>
      <c r="H7" s="292"/>
      <c r="L7" s="20"/>
    </row>
    <row r="8" spans="1:31" s="2" customFormat="1" ht="12" customHeight="1">
      <c r="A8" s="34"/>
      <c r="B8" s="39"/>
      <c r="C8" s="34"/>
      <c r="D8" s="108" t="s">
        <v>88</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3" t="s">
        <v>89</v>
      </c>
      <c r="F9" s="294"/>
      <c r="G9" s="294"/>
      <c r="H9" s="294"/>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08" t="s">
        <v>18</v>
      </c>
      <c r="E11" s="34"/>
      <c r="F11" s="109" t="s">
        <v>1</v>
      </c>
      <c r="G11" s="34"/>
      <c r="H11" s="34"/>
      <c r="I11" s="108" t="s">
        <v>19</v>
      </c>
      <c r="J11" s="109" t="s">
        <v>1</v>
      </c>
      <c r="K11" s="34"/>
      <c r="L11" s="51"/>
      <c r="S11" s="34"/>
      <c r="T11" s="34"/>
      <c r="U11" s="34"/>
      <c r="V11" s="34"/>
      <c r="W11" s="34"/>
      <c r="X11" s="34"/>
      <c r="Y11" s="34"/>
      <c r="Z11" s="34"/>
      <c r="AA11" s="34"/>
      <c r="AB11" s="34"/>
      <c r="AC11" s="34"/>
      <c r="AD11" s="34"/>
      <c r="AE11" s="34"/>
    </row>
    <row r="12" spans="1:31" s="2" customFormat="1" ht="12" customHeight="1">
      <c r="A12" s="34"/>
      <c r="B12" s="39"/>
      <c r="C12" s="34"/>
      <c r="D12" s="108" t="s">
        <v>20</v>
      </c>
      <c r="E12" s="34"/>
      <c r="F12" s="109" t="s">
        <v>21</v>
      </c>
      <c r="G12" s="34"/>
      <c r="H12" s="34"/>
      <c r="I12" s="108" t="s">
        <v>22</v>
      </c>
      <c r="J12" s="110" t="str">
        <f>'Rekapitulace stavby'!AN8</f>
        <v>14. 4. 2023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08" t="s">
        <v>24</v>
      </c>
      <c r="E14" s="34"/>
      <c r="F14" s="34"/>
      <c r="G14" s="34"/>
      <c r="H14" s="34"/>
      <c r="I14" s="108" t="s">
        <v>25</v>
      </c>
      <c r="J14" s="109"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09" t="s">
        <v>26</v>
      </c>
      <c r="F15" s="34"/>
      <c r="G15" s="34"/>
      <c r="H15" s="34"/>
      <c r="I15" s="108" t="s">
        <v>27</v>
      </c>
      <c r="J15" s="109"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08" t="s">
        <v>28</v>
      </c>
      <c r="E17" s="34"/>
      <c r="F17" s="34"/>
      <c r="G17" s="34"/>
      <c r="H17" s="34"/>
      <c r="I17" s="108"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5" t="str">
        <f>'Rekapitulace stavby'!E14</f>
        <v>Vyplň údaj</v>
      </c>
      <c r="F18" s="296"/>
      <c r="G18" s="296"/>
      <c r="H18" s="296"/>
      <c r="I18" s="108"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08" t="s">
        <v>30</v>
      </c>
      <c r="E20" s="34"/>
      <c r="F20" s="34"/>
      <c r="G20" s="34"/>
      <c r="H20" s="34"/>
      <c r="I20" s="108" t="s">
        <v>25</v>
      </c>
      <c r="J20" s="109"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09" t="s">
        <v>31</v>
      </c>
      <c r="F21" s="34"/>
      <c r="G21" s="34"/>
      <c r="H21" s="34"/>
      <c r="I21" s="108" t="s">
        <v>27</v>
      </c>
      <c r="J21" s="109"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08" t="s">
        <v>33</v>
      </c>
      <c r="E23" s="34"/>
      <c r="F23" s="34"/>
      <c r="G23" s="34"/>
      <c r="H23" s="34"/>
      <c r="I23" s="108" t="s">
        <v>25</v>
      </c>
      <c r="J23" s="109"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09" t="str">
        <f>IF('Rekapitulace stavby'!E20="","",'Rekapitulace stavby'!E20)</f>
        <v xml:space="preserve"> </v>
      </c>
      <c r="F24" s="34"/>
      <c r="G24" s="34"/>
      <c r="H24" s="34"/>
      <c r="I24" s="108" t="s">
        <v>27</v>
      </c>
      <c r="J24" s="109"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08"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1"/>
      <c r="B27" s="112"/>
      <c r="C27" s="111"/>
      <c r="D27" s="111"/>
      <c r="E27" s="297" t="s">
        <v>1</v>
      </c>
      <c r="F27" s="297"/>
      <c r="G27" s="297"/>
      <c r="H27" s="297"/>
      <c r="I27" s="111"/>
      <c r="J27" s="111"/>
      <c r="K27" s="111"/>
      <c r="L27" s="113"/>
      <c r="S27" s="111"/>
      <c r="T27" s="111"/>
      <c r="U27" s="111"/>
      <c r="V27" s="111"/>
      <c r="W27" s="111"/>
      <c r="X27" s="111"/>
      <c r="Y27" s="111"/>
      <c r="Z27" s="111"/>
      <c r="AA27" s="111"/>
      <c r="AB27" s="111"/>
      <c r="AC27" s="111"/>
      <c r="AD27" s="111"/>
      <c r="AE27" s="111"/>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4"/>
      <c r="E29" s="114"/>
      <c r="F29" s="114"/>
      <c r="G29" s="114"/>
      <c r="H29" s="114"/>
      <c r="I29" s="114"/>
      <c r="J29" s="114"/>
      <c r="K29" s="114"/>
      <c r="L29" s="51"/>
      <c r="S29" s="34"/>
      <c r="T29" s="34"/>
      <c r="U29" s="34"/>
      <c r="V29" s="34"/>
      <c r="W29" s="34"/>
      <c r="X29" s="34"/>
      <c r="Y29" s="34"/>
      <c r="Z29" s="34"/>
      <c r="AA29" s="34"/>
      <c r="AB29" s="34"/>
      <c r="AC29" s="34"/>
      <c r="AD29" s="34"/>
      <c r="AE29" s="34"/>
    </row>
    <row r="30" spans="1:31" s="2" customFormat="1" ht="25.35" customHeight="1">
      <c r="A30" s="34"/>
      <c r="B30" s="39"/>
      <c r="C30" s="34"/>
      <c r="D30" s="115" t="s">
        <v>36</v>
      </c>
      <c r="E30" s="34"/>
      <c r="F30" s="34"/>
      <c r="G30" s="34"/>
      <c r="H30" s="34"/>
      <c r="I30" s="34"/>
      <c r="J30" s="116">
        <f>ROUND(J129,2)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4"/>
      <c r="E31" s="114"/>
      <c r="F31" s="114"/>
      <c r="G31" s="114"/>
      <c r="H31" s="114"/>
      <c r="I31" s="114"/>
      <c r="J31" s="114"/>
      <c r="K31" s="114"/>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17" t="s">
        <v>38</v>
      </c>
      <c r="G32" s="34"/>
      <c r="H32" s="34"/>
      <c r="I32" s="117" t="s">
        <v>37</v>
      </c>
      <c r="J32" s="117"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18" t="s">
        <v>40</v>
      </c>
      <c r="E33" s="108" t="s">
        <v>41</v>
      </c>
      <c r="F33" s="119">
        <f>ROUND((SUM(BE129:BE326)),2)</f>
        <v>0</v>
      </c>
      <c r="G33" s="34"/>
      <c r="H33" s="34"/>
      <c r="I33" s="120">
        <v>0.21</v>
      </c>
      <c r="J33" s="119">
        <f>ROUND(((SUM(BE129:BE326))*I33),2)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08" t="s">
        <v>42</v>
      </c>
      <c r="F34" s="119">
        <f>ROUND((SUM(BF129:BF326)),2)</f>
        <v>0</v>
      </c>
      <c r="G34" s="34"/>
      <c r="H34" s="34"/>
      <c r="I34" s="120">
        <v>0.15</v>
      </c>
      <c r="J34" s="119">
        <f>ROUND(((SUM(BF129:BF326))*I34),2)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08" t="s">
        <v>43</v>
      </c>
      <c r="F35" s="119">
        <f>ROUND((SUM(BG129:BG326)),2)</f>
        <v>0</v>
      </c>
      <c r="G35" s="34"/>
      <c r="H35" s="34"/>
      <c r="I35" s="120">
        <v>0.21</v>
      </c>
      <c r="J35" s="119">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08" t="s">
        <v>44</v>
      </c>
      <c r="F36" s="119">
        <f>ROUND((SUM(BH129:BH326)),2)</f>
        <v>0</v>
      </c>
      <c r="G36" s="34"/>
      <c r="H36" s="34"/>
      <c r="I36" s="120">
        <v>0.15</v>
      </c>
      <c r="J36" s="119">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08" t="s">
        <v>45</v>
      </c>
      <c r="F37" s="119">
        <f>ROUND((SUM(BI129:BI326)),2)</f>
        <v>0</v>
      </c>
      <c r="G37" s="34"/>
      <c r="H37" s="34"/>
      <c r="I37" s="120">
        <v>0</v>
      </c>
      <c r="J37" s="119">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1"/>
      <c r="D39" s="122" t="s">
        <v>46</v>
      </c>
      <c r="E39" s="123"/>
      <c r="F39" s="123"/>
      <c r="G39" s="124" t="s">
        <v>47</v>
      </c>
      <c r="H39" s="125" t="s">
        <v>48</v>
      </c>
      <c r="I39" s="123"/>
      <c r="J39" s="126">
        <f>SUM(J30:J37)</f>
        <v>0</v>
      </c>
      <c r="K39" s="127"/>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28" t="s">
        <v>49</v>
      </c>
      <c r="E50" s="129"/>
      <c r="F50" s="129"/>
      <c r="G50" s="128" t="s">
        <v>50</v>
      </c>
      <c r="H50" s="129"/>
      <c r="I50" s="129"/>
      <c r="J50" s="129"/>
      <c r="K50" s="12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0" t="s">
        <v>51</v>
      </c>
      <c r="E61" s="131"/>
      <c r="F61" s="132" t="s">
        <v>52</v>
      </c>
      <c r="G61" s="130" t="s">
        <v>51</v>
      </c>
      <c r="H61" s="131"/>
      <c r="I61" s="131"/>
      <c r="J61" s="133" t="s">
        <v>52</v>
      </c>
      <c r="K61" s="13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28" t="s">
        <v>53</v>
      </c>
      <c r="E65" s="134"/>
      <c r="F65" s="134"/>
      <c r="G65" s="128" t="s">
        <v>54</v>
      </c>
      <c r="H65" s="134"/>
      <c r="I65" s="134"/>
      <c r="J65" s="134"/>
      <c r="K65" s="13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0" t="s">
        <v>51</v>
      </c>
      <c r="E76" s="131"/>
      <c r="F76" s="132" t="s">
        <v>52</v>
      </c>
      <c r="G76" s="130" t="s">
        <v>51</v>
      </c>
      <c r="H76" s="131"/>
      <c r="I76" s="131"/>
      <c r="J76" s="133" t="s">
        <v>52</v>
      </c>
      <c r="K76" s="131"/>
      <c r="L76" s="51"/>
      <c r="S76" s="34"/>
      <c r="T76" s="34"/>
      <c r="U76" s="34"/>
      <c r="V76" s="34"/>
      <c r="W76" s="34"/>
      <c r="X76" s="34"/>
      <c r="Y76" s="34"/>
      <c r="Z76" s="34"/>
      <c r="AA76" s="34"/>
      <c r="AB76" s="34"/>
      <c r="AC76" s="34"/>
      <c r="AD76" s="34"/>
      <c r="AE76" s="34"/>
    </row>
    <row r="77" spans="1:31" s="2" customFormat="1" ht="14.45" customHeight="1">
      <c r="A77" s="34"/>
      <c r="B77" s="135"/>
      <c r="C77" s="136"/>
      <c r="D77" s="136"/>
      <c r="E77" s="136"/>
      <c r="F77" s="136"/>
      <c r="G77" s="136"/>
      <c r="H77" s="136"/>
      <c r="I77" s="136"/>
      <c r="J77" s="136"/>
      <c r="K77" s="136"/>
      <c r="L77" s="51"/>
      <c r="S77" s="34"/>
      <c r="T77" s="34"/>
      <c r="U77" s="34"/>
      <c r="V77" s="34"/>
      <c r="W77" s="34"/>
      <c r="X77" s="34"/>
      <c r="Y77" s="34"/>
      <c r="Z77" s="34"/>
      <c r="AA77" s="34"/>
      <c r="AB77" s="34"/>
      <c r="AC77" s="34"/>
      <c r="AD77" s="34"/>
      <c r="AE77" s="34"/>
    </row>
    <row r="81" spans="1:31" s="2" customFormat="1" ht="6.95" customHeight="1">
      <c r="A81" s="34"/>
      <c r="B81" s="137"/>
      <c r="C81" s="138"/>
      <c r="D81" s="138"/>
      <c r="E81" s="138"/>
      <c r="F81" s="138"/>
      <c r="G81" s="138"/>
      <c r="H81" s="138"/>
      <c r="I81" s="138"/>
      <c r="J81" s="138"/>
      <c r="K81" s="138"/>
      <c r="L81" s="51"/>
      <c r="S81" s="34"/>
      <c r="T81" s="34"/>
      <c r="U81" s="34"/>
      <c r="V81" s="34"/>
      <c r="W81" s="34"/>
      <c r="X81" s="34"/>
      <c r="Y81" s="34"/>
      <c r="Z81" s="34"/>
      <c r="AA81" s="34"/>
      <c r="AB81" s="34"/>
      <c r="AC81" s="34"/>
      <c r="AD81" s="34"/>
      <c r="AE81" s="34"/>
    </row>
    <row r="82" spans="1:31" s="2" customFormat="1" ht="24.95" customHeight="1">
      <c r="A82" s="34"/>
      <c r="B82" s="35"/>
      <c r="C82" s="23" t="s">
        <v>90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8" t="str">
        <f>E7</f>
        <v>II/193 Borovice - Pocinovice_Aktualizace</v>
      </c>
      <c r="F85" s="299"/>
      <c r="G85" s="299"/>
      <c r="H85" s="299"/>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88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9" t="str">
        <f>E9</f>
        <v>22022 - II/193 Borovice - Pocinovice</v>
      </c>
      <c r="F87" s="300"/>
      <c r="G87" s="300"/>
      <c r="H87" s="300"/>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Plzeňský kraj</v>
      </c>
      <c r="G89" s="36"/>
      <c r="H89" s="36"/>
      <c r="I89" s="29" t="s">
        <v>22</v>
      </c>
      <c r="J89" s="66" t="str">
        <f>IF(J12="","",J12)</f>
        <v>14. 4. 2023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Správa a údržba silnic Plzeňského kraje</v>
      </c>
      <c r="G91" s="36"/>
      <c r="H91" s="36"/>
      <c r="I91" s="29" t="s">
        <v>30</v>
      </c>
      <c r="J91" s="32" t="str">
        <f>E21</f>
        <v>Exact Control System, a.s.</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39" t="s">
        <v>91</v>
      </c>
      <c r="D94" s="140"/>
      <c r="E94" s="140"/>
      <c r="F94" s="140"/>
      <c r="G94" s="140"/>
      <c r="H94" s="140"/>
      <c r="I94" s="140"/>
      <c r="J94" s="141" t="s">
        <v>92</v>
      </c>
      <c r="K94" s="140"/>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2" t="s">
        <v>93</v>
      </c>
      <c r="D96" s="36"/>
      <c r="E96" s="36"/>
      <c r="F96" s="36"/>
      <c r="G96" s="36"/>
      <c r="H96" s="36"/>
      <c r="I96" s="36"/>
      <c r="J96" s="84">
        <f>J129</f>
        <v>0</v>
      </c>
      <c r="K96" s="36"/>
      <c r="L96" s="51"/>
      <c r="S96" s="34"/>
      <c r="T96" s="34"/>
      <c r="U96" s="34"/>
      <c r="V96" s="34"/>
      <c r="W96" s="34"/>
      <c r="X96" s="34"/>
      <c r="Y96" s="34"/>
      <c r="Z96" s="34"/>
      <c r="AA96" s="34"/>
      <c r="AB96" s="34"/>
      <c r="AC96" s="34"/>
      <c r="AD96" s="34"/>
      <c r="AE96" s="34"/>
      <c r="AU96" s="17" t="s">
        <v>94</v>
      </c>
    </row>
    <row r="97" spans="2:12" s="9" customFormat="1" ht="24.95" customHeight="1">
      <c r="B97" s="143"/>
      <c r="C97" s="144"/>
      <c r="D97" s="145" t="s">
        <v>95</v>
      </c>
      <c r="E97" s="146"/>
      <c r="F97" s="146"/>
      <c r="G97" s="146"/>
      <c r="H97" s="146"/>
      <c r="I97" s="146"/>
      <c r="J97" s="147">
        <f>J130</f>
        <v>0</v>
      </c>
      <c r="K97" s="144"/>
      <c r="L97" s="148"/>
    </row>
    <row r="98" spans="2:12" s="10" customFormat="1" ht="19.9" customHeight="1">
      <c r="B98" s="149"/>
      <c r="C98" s="150"/>
      <c r="D98" s="151" t="s">
        <v>96</v>
      </c>
      <c r="E98" s="152"/>
      <c r="F98" s="152"/>
      <c r="G98" s="152"/>
      <c r="H98" s="152"/>
      <c r="I98" s="152"/>
      <c r="J98" s="153">
        <f>J131</f>
        <v>0</v>
      </c>
      <c r="K98" s="150"/>
      <c r="L98" s="154"/>
    </row>
    <row r="99" spans="2:12" s="10" customFormat="1" ht="19.9" customHeight="1">
      <c r="B99" s="149"/>
      <c r="C99" s="150"/>
      <c r="D99" s="151" t="s">
        <v>97</v>
      </c>
      <c r="E99" s="152"/>
      <c r="F99" s="152"/>
      <c r="G99" s="152"/>
      <c r="H99" s="152"/>
      <c r="I99" s="152"/>
      <c r="J99" s="153">
        <f>J174</f>
        <v>0</v>
      </c>
      <c r="K99" s="150"/>
      <c r="L99" s="154"/>
    </row>
    <row r="100" spans="2:12" s="10" customFormat="1" ht="19.9" customHeight="1">
      <c r="B100" s="149"/>
      <c r="C100" s="150"/>
      <c r="D100" s="151" t="s">
        <v>98</v>
      </c>
      <c r="E100" s="152"/>
      <c r="F100" s="152"/>
      <c r="G100" s="152"/>
      <c r="H100" s="152"/>
      <c r="I100" s="152"/>
      <c r="J100" s="153">
        <f>J175</f>
        <v>0</v>
      </c>
      <c r="K100" s="150"/>
      <c r="L100" s="154"/>
    </row>
    <row r="101" spans="2:12" s="10" customFormat="1" ht="19.9" customHeight="1">
      <c r="B101" s="149"/>
      <c r="C101" s="150"/>
      <c r="D101" s="151" t="s">
        <v>99</v>
      </c>
      <c r="E101" s="152"/>
      <c r="F101" s="152"/>
      <c r="G101" s="152"/>
      <c r="H101" s="152"/>
      <c r="I101" s="152"/>
      <c r="J101" s="153">
        <f>J216</f>
        <v>0</v>
      </c>
      <c r="K101" s="150"/>
      <c r="L101" s="154"/>
    </row>
    <row r="102" spans="2:12" s="10" customFormat="1" ht="19.9" customHeight="1">
      <c r="B102" s="149"/>
      <c r="C102" s="150"/>
      <c r="D102" s="151" t="s">
        <v>100</v>
      </c>
      <c r="E102" s="152"/>
      <c r="F102" s="152"/>
      <c r="G102" s="152"/>
      <c r="H102" s="152"/>
      <c r="I102" s="152"/>
      <c r="J102" s="153">
        <f>J219</f>
        <v>0</v>
      </c>
      <c r="K102" s="150"/>
      <c r="L102" s="154"/>
    </row>
    <row r="103" spans="2:12" s="10" customFormat="1" ht="19.9" customHeight="1">
      <c r="B103" s="149"/>
      <c r="C103" s="150"/>
      <c r="D103" s="151" t="s">
        <v>101</v>
      </c>
      <c r="E103" s="152"/>
      <c r="F103" s="152"/>
      <c r="G103" s="152"/>
      <c r="H103" s="152"/>
      <c r="I103" s="152"/>
      <c r="J103" s="153">
        <f>J291</f>
        <v>0</v>
      </c>
      <c r="K103" s="150"/>
      <c r="L103" s="154"/>
    </row>
    <row r="104" spans="2:12" s="9" customFormat="1" ht="24.95" customHeight="1">
      <c r="B104" s="143"/>
      <c r="C104" s="144"/>
      <c r="D104" s="145" t="s">
        <v>102</v>
      </c>
      <c r="E104" s="146"/>
      <c r="F104" s="146"/>
      <c r="G104" s="146"/>
      <c r="H104" s="146"/>
      <c r="I104" s="146"/>
      <c r="J104" s="147">
        <f>J294</f>
        <v>0</v>
      </c>
      <c r="K104" s="144"/>
      <c r="L104" s="148"/>
    </row>
    <row r="105" spans="2:12" s="10" customFormat="1" ht="19.9" customHeight="1">
      <c r="B105" s="149"/>
      <c r="C105" s="150"/>
      <c r="D105" s="151" t="s">
        <v>103</v>
      </c>
      <c r="E105" s="152"/>
      <c r="F105" s="152"/>
      <c r="G105" s="152"/>
      <c r="H105" s="152"/>
      <c r="I105" s="152"/>
      <c r="J105" s="153">
        <f>J295</f>
        <v>0</v>
      </c>
      <c r="K105" s="150"/>
      <c r="L105" s="154"/>
    </row>
    <row r="106" spans="2:12" s="10" customFormat="1" ht="19.9" customHeight="1">
      <c r="B106" s="149"/>
      <c r="C106" s="150"/>
      <c r="D106" s="151" t="s">
        <v>104</v>
      </c>
      <c r="E106" s="152"/>
      <c r="F106" s="152"/>
      <c r="G106" s="152"/>
      <c r="H106" s="152"/>
      <c r="I106" s="152"/>
      <c r="J106" s="153">
        <f>J302</f>
        <v>0</v>
      </c>
      <c r="K106" s="150"/>
      <c r="L106" s="154"/>
    </row>
    <row r="107" spans="2:12" s="10" customFormat="1" ht="19.9" customHeight="1">
      <c r="B107" s="149"/>
      <c r="C107" s="150"/>
      <c r="D107" s="151" t="s">
        <v>105</v>
      </c>
      <c r="E107" s="152"/>
      <c r="F107" s="152"/>
      <c r="G107" s="152"/>
      <c r="H107" s="152"/>
      <c r="I107" s="152"/>
      <c r="J107" s="153">
        <f>J309</f>
        <v>0</v>
      </c>
      <c r="K107" s="150"/>
      <c r="L107" s="154"/>
    </row>
    <row r="108" spans="2:12" s="10" customFormat="1" ht="19.9" customHeight="1">
      <c r="B108" s="149"/>
      <c r="C108" s="150"/>
      <c r="D108" s="151" t="s">
        <v>106</v>
      </c>
      <c r="E108" s="152"/>
      <c r="F108" s="152"/>
      <c r="G108" s="152"/>
      <c r="H108" s="152"/>
      <c r="I108" s="152"/>
      <c r="J108" s="153">
        <f>J314</f>
        <v>0</v>
      </c>
      <c r="K108" s="150"/>
      <c r="L108" s="154"/>
    </row>
    <row r="109" spans="2:12" s="10" customFormat="1" ht="19.9" customHeight="1">
      <c r="B109" s="149"/>
      <c r="C109" s="150"/>
      <c r="D109" s="151" t="s">
        <v>107</v>
      </c>
      <c r="E109" s="152"/>
      <c r="F109" s="152"/>
      <c r="G109" s="152"/>
      <c r="H109" s="152"/>
      <c r="I109" s="152"/>
      <c r="J109" s="153">
        <f>J322</f>
        <v>0</v>
      </c>
      <c r="K109" s="150"/>
      <c r="L109" s="154"/>
    </row>
    <row r="110" spans="1:31" s="2" customFormat="1" ht="21.7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54"/>
      <c r="C111" s="55"/>
      <c r="D111" s="55"/>
      <c r="E111" s="55"/>
      <c r="F111" s="55"/>
      <c r="G111" s="55"/>
      <c r="H111" s="55"/>
      <c r="I111" s="55"/>
      <c r="J111" s="55"/>
      <c r="K111" s="55"/>
      <c r="L111" s="51"/>
      <c r="S111" s="34"/>
      <c r="T111" s="34"/>
      <c r="U111" s="34"/>
      <c r="V111" s="34"/>
      <c r="W111" s="34"/>
      <c r="X111" s="34"/>
      <c r="Y111" s="34"/>
      <c r="Z111" s="34"/>
      <c r="AA111" s="34"/>
      <c r="AB111" s="34"/>
      <c r="AC111" s="34"/>
      <c r="AD111" s="34"/>
      <c r="AE111" s="34"/>
    </row>
    <row r="115" spans="1:31" s="2" customFormat="1" ht="6.95" customHeight="1">
      <c r="A115" s="34"/>
      <c r="B115" s="56"/>
      <c r="C115" s="57"/>
      <c r="D115" s="57"/>
      <c r="E115" s="57"/>
      <c r="F115" s="57"/>
      <c r="G115" s="57"/>
      <c r="H115" s="57"/>
      <c r="I115" s="57"/>
      <c r="J115" s="57"/>
      <c r="K115" s="57"/>
      <c r="L115" s="51"/>
      <c r="S115" s="34"/>
      <c r="T115" s="34"/>
      <c r="U115" s="34"/>
      <c r="V115" s="34"/>
      <c r="W115" s="34"/>
      <c r="X115" s="34"/>
      <c r="Y115" s="34"/>
      <c r="Z115" s="34"/>
      <c r="AA115" s="34"/>
      <c r="AB115" s="34"/>
      <c r="AC115" s="34"/>
      <c r="AD115" s="34"/>
      <c r="AE115" s="34"/>
    </row>
    <row r="116" spans="1:31" s="2" customFormat="1" ht="24.95" customHeight="1">
      <c r="A116" s="34"/>
      <c r="B116" s="35"/>
      <c r="C116" s="23" t="s">
        <v>108</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16</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98" t="str">
        <f>E7</f>
        <v>II/193 Borovice - Pocinovice_Aktualizace</v>
      </c>
      <c r="F119" s="299"/>
      <c r="G119" s="299"/>
      <c r="H119" s="299"/>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88</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269" t="str">
        <f>E9</f>
        <v>22022 - II/193 Borovice - Pocinovice</v>
      </c>
      <c r="F121" s="300"/>
      <c r="G121" s="300"/>
      <c r="H121" s="300"/>
      <c r="I121" s="36"/>
      <c r="J121" s="36"/>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9" t="s">
        <v>20</v>
      </c>
      <c r="D123" s="36"/>
      <c r="E123" s="36"/>
      <c r="F123" s="27" t="str">
        <f>F12</f>
        <v>Plzeňský kraj</v>
      </c>
      <c r="G123" s="36"/>
      <c r="H123" s="36"/>
      <c r="I123" s="29" t="s">
        <v>22</v>
      </c>
      <c r="J123" s="66" t="str">
        <f>IF(J12="","",J12)</f>
        <v>14. 4. 2023</v>
      </c>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25.7" customHeight="1">
      <c r="A125" s="34"/>
      <c r="B125" s="35"/>
      <c r="C125" s="29" t="s">
        <v>24</v>
      </c>
      <c r="D125" s="36"/>
      <c r="E125" s="36"/>
      <c r="F125" s="27" t="str">
        <f>E15</f>
        <v>Správa a údržba silnic Plzeňského kraje</v>
      </c>
      <c r="G125" s="36"/>
      <c r="H125" s="36"/>
      <c r="I125" s="29" t="s">
        <v>30</v>
      </c>
      <c r="J125" s="32" t="str">
        <f>E21</f>
        <v>Exact Control System, a.s.</v>
      </c>
      <c r="K125" s="36"/>
      <c r="L125" s="51"/>
      <c r="S125" s="34"/>
      <c r="T125" s="34"/>
      <c r="U125" s="34"/>
      <c r="V125" s="34"/>
      <c r="W125" s="34"/>
      <c r="X125" s="34"/>
      <c r="Y125" s="34"/>
      <c r="Z125" s="34"/>
      <c r="AA125" s="34"/>
      <c r="AB125" s="34"/>
      <c r="AC125" s="34"/>
      <c r="AD125" s="34"/>
      <c r="AE125" s="34"/>
    </row>
    <row r="126" spans="1:31" s="2" customFormat="1" ht="15.2" customHeight="1">
      <c r="A126" s="34"/>
      <c r="B126" s="35"/>
      <c r="C126" s="29" t="s">
        <v>28</v>
      </c>
      <c r="D126" s="36"/>
      <c r="E126" s="36"/>
      <c r="F126" s="27" t="str">
        <f>IF(E18="","",E18)</f>
        <v>Vyplň údaj</v>
      </c>
      <c r="G126" s="36"/>
      <c r="H126" s="36"/>
      <c r="I126" s="29" t="s">
        <v>33</v>
      </c>
      <c r="J126" s="32" t="str">
        <f>E24</f>
        <v xml:space="preserve"> </v>
      </c>
      <c r="K126" s="36"/>
      <c r="L126" s="51"/>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11" customFormat="1" ht="29.25" customHeight="1">
      <c r="A128" s="155"/>
      <c r="B128" s="156"/>
      <c r="C128" s="157" t="s">
        <v>109</v>
      </c>
      <c r="D128" s="158" t="s">
        <v>61</v>
      </c>
      <c r="E128" s="158" t="s">
        <v>57</v>
      </c>
      <c r="F128" s="158" t="s">
        <v>58</v>
      </c>
      <c r="G128" s="158" t="s">
        <v>110</v>
      </c>
      <c r="H128" s="158" t="s">
        <v>111</v>
      </c>
      <c r="I128" s="158" t="s">
        <v>112</v>
      </c>
      <c r="J128" s="159" t="s">
        <v>92</v>
      </c>
      <c r="K128" s="160" t="s">
        <v>113</v>
      </c>
      <c r="L128" s="161"/>
      <c r="M128" s="75" t="s">
        <v>1</v>
      </c>
      <c r="N128" s="76" t="s">
        <v>40</v>
      </c>
      <c r="O128" s="76" t="s">
        <v>114</v>
      </c>
      <c r="P128" s="76" t="s">
        <v>115</v>
      </c>
      <c r="Q128" s="76" t="s">
        <v>116</v>
      </c>
      <c r="R128" s="76" t="s">
        <v>117</v>
      </c>
      <c r="S128" s="76" t="s">
        <v>118</v>
      </c>
      <c r="T128" s="77" t="s">
        <v>119</v>
      </c>
      <c r="U128" s="155"/>
      <c r="V128" s="155"/>
      <c r="W128" s="155"/>
      <c r="X128" s="155"/>
      <c r="Y128" s="155"/>
      <c r="Z128" s="155"/>
      <c r="AA128" s="155"/>
      <c r="AB128" s="155"/>
      <c r="AC128" s="155"/>
      <c r="AD128" s="155"/>
      <c r="AE128" s="155"/>
    </row>
    <row r="129" spans="1:63" s="2" customFormat="1" ht="22.9" customHeight="1">
      <c r="A129" s="34"/>
      <c r="B129" s="35"/>
      <c r="C129" s="82" t="s">
        <v>120</v>
      </c>
      <c r="D129" s="36"/>
      <c r="E129" s="36"/>
      <c r="F129" s="36"/>
      <c r="G129" s="36"/>
      <c r="H129" s="36"/>
      <c r="I129" s="36"/>
      <c r="J129" s="162">
        <f>BK129</f>
        <v>0</v>
      </c>
      <c r="K129" s="36"/>
      <c r="L129" s="39"/>
      <c r="M129" s="78"/>
      <c r="N129" s="163"/>
      <c r="O129" s="79"/>
      <c r="P129" s="164">
        <f>P130+P294</f>
        <v>0</v>
      </c>
      <c r="Q129" s="79"/>
      <c r="R129" s="164">
        <f>R130+R294</f>
        <v>1228.003239</v>
      </c>
      <c r="S129" s="79"/>
      <c r="T129" s="165">
        <f>T130+T294</f>
        <v>10372.5915</v>
      </c>
      <c r="U129" s="34"/>
      <c r="V129" s="34"/>
      <c r="W129" s="34"/>
      <c r="X129" s="34"/>
      <c r="Y129" s="34"/>
      <c r="Z129" s="34"/>
      <c r="AA129" s="34"/>
      <c r="AB129" s="34"/>
      <c r="AC129" s="34"/>
      <c r="AD129" s="34"/>
      <c r="AE129" s="34"/>
      <c r="AT129" s="17" t="s">
        <v>75</v>
      </c>
      <c r="AU129" s="17" t="s">
        <v>94</v>
      </c>
      <c r="BK129" s="166">
        <f>BK130+BK294</f>
        <v>0</v>
      </c>
    </row>
    <row r="130" spans="2:63" s="12" customFormat="1" ht="25.9" customHeight="1">
      <c r="B130" s="167"/>
      <c r="C130" s="168"/>
      <c r="D130" s="169" t="s">
        <v>75</v>
      </c>
      <c r="E130" s="170" t="s">
        <v>121</v>
      </c>
      <c r="F130" s="170" t="s">
        <v>122</v>
      </c>
      <c r="G130" s="168"/>
      <c r="H130" s="168"/>
      <c r="I130" s="171"/>
      <c r="J130" s="172">
        <f>BK130</f>
        <v>0</v>
      </c>
      <c r="K130" s="168"/>
      <c r="L130" s="173"/>
      <c r="M130" s="174"/>
      <c r="N130" s="175"/>
      <c r="O130" s="175"/>
      <c r="P130" s="176">
        <f>P131+P174+P175+P216+P219+P291</f>
        <v>0</v>
      </c>
      <c r="Q130" s="175"/>
      <c r="R130" s="176">
        <f>R131+R174+R175+R216+R219+R291</f>
        <v>1228.003239</v>
      </c>
      <c r="S130" s="175"/>
      <c r="T130" s="177">
        <f>T131+T174+T175+T216+T219+T291</f>
        <v>10372.5915</v>
      </c>
      <c r="AR130" s="178" t="s">
        <v>84</v>
      </c>
      <c r="AT130" s="179" t="s">
        <v>75</v>
      </c>
      <c r="AU130" s="179" t="s">
        <v>76</v>
      </c>
      <c r="AY130" s="178" t="s">
        <v>123</v>
      </c>
      <c r="BK130" s="180">
        <f>BK131+BK174+BK175+BK216+BK219+BK291</f>
        <v>0</v>
      </c>
    </row>
    <row r="131" spans="2:63" s="12" customFormat="1" ht="22.9" customHeight="1">
      <c r="B131" s="167"/>
      <c r="C131" s="168"/>
      <c r="D131" s="169" t="s">
        <v>75</v>
      </c>
      <c r="E131" s="181" t="s">
        <v>84</v>
      </c>
      <c r="F131" s="181" t="s">
        <v>124</v>
      </c>
      <c r="G131" s="168"/>
      <c r="H131" s="168"/>
      <c r="I131" s="171"/>
      <c r="J131" s="182">
        <f>BK131</f>
        <v>0</v>
      </c>
      <c r="K131" s="168"/>
      <c r="L131" s="173"/>
      <c r="M131" s="174"/>
      <c r="N131" s="175"/>
      <c r="O131" s="175"/>
      <c r="P131" s="176">
        <f>SUM(P132:P173)</f>
        <v>0</v>
      </c>
      <c r="Q131" s="175"/>
      <c r="R131" s="176">
        <f>SUM(R132:R173)</f>
        <v>3.464594</v>
      </c>
      <c r="S131" s="175"/>
      <c r="T131" s="177">
        <f>SUM(T132:T173)</f>
        <v>6630.969</v>
      </c>
      <c r="AR131" s="178" t="s">
        <v>84</v>
      </c>
      <c r="AT131" s="179" t="s">
        <v>75</v>
      </c>
      <c r="AU131" s="179" t="s">
        <v>84</v>
      </c>
      <c r="AY131" s="178" t="s">
        <v>123</v>
      </c>
      <c r="BK131" s="180">
        <f>SUM(BK132:BK173)</f>
        <v>0</v>
      </c>
    </row>
    <row r="132" spans="1:65" s="2" customFormat="1" ht="24.2" customHeight="1">
      <c r="A132" s="34"/>
      <c r="B132" s="35"/>
      <c r="C132" s="183" t="s">
        <v>84</v>
      </c>
      <c r="D132" s="183" t="s">
        <v>125</v>
      </c>
      <c r="E132" s="184" t="s">
        <v>126</v>
      </c>
      <c r="F132" s="185" t="s">
        <v>127</v>
      </c>
      <c r="G132" s="186" t="s">
        <v>128</v>
      </c>
      <c r="H132" s="187">
        <v>6257.3</v>
      </c>
      <c r="I132" s="188"/>
      <c r="J132" s="189">
        <f>ROUND(I132*H132,2)</f>
        <v>0</v>
      </c>
      <c r="K132" s="190"/>
      <c r="L132" s="39"/>
      <c r="M132" s="191" t="s">
        <v>1</v>
      </c>
      <c r="N132" s="192" t="s">
        <v>41</v>
      </c>
      <c r="O132" s="71"/>
      <c r="P132" s="193">
        <f>O132*H132</f>
        <v>0</v>
      </c>
      <c r="Q132" s="193">
        <v>8E-05</v>
      </c>
      <c r="R132" s="193">
        <f>Q132*H132</f>
        <v>0.500584</v>
      </c>
      <c r="S132" s="193">
        <v>0.23</v>
      </c>
      <c r="T132" s="194">
        <f>S132*H132</f>
        <v>1439.179</v>
      </c>
      <c r="U132" s="34"/>
      <c r="V132" s="34"/>
      <c r="W132" s="34"/>
      <c r="X132" s="34"/>
      <c r="Y132" s="34"/>
      <c r="Z132" s="34"/>
      <c r="AA132" s="34"/>
      <c r="AB132" s="34"/>
      <c r="AC132" s="34"/>
      <c r="AD132" s="34"/>
      <c r="AE132" s="34"/>
      <c r="AR132" s="195" t="s">
        <v>129</v>
      </c>
      <c r="AT132" s="195" t="s">
        <v>125</v>
      </c>
      <c r="AU132" s="195" t="s">
        <v>86</v>
      </c>
      <c r="AY132" s="17" t="s">
        <v>123</v>
      </c>
      <c r="BE132" s="196">
        <f>IF(N132="základní",J132,0)</f>
        <v>0</v>
      </c>
      <c r="BF132" s="196">
        <f>IF(N132="snížená",J132,0)</f>
        <v>0</v>
      </c>
      <c r="BG132" s="196">
        <f>IF(N132="zákl. přenesená",J132,0)</f>
        <v>0</v>
      </c>
      <c r="BH132" s="196">
        <f>IF(N132="sníž. přenesená",J132,0)</f>
        <v>0</v>
      </c>
      <c r="BI132" s="196">
        <f>IF(N132="nulová",J132,0)</f>
        <v>0</v>
      </c>
      <c r="BJ132" s="17" t="s">
        <v>84</v>
      </c>
      <c r="BK132" s="196">
        <f>ROUND(I132*H132,2)</f>
        <v>0</v>
      </c>
      <c r="BL132" s="17" t="s">
        <v>129</v>
      </c>
      <c r="BM132" s="195" t="s">
        <v>130</v>
      </c>
    </row>
    <row r="133" spans="1:47" s="2" customFormat="1" ht="11.25">
      <c r="A133" s="34"/>
      <c r="B133" s="35"/>
      <c r="C133" s="36"/>
      <c r="D133" s="197" t="s">
        <v>131</v>
      </c>
      <c r="E133" s="36"/>
      <c r="F133" s="198" t="s">
        <v>132</v>
      </c>
      <c r="G133" s="36"/>
      <c r="H133" s="36"/>
      <c r="I133" s="199"/>
      <c r="J133" s="36"/>
      <c r="K133" s="36"/>
      <c r="L133" s="39"/>
      <c r="M133" s="200"/>
      <c r="N133" s="201"/>
      <c r="O133" s="71"/>
      <c r="P133" s="71"/>
      <c r="Q133" s="71"/>
      <c r="R133" s="71"/>
      <c r="S133" s="71"/>
      <c r="T133" s="72"/>
      <c r="U133" s="34"/>
      <c r="V133" s="34"/>
      <c r="W133" s="34"/>
      <c r="X133" s="34"/>
      <c r="Y133" s="34"/>
      <c r="Z133" s="34"/>
      <c r="AA133" s="34"/>
      <c r="AB133" s="34"/>
      <c r="AC133" s="34"/>
      <c r="AD133" s="34"/>
      <c r="AE133" s="34"/>
      <c r="AT133" s="17" t="s">
        <v>131</v>
      </c>
      <c r="AU133" s="17" t="s">
        <v>86</v>
      </c>
    </row>
    <row r="134" spans="1:47" s="2" customFormat="1" ht="39">
      <c r="A134" s="34"/>
      <c r="B134" s="35"/>
      <c r="C134" s="36"/>
      <c r="D134" s="202" t="s">
        <v>133</v>
      </c>
      <c r="E134" s="36"/>
      <c r="F134" s="203" t="s">
        <v>134</v>
      </c>
      <c r="G134" s="36"/>
      <c r="H134" s="36"/>
      <c r="I134" s="199"/>
      <c r="J134" s="36"/>
      <c r="K134" s="36"/>
      <c r="L134" s="39"/>
      <c r="M134" s="200"/>
      <c r="N134" s="201"/>
      <c r="O134" s="71"/>
      <c r="P134" s="71"/>
      <c r="Q134" s="71"/>
      <c r="R134" s="71"/>
      <c r="S134" s="71"/>
      <c r="T134" s="72"/>
      <c r="U134" s="34"/>
      <c r="V134" s="34"/>
      <c r="W134" s="34"/>
      <c r="X134" s="34"/>
      <c r="Y134" s="34"/>
      <c r="Z134" s="34"/>
      <c r="AA134" s="34"/>
      <c r="AB134" s="34"/>
      <c r="AC134" s="34"/>
      <c r="AD134" s="34"/>
      <c r="AE134" s="34"/>
      <c r="AT134" s="17" t="s">
        <v>133</v>
      </c>
      <c r="AU134" s="17" t="s">
        <v>86</v>
      </c>
    </row>
    <row r="135" spans="2:51" s="13" customFormat="1" ht="11.25">
      <c r="B135" s="204"/>
      <c r="C135" s="205"/>
      <c r="D135" s="202" t="s">
        <v>135</v>
      </c>
      <c r="E135" s="206" t="s">
        <v>1</v>
      </c>
      <c r="F135" s="207" t="s">
        <v>136</v>
      </c>
      <c r="G135" s="205"/>
      <c r="H135" s="206" t="s">
        <v>1</v>
      </c>
      <c r="I135" s="208"/>
      <c r="J135" s="205"/>
      <c r="K135" s="205"/>
      <c r="L135" s="209"/>
      <c r="M135" s="210"/>
      <c r="N135" s="211"/>
      <c r="O135" s="211"/>
      <c r="P135" s="211"/>
      <c r="Q135" s="211"/>
      <c r="R135" s="211"/>
      <c r="S135" s="211"/>
      <c r="T135" s="212"/>
      <c r="AT135" s="213" t="s">
        <v>135</v>
      </c>
      <c r="AU135" s="213" t="s">
        <v>86</v>
      </c>
      <c r="AV135" s="13" t="s">
        <v>84</v>
      </c>
      <c r="AW135" s="13" t="s">
        <v>32</v>
      </c>
      <c r="AX135" s="13" t="s">
        <v>76</v>
      </c>
      <c r="AY135" s="213" t="s">
        <v>123</v>
      </c>
    </row>
    <row r="136" spans="2:51" s="14" customFormat="1" ht="11.25">
      <c r="B136" s="214"/>
      <c r="C136" s="215"/>
      <c r="D136" s="202" t="s">
        <v>135</v>
      </c>
      <c r="E136" s="216" t="s">
        <v>1</v>
      </c>
      <c r="F136" s="217" t="s">
        <v>137</v>
      </c>
      <c r="G136" s="215"/>
      <c r="H136" s="218">
        <v>2257.3</v>
      </c>
      <c r="I136" s="219"/>
      <c r="J136" s="215"/>
      <c r="K136" s="215"/>
      <c r="L136" s="220"/>
      <c r="M136" s="221"/>
      <c r="N136" s="222"/>
      <c r="O136" s="222"/>
      <c r="P136" s="222"/>
      <c r="Q136" s="222"/>
      <c r="R136" s="222"/>
      <c r="S136" s="222"/>
      <c r="T136" s="223"/>
      <c r="AT136" s="224" t="s">
        <v>135</v>
      </c>
      <c r="AU136" s="224" t="s">
        <v>86</v>
      </c>
      <c r="AV136" s="14" t="s">
        <v>86</v>
      </c>
      <c r="AW136" s="14" t="s">
        <v>32</v>
      </c>
      <c r="AX136" s="14" t="s">
        <v>76</v>
      </c>
      <c r="AY136" s="224" t="s">
        <v>123</v>
      </c>
    </row>
    <row r="137" spans="2:51" s="13" customFormat="1" ht="11.25">
      <c r="B137" s="204"/>
      <c r="C137" s="205"/>
      <c r="D137" s="202" t="s">
        <v>135</v>
      </c>
      <c r="E137" s="206" t="s">
        <v>1</v>
      </c>
      <c r="F137" s="207" t="s">
        <v>138</v>
      </c>
      <c r="G137" s="205"/>
      <c r="H137" s="206" t="s">
        <v>1</v>
      </c>
      <c r="I137" s="208"/>
      <c r="J137" s="205"/>
      <c r="K137" s="205"/>
      <c r="L137" s="209"/>
      <c r="M137" s="210"/>
      <c r="N137" s="211"/>
      <c r="O137" s="211"/>
      <c r="P137" s="211"/>
      <c r="Q137" s="211"/>
      <c r="R137" s="211"/>
      <c r="S137" s="211"/>
      <c r="T137" s="212"/>
      <c r="AT137" s="213" t="s">
        <v>135</v>
      </c>
      <c r="AU137" s="213" t="s">
        <v>86</v>
      </c>
      <c r="AV137" s="13" t="s">
        <v>84</v>
      </c>
      <c r="AW137" s="13" t="s">
        <v>32</v>
      </c>
      <c r="AX137" s="13" t="s">
        <v>76</v>
      </c>
      <c r="AY137" s="213" t="s">
        <v>123</v>
      </c>
    </row>
    <row r="138" spans="2:51" s="14" customFormat="1" ht="11.25">
      <c r="B138" s="214"/>
      <c r="C138" s="215"/>
      <c r="D138" s="202" t="s">
        <v>135</v>
      </c>
      <c r="E138" s="216" t="s">
        <v>1</v>
      </c>
      <c r="F138" s="217" t="s">
        <v>139</v>
      </c>
      <c r="G138" s="215"/>
      <c r="H138" s="218">
        <v>4000</v>
      </c>
      <c r="I138" s="219"/>
      <c r="J138" s="215"/>
      <c r="K138" s="215"/>
      <c r="L138" s="220"/>
      <c r="M138" s="221"/>
      <c r="N138" s="222"/>
      <c r="O138" s="222"/>
      <c r="P138" s="222"/>
      <c r="Q138" s="222"/>
      <c r="R138" s="222"/>
      <c r="S138" s="222"/>
      <c r="T138" s="223"/>
      <c r="AT138" s="224" t="s">
        <v>135</v>
      </c>
      <c r="AU138" s="224" t="s">
        <v>86</v>
      </c>
      <c r="AV138" s="14" t="s">
        <v>86</v>
      </c>
      <c r="AW138" s="14" t="s">
        <v>32</v>
      </c>
      <c r="AX138" s="14" t="s">
        <v>76</v>
      </c>
      <c r="AY138" s="224" t="s">
        <v>123</v>
      </c>
    </row>
    <row r="139" spans="2:51" s="15" customFormat="1" ht="11.25">
      <c r="B139" s="225"/>
      <c r="C139" s="226"/>
      <c r="D139" s="202" t="s">
        <v>135</v>
      </c>
      <c r="E139" s="227" t="s">
        <v>1</v>
      </c>
      <c r="F139" s="228" t="s">
        <v>140</v>
      </c>
      <c r="G139" s="226"/>
      <c r="H139" s="229">
        <v>6257.3</v>
      </c>
      <c r="I139" s="230"/>
      <c r="J139" s="226"/>
      <c r="K139" s="226"/>
      <c r="L139" s="231"/>
      <c r="M139" s="232"/>
      <c r="N139" s="233"/>
      <c r="O139" s="233"/>
      <c r="P139" s="233"/>
      <c r="Q139" s="233"/>
      <c r="R139" s="233"/>
      <c r="S139" s="233"/>
      <c r="T139" s="234"/>
      <c r="AT139" s="235" t="s">
        <v>135</v>
      </c>
      <c r="AU139" s="235" t="s">
        <v>86</v>
      </c>
      <c r="AV139" s="15" t="s">
        <v>129</v>
      </c>
      <c r="AW139" s="15" t="s">
        <v>32</v>
      </c>
      <c r="AX139" s="15" t="s">
        <v>84</v>
      </c>
      <c r="AY139" s="235" t="s">
        <v>123</v>
      </c>
    </row>
    <row r="140" spans="1:65" s="2" customFormat="1" ht="33" customHeight="1">
      <c r="A140" s="34"/>
      <c r="B140" s="35"/>
      <c r="C140" s="183" t="s">
        <v>86</v>
      </c>
      <c r="D140" s="183" t="s">
        <v>125</v>
      </c>
      <c r="E140" s="184" t="s">
        <v>141</v>
      </c>
      <c r="F140" s="185" t="s">
        <v>142</v>
      </c>
      <c r="G140" s="186" t="s">
        <v>128</v>
      </c>
      <c r="H140" s="187">
        <v>984</v>
      </c>
      <c r="I140" s="188"/>
      <c r="J140" s="189">
        <f>ROUND(I140*H140,2)</f>
        <v>0</v>
      </c>
      <c r="K140" s="190"/>
      <c r="L140" s="39"/>
      <c r="M140" s="191" t="s">
        <v>1</v>
      </c>
      <c r="N140" s="192" t="s">
        <v>41</v>
      </c>
      <c r="O140" s="71"/>
      <c r="P140" s="193">
        <f>O140*H140</f>
        <v>0</v>
      </c>
      <c r="Q140" s="193">
        <v>0.00016</v>
      </c>
      <c r="R140" s="193">
        <f>Q140*H140</f>
        <v>0.15744000000000002</v>
      </c>
      <c r="S140" s="193">
        <v>0.23</v>
      </c>
      <c r="T140" s="194">
        <f>S140*H140</f>
        <v>226.32000000000002</v>
      </c>
      <c r="U140" s="34"/>
      <c r="V140" s="34"/>
      <c r="W140" s="34"/>
      <c r="X140" s="34"/>
      <c r="Y140" s="34"/>
      <c r="Z140" s="34"/>
      <c r="AA140" s="34"/>
      <c r="AB140" s="34"/>
      <c r="AC140" s="34"/>
      <c r="AD140" s="34"/>
      <c r="AE140" s="34"/>
      <c r="AR140" s="195" t="s">
        <v>129</v>
      </c>
      <c r="AT140" s="195" t="s">
        <v>125</v>
      </c>
      <c r="AU140" s="195" t="s">
        <v>86</v>
      </c>
      <c r="AY140" s="17" t="s">
        <v>123</v>
      </c>
      <c r="BE140" s="196">
        <f>IF(N140="základní",J140,0)</f>
        <v>0</v>
      </c>
      <c r="BF140" s="196">
        <f>IF(N140="snížená",J140,0)</f>
        <v>0</v>
      </c>
      <c r="BG140" s="196">
        <f>IF(N140="zákl. přenesená",J140,0)</f>
        <v>0</v>
      </c>
      <c r="BH140" s="196">
        <f>IF(N140="sníž. přenesená",J140,0)</f>
        <v>0</v>
      </c>
      <c r="BI140" s="196">
        <f>IF(N140="nulová",J140,0)</f>
        <v>0</v>
      </c>
      <c r="BJ140" s="17" t="s">
        <v>84</v>
      </c>
      <c r="BK140" s="196">
        <f>ROUND(I140*H140,2)</f>
        <v>0</v>
      </c>
      <c r="BL140" s="17" t="s">
        <v>129</v>
      </c>
      <c r="BM140" s="195" t="s">
        <v>143</v>
      </c>
    </row>
    <row r="141" spans="1:47" s="2" customFormat="1" ht="11.25">
      <c r="A141" s="34"/>
      <c r="B141" s="35"/>
      <c r="C141" s="36"/>
      <c r="D141" s="197" t="s">
        <v>131</v>
      </c>
      <c r="E141" s="36"/>
      <c r="F141" s="198" t="s">
        <v>144</v>
      </c>
      <c r="G141" s="36"/>
      <c r="H141" s="36"/>
      <c r="I141" s="199"/>
      <c r="J141" s="36"/>
      <c r="K141" s="36"/>
      <c r="L141" s="39"/>
      <c r="M141" s="200"/>
      <c r="N141" s="201"/>
      <c r="O141" s="71"/>
      <c r="P141" s="71"/>
      <c r="Q141" s="71"/>
      <c r="R141" s="71"/>
      <c r="S141" s="71"/>
      <c r="T141" s="72"/>
      <c r="U141" s="34"/>
      <c r="V141" s="34"/>
      <c r="W141" s="34"/>
      <c r="X141" s="34"/>
      <c r="Y141" s="34"/>
      <c r="Z141" s="34"/>
      <c r="AA141" s="34"/>
      <c r="AB141" s="34"/>
      <c r="AC141" s="34"/>
      <c r="AD141" s="34"/>
      <c r="AE141" s="34"/>
      <c r="AT141" s="17" t="s">
        <v>131</v>
      </c>
      <c r="AU141" s="17" t="s">
        <v>86</v>
      </c>
    </row>
    <row r="142" spans="1:47" s="2" customFormat="1" ht="19.5">
      <c r="A142" s="34"/>
      <c r="B142" s="35"/>
      <c r="C142" s="36"/>
      <c r="D142" s="202" t="s">
        <v>133</v>
      </c>
      <c r="E142" s="36"/>
      <c r="F142" s="203" t="s">
        <v>145</v>
      </c>
      <c r="G142" s="36"/>
      <c r="H142" s="36"/>
      <c r="I142" s="199"/>
      <c r="J142" s="36"/>
      <c r="K142" s="36"/>
      <c r="L142" s="39"/>
      <c r="M142" s="200"/>
      <c r="N142" s="201"/>
      <c r="O142" s="71"/>
      <c r="P142" s="71"/>
      <c r="Q142" s="71"/>
      <c r="R142" s="71"/>
      <c r="S142" s="71"/>
      <c r="T142" s="72"/>
      <c r="U142" s="34"/>
      <c r="V142" s="34"/>
      <c r="W142" s="34"/>
      <c r="X142" s="34"/>
      <c r="Y142" s="34"/>
      <c r="Z142" s="34"/>
      <c r="AA142" s="34"/>
      <c r="AB142" s="34"/>
      <c r="AC142" s="34"/>
      <c r="AD142" s="34"/>
      <c r="AE142" s="34"/>
      <c r="AT142" s="17" t="s">
        <v>133</v>
      </c>
      <c r="AU142" s="17" t="s">
        <v>86</v>
      </c>
    </row>
    <row r="143" spans="2:51" s="13" customFormat="1" ht="11.25">
      <c r="B143" s="204"/>
      <c r="C143" s="205"/>
      <c r="D143" s="202" t="s">
        <v>135</v>
      </c>
      <c r="E143" s="206" t="s">
        <v>1</v>
      </c>
      <c r="F143" s="207" t="s">
        <v>146</v>
      </c>
      <c r="G143" s="205"/>
      <c r="H143" s="206" t="s">
        <v>1</v>
      </c>
      <c r="I143" s="208"/>
      <c r="J143" s="205"/>
      <c r="K143" s="205"/>
      <c r="L143" s="209"/>
      <c r="M143" s="210"/>
      <c r="N143" s="211"/>
      <c r="O143" s="211"/>
      <c r="P143" s="211"/>
      <c r="Q143" s="211"/>
      <c r="R143" s="211"/>
      <c r="S143" s="211"/>
      <c r="T143" s="212"/>
      <c r="AT143" s="213" t="s">
        <v>135</v>
      </c>
      <c r="AU143" s="213" t="s">
        <v>86</v>
      </c>
      <c r="AV143" s="13" t="s">
        <v>84</v>
      </c>
      <c r="AW143" s="13" t="s">
        <v>32</v>
      </c>
      <c r="AX143" s="13" t="s">
        <v>76</v>
      </c>
      <c r="AY143" s="213" t="s">
        <v>123</v>
      </c>
    </row>
    <row r="144" spans="2:51" s="14" customFormat="1" ht="11.25">
      <c r="B144" s="214"/>
      <c r="C144" s="215"/>
      <c r="D144" s="202" t="s">
        <v>135</v>
      </c>
      <c r="E144" s="216" t="s">
        <v>1</v>
      </c>
      <c r="F144" s="217" t="s">
        <v>147</v>
      </c>
      <c r="G144" s="215"/>
      <c r="H144" s="218">
        <v>984</v>
      </c>
      <c r="I144" s="219"/>
      <c r="J144" s="215"/>
      <c r="K144" s="215"/>
      <c r="L144" s="220"/>
      <c r="M144" s="221"/>
      <c r="N144" s="222"/>
      <c r="O144" s="222"/>
      <c r="P144" s="222"/>
      <c r="Q144" s="222"/>
      <c r="R144" s="222"/>
      <c r="S144" s="222"/>
      <c r="T144" s="223"/>
      <c r="AT144" s="224" t="s">
        <v>135</v>
      </c>
      <c r="AU144" s="224" t="s">
        <v>86</v>
      </c>
      <c r="AV144" s="14" t="s">
        <v>86</v>
      </c>
      <c r="AW144" s="14" t="s">
        <v>32</v>
      </c>
      <c r="AX144" s="14" t="s">
        <v>84</v>
      </c>
      <c r="AY144" s="224" t="s">
        <v>123</v>
      </c>
    </row>
    <row r="145" spans="1:65" s="2" customFormat="1" ht="24.2" customHeight="1">
      <c r="A145" s="34"/>
      <c r="B145" s="35"/>
      <c r="C145" s="183" t="s">
        <v>148</v>
      </c>
      <c r="D145" s="183" t="s">
        <v>125</v>
      </c>
      <c r="E145" s="184" t="s">
        <v>149</v>
      </c>
      <c r="F145" s="185" t="s">
        <v>150</v>
      </c>
      <c r="G145" s="186" t="s">
        <v>128</v>
      </c>
      <c r="H145" s="187">
        <v>21589</v>
      </c>
      <c r="I145" s="188"/>
      <c r="J145" s="189">
        <f>ROUND(I145*H145,2)</f>
        <v>0</v>
      </c>
      <c r="K145" s="190"/>
      <c r="L145" s="39"/>
      <c r="M145" s="191" t="s">
        <v>1</v>
      </c>
      <c r="N145" s="192" t="s">
        <v>41</v>
      </c>
      <c r="O145" s="71"/>
      <c r="P145" s="193">
        <f>O145*H145</f>
        <v>0</v>
      </c>
      <c r="Q145" s="193">
        <v>0.00013</v>
      </c>
      <c r="R145" s="193">
        <f>Q145*H145</f>
        <v>2.80657</v>
      </c>
      <c r="S145" s="193">
        <v>0.23</v>
      </c>
      <c r="T145" s="194">
        <f>S145*H145</f>
        <v>4965.47</v>
      </c>
      <c r="U145" s="34"/>
      <c r="V145" s="34"/>
      <c r="W145" s="34"/>
      <c r="X145" s="34"/>
      <c r="Y145" s="34"/>
      <c r="Z145" s="34"/>
      <c r="AA145" s="34"/>
      <c r="AB145" s="34"/>
      <c r="AC145" s="34"/>
      <c r="AD145" s="34"/>
      <c r="AE145" s="34"/>
      <c r="AR145" s="195" t="s">
        <v>129</v>
      </c>
      <c r="AT145" s="195" t="s">
        <v>125</v>
      </c>
      <c r="AU145" s="195" t="s">
        <v>86</v>
      </c>
      <c r="AY145" s="17" t="s">
        <v>123</v>
      </c>
      <c r="BE145" s="196">
        <f>IF(N145="základní",J145,0)</f>
        <v>0</v>
      </c>
      <c r="BF145" s="196">
        <f>IF(N145="snížená",J145,0)</f>
        <v>0</v>
      </c>
      <c r="BG145" s="196">
        <f>IF(N145="zákl. přenesená",J145,0)</f>
        <v>0</v>
      </c>
      <c r="BH145" s="196">
        <f>IF(N145="sníž. přenesená",J145,0)</f>
        <v>0</v>
      </c>
      <c r="BI145" s="196">
        <f>IF(N145="nulová",J145,0)</f>
        <v>0</v>
      </c>
      <c r="BJ145" s="17" t="s">
        <v>84</v>
      </c>
      <c r="BK145" s="196">
        <f>ROUND(I145*H145,2)</f>
        <v>0</v>
      </c>
      <c r="BL145" s="17" t="s">
        <v>129</v>
      </c>
      <c r="BM145" s="195" t="s">
        <v>151</v>
      </c>
    </row>
    <row r="146" spans="1:47" s="2" customFormat="1" ht="11.25">
      <c r="A146" s="34"/>
      <c r="B146" s="35"/>
      <c r="C146" s="36"/>
      <c r="D146" s="197" t="s">
        <v>131</v>
      </c>
      <c r="E146" s="36"/>
      <c r="F146" s="198" t="s">
        <v>152</v>
      </c>
      <c r="G146" s="36"/>
      <c r="H146" s="36"/>
      <c r="I146" s="199"/>
      <c r="J146" s="36"/>
      <c r="K146" s="36"/>
      <c r="L146" s="39"/>
      <c r="M146" s="200"/>
      <c r="N146" s="201"/>
      <c r="O146" s="71"/>
      <c r="P146" s="71"/>
      <c r="Q146" s="71"/>
      <c r="R146" s="71"/>
      <c r="S146" s="71"/>
      <c r="T146" s="72"/>
      <c r="U146" s="34"/>
      <c r="V146" s="34"/>
      <c r="W146" s="34"/>
      <c r="X146" s="34"/>
      <c r="Y146" s="34"/>
      <c r="Z146" s="34"/>
      <c r="AA146" s="34"/>
      <c r="AB146" s="34"/>
      <c r="AC146" s="34"/>
      <c r="AD146" s="34"/>
      <c r="AE146" s="34"/>
      <c r="AT146" s="17" t="s">
        <v>131</v>
      </c>
      <c r="AU146" s="17" t="s">
        <v>86</v>
      </c>
    </row>
    <row r="147" spans="1:47" s="2" customFormat="1" ht="29.25">
      <c r="A147" s="34"/>
      <c r="B147" s="35"/>
      <c r="C147" s="36"/>
      <c r="D147" s="202" t="s">
        <v>133</v>
      </c>
      <c r="E147" s="36"/>
      <c r="F147" s="203" t="s">
        <v>153</v>
      </c>
      <c r="G147" s="36"/>
      <c r="H147" s="36"/>
      <c r="I147" s="199"/>
      <c r="J147" s="36"/>
      <c r="K147" s="36"/>
      <c r="L147" s="39"/>
      <c r="M147" s="200"/>
      <c r="N147" s="201"/>
      <c r="O147" s="71"/>
      <c r="P147" s="71"/>
      <c r="Q147" s="71"/>
      <c r="R147" s="71"/>
      <c r="S147" s="71"/>
      <c r="T147" s="72"/>
      <c r="U147" s="34"/>
      <c r="V147" s="34"/>
      <c r="W147" s="34"/>
      <c r="X147" s="34"/>
      <c r="Y147" s="34"/>
      <c r="Z147" s="34"/>
      <c r="AA147" s="34"/>
      <c r="AB147" s="34"/>
      <c r="AC147" s="34"/>
      <c r="AD147" s="34"/>
      <c r="AE147" s="34"/>
      <c r="AT147" s="17" t="s">
        <v>133</v>
      </c>
      <c r="AU147" s="17" t="s">
        <v>86</v>
      </c>
    </row>
    <row r="148" spans="1:65" s="2" customFormat="1" ht="21.75" customHeight="1">
      <c r="A148" s="34"/>
      <c r="B148" s="35"/>
      <c r="C148" s="183" t="s">
        <v>129</v>
      </c>
      <c r="D148" s="183" t="s">
        <v>125</v>
      </c>
      <c r="E148" s="184" t="s">
        <v>154</v>
      </c>
      <c r="F148" s="185" t="s">
        <v>155</v>
      </c>
      <c r="G148" s="186" t="s">
        <v>156</v>
      </c>
      <c r="H148" s="187">
        <v>451.46</v>
      </c>
      <c r="I148" s="188"/>
      <c r="J148" s="189">
        <f>ROUND(I148*H148,2)</f>
        <v>0</v>
      </c>
      <c r="K148" s="190"/>
      <c r="L148" s="39"/>
      <c r="M148" s="191" t="s">
        <v>1</v>
      </c>
      <c r="N148" s="192" t="s">
        <v>41</v>
      </c>
      <c r="O148" s="71"/>
      <c r="P148" s="193">
        <f>O148*H148</f>
        <v>0</v>
      </c>
      <c r="Q148" s="193">
        <v>0</v>
      </c>
      <c r="R148" s="193">
        <f>Q148*H148</f>
        <v>0</v>
      </c>
      <c r="S148" s="193">
        <v>0</v>
      </c>
      <c r="T148" s="194">
        <f>S148*H148</f>
        <v>0</v>
      </c>
      <c r="U148" s="34"/>
      <c r="V148" s="34"/>
      <c r="W148" s="34"/>
      <c r="X148" s="34"/>
      <c r="Y148" s="34"/>
      <c r="Z148" s="34"/>
      <c r="AA148" s="34"/>
      <c r="AB148" s="34"/>
      <c r="AC148" s="34"/>
      <c r="AD148" s="34"/>
      <c r="AE148" s="34"/>
      <c r="AR148" s="195" t="s">
        <v>129</v>
      </c>
      <c r="AT148" s="195" t="s">
        <v>125</v>
      </c>
      <c r="AU148" s="195" t="s">
        <v>86</v>
      </c>
      <c r="AY148" s="17" t="s">
        <v>123</v>
      </c>
      <c r="BE148" s="196">
        <f>IF(N148="základní",J148,0)</f>
        <v>0</v>
      </c>
      <c r="BF148" s="196">
        <f>IF(N148="snížená",J148,0)</f>
        <v>0</v>
      </c>
      <c r="BG148" s="196">
        <f>IF(N148="zákl. přenesená",J148,0)</f>
        <v>0</v>
      </c>
      <c r="BH148" s="196">
        <f>IF(N148="sníž. přenesená",J148,0)</f>
        <v>0</v>
      </c>
      <c r="BI148" s="196">
        <f>IF(N148="nulová",J148,0)</f>
        <v>0</v>
      </c>
      <c r="BJ148" s="17" t="s">
        <v>84</v>
      </c>
      <c r="BK148" s="196">
        <f>ROUND(I148*H148,2)</f>
        <v>0</v>
      </c>
      <c r="BL148" s="17" t="s">
        <v>129</v>
      </c>
      <c r="BM148" s="195" t="s">
        <v>157</v>
      </c>
    </row>
    <row r="149" spans="1:47" s="2" customFormat="1" ht="11.25">
      <c r="A149" s="34"/>
      <c r="B149" s="35"/>
      <c r="C149" s="36"/>
      <c r="D149" s="197" t="s">
        <v>131</v>
      </c>
      <c r="E149" s="36"/>
      <c r="F149" s="198" t="s">
        <v>158</v>
      </c>
      <c r="G149" s="36"/>
      <c r="H149" s="36"/>
      <c r="I149" s="199"/>
      <c r="J149" s="36"/>
      <c r="K149" s="36"/>
      <c r="L149" s="39"/>
      <c r="M149" s="200"/>
      <c r="N149" s="201"/>
      <c r="O149" s="71"/>
      <c r="P149" s="71"/>
      <c r="Q149" s="71"/>
      <c r="R149" s="71"/>
      <c r="S149" s="71"/>
      <c r="T149" s="72"/>
      <c r="U149" s="34"/>
      <c r="V149" s="34"/>
      <c r="W149" s="34"/>
      <c r="X149" s="34"/>
      <c r="Y149" s="34"/>
      <c r="Z149" s="34"/>
      <c r="AA149" s="34"/>
      <c r="AB149" s="34"/>
      <c r="AC149" s="34"/>
      <c r="AD149" s="34"/>
      <c r="AE149" s="34"/>
      <c r="AT149" s="17" t="s">
        <v>131</v>
      </c>
      <c r="AU149" s="17" t="s">
        <v>86</v>
      </c>
    </row>
    <row r="150" spans="1:47" s="2" customFormat="1" ht="19.5">
      <c r="A150" s="34"/>
      <c r="B150" s="35"/>
      <c r="C150" s="36"/>
      <c r="D150" s="202" t="s">
        <v>133</v>
      </c>
      <c r="E150" s="36"/>
      <c r="F150" s="203" t="s">
        <v>159</v>
      </c>
      <c r="G150" s="36"/>
      <c r="H150" s="36"/>
      <c r="I150" s="199"/>
      <c r="J150" s="36"/>
      <c r="K150" s="36"/>
      <c r="L150" s="39"/>
      <c r="M150" s="200"/>
      <c r="N150" s="201"/>
      <c r="O150" s="71"/>
      <c r="P150" s="71"/>
      <c r="Q150" s="71"/>
      <c r="R150" s="71"/>
      <c r="S150" s="71"/>
      <c r="T150" s="72"/>
      <c r="U150" s="34"/>
      <c r="V150" s="34"/>
      <c r="W150" s="34"/>
      <c r="X150" s="34"/>
      <c r="Y150" s="34"/>
      <c r="Z150" s="34"/>
      <c r="AA150" s="34"/>
      <c r="AB150" s="34"/>
      <c r="AC150" s="34"/>
      <c r="AD150" s="34"/>
      <c r="AE150" s="34"/>
      <c r="AT150" s="17" t="s">
        <v>133</v>
      </c>
      <c r="AU150" s="17" t="s">
        <v>86</v>
      </c>
    </row>
    <row r="151" spans="2:51" s="14" customFormat="1" ht="11.25">
      <c r="B151" s="214"/>
      <c r="C151" s="215"/>
      <c r="D151" s="202" t="s">
        <v>135</v>
      </c>
      <c r="E151" s="216" t="s">
        <v>1</v>
      </c>
      <c r="F151" s="217" t="s">
        <v>160</v>
      </c>
      <c r="G151" s="215"/>
      <c r="H151" s="218">
        <v>451.46</v>
      </c>
      <c r="I151" s="219"/>
      <c r="J151" s="215"/>
      <c r="K151" s="215"/>
      <c r="L151" s="220"/>
      <c r="M151" s="221"/>
      <c r="N151" s="222"/>
      <c r="O151" s="222"/>
      <c r="P151" s="222"/>
      <c r="Q151" s="222"/>
      <c r="R151" s="222"/>
      <c r="S151" s="222"/>
      <c r="T151" s="223"/>
      <c r="AT151" s="224" t="s">
        <v>135</v>
      </c>
      <c r="AU151" s="224" t="s">
        <v>86</v>
      </c>
      <c r="AV151" s="14" t="s">
        <v>86</v>
      </c>
      <c r="AW151" s="14" t="s">
        <v>32</v>
      </c>
      <c r="AX151" s="14" t="s">
        <v>84</v>
      </c>
      <c r="AY151" s="224" t="s">
        <v>123</v>
      </c>
    </row>
    <row r="152" spans="1:65" s="2" customFormat="1" ht="24.2" customHeight="1">
      <c r="A152" s="34"/>
      <c r="B152" s="35"/>
      <c r="C152" s="183" t="s">
        <v>161</v>
      </c>
      <c r="D152" s="183" t="s">
        <v>125</v>
      </c>
      <c r="E152" s="184" t="s">
        <v>162</v>
      </c>
      <c r="F152" s="185" t="s">
        <v>163</v>
      </c>
      <c r="G152" s="186" t="s">
        <v>156</v>
      </c>
      <c r="H152" s="187">
        <v>35</v>
      </c>
      <c r="I152" s="188"/>
      <c r="J152" s="189">
        <f>ROUND(I152*H152,2)</f>
        <v>0</v>
      </c>
      <c r="K152" s="190"/>
      <c r="L152" s="39"/>
      <c r="M152" s="191" t="s">
        <v>1</v>
      </c>
      <c r="N152" s="192" t="s">
        <v>41</v>
      </c>
      <c r="O152" s="71"/>
      <c r="P152" s="193">
        <f>O152*H152</f>
        <v>0</v>
      </c>
      <c r="Q152" s="193">
        <v>0</v>
      </c>
      <c r="R152" s="193">
        <f>Q152*H152</f>
        <v>0</v>
      </c>
      <c r="S152" s="193">
        <v>0</v>
      </c>
      <c r="T152" s="194">
        <f>S152*H152</f>
        <v>0</v>
      </c>
      <c r="U152" s="34"/>
      <c r="V152" s="34"/>
      <c r="W152" s="34"/>
      <c r="X152" s="34"/>
      <c r="Y152" s="34"/>
      <c r="Z152" s="34"/>
      <c r="AA152" s="34"/>
      <c r="AB152" s="34"/>
      <c r="AC152" s="34"/>
      <c r="AD152" s="34"/>
      <c r="AE152" s="34"/>
      <c r="AR152" s="195" t="s">
        <v>129</v>
      </c>
      <c r="AT152" s="195" t="s">
        <v>125</v>
      </c>
      <c r="AU152" s="195" t="s">
        <v>86</v>
      </c>
      <c r="AY152" s="17" t="s">
        <v>123</v>
      </c>
      <c r="BE152" s="196">
        <f>IF(N152="základní",J152,0)</f>
        <v>0</v>
      </c>
      <c r="BF152" s="196">
        <f>IF(N152="snížená",J152,0)</f>
        <v>0</v>
      </c>
      <c r="BG152" s="196">
        <f>IF(N152="zákl. přenesená",J152,0)</f>
        <v>0</v>
      </c>
      <c r="BH152" s="196">
        <f>IF(N152="sníž. přenesená",J152,0)</f>
        <v>0</v>
      </c>
      <c r="BI152" s="196">
        <f>IF(N152="nulová",J152,0)</f>
        <v>0</v>
      </c>
      <c r="BJ152" s="17" t="s">
        <v>84</v>
      </c>
      <c r="BK152" s="196">
        <f>ROUND(I152*H152,2)</f>
        <v>0</v>
      </c>
      <c r="BL152" s="17" t="s">
        <v>129</v>
      </c>
      <c r="BM152" s="195" t="s">
        <v>164</v>
      </c>
    </row>
    <row r="153" spans="1:47" s="2" customFormat="1" ht="11.25">
      <c r="A153" s="34"/>
      <c r="B153" s="35"/>
      <c r="C153" s="36"/>
      <c r="D153" s="197" t="s">
        <v>131</v>
      </c>
      <c r="E153" s="36"/>
      <c r="F153" s="198" t="s">
        <v>165</v>
      </c>
      <c r="G153" s="36"/>
      <c r="H153" s="36"/>
      <c r="I153" s="199"/>
      <c r="J153" s="36"/>
      <c r="K153" s="36"/>
      <c r="L153" s="39"/>
      <c r="M153" s="200"/>
      <c r="N153" s="201"/>
      <c r="O153" s="71"/>
      <c r="P153" s="71"/>
      <c r="Q153" s="71"/>
      <c r="R153" s="71"/>
      <c r="S153" s="71"/>
      <c r="T153" s="72"/>
      <c r="U153" s="34"/>
      <c r="V153" s="34"/>
      <c r="W153" s="34"/>
      <c r="X153" s="34"/>
      <c r="Y153" s="34"/>
      <c r="Z153" s="34"/>
      <c r="AA153" s="34"/>
      <c r="AB153" s="34"/>
      <c r="AC153" s="34"/>
      <c r="AD153" s="34"/>
      <c r="AE153" s="34"/>
      <c r="AT153" s="17" t="s">
        <v>131</v>
      </c>
      <c r="AU153" s="17" t="s">
        <v>86</v>
      </c>
    </row>
    <row r="154" spans="2:51" s="14" customFormat="1" ht="11.25">
      <c r="B154" s="214"/>
      <c r="C154" s="215"/>
      <c r="D154" s="202" t="s">
        <v>135</v>
      </c>
      <c r="E154" s="216" t="s">
        <v>1</v>
      </c>
      <c r="F154" s="217" t="s">
        <v>166</v>
      </c>
      <c r="G154" s="215"/>
      <c r="H154" s="218">
        <v>35</v>
      </c>
      <c r="I154" s="219"/>
      <c r="J154" s="215"/>
      <c r="K154" s="215"/>
      <c r="L154" s="220"/>
      <c r="M154" s="221"/>
      <c r="N154" s="222"/>
      <c r="O154" s="222"/>
      <c r="P154" s="222"/>
      <c r="Q154" s="222"/>
      <c r="R154" s="222"/>
      <c r="S154" s="222"/>
      <c r="T154" s="223"/>
      <c r="AT154" s="224" t="s">
        <v>135</v>
      </c>
      <c r="AU154" s="224" t="s">
        <v>86</v>
      </c>
      <c r="AV154" s="14" t="s">
        <v>86</v>
      </c>
      <c r="AW154" s="14" t="s">
        <v>32</v>
      </c>
      <c r="AX154" s="14" t="s">
        <v>84</v>
      </c>
      <c r="AY154" s="224" t="s">
        <v>123</v>
      </c>
    </row>
    <row r="155" spans="1:65" s="2" customFormat="1" ht="37.9" customHeight="1">
      <c r="A155" s="34"/>
      <c r="B155" s="35"/>
      <c r="C155" s="183" t="s">
        <v>167</v>
      </c>
      <c r="D155" s="183" t="s">
        <v>125</v>
      </c>
      <c r="E155" s="184" t="s">
        <v>168</v>
      </c>
      <c r="F155" s="185" t="s">
        <v>169</v>
      </c>
      <c r="G155" s="186" t="s">
        <v>156</v>
      </c>
      <c r="H155" s="187">
        <v>9130.12</v>
      </c>
      <c r="I155" s="188"/>
      <c r="J155" s="189">
        <f>ROUND(I155*H155,2)</f>
        <v>0</v>
      </c>
      <c r="K155" s="190"/>
      <c r="L155" s="39"/>
      <c r="M155" s="191" t="s">
        <v>1</v>
      </c>
      <c r="N155" s="192" t="s">
        <v>41</v>
      </c>
      <c r="O155" s="71"/>
      <c r="P155" s="193">
        <f>O155*H155</f>
        <v>0</v>
      </c>
      <c r="Q155" s="193">
        <v>0</v>
      </c>
      <c r="R155" s="193">
        <f>Q155*H155</f>
        <v>0</v>
      </c>
      <c r="S155" s="193">
        <v>0</v>
      </c>
      <c r="T155" s="194">
        <f>S155*H155</f>
        <v>0</v>
      </c>
      <c r="U155" s="34"/>
      <c r="V155" s="34"/>
      <c r="W155" s="34"/>
      <c r="X155" s="34"/>
      <c r="Y155" s="34"/>
      <c r="Z155" s="34"/>
      <c r="AA155" s="34"/>
      <c r="AB155" s="34"/>
      <c r="AC155" s="34"/>
      <c r="AD155" s="34"/>
      <c r="AE155" s="34"/>
      <c r="AR155" s="195" t="s">
        <v>129</v>
      </c>
      <c r="AT155" s="195" t="s">
        <v>125</v>
      </c>
      <c r="AU155" s="195" t="s">
        <v>86</v>
      </c>
      <c r="AY155" s="17" t="s">
        <v>123</v>
      </c>
      <c r="BE155" s="196">
        <f>IF(N155="základní",J155,0)</f>
        <v>0</v>
      </c>
      <c r="BF155" s="196">
        <f>IF(N155="snížená",J155,0)</f>
        <v>0</v>
      </c>
      <c r="BG155" s="196">
        <f>IF(N155="zákl. přenesená",J155,0)</f>
        <v>0</v>
      </c>
      <c r="BH155" s="196">
        <f>IF(N155="sníž. přenesená",J155,0)</f>
        <v>0</v>
      </c>
      <c r="BI155" s="196">
        <f>IF(N155="nulová",J155,0)</f>
        <v>0</v>
      </c>
      <c r="BJ155" s="17" t="s">
        <v>84</v>
      </c>
      <c r="BK155" s="196">
        <f>ROUND(I155*H155,2)</f>
        <v>0</v>
      </c>
      <c r="BL155" s="17" t="s">
        <v>129</v>
      </c>
      <c r="BM155" s="195" t="s">
        <v>170</v>
      </c>
    </row>
    <row r="156" spans="1:47" s="2" customFormat="1" ht="11.25">
      <c r="A156" s="34"/>
      <c r="B156" s="35"/>
      <c r="C156" s="36"/>
      <c r="D156" s="197" t="s">
        <v>131</v>
      </c>
      <c r="E156" s="36"/>
      <c r="F156" s="198" t="s">
        <v>171</v>
      </c>
      <c r="G156" s="36"/>
      <c r="H156" s="36"/>
      <c r="I156" s="199"/>
      <c r="J156" s="36"/>
      <c r="K156" s="36"/>
      <c r="L156" s="39"/>
      <c r="M156" s="200"/>
      <c r="N156" s="201"/>
      <c r="O156" s="71"/>
      <c r="P156" s="71"/>
      <c r="Q156" s="71"/>
      <c r="R156" s="71"/>
      <c r="S156" s="71"/>
      <c r="T156" s="72"/>
      <c r="U156" s="34"/>
      <c r="V156" s="34"/>
      <c r="W156" s="34"/>
      <c r="X156" s="34"/>
      <c r="Y156" s="34"/>
      <c r="Z156" s="34"/>
      <c r="AA156" s="34"/>
      <c r="AB156" s="34"/>
      <c r="AC156" s="34"/>
      <c r="AD156" s="34"/>
      <c r="AE156" s="34"/>
      <c r="AT156" s="17" t="s">
        <v>131</v>
      </c>
      <c r="AU156" s="17" t="s">
        <v>86</v>
      </c>
    </row>
    <row r="157" spans="2:51" s="13" customFormat="1" ht="11.25">
      <c r="B157" s="204"/>
      <c r="C157" s="205"/>
      <c r="D157" s="202" t="s">
        <v>135</v>
      </c>
      <c r="E157" s="206" t="s">
        <v>1</v>
      </c>
      <c r="F157" s="207" t="s">
        <v>172</v>
      </c>
      <c r="G157" s="205"/>
      <c r="H157" s="206" t="s">
        <v>1</v>
      </c>
      <c r="I157" s="208"/>
      <c r="J157" s="205"/>
      <c r="K157" s="205"/>
      <c r="L157" s="209"/>
      <c r="M157" s="210"/>
      <c r="N157" s="211"/>
      <c r="O157" s="211"/>
      <c r="P157" s="211"/>
      <c r="Q157" s="211"/>
      <c r="R157" s="211"/>
      <c r="S157" s="211"/>
      <c r="T157" s="212"/>
      <c r="AT157" s="213" t="s">
        <v>135</v>
      </c>
      <c r="AU157" s="213" t="s">
        <v>86</v>
      </c>
      <c r="AV157" s="13" t="s">
        <v>84</v>
      </c>
      <c r="AW157" s="13" t="s">
        <v>32</v>
      </c>
      <c r="AX157" s="13" t="s">
        <v>76</v>
      </c>
      <c r="AY157" s="213" t="s">
        <v>123</v>
      </c>
    </row>
    <row r="158" spans="2:51" s="14" customFormat="1" ht="11.25">
      <c r="B158" s="214"/>
      <c r="C158" s="215"/>
      <c r="D158" s="202" t="s">
        <v>135</v>
      </c>
      <c r="E158" s="216" t="s">
        <v>1</v>
      </c>
      <c r="F158" s="217" t="s">
        <v>173</v>
      </c>
      <c r="G158" s="215"/>
      <c r="H158" s="218">
        <v>541.1</v>
      </c>
      <c r="I158" s="219"/>
      <c r="J158" s="215"/>
      <c r="K158" s="215"/>
      <c r="L158" s="220"/>
      <c r="M158" s="221"/>
      <c r="N158" s="222"/>
      <c r="O158" s="222"/>
      <c r="P158" s="222"/>
      <c r="Q158" s="222"/>
      <c r="R158" s="222"/>
      <c r="S158" s="222"/>
      <c r="T158" s="223"/>
      <c r="AT158" s="224" t="s">
        <v>135</v>
      </c>
      <c r="AU158" s="224" t="s">
        <v>86</v>
      </c>
      <c r="AV158" s="14" t="s">
        <v>86</v>
      </c>
      <c r="AW158" s="14" t="s">
        <v>32</v>
      </c>
      <c r="AX158" s="14" t="s">
        <v>76</v>
      </c>
      <c r="AY158" s="224" t="s">
        <v>123</v>
      </c>
    </row>
    <row r="159" spans="2:51" s="13" customFormat="1" ht="11.25">
      <c r="B159" s="204"/>
      <c r="C159" s="205"/>
      <c r="D159" s="202" t="s">
        <v>135</v>
      </c>
      <c r="E159" s="206" t="s">
        <v>1</v>
      </c>
      <c r="F159" s="207" t="s">
        <v>174</v>
      </c>
      <c r="G159" s="205"/>
      <c r="H159" s="206" t="s">
        <v>1</v>
      </c>
      <c r="I159" s="208"/>
      <c r="J159" s="205"/>
      <c r="K159" s="205"/>
      <c r="L159" s="209"/>
      <c r="M159" s="210"/>
      <c r="N159" s="211"/>
      <c r="O159" s="211"/>
      <c r="P159" s="211"/>
      <c r="Q159" s="211"/>
      <c r="R159" s="211"/>
      <c r="S159" s="211"/>
      <c r="T159" s="212"/>
      <c r="AT159" s="213" t="s">
        <v>135</v>
      </c>
      <c r="AU159" s="213" t="s">
        <v>86</v>
      </c>
      <c r="AV159" s="13" t="s">
        <v>84</v>
      </c>
      <c r="AW159" s="13" t="s">
        <v>32</v>
      </c>
      <c r="AX159" s="13" t="s">
        <v>76</v>
      </c>
      <c r="AY159" s="213" t="s">
        <v>123</v>
      </c>
    </row>
    <row r="160" spans="2:51" s="14" customFormat="1" ht="11.25">
      <c r="B160" s="214"/>
      <c r="C160" s="215"/>
      <c r="D160" s="202" t="s">
        <v>135</v>
      </c>
      <c r="E160" s="216" t="s">
        <v>1</v>
      </c>
      <c r="F160" s="217" t="s">
        <v>175</v>
      </c>
      <c r="G160" s="215"/>
      <c r="H160" s="218">
        <v>451.46</v>
      </c>
      <c r="I160" s="219"/>
      <c r="J160" s="215"/>
      <c r="K160" s="215"/>
      <c r="L160" s="220"/>
      <c r="M160" s="221"/>
      <c r="N160" s="222"/>
      <c r="O160" s="222"/>
      <c r="P160" s="222"/>
      <c r="Q160" s="222"/>
      <c r="R160" s="222"/>
      <c r="S160" s="222"/>
      <c r="T160" s="223"/>
      <c r="AT160" s="224" t="s">
        <v>135</v>
      </c>
      <c r="AU160" s="224" t="s">
        <v>86</v>
      </c>
      <c r="AV160" s="14" t="s">
        <v>86</v>
      </c>
      <c r="AW160" s="14" t="s">
        <v>32</v>
      </c>
      <c r="AX160" s="14" t="s">
        <v>76</v>
      </c>
      <c r="AY160" s="224" t="s">
        <v>123</v>
      </c>
    </row>
    <row r="161" spans="2:51" s="13" customFormat="1" ht="11.25">
      <c r="B161" s="204"/>
      <c r="C161" s="205"/>
      <c r="D161" s="202" t="s">
        <v>135</v>
      </c>
      <c r="E161" s="206" t="s">
        <v>1</v>
      </c>
      <c r="F161" s="207" t="s">
        <v>176</v>
      </c>
      <c r="G161" s="205"/>
      <c r="H161" s="206" t="s">
        <v>1</v>
      </c>
      <c r="I161" s="208"/>
      <c r="J161" s="205"/>
      <c r="K161" s="205"/>
      <c r="L161" s="209"/>
      <c r="M161" s="210"/>
      <c r="N161" s="211"/>
      <c r="O161" s="211"/>
      <c r="P161" s="211"/>
      <c r="Q161" s="211"/>
      <c r="R161" s="211"/>
      <c r="S161" s="211"/>
      <c r="T161" s="212"/>
      <c r="AT161" s="213" t="s">
        <v>135</v>
      </c>
      <c r="AU161" s="213" t="s">
        <v>86</v>
      </c>
      <c r="AV161" s="13" t="s">
        <v>84</v>
      </c>
      <c r="AW161" s="13" t="s">
        <v>32</v>
      </c>
      <c r="AX161" s="13" t="s">
        <v>76</v>
      </c>
      <c r="AY161" s="213" t="s">
        <v>123</v>
      </c>
    </row>
    <row r="162" spans="2:51" s="14" customFormat="1" ht="11.25">
      <c r="B162" s="214"/>
      <c r="C162" s="215"/>
      <c r="D162" s="202" t="s">
        <v>135</v>
      </c>
      <c r="E162" s="216" t="s">
        <v>1</v>
      </c>
      <c r="F162" s="217" t="s">
        <v>177</v>
      </c>
      <c r="G162" s="215"/>
      <c r="H162" s="218">
        <v>3537.5</v>
      </c>
      <c r="I162" s="219"/>
      <c r="J162" s="215"/>
      <c r="K162" s="215"/>
      <c r="L162" s="220"/>
      <c r="M162" s="221"/>
      <c r="N162" s="222"/>
      <c r="O162" s="222"/>
      <c r="P162" s="222"/>
      <c r="Q162" s="222"/>
      <c r="R162" s="222"/>
      <c r="S162" s="222"/>
      <c r="T162" s="223"/>
      <c r="AT162" s="224" t="s">
        <v>135</v>
      </c>
      <c r="AU162" s="224" t="s">
        <v>86</v>
      </c>
      <c r="AV162" s="14" t="s">
        <v>86</v>
      </c>
      <c r="AW162" s="14" t="s">
        <v>32</v>
      </c>
      <c r="AX162" s="14" t="s">
        <v>76</v>
      </c>
      <c r="AY162" s="224" t="s">
        <v>123</v>
      </c>
    </row>
    <row r="163" spans="2:51" s="13" customFormat="1" ht="11.25">
      <c r="B163" s="204"/>
      <c r="C163" s="205"/>
      <c r="D163" s="202" t="s">
        <v>135</v>
      </c>
      <c r="E163" s="206" t="s">
        <v>1</v>
      </c>
      <c r="F163" s="207" t="s">
        <v>178</v>
      </c>
      <c r="G163" s="205"/>
      <c r="H163" s="206" t="s">
        <v>1</v>
      </c>
      <c r="I163" s="208"/>
      <c r="J163" s="205"/>
      <c r="K163" s="205"/>
      <c r="L163" s="209"/>
      <c r="M163" s="210"/>
      <c r="N163" s="211"/>
      <c r="O163" s="211"/>
      <c r="P163" s="211"/>
      <c r="Q163" s="211"/>
      <c r="R163" s="211"/>
      <c r="S163" s="211"/>
      <c r="T163" s="212"/>
      <c r="AT163" s="213" t="s">
        <v>135</v>
      </c>
      <c r="AU163" s="213" t="s">
        <v>86</v>
      </c>
      <c r="AV163" s="13" t="s">
        <v>84</v>
      </c>
      <c r="AW163" s="13" t="s">
        <v>32</v>
      </c>
      <c r="AX163" s="13" t="s">
        <v>76</v>
      </c>
      <c r="AY163" s="213" t="s">
        <v>123</v>
      </c>
    </row>
    <row r="164" spans="2:51" s="14" customFormat="1" ht="11.25">
      <c r="B164" s="214"/>
      <c r="C164" s="215"/>
      <c r="D164" s="202" t="s">
        <v>135</v>
      </c>
      <c r="E164" s="216" t="s">
        <v>1</v>
      </c>
      <c r="F164" s="217" t="s">
        <v>179</v>
      </c>
      <c r="G164" s="215"/>
      <c r="H164" s="218">
        <v>35</v>
      </c>
      <c r="I164" s="219"/>
      <c r="J164" s="215"/>
      <c r="K164" s="215"/>
      <c r="L164" s="220"/>
      <c r="M164" s="221"/>
      <c r="N164" s="222"/>
      <c r="O164" s="222"/>
      <c r="P164" s="222"/>
      <c r="Q164" s="222"/>
      <c r="R164" s="222"/>
      <c r="S164" s="222"/>
      <c r="T164" s="223"/>
      <c r="AT164" s="224" t="s">
        <v>135</v>
      </c>
      <c r="AU164" s="224" t="s">
        <v>86</v>
      </c>
      <c r="AV164" s="14" t="s">
        <v>86</v>
      </c>
      <c r="AW164" s="14" t="s">
        <v>32</v>
      </c>
      <c r="AX164" s="14" t="s">
        <v>76</v>
      </c>
      <c r="AY164" s="224" t="s">
        <v>123</v>
      </c>
    </row>
    <row r="165" spans="2:51" s="15" customFormat="1" ht="11.25">
      <c r="B165" s="225"/>
      <c r="C165" s="226"/>
      <c r="D165" s="202" t="s">
        <v>135</v>
      </c>
      <c r="E165" s="227" t="s">
        <v>1</v>
      </c>
      <c r="F165" s="228" t="s">
        <v>140</v>
      </c>
      <c r="G165" s="226"/>
      <c r="H165" s="229">
        <v>4565.0599999999995</v>
      </c>
      <c r="I165" s="230"/>
      <c r="J165" s="226"/>
      <c r="K165" s="226"/>
      <c r="L165" s="231"/>
      <c r="M165" s="232"/>
      <c r="N165" s="233"/>
      <c r="O165" s="233"/>
      <c r="P165" s="233"/>
      <c r="Q165" s="233"/>
      <c r="R165" s="233"/>
      <c r="S165" s="233"/>
      <c r="T165" s="234"/>
      <c r="AT165" s="235" t="s">
        <v>135</v>
      </c>
      <c r="AU165" s="235" t="s">
        <v>86</v>
      </c>
      <c r="AV165" s="15" t="s">
        <v>129</v>
      </c>
      <c r="AW165" s="15" t="s">
        <v>32</v>
      </c>
      <c r="AX165" s="15" t="s">
        <v>76</v>
      </c>
      <c r="AY165" s="235" t="s">
        <v>123</v>
      </c>
    </row>
    <row r="166" spans="1:65" s="2" customFormat="1" ht="37.9" customHeight="1">
      <c r="A166" s="34"/>
      <c r="B166" s="35"/>
      <c r="C166" s="183" t="s">
        <v>180</v>
      </c>
      <c r="D166" s="183" t="s">
        <v>125</v>
      </c>
      <c r="E166" s="184" t="s">
        <v>181</v>
      </c>
      <c r="F166" s="185" t="s">
        <v>182</v>
      </c>
      <c r="G166" s="186" t="s">
        <v>156</v>
      </c>
      <c r="H166" s="187">
        <v>45650.6</v>
      </c>
      <c r="I166" s="188"/>
      <c r="J166" s="189">
        <f>ROUND(I166*H166,2)</f>
        <v>0</v>
      </c>
      <c r="K166" s="190"/>
      <c r="L166" s="39"/>
      <c r="M166" s="191" t="s">
        <v>1</v>
      </c>
      <c r="N166" s="192" t="s">
        <v>41</v>
      </c>
      <c r="O166" s="71"/>
      <c r="P166" s="193">
        <f>O166*H166</f>
        <v>0</v>
      </c>
      <c r="Q166" s="193">
        <v>0</v>
      </c>
      <c r="R166" s="193">
        <f>Q166*H166</f>
        <v>0</v>
      </c>
      <c r="S166" s="193">
        <v>0</v>
      </c>
      <c r="T166" s="194">
        <f>S166*H166</f>
        <v>0</v>
      </c>
      <c r="U166" s="34"/>
      <c r="V166" s="34"/>
      <c r="W166" s="34"/>
      <c r="X166" s="34"/>
      <c r="Y166" s="34"/>
      <c r="Z166" s="34"/>
      <c r="AA166" s="34"/>
      <c r="AB166" s="34"/>
      <c r="AC166" s="34"/>
      <c r="AD166" s="34"/>
      <c r="AE166" s="34"/>
      <c r="AR166" s="195" t="s">
        <v>129</v>
      </c>
      <c r="AT166" s="195" t="s">
        <v>125</v>
      </c>
      <c r="AU166" s="195" t="s">
        <v>86</v>
      </c>
      <c r="AY166" s="17" t="s">
        <v>123</v>
      </c>
      <c r="BE166" s="196">
        <f>IF(N166="základní",J166,0)</f>
        <v>0</v>
      </c>
      <c r="BF166" s="196">
        <f>IF(N166="snížená",J166,0)</f>
        <v>0</v>
      </c>
      <c r="BG166" s="196">
        <f>IF(N166="zákl. přenesená",J166,0)</f>
        <v>0</v>
      </c>
      <c r="BH166" s="196">
        <f>IF(N166="sníž. přenesená",J166,0)</f>
        <v>0</v>
      </c>
      <c r="BI166" s="196">
        <f>IF(N166="nulová",J166,0)</f>
        <v>0</v>
      </c>
      <c r="BJ166" s="17" t="s">
        <v>84</v>
      </c>
      <c r="BK166" s="196">
        <f>ROUND(I166*H166,2)</f>
        <v>0</v>
      </c>
      <c r="BL166" s="17" t="s">
        <v>129</v>
      </c>
      <c r="BM166" s="195" t="s">
        <v>183</v>
      </c>
    </row>
    <row r="167" spans="1:47" s="2" customFormat="1" ht="11.25">
      <c r="A167" s="34"/>
      <c r="B167" s="35"/>
      <c r="C167" s="36"/>
      <c r="D167" s="197" t="s">
        <v>131</v>
      </c>
      <c r="E167" s="36"/>
      <c r="F167" s="198" t="s">
        <v>184</v>
      </c>
      <c r="G167" s="36"/>
      <c r="H167" s="36"/>
      <c r="I167" s="199"/>
      <c r="J167" s="36"/>
      <c r="K167" s="36"/>
      <c r="L167" s="39"/>
      <c r="M167" s="200"/>
      <c r="N167" s="201"/>
      <c r="O167" s="71"/>
      <c r="P167" s="71"/>
      <c r="Q167" s="71"/>
      <c r="R167" s="71"/>
      <c r="S167" s="71"/>
      <c r="T167" s="72"/>
      <c r="U167" s="34"/>
      <c r="V167" s="34"/>
      <c r="W167" s="34"/>
      <c r="X167" s="34"/>
      <c r="Y167" s="34"/>
      <c r="Z167" s="34"/>
      <c r="AA167" s="34"/>
      <c r="AB167" s="34"/>
      <c r="AC167" s="34"/>
      <c r="AD167" s="34"/>
      <c r="AE167" s="34"/>
      <c r="AT167" s="17" t="s">
        <v>131</v>
      </c>
      <c r="AU167" s="17" t="s">
        <v>86</v>
      </c>
    </row>
    <row r="168" spans="2:51" s="14" customFormat="1" ht="11.25">
      <c r="B168" s="214"/>
      <c r="C168" s="215"/>
      <c r="D168" s="202" t="s">
        <v>135</v>
      </c>
      <c r="E168" s="216" t="s">
        <v>1</v>
      </c>
      <c r="F168" s="217" t="s">
        <v>185</v>
      </c>
      <c r="G168" s="215"/>
      <c r="H168" s="218">
        <v>45650.6</v>
      </c>
      <c r="I168" s="219"/>
      <c r="J168" s="215"/>
      <c r="K168" s="215"/>
      <c r="L168" s="220"/>
      <c r="M168" s="221"/>
      <c r="N168" s="222"/>
      <c r="O168" s="222"/>
      <c r="P168" s="222"/>
      <c r="Q168" s="222"/>
      <c r="R168" s="222"/>
      <c r="S168" s="222"/>
      <c r="T168" s="223"/>
      <c r="AT168" s="224" t="s">
        <v>135</v>
      </c>
      <c r="AU168" s="224" t="s">
        <v>86</v>
      </c>
      <c r="AV168" s="14" t="s">
        <v>86</v>
      </c>
      <c r="AW168" s="14" t="s">
        <v>32</v>
      </c>
      <c r="AX168" s="14" t="s">
        <v>84</v>
      </c>
      <c r="AY168" s="224" t="s">
        <v>123</v>
      </c>
    </row>
    <row r="169" spans="1:65" s="2" customFormat="1" ht="24.2" customHeight="1">
      <c r="A169" s="34"/>
      <c r="B169" s="35"/>
      <c r="C169" s="183" t="s">
        <v>186</v>
      </c>
      <c r="D169" s="183" t="s">
        <v>125</v>
      </c>
      <c r="E169" s="184" t="s">
        <v>187</v>
      </c>
      <c r="F169" s="185" t="s">
        <v>188</v>
      </c>
      <c r="G169" s="186" t="s">
        <v>189</v>
      </c>
      <c r="H169" s="187">
        <v>8217.108</v>
      </c>
      <c r="I169" s="188"/>
      <c r="J169" s="189">
        <f>ROUND(I169*H169,2)</f>
        <v>0</v>
      </c>
      <c r="K169" s="190"/>
      <c r="L169" s="39"/>
      <c r="M169" s="191" t="s">
        <v>1</v>
      </c>
      <c r="N169" s="192" t="s">
        <v>41</v>
      </c>
      <c r="O169" s="71"/>
      <c r="P169" s="193">
        <f>O169*H169</f>
        <v>0</v>
      </c>
      <c r="Q169" s="193">
        <v>0</v>
      </c>
      <c r="R169" s="193">
        <f>Q169*H169</f>
        <v>0</v>
      </c>
      <c r="S169" s="193">
        <v>0</v>
      </c>
      <c r="T169" s="194">
        <f>S169*H169</f>
        <v>0</v>
      </c>
      <c r="U169" s="34"/>
      <c r="V169" s="34"/>
      <c r="W169" s="34"/>
      <c r="X169" s="34"/>
      <c r="Y169" s="34"/>
      <c r="Z169" s="34"/>
      <c r="AA169" s="34"/>
      <c r="AB169" s="34"/>
      <c r="AC169" s="34"/>
      <c r="AD169" s="34"/>
      <c r="AE169" s="34"/>
      <c r="AR169" s="195" t="s">
        <v>129</v>
      </c>
      <c r="AT169" s="195" t="s">
        <v>125</v>
      </c>
      <c r="AU169" s="195" t="s">
        <v>86</v>
      </c>
      <c r="AY169" s="17" t="s">
        <v>123</v>
      </c>
      <c r="BE169" s="196">
        <f>IF(N169="základní",J169,0)</f>
        <v>0</v>
      </c>
      <c r="BF169" s="196">
        <f>IF(N169="snížená",J169,0)</f>
        <v>0</v>
      </c>
      <c r="BG169" s="196">
        <f>IF(N169="zákl. přenesená",J169,0)</f>
        <v>0</v>
      </c>
      <c r="BH169" s="196">
        <f>IF(N169="sníž. přenesená",J169,0)</f>
        <v>0</v>
      </c>
      <c r="BI169" s="196">
        <f>IF(N169="nulová",J169,0)</f>
        <v>0</v>
      </c>
      <c r="BJ169" s="17" t="s">
        <v>84</v>
      </c>
      <c r="BK169" s="196">
        <f>ROUND(I169*H169,2)</f>
        <v>0</v>
      </c>
      <c r="BL169" s="17" t="s">
        <v>129</v>
      </c>
      <c r="BM169" s="195" t="s">
        <v>190</v>
      </c>
    </row>
    <row r="170" spans="1:47" s="2" customFormat="1" ht="11.25">
      <c r="A170" s="34"/>
      <c r="B170" s="35"/>
      <c r="C170" s="36"/>
      <c r="D170" s="197" t="s">
        <v>131</v>
      </c>
      <c r="E170" s="36"/>
      <c r="F170" s="198" t="s">
        <v>191</v>
      </c>
      <c r="G170" s="36"/>
      <c r="H170" s="36"/>
      <c r="I170" s="199"/>
      <c r="J170" s="36"/>
      <c r="K170" s="36"/>
      <c r="L170" s="39"/>
      <c r="M170" s="200"/>
      <c r="N170" s="201"/>
      <c r="O170" s="71"/>
      <c r="P170" s="71"/>
      <c r="Q170" s="71"/>
      <c r="R170" s="71"/>
      <c r="S170" s="71"/>
      <c r="T170" s="72"/>
      <c r="U170" s="34"/>
      <c r="V170" s="34"/>
      <c r="W170" s="34"/>
      <c r="X170" s="34"/>
      <c r="Y170" s="34"/>
      <c r="Z170" s="34"/>
      <c r="AA170" s="34"/>
      <c r="AB170" s="34"/>
      <c r="AC170" s="34"/>
      <c r="AD170" s="34"/>
      <c r="AE170" s="34"/>
      <c r="AT170" s="17" t="s">
        <v>131</v>
      </c>
      <c r="AU170" s="17" t="s">
        <v>86</v>
      </c>
    </row>
    <row r="171" spans="2:51" s="14" customFormat="1" ht="11.25">
      <c r="B171" s="214"/>
      <c r="C171" s="215"/>
      <c r="D171" s="202" t="s">
        <v>135</v>
      </c>
      <c r="E171" s="216" t="s">
        <v>1</v>
      </c>
      <c r="F171" s="217" t="s">
        <v>192</v>
      </c>
      <c r="G171" s="215"/>
      <c r="H171" s="218">
        <v>8217.108</v>
      </c>
      <c r="I171" s="219"/>
      <c r="J171" s="215"/>
      <c r="K171" s="215"/>
      <c r="L171" s="220"/>
      <c r="M171" s="221"/>
      <c r="N171" s="222"/>
      <c r="O171" s="222"/>
      <c r="P171" s="222"/>
      <c r="Q171" s="222"/>
      <c r="R171" s="222"/>
      <c r="S171" s="222"/>
      <c r="T171" s="223"/>
      <c r="AT171" s="224" t="s">
        <v>135</v>
      </c>
      <c r="AU171" s="224" t="s">
        <v>86</v>
      </c>
      <c r="AV171" s="14" t="s">
        <v>86</v>
      </c>
      <c r="AW171" s="14" t="s">
        <v>32</v>
      </c>
      <c r="AX171" s="14" t="s">
        <v>84</v>
      </c>
      <c r="AY171" s="224" t="s">
        <v>123</v>
      </c>
    </row>
    <row r="172" spans="1:65" s="2" customFormat="1" ht="24.2" customHeight="1">
      <c r="A172" s="34"/>
      <c r="B172" s="35"/>
      <c r="C172" s="183" t="s">
        <v>193</v>
      </c>
      <c r="D172" s="183" t="s">
        <v>125</v>
      </c>
      <c r="E172" s="184" t="s">
        <v>194</v>
      </c>
      <c r="F172" s="185" t="s">
        <v>195</v>
      </c>
      <c r="G172" s="186" t="s">
        <v>156</v>
      </c>
      <c r="H172" s="187">
        <v>4565.06</v>
      </c>
      <c r="I172" s="188"/>
      <c r="J172" s="189">
        <f>ROUND(I172*H172,2)</f>
        <v>0</v>
      </c>
      <c r="K172" s="190"/>
      <c r="L172" s="39"/>
      <c r="M172" s="191" t="s">
        <v>1</v>
      </c>
      <c r="N172" s="192" t="s">
        <v>41</v>
      </c>
      <c r="O172" s="71"/>
      <c r="P172" s="193">
        <f>O172*H172</f>
        <v>0</v>
      </c>
      <c r="Q172" s="193">
        <v>0</v>
      </c>
      <c r="R172" s="193">
        <f>Q172*H172</f>
        <v>0</v>
      </c>
      <c r="S172" s="193">
        <v>0</v>
      </c>
      <c r="T172" s="194">
        <f>S172*H172</f>
        <v>0</v>
      </c>
      <c r="U172" s="34"/>
      <c r="V172" s="34"/>
      <c r="W172" s="34"/>
      <c r="X172" s="34"/>
      <c r="Y172" s="34"/>
      <c r="Z172" s="34"/>
      <c r="AA172" s="34"/>
      <c r="AB172" s="34"/>
      <c r="AC172" s="34"/>
      <c r="AD172" s="34"/>
      <c r="AE172" s="34"/>
      <c r="AR172" s="195" t="s">
        <v>129</v>
      </c>
      <c r="AT172" s="195" t="s">
        <v>125</v>
      </c>
      <c r="AU172" s="195" t="s">
        <v>86</v>
      </c>
      <c r="AY172" s="17" t="s">
        <v>123</v>
      </c>
      <c r="BE172" s="196">
        <f>IF(N172="základní",J172,0)</f>
        <v>0</v>
      </c>
      <c r="BF172" s="196">
        <f>IF(N172="snížená",J172,0)</f>
        <v>0</v>
      </c>
      <c r="BG172" s="196">
        <f>IF(N172="zákl. přenesená",J172,0)</f>
        <v>0</v>
      </c>
      <c r="BH172" s="196">
        <f>IF(N172="sníž. přenesená",J172,0)</f>
        <v>0</v>
      </c>
      <c r="BI172" s="196">
        <f>IF(N172="nulová",J172,0)</f>
        <v>0</v>
      </c>
      <c r="BJ172" s="17" t="s">
        <v>84</v>
      </c>
      <c r="BK172" s="196">
        <f>ROUND(I172*H172,2)</f>
        <v>0</v>
      </c>
      <c r="BL172" s="17" t="s">
        <v>129</v>
      </c>
      <c r="BM172" s="195" t="s">
        <v>196</v>
      </c>
    </row>
    <row r="173" spans="1:47" s="2" customFormat="1" ht="11.25">
      <c r="A173" s="34"/>
      <c r="B173" s="35"/>
      <c r="C173" s="36"/>
      <c r="D173" s="197" t="s">
        <v>131</v>
      </c>
      <c r="E173" s="36"/>
      <c r="F173" s="198" t="s">
        <v>197</v>
      </c>
      <c r="G173" s="36"/>
      <c r="H173" s="36"/>
      <c r="I173" s="199"/>
      <c r="J173" s="36"/>
      <c r="K173" s="36"/>
      <c r="L173" s="39"/>
      <c r="M173" s="200"/>
      <c r="N173" s="201"/>
      <c r="O173" s="71"/>
      <c r="P173" s="71"/>
      <c r="Q173" s="71"/>
      <c r="R173" s="71"/>
      <c r="S173" s="71"/>
      <c r="T173" s="72"/>
      <c r="U173" s="34"/>
      <c r="V173" s="34"/>
      <c r="W173" s="34"/>
      <c r="X173" s="34"/>
      <c r="Y173" s="34"/>
      <c r="Z173" s="34"/>
      <c r="AA173" s="34"/>
      <c r="AB173" s="34"/>
      <c r="AC173" s="34"/>
      <c r="AD173" s="34"/>
      <c r="AE173" s="34"/>
      <c r="AT173" s="17" t="s">
        <v>131</v>
      </c>
      <c r="AU173" s="17" t="s">
        <v>86</v>
      </c>
    </row>
    <row r="174" spans="2:63" s="12" customFormat="1" ht="22.9" customHeight="1">
      <c r="B174" s="167"/>
      <c r="C174" s="168"/>
      <c r="D174" s="169" t="s">
        <v>75</v>
      </c>
      <c r="E174" s="181" t="s">
        <v>198</v>
      </c>
      <c r="F174" s="181" t="s">
        <v>1</v>
      </c>
      <c r="G174" s="168"/>
      <c r="H174" s="168"/>
      <c r="I174" s="171"/>
      <c r="J174" s="182">
        <f>BK174</f>
        <v>0</v>
      </c>
      <c r="K174" s="168"/>
      <c r="L174" s="173"/>
      <c r="M174" s="174"/>
      <c r="N174" s="175"/>
      <c r="O174" s="175"/>
      <c r="P174" s="176">
        <v>0</v>
      </c>
      <c r="Q174" s="175"/>
      <c r="R174" s="176">
        <v>0</v>
      </c>
      <c r="S174" s="175"/>
      <c r="T174" s="177">
        <v>0</v>
      </c>
      <c r="AR174" s="178" t="s">
        <v>84</v>
      </c>
      <c r="AT174" s="179" t="s">
        <v>75</v>
      </c>
      <c r="AU174" s="179" t="s">
        <v>84</v>
      </c>
      <c r="AY174" s="178" t="s">
        <v>123</v>
      </c>
      <c r="BK174" s="180">
        <v>0</v>
      </c>
    </row>
    <row r="175" spans="2:63" s="12" customFormat="1" ht="22.9" customHeight="1">
      <c r="B175" s="167"/>
      <c r="C175" s="168"/>
      <c r="D175" s="169" t="s">
        <v>75</v>
      </c>
      <c r="E175" s="181" t="s">
        <v>161</v>
      </c>
      <c r="F175" s="181" t="s">
        <v>199</v>
      </c>
      <c r="G175" s="168"/>
      <c r="H175" s="168"/>
      <c r="I175" s="171"/>
      <c r="J175" s="182">
        <f>BK175</f>
        <v>0</v>
      </c>
      <c r="K175" s="168"/>
      <c r="L175" s="173"/>
      <c r="M175" s="174"/>
      <c r="N175" s="175"/>
      <c r="O175" s="175"/>
      <c r="P175" s="176">
        <f>SUM(P176:P215)</f>
        <v>0</v>
      </c>
      <c r="Q175" s="175"/>
      <c r="R175" s="176">
        <f>SUM(R176:R215)</f>
        <v>1168.83</v>
      </c>
      <c r="S175" s="175"/>
      <c r="T175" s="177">
        <f>SUM(T176:T215)</f>
        <v>0</v>
      </c>
      <c r="AR175" s="178" t="s">
        <v>84</v>
      </c>
      <c r="AT175" s="179" t="s">
        <v>75</v>
      </c>
      <c r="AU175" s="179" t="s">
        <v>84</v>
      </c>
      <c r="AY175" s="178" t="s">
        <v>123</v>
      </c>
      <c r="BK175" s="180">
        <f>SUM(BK176:BK215)</f>
        <v>0</v>
      </c>
    </row>
    <row r="176" spans="1:65" s="2" customFormat="1" ht="21.75" customHeight="1">
      <c r="A176" s="34"/>
      <c r="B176" s="35"/>
      <c r="C176" s="183" t="s">
        <v>200</v>
      </c>
      <c r="D176" s="183" t="s">
        <v>125</v>
      </c>
      <c r="E176" s="184" t="s">
        <v>201</v>
      </c>
      <c r="F176" s="185" t="s">
        <v>202</v>
      </c>
      <c r="G176" s="186" t="s">
        <v>128</v>
      </c>
      <c r="H176" s="187">
        <v>2257.3</v>
      </c>
      <c r="I176" s="188"/>
      <c r="J176" s="189">
        <f>ROUND(I176*H176,2)</f>
        <v>0</v>
      </c>
      <c r="K176" s="190"/>
      <c r="L176" s="39"/>
      <c r="M176" s="191" t="s">
        <v>1</v>
      </c>
      <c r="N176" s="192" t="s">
        <v>41</v>
      </c>
      <c r="O176" s="71"/>
      <c r="P176" s="193">
        <f>O176*H176</f>
        <v>0</v>
      </c>
      <c r="Q176" s="193">
        <v>0</v>
      </c>
      <c r="R176" s="193">
        <f>Q176*H176</f>
        <v>0</v>
      </c>
      <c r="S176" s="193">
        <v>0</v>
      </c>
      <c r="T176" s="194">
        <f>S176*H176</f>
        <v>0</v>
      </c>
      <c r="U176" s="34"/>
      <c r="V176" s="34"/>
      <c r="W176" s="34"/>
      <c r="X176" s="34"/>
      <c r="Y176" s="34"/>
      <c r="Z176" s="34"/>
      <c r="AA176" s="34"/>
      <c r="AB176" s="34"/>
      <c r="AC176" s="34"/>
      <c r="AD176" s="34"/>
      <c r="AE176" s="34"/>
      <c r="AR176" s="195" t="s">
        <v>129</v>
      </c>
      <c r="AT176" s="195" t="s">
        <v>125</v>
      </c>
      <c r="AU176" s="195" t="s">
        <v>86</v>
      </c>
      <c r="AY176" s="17" t="s">
        <v>123</v>
      </c>
      <c r="BE176" s="196">
        <f>IF(N176="základní",J176,0)</f>
        <v>0</v>
      </c>
      <c r="BF176" s="196">
        <f>IF(N176="snížená",J176,0)</f>
        <v>0</v>
      </c>
      <c r="BG176" s="196">
        <f>IF(N176="zákl. přenesená",J176,0)</f>
        <v>0</v>
      </c>
      <c r="BH176" s="196">
        <f>IF(N176="sníž. přenesená",J176,0)</f>
        <v>0</v>
      </c>
      <c r="BI176" s="196">
        <f>IF(N176="nulová",J176,0)</f>
        <v>0</v>
      </c>
      <c r="BJ176" s="17" t="s">
        <v>84</v>
      </c>
      <c r="BK176" s="196">
        <f>ROUND(I176*H176,2)</f>
        <v>0</v>
      </c>
      <c r="BL176" s="17" t="s">
        <v>129</v>
      </c>
      <c r="BM176" s="195" t="s">
        <v>203</v>
      </c>
    </row>
    <row r="177" spans="1:47" s="2" customFormat="1" ht="11.25">
      <c r="A177" s="34"/>
      <c r="B177" s="35"/>
      <c r="C177" s="36"/>
      <c r="D177" s="197" t="s">
        <v>131</v>
      </c>
      <c r="E177" s="36"/>
      <c r="F177" s="198" t="s">
        <v>204</v>
      </c>
      <c r="G177" s="36"/>
      <c r="H177" s="36"/>
      <c r="I177" s="199"/>
      <c r="J177" s="36"/>
      <c r="K177" s="36"/>
      <c r="L177" s="39"/>
      <c r="M177" s="200"/>
      <c r="N177" s="201"/>
      <c r="O177" s="71"/>
      <c r="P177" s="71"/>
      <c r="Q177" s="71"/>
      <c r="R177" s="71"/>
      <c r="S177" s="71"/>
      <c r="T177" s="72"/>
      <c r="U177" s="34"/>
      <c r="V177" s="34"/>
      <c r="W177" s="34"/>
      <c r="X177" s="34"/>
      <c r="Y177" s="34"/>
      <c r="Z177" s="34"/>
      <c r="AA177" s="34"/>
      <c r="AB177" s="34"/>
      <c r="AC177" s="34"/>
      <c r="AD177" s="34"/>
      <c r="AE177" s="34"/>
      <c r="AT177" s="17" t="s">
        <v>131</v>
      </c>
      <c r="AU177" s="17" t="s">
        <v>86</v>
      </c>
    </row>
    <row r="178" spans="1:47" s="2" customFormat="1" ht="19.5">
      <c r="A178" s="34"/>
      <c r="B178" s="35"/>
      <c r="C178" s="36"/>
      <c r="D178" s="202" t="s">
        <v>133</v>
      </c>
      <c r="E178" s="36"/>
      <c r="F178" s="203" t="s">
        <v>159</v>
      </c>
      <c r="G178" s="36"/>
      <c r="H178" s="36"/>
      <c r="I178" s="199"/>
      <c r="J178" s="36"/>
      <c r="K178" s="36"/>
      <c r="L178" s="39"/>
      <c r="M178" s="200"/>
      <c r="N178" s="201"/>
      <c r="O178" s="71"/>
      <c r="P178" s="71"/>
      <c r="Q178" s="71"/>
      <c r="R178" s="71"/>
      <c r="S178" s="71"/>
      <c r="T178" s="72"/>
      <c r="U178" s="34"/>
      <c r="V178" s="34"/>
      <c r="W178" s="34"/>
      <c r="X178" s="34"/>
      <c r="Y178" s="34"/>
      <c r="Z178" s="34"/>
      <c r="AA178" s="34"/>
      <c r="AB178" s="34"/>
      <c r="AC178" s="34"/>
      <c r="AD178" s="34"/>
      <c r="AE178" s="34"/>
      <c r="AT178" s="17" t="s">
        <v>133</v>
      </c>
      <c r="AU178" s="17" t="s">
        <v>86</v>
      </c>
    </row>
    <row r="179" spans="2:51" s="14" customFormat="1" ht="11.25">
      <c r="B179" s="214"/>
      <c r="C179" s="215"/>
      <c r="D179" s="202" t="s">
        <v>135</v>
      </c>
      <c r="E179" s="216" t="s">
        <v>1</v>
      </c>
      <c r="F179" s="217" t="s">
        <v>137</v>
      </c>
      <c r="G179" s="215"/>
      <c r="H179" s="218">
        <v>2257.3</v>
      </c>
      <c r="I179" s="219"/>
      <c r="J179" s="215"/>
      <c r="K179" s="215"/>
      <c r="L179" s="220"/>
      <c r="M179" s="221"/>
      <c r="N179" s="222"/>
      <c r="O179" s="222"/>
      <c r="P179" s="222"/>
      <c r="Q179" s="222"/>
      <c r="R179" s="222"/>
      <c r="S179" s="222"/>
      <c r="T179" s="223"/>
      <c r="AT179" s="224" t="s">
        <v>135</v>
      </c>
      <c r="AU179" s="224" t="s">
        <v>86</v>
      </c>
      <c r="AV179" s="14" t="s">
        <v>86</v>
      </c>
      <c r="AW179" s="14" t="s">
        <v>32</v>
      </c>
      <c r="AX179" s="14" t="s">
        <v>84</v>
      </c>
      <c r="AY179" s="224" t="s">
        <v>123</v>
      </c>
    </row>
    <row r="180" spans="1:65" s="2" customFormat="1" ht="24.2" customHeight="1">
      <c r="A180" s="34"/>
      <c r="B180" s="35"/>
      <c r="C180" s="183" t="s">
        <v>205</v>
      </c>
      <c r="D180" s="183" t="s">
        <v>125</v>
      </c>
      <c r="E180" s="184" t="s">
        <v>206</v>
      </c>
      <c r="F180" s="185" t="s">
        <v>207</v>
      </c>
      <c r="G180" s="186" t="s">
        <v>128</v>
      </c>
      <c r="H180" s="187">
        <v>2257.3</v>
      </c>
      <c r="I180" s="188"/>
      <c r="J180" s="189">
        <f>ROUND(I180*H180,2)</f>
        <v>0</v>
      </c>
      <c r="K180" s="190"/>
      <c r="L180" s="39"/>
      <c r="M180" s="191" t="s">
        <v>1</v>
      </c>
      <c r="N180" s="192" t="s">
        <v>41</v>
      </c>
      <c r="O180" s="71"/>
      <c r="P180" s="193">
        <f>O180*H180</f>
        <v>0</v>
      </c>
      <c r="Q180" s="193">
        <v>0</v>
      </c>
      <c r="R180" s="193">
        <f>Q180*H180</f>
        <v>0</v>
      </c>
      <c r="S180" s="193">
        <v>0</v>
      </c>
      <c r="T180" s="194">
        <f>S180*H180</f>
        <v>0</v>
      </c>
      <c r="U180" s="34"/>
      <c r="V180" s="34"/>
      <c r="W180" s="34"/>
      <c r="X180" s="34"/>
      <c r="Y180" s="34"/>
      <c r="Z180" s="34"/>
      <c r="AA180" s="34"/>
      <c r="AB180" s="34"/>
      <c r="AC180" s="34"/>
      <c r="AD180" s="34"/>
      <c r="AE180" s="34"/>
      <c r="AR180" s="195" t="s">
        <v>129</v>
      </c>
      <c r="AT180" s="195" t="s">
        <v>125</v>
      </c>
      <c r="AU180" s="195" t="s">
        <v>86</v>
      </c>
      <c r="AY180" s="17" t="s">
        <v>123</v>
      </c>
      <c r="BE180" s="196">
        <f>IF(N180="základní",J180,0)</f>
        <v>0</v>
      </c>
      <c r="BF180" s="196">
        <f>IF(N180="snížená",J180,0)</f>
        <v>0</v>
      </c>
      <c r="BG180" s="196">
        <f>IF(N180="zákl. přenesená",J180,0)</f>
        <v>0</v>
      </c>
      <c r="BH180" s="196">
        <f>IF(N180="sníž. přenesená",J180,0)</f>
        <v>0</v>
      </c>
      <c r="BI180" s="196">
        <f>IF(N180="nulová",J180,0)</f>
        <v>0</v>
      </c>
      <c r="BJ180" s="17" t="s">
        <v>84</v>
      </c>
      <c r="BK180" s="196">
        <f>ROUND(I180*H180,2)</f>
        <v>0</v>
      </c>
      <c r="BL180" s="17" t="s">
        <v>129</v>
      </c>
      <c r="BM180" s="195" t="s">
        <v>208</v>
      </c>
    </row>
    <row r="181" spans="1:47" s="2" customFormat="1" ht="11.25">
      <c r="A181" s="34"/>
      <c r="B181" s="35"/>
      <c r="C181" s="36"/>
      <c r="D181" s="197" t="s">
        <v>131</v>
      </c>
      <c r="E181" s="36"/>
      <c r="F181" s="198" t="s">
        <v>209</v>
      </c>
      <c r="G181" s="36"/>
      <c r="H181" s="36"/>
      <c r="I181" s="199"/>
      <c r="J181" s="36"/>
      <c r="K181" s="36"/>
      <c r="L181" s="39"/>
      <c r="M181" s="200"/>
      <c r="N181" s="201"/>
      <c r="O181" s="71"/>
      <c r="P181" s="71"/>
      <c r="Q181" s="71"/>
      <c r="R181" s="71"/>
      <c r="S181" s="71"/>
      <c r="T181" s="72"/>
      <c r="U181" s="34"/>
      <c r="V181" s="34"/>
      <c r="W181" s="34"/>
      <c r="X181" s="34"/>
      <c r="Y181" s="34"/>
      <c r="Z181" s="34"/>
      <c r="AA181" s="34"/>
      <c r="AB181" s="34"/>
      <c r="AC181" s="34"/>
      <c r="AD181" s="34"/>
      <c r="AE181" s="34"/>
      <c r="AT181" s="17" t="s">
        <v>131</v>
      </c>
      <c r="AU181" s="17" t="s">
        <v>86</v>
      </c>
    </row>
    <row r="182" spans="1:47" s="2" customFormat="1" ht="19.5">
      <c r="A182" s="34"/>
      <c r="B182" s="35"/>
      <c r="C182" s="36"/>
      <c r="D182" s="202" t="s">
        <v>133</v>
      </c>
      <c r="E182" s="36"/>
      <c r="F182" s="203" t="s">
        <v>159</v>
      </c>
      <c r="G182" s="36"/>
      <c r="H182" s="36"/>
      <c r="I182" s="199"/>
      <c r="J182" s="36"/>
      <c r="K182" s="36"/>
      <c r="L182" s="39"/>
      <c r="M182" s="200"/>
      <c r="N182" s="201"/>
      <c r="O182" s="71"/>
      <c r="P182" s="71"/>
      <c r="Q182" s="71"/>
      <c r="R182" s="71"/>
      <c r="S182" s="71"/>
      <c r="T182" s="72"/>
      <c r="U182" s="34"/>
      <c r="V182" s="34"/>
      <c r="W182" s="34"/>
      <c r="X182" s="34"/>
      <c r="Y182" s="34"/>
      <c r="Z182" s="34"/>
      <c r="AA182" s="34"/>
      <c r="AB182" s="34"/>
      <c r="AC182" s="34"/>
      <c r="AD182" s="34"/>
      <c r="AE182" s="34"/>
      <c r="AT182" s="17" t="s">
        <v>133</v>
      </c>
      <c r="AU182" s="17" t="s">
        <v>86</v>
      </c>
    </row>
    <row r="183" spans="1:65" s="2" customFormat="1" ht="24.2" customHeight="1">
      <c r="A183" s="34"/>
      <c r="B183" s="35"/>
      <c r="C183" s="183" t="s">
        <v>210</v>
      </c>
      <c r="D183" s="183" t="s">
        <v>125</v>
      </c>
      <c r="E183" s="184" t="s">
        <v>211</v>
      </c>
      <c r="F183" s="185" t="s">
        <v>212</v>
      </c>
      <c r="G183" s="186" t="s">
        <v>128</v>
      </c>
      <c r="H183" s="187">
        <v>5411.25</v>
      </c>
      <c r="I183" s="188"/>
      <c r="J183" s="189">
        <f>ROUND(I183*H183,2)</f>
        <v>0</v>
      </c>
      <c r="K183" s="190"/>
      <c r="L183" s="39"/>
      <c r="M183" s="191" t="s">
        <v>1</v>
      </c>
      <c r="N183" s="192" t="s">
        <v>41</v>
      </c>
      <c r="O183" s="71"/>
      <c r="P183" s="193">
        <f>O183*H183</f>
        <v>0</v>
      </c>
      <c r="Q183" s="193">
        <v>0.216</v>
      </c>
      <c r="R183" s="193">
        <f>Q183*H183</f>
        <v>1168.83</v>
      </c>
      <c r="S183" s="193">
        <v>0</v>
      </c>
      <c r="T183" s="194">
        <f>S183*H183</f>
        <v>0</v>
      </c>
      <c r="U183" s="34"/>
      <c r="V183" s="34"/>
      <c r="W183" s="34"/>
      <c r="X183" s="34"/>
      <c r="Y183" s="34"/>
      <c r="Z183" s="34"/>
      <c r="AA183" s="34"/>
      <c r="AB183" s="34"/>
      <c r="AC183" s="34"/>
      <c r="AD183" s="34"/>
      <c r="AE183" s="34"/>
      <c r="AR183" s="195" t="s">
        <v>129</v>
      </c>
      <c r="AT183" s="195" t="s">
        <v>125</v>
      </c>
      <c r="AU183" s="195" t="s">
        <v>86</v>
      </c>
      <c r="AY183" s="17" t="s">
        <v>123</v>
      </c>
      <c r="BE183" s="196">
        <f>IF(N183="základní",J183,0)</f>
        <v>0</v>
      </c>
      <c r="BF183" s="196">
        <f>IF(N183="snížená",J183,0)</f>
        <v>0</v>
      </c>
      <c r="BG183" s="196">
        <f>IF(N183="zákl. přenesená",J183,0)</f>
        <v>0</v>
      </c>
      <c r="BH183" s="196">
        <f>IF(N183="sníž. přenesená",J183,0)</f>
        <v>0</v>
      </c>
      <c r="BI183" s="196">
        <f>IF(N183="nulová",J183,0)</f>
        <v>0</v>
      </c>
      <c r="BJ183" s="17" t="s">
        <v>84</v>
      </c>
      <c r="BK183" s="196">
        <f>ROUND(I183*H183,2)</f>
        <v>0</v>
      </c>
      <c r="BL183" s="17" t="s">
        <v>129</v>
      </c>
      <c r="BM183" s="195" t="s">
        <v>213</v>
      </c>
    </row>
    <row r="184" spans="1:47" s="2" customFormat="1" ht="11.25">
      <c r="A184" s="34"/>
      <c r="B184" s="35"/>
      <c r="C184" s="36"/>
      <c r="D184" s="197" t="s">
        <v>131</v>
      </c>
      <c r="E184" s="36"/>
      <c r="F184" s="198" t="s">
        <v>214</v>
      </c>
      <c r="G184" s="36"/>
      <c r="H184" s="36"/>
      <c r="I184" s="199"/>
      <c r="J184" s="36"/>
      <c r="K184" s="36"/>
      <c r="L184" s="39"/>
      <c r="M184" s="200"/>
      <c r="N184" s="201"/>
      <c r="O184" s="71"/>
      <c r="P184" s="71"/>
      <c r="Q184" s="71"/>
      <c r="R184" s="71"/>
      <c r="S184" s="71"/>
      <c r="T184" s="72"/>
      <c r="U184" s="34"/>
      <c r="V184" s="34"/>
      <c r="W184" s="34"/>
      <c r="X184" s="34"/>
      <c r="Y184" s="34"/>
      <c r="Z184" s="34"/>
      <c r="AA184" s="34"/>
      <c r="AB184" s="34"/>
      <c r="AC184" s="34"/>
      <c r="AD184" s="34"/>
      <c r="AE184" s="34"/>
      <c r="AT184" s="17" t="s">
        <v>131</v>
      </c>
      <c r="AU184" s="17" t="s">
        <v>86</v>
      </c>
    </row>
    <row r="185" spans="2:51" s="14" customFormat="1" ht="11.25">
      <c r="B185" s="214"/>
      <c r="C185" s="215"/>
      <c r="D185" s="202" t="s">
        <v>135</v>
      </c>
      <c r="E185" s="216" t="s">
        <v>1</v>
      </c>
      <c r="F185" s="217" t="s">
        <v>215</v>
      </c>
      <c r="G185" s="215"/>
      <c r="H185" s="218">
        <v>5411.25</v>
      </c>
      <c r="I185" s="219"/>
      <c r="J185" s="215"/>
      <c r="K185" s="215"/>
      <c r="L185" s="220"/>
      <c r="M185" s="221"/>
      <c r="N185" s="222"/>
      <c r="O185" s="222"/>
      <c r="P185" s="222"/>
      <c r="Q185" s="222"/>
      <c r="R185" s="222"/>
      <c r="S185" s="222"/>
      <c r="T185" s="223"/>
      <c r="AT185" s="224" t="s">
        <v>135</v>
      </c>
      <c r="AU185" s="224" t="s">
        <v>86</v>
      </c>
      <c r="AV185" s="14" t="s">
        <v>86</v>
      </c>
      <c r="AW185" s="14" t="s">
        <v>32</v>
      </c>
      <c r="AX185" s="14" t="s">
        <v>84</v>
      </c>
      <c r="AY185" s="224" t="s">
        <v>123</v>
      </c>
    </row>
    <row r="186" spans="1:65" s="2" customFormat="1" ht="16.5" customHeight="1">
      <c r="A186" s="34"/>
      <c r="B186" s="35"/>
      <c r="C186" s="183" t="s">
        <v>216</v>
      </c>
      <c r="D186" s="183" t="s">
        <v>125</v>
      </c>
      <c r="E186" s="184" t="s">
        <v>217</v>
      </c>
      <c r="F186" s="185" t="s">
        <v>218</v>
      </c>
      <c r="G186" s="186" t="s">
        <v>128</v>
      </c>
      <c r="H186" s="187">
        <v>2257.3</v>
      </c>
      <c r="I186" s="188"/>
      <c r="J186" s="189">
        <f>ROUND(I186*H186,2)</f>
        <v>0</v>
      </c>
      <c r="K186" s="190"/>
      <c r="L186" s="39"/>
      <c r="M186" s="191" t="s">
        <v>1</v>
      </c>
      <c r="N186" s="192" t="s">
        <v>41</v>
      </c>
      <c r="O186" s="71"/>
      <c r="P186" s="193">
        <f>O186*H186</f>
        <v>0</v>
      </c>
      <c r="Q186" s="193">
        <v>0</v>
      </c>
      <c r="R186" s="193">
        <f>Q186*H186</f>
        <v>0</v>
      </c>
      <c r="S186" s="193">
        <v>0</v>
      </c>
      <c r="T186" s="194">
        <f>S186*H186</f>
        <v>0</v>
      </c>
      <c r="U186" s="34"/>
      <c r="V186" s="34"/>
      <c r="W186" s="34"/>
      <c r="X186" s="34"/>
      <c r="Y186" s="34"/>
      <c r="Z186" s="34"/>
      <c r="AA186" s="34"/>
      <c r="AB186" s="34"/>
      <c r="AC186" s="34"/>
      <c r="AD186" s="34"/>
      <c r="AE186" s="34"/>
      <c r="AR186" s="195" t="s">
        <v>129</v>
      </c>
      <c r="AT186" s="195" t="s">
        <v>125</v>
      </c>
      <c r="AU186" s="195" t="s">
        <v>86</v>
      </c>
      <c r="AY186" s="17" t="s">
        <v>123</v>
      </c>
      <c r="BE186" s="196">
        <f>IF(N186="základní",J186,0)</f>
        <v>0</v>
      </c>
      <c r="BF186" s="196">
        <f>IF(N186="snížená",J186,0)</f>
        <v>0</v>
      </c>
      <c r="BG186" s="196">
        <f>IF(N186="zákl. přenesená",J186,0)</f>
        <v>0</v>
      </c>
      <c r="BH186" s="196">
        <f>IF(N186="sníž. přenesená",J186,0)</f>
        <v>0</v>
      </c>
      <c r="BI186" s="196">
        <f>IF(N186="nulová",J186,0)</f>
        <v>0</v>
      </c>
      <c r="BJ186" s="17" t="s">
        <v>84</v>
      </c>
      <c r="BK186" s="196">
        <f>ROUND(I186*H186,2)</f>
        <v>0</v>
      </c>
      <c r="BL186" s="17" t="s">
        <v>129</v>
      </c>
      <c r="BM186" s="195" t="s">
        <v>219</v>
      </c>
    </row>
    <row r="187" spans="1:47" s="2" customFormat="1" ht="11.25">
      <c r="A187" s="34"/>
      <c r="B187" s="35"/>
      <c r="C187" s="36"/>
      <c r="D187" s="197" t="s">
        <v>131</v>
      </c>
      <c r="E187" s="36"/>
      <c r="F187" s="198" t="s">
        <v>220</v>
      </c>
      <c r="G187" s="36"/>
      <c r="H187" s="36"/>
      <c r="I187" s="199"/>
      <c r="J187" s="36"/>
      <c r="K187" s="36"/>
      <c r="L187" s="39"/>
      <c r="M187" s="200"/>
      <c r="N187" s="201"/>
      <c r="O187" s="71"/>
      <c r="P187" s="71"/>
      <c r="Q187" s="71"/>
      <c r="R187" s="71"/>
      <c r="S187" s="71"/>
      <c r="T187" s="72"/>
      <c r="U187" s="34"/>
      <c r="V187" s="34"/>
      <c r="W187" s="34"/>
      <c r="X187" s="34"/>
      <c r="Y187" s="34"/>
      <c r="Z187" s="34"/>
      <c r="AA187" s="34"/>
      <c r="AB187" s="34"/>
      <c r="AC187" s="34"/>
      <c r="AD187" s="34"/>
      <c r="AE187" s="34"/>
      <c r="AT187" s="17" t="s">
        <v>131</v>
      </c>
      <c r="AU187" s="17" t="s">
        <v>86</v>
      </c>
    </row>
    <row r="188" spans="1:47" s="2" customFormat="1" ht="19.5">
      <c r="A188" s="34"/>
      <c r="B188" s="35"/>
      <c r="C188" s="36"/>
      <c r="D188" s="202" t="s">
        <v>133</v>
      </c>
      <c r="E188" s="36"/>
      <c r="F188" s="203" t="s">
        <v>159</v>
      </c>
      <c r="G188" s="36"/>
      <c r="H188" s="36"/>
      <c r="I188" s="199"/>
      <c r="J188" s="36"/>
      <c r="K188" s="36"/>
      <c r="L188" s="39"/>
      <c r="M188" s="200"/>
      <c r="N188" s="201"/>
      <c r="O188" s="71"/>
      <c r="P188" s="71"/>
      <c r="Q188" s="71"/>
      <c r="R188" s="71"/>
      <c r="S188" s="71"/>
      <c r="T188" s="72"/>
      <c r="U188" s="34"/>
      <c r="V188" s="34"/>
      <c r="W188" s="34"/>
      <c r="X188" s="34"/>
      <c r="Y188" s="34"/>
      <c r="Z188" s="34"/>
      <c r="AA188" s="34"/>
      <c r="AB188" s="34"/>
      <c r="AC188" s="34"/>
      <c r="AD188" s="34"/>
      <c r="AE188" s="34"/>
      <c r="AT188" s="17" t="s">
        <v>133</v>
      </c>
      <c r="AU188" s="17" t="s">
        <v>86</v>
      </c>
    </row>
    <row r="189" spans="2:51" s="14" customFormat="1" ht="11.25">
      <c r="B189" s="214"/>
      <c r="C189" s="215"/>
      <c r="D189" s="202" t="s">
        <v>135</v>
      </c>
      <c r="E189" s="216" t="s">
        <v>1</v>
      </c>
      <c r="F189" s="217" t="s">
        <v>137</v>
      </c>
      <c r="G189" s="215"/>
      <c r="H189" s="218">
        <v>2257.3</v>
      </c>
      <c r="I189" s="219"/>
      <c r="J189" s="215"/>
      <c r="K189" s="215"/>
      <c r="L189" s="220"/>
      <c r="M189" s="221"/>
      <c r="N189" s="222"/>
      <c r="O189" s="222"/>
      <c r="P189" s="222"/>
      <c r="Q189" s="222"/>
      <c r="R189" s="222"/>
      <c r="S189" s="222"/>
      <c r="T189" s="223"/>
      <c r="AT189" s="224" t="s">
        <v>135</v>
      </c>
      <c r="AU189" s="224" t="s">
        <v>86</v>
      </c>
      <c r="AV189" s="14" t="s">
        <v>86</v>
      </c>
      <c r="AW189" s="14" t="s">
        <v>32</v>
      </c>
      <c r="AX189" s="14" t="s">
        <v>84</v>
      </c>
      <c r="AY189" s="224" t="s">
        <v>123</v>
      </c>
    </row>
    <row r="190" spans="1:65" s="2" customFormat="1" ht="16.5" customHeight="1">
      <c r="A190" s="34"/>
      <c r="B190" s="35"/>
      <c r="C190" s="183" t="s">
        <v>221</v>
      </c>
      <c r="D190" s="183" t="s">
        <v>125</v>
      </c>
      <c r="E190" s="184" t="s">
        <v>222</v>
      </c>
      <c r="F190" s="185" t="s">
        <v>223</v>
      </c>
      <c r="G190" s="186" t="s">
        <v>128</v>
      </c>
      <c r="H190" s="187">
        <v>22573</v>
      </c>
      <c r="I190" s="188"/>
      <c r="J190" s="189">
        <f>ROUND(I190*H190,2)</f>
        <v>0</v>
      </c>
      <c r="K190" s="190"/>
      <c r="L190" s="39"/>
      <c r="M190" s="191" t="s">
        <v>1</v>
      </c>
      <c r="N190" s="192" t="s">
        <v>41</v>
      </c>
      <c r="O190" s="71"/>
      <c r="P190" s="193">
        <f>O190*H190</f>
        <v>0</v>
      </c>
      <c r="Q190" s="193">
        <v>0</v>
      </c>
      <c r="R190" s="193">
        <f>Q190*H190</f>
        <v>0</v>
      </c>
      <c r="S190" s="193">
        <v>0</v>
      </c>
      <c r="T190" s="194">
        <f>S190*H190</f>
        <v>0</v>
      </c>
      <c r="U190" s="34"/>
      <c r="V190" s="34"/>
      <c r="W190" s="34"/>
      <c r="X190" s="34"/>
      <c r="Y190" s="34"/>
      <c r="Z190" s="34"/>
      <c r="AA190" s="34"/>
      <c r="AB190" s="34"/>
      <c r="AC190" s="34"/>
      <c r="AD190" s="34"/>
      <c r="AE190" s="34"/>
      <c r="AR190" s="195" t="s">
        <v>129</v>
      </c>
      <c r="AT190" s="195" t="s">
        <v>125</v>
      </c>
      <c r="AU190" s="195" t="s">
        <v>86</v>
      </c>
      <c r="AY190" s="17" t="s">
        <v>123</v>
      </c>
      <c r="BE190" s="196">
        <f>IF(N190="základní",J190,0)</f>
        <v>0</v>
      </c>
      <c r="BF190" s="196">
        <f>IF(N190="snížená",J190,0)</f>
        <v>0</v>
      </c>
      <c r="BG190" s="196">
        <f>IF(N190="zákl. přenesená",J190,0)</f>
        <v>0</v>
      </c>
      <c r="BH190" s="196">
        <f>IF(N190="sníž. přenesená",J190,0)</f>
        <v>0</v>
      </c>
      <c r="BI190" s="196">
        <f>IF(N190="nulová",J190,0)</f>
        <v>0</v>
      </c>
      <c r="BJ190" s="17" t="s">
        <v>84</v>
      </c>
      <c r="BK190" s="196">
        <f>ROUND(I190*H190,2)</f>
        <v>0</v>
      </c>
      <c r="BL190" s="17" t="s">
        <v>129</v>
      </c>
      <c r="BM190" s="195" t="s">
        <v>224</v>
      </c>
    </row>
    <row r="191" spans="1:47" s="2" customFormat="1" ht="11.25">
      <c r="A191" s="34"/>
      <c r="B191" s="35"/>
      <c r="C191" s="36"/>
      <c r="D191" s="197" t="s">
        <v>131</v>
      </c>
      <c r="E191" s="36"/>
      <c r="F191" s="198" t="s">
        <v>225</v>
      </c>
      <c r="G191" s="36"/>
      <c r="H191" s="36"/>
      <c r="I191" s="199"/>
      <c r="J191" s="36"/>
      <c r="K191" s="36"/>
      <c r="L191" s="39"/>
      <c r="M191" s="200"/>
      <c r="N191" s="201"/>
      <c r="O191" s="71"/>
      <c r="P191" s="71"/>
      <c r="Q191" s="71"/>
      <c r="R191" s="71"/>
      <c r="S191" s="71"/>
      <c r="T191" s="72"/>
      <c r="U191" s="34"/>
      <c r="V191" s="34"/>
      <c r="W191" s="34"/>
      <c r="X191" s="34"/>
      <c r="Y191" s="34"/>
      <c r="Z191" s="34"/>
      <c r="AA191" s="34"/>
      <c r="AB191" s="34"/>
      <c r="AC191" s="34"/>
      <c r="AD191" s="34"/>
      <c r="AE191" s="34"/>
      <c r="AT191" s="17" t="s">
        <v>131</v>
      </c>
      <c r="AU191" s="17" t="s">
        <v>86</v>
      </c>
    </row>
    <row r="192" spans="1:65" s="2" customFormat="1" ht="16.5" customHeight="1">
      <c r="A192" s="34"/>
      <c r="B192" s="35"/>
      <c r="C192" s="183" t="s">
        <v>8</v>
      </c>
      <c r="D192" s="183" t="s">
        <v>125</v>
      </c>
      <c r="E192" s="184" t="s">
        <v>226</v>
      </c>
      <c r="F192" s="185" t="s">
        <v>227</v>
      </c>
      <c r="G192" s="186" t="s">
        <v>128</v>
      </c>
      <c r="H192" s="187">
        <v>23098.84</v>
      </c>
      <c r="I192" s="188"/>
      <c r="J192" s="189">
        <f>ROUND(I192*H192,2)</f>
        <v>0</v>
      </c>
      <c r="K192" s="190"/>
      <c r="L192" s="39"/>
      <c r="M192" s="191" t="s">
        <v>1</v>
      </c>
      <c r="N192" s="192" t="s">
        <v>41</v>
      </c>
      <c r="O192" s="71"/>
      <c r="P192" s="193">
        <f>O192*H192</f>
        <v>0</v>
      </c>
      <c r="Q192" s="193">
        <v>0</v>
      </c>
      <c r="R192" s="193">
        <f>Q192*H192</f>
        <v>0</v>
      </c>
      <c r="S192" s="193">
        <v>0</v>
      </c>
      <c r="T192" s="194">
        <f>S192*H192</f>
        <v>0</v>
      </c>
      <c r="U192" s="34"/>
      <c r="V192" s="34"/>
      <c r="W192" s="34"/>
      <c r="X192" s="34"/>
      <c r="Y192" s="34"/>
      <c r="Z192" s="34"/>
      <c r="AA192" s="34"/>
      <c r="AB192" s="34"/>
      <c r="AC192" s="34"/>
      <c r="AD192" s="34"/>
      <c r="AE192" s="34"/>
      <c r="AR192" s="195" t="s">
        <v>129</v>
      </c>
      <c r="AT192" s="195" t="s">
        <v>125</v>
      </c>
      <c r="AU192" s="195" t="s">
        <v>86</v>
      </c>
      <c r="AY192" s="17" t="s">
        <v>123</v>
      </c>
      <c r="BE192" s="196">
        <f>IF(N192="základní",J192,0)</f>
        <v>0</v>
      </c>
      <c r="BF192" s="196">
        <f>IF(N192="snížená",J192,0)</f>
        <v>0</v>
      </c>
      <c r="BG192" s="196">
        <f>IF(N192="zákl. přenesená",J192,0)</f>
        <v>0</v>
      </c>
      <c r="BH192" s="196">
        <f>IF(N192="sníž. přenesená",J192,0)</f>
        <v>0</v>
      </c>
      <c r="BI192" s="196">
        <f>IF(N192="nulová",J192,0)</f>
        <v>0</v>
      </c>
      <c r="BJ192" s="17" t="s">
        <v>84</v>
      </c>
      <c r="BK192" s="196">
        <f>ROUND(I192*H192,2)</f>
        <v>0</v>
      </c>
      <c r="BL192" s="17" t="s">
        <v>129</v>
      </c>
      <c r="BM192" s="195" t="s">
        <v>228</v>
      </c>
    </row>
    <row r="193" spans="1:47" s="2" customFormat="1" ht="11.25">
      <c r="A193" s="34"/>
      <c r="B193" s="35"/>
      <c r="C193" s="36"/>
      <c r="D193" s="197" t="s">
        <v>131</v>
      </c>
      <c r="E193" s="36"/>
      <c r="F193" s="198" t="s">
        <v>229</v>
      </c>
      <c r="G193" s="36"/>
      <c r="H193" s="36"/>
      <c r="I193" s="199"/>
      <c r="J193" s="36"/>
      <c r="K193" s="36"/>
      <c r="L193" s="39"/>
      <c r="M193" s="200"/>
      <c r="N193" s="201"/>
      <c r="O193" s="71"/>
      <c r="P193" s="71"/>
      <c r="Q193" s="71"/>
      <c r="R193" s="71"/>
      <c r="S193" s="71"/>
      <c r="T193" s="72"/>
      <c r="U193" s="34"/>
      <c r="V193" s="34"/>
      <c r="W193" s="34"/>
      <c r="X193" s="34"/>
      <c r="Y193" s="34"/>
      <c r="Z193" s="34"/>
      <c r="AA193" s="34"/>
      <c r="AB193" s="34"/>
      <c r="AC193" s="34"/>
      <c r="AD193" s="34"/>
      <c r="AE193" s="34"/>
      <c r="AT193" s="17" t="s">
        <v>131</v>
      </c>
      <c r="AU193" s="17" t="s">
        <v>86</v>
      </c>
    </row>
    <row r="194" spans="2:51" s="14" customFormat="1" ht="11.25">
      <c r="B194" s="214"/>
      <c r="C194" s="215"/>
      <c r="D194" s="202" t="s">
        <v>135</v>
      </c>
      <c r="E194" s="216" t="s">
        <v>1</v>
      </c>
      <c r="F194" s="217" t="s">
        <v>230</v>
      </c>
      <c r="G194" s="215"/>
      <c r="H194" s="218">
        <v>23098.84</v>
      </c>
      <c r="I194" s="219"/>
      <c r="J194" s="215"/>
      <c r="K194" s="215"/>
      <c r="L194" s="220"/>
      <c r="M194" s="221"/>
      <c r="N194" s="222"/>
      <c r="O194" s="222"/>
      <c r="P194" s="222"/>
      <c r="Q194" s="222"/>
      <c r="R194" s="222"/>
      <c r="S194" s="222"/>
      <c r="T194" s="223"/>
      <c r="AT194" s="224" t="s">
        <v>135</v>
      </c>
      <c r="AU194" s="224" t="s">
        <v>86</v>
      </c>
      <c r="AV194" s="14" t="s">
        <v>86</v>
      </c>
      <c r="AW194" s="14" t="s">
        <v>32</v>
      </c>
      <c r="AX194" s="14" t="s">
        <v>84</v>
      </c>
      <c r="AY194" s="224" t="s">
        <v>123</v>
      </c>
    </row>
    <row r="195" spans="1:65" s="2" customFormat="1" ht="16.5" customHeight="1">
      <c r="A195" s="34"/>
      <c r="B195" s="35"/>
      <c r="C195" s="183" t="s">
        <v>231</v>
      </c>
      <c r="D195" s="183" t="s">
        <v>125</v>
      </c>
      <c r="E195" s="184" t="s">
        <v>232</v>
      </c>
      <c r="F195" s="185" t="s">
        <v>233</v>
      </c>
      <c r="G195" s="186" t="s">
        <v>128</v>
      </c>
      <c r="H195" s="187">
        <v>4000</v>
      </c>
      <c r="I195" s="188"/>
      <c r="J195" s="189">
        <f>ROUND(I195*H195,2)</f>
        <v>0</v>
      </c>
      <c r="K195" s="190"/>
      <c r="L195" s="39"/>
      <c r="M195" s="191" t="s">
        <v>1</v>
      </c>
      <c r="N195" s="192" t="s">
        <v>41</v>
      </c>
      <c r="O195" s="71"/>
      <c r="P195" s="193">
        <f>O195*H195</f>
        <v>0</v>
      </c>
      <c r="Q195" s="193">
        <v>0</v>
      </c>
      <c r="R195" s="193">
        <f>Q195*H195</f>
        <v>0</v>
      </c>
      <c r="S195" s="193">
        <v>0</v>
      </c>
      <c r="T195" s="194">
        <f>S195*H195</f>
        <v>0</v>
      </c>
      <c r="U195" s="34"/>
      <c r="V195" s="34"/>
      <c r="W195" s="34"/>
      <c r="X195" s="34"/>
      <c r="Y195" s="34"/>
      <c r="Z195" s="34"/>
      <c r="AA195" s="34"/>
      <c r="AB195" s="34"/>
      <c r="AC195" s="34"/>
      <c r="AD195" s="34"/>
      <c r="AE195" s="34"/>
      <c r="AR195" s="195" t="s">
        <v>129</v>
      </c>
      <c r="AT195" s="195" t="s">
        <v>125</v>
      </c>
      <c r="AU195" s="195" t="s">
        <v>86</v>
      </c>
      <c r="AY195" s="17" t="s">
        <v>123</v>
      </c>
      <c r="BE195" s="196">
        <f>IF(N195="základní",J195,0)</f>
        <v>0</v>
      </c>
      <c r="BF195" s="196">
        <f>IF(N195="snížená",J195,0)</f>
        <v>0</v>
      </c>
      <c r="BG195" s="196">
        <f>IF(N195="zákl. přenesená",J195,0)</f>
        <v>0</v>
      </c>
      <c r="BH195" s="196">
        <f>IF(N195="sníž. přenesená",J195,0)</f>
        <v>0</v>
      </c>
      <c r="BI195" s="196">
        <f>IF(N195="nulová",J195,0)</f>
        <v>0</v>
      </c>
      <c r="BJ195" s="17" t="s">
        <v>84</v>
      </c>
      <c r="BK195" s="196">
        <f>ROUND(I195*H195,2)</f>
        <v>0</v>
      </c>
      <c r="BL195" s="17" t="s">
        <v>129</v>
      </c>
      <c r="BM195" s="195" t="s">
        <v>234</v>
      </c>
    </row>
    <row r="196" spans="1:47" s="2" customFormat="1" ht="11.25">
      <c r="A196" s="34"/>
      <c r="B196" s="35"/>
      <c r="C196" s="36"/>
      <c r="D196" s="197" t="s">
        <v>131</v>
      </c>
      <c r="E196" s="36"/>
      <c r="F196" s="198" t="s">
        <v>235</v>
      </c>
      <c r="G196" s="36"/>
      <c r="H196" s="36"/>
      <c r="I196" s="199"/>
      <c r="J196" s="36"/>
      <c r="K196" s="36"/>
      <c r="L196" s="39"/>
      <c r="M196" s="200"/>
      <c r="N196" s="201"/>
      <c r="O196" s="71"/>
      <c r="P196" s="71"/>
      <c r="Q196" s="71"/>
      <c r="R196" s="71"/>
      <c r="S196" s="71"/>
      <c r="T196" s="72"/>
      <c r="U196" s="34"/>
      <c r="V196" s="34"/>
      <c r="W196" s="34"/>
      <c r="X196" s="34"/>
      <c r="Y196" s="34"/>
      <c r="Z196" s="34"/>
      <c r="AA196" s="34"/>
      <c r="AB196" s="34"/>
      <c r="AC196" s="34"/>
      <c r="AD196" s="34"/>
      <c r="AE196" s="34"/>
      <c r="AT196" s="17" t="s">
        <v>131</v>
      </c>
      <c r="AU196" s="17" t="s">
        <v>86</v>
      </c>
    </row>
    <row r="197" spans="1:47" s="2" customFormat="1" ht="19.5">
      <c r="A197" s="34"/>
      <c r="B197" s="35"/>
      <c r="C197" s="36"/>
      <c r="D197" s="202" t="s">
        <v>133</v>
      </c>
      <c r="E197" s="36"/>
      <c r="F197" s="203" t="s">
        <v>236</v>
      </c>
      <c r="G197" s="36"/>
      <c r="H197" s="36"/>
      <c r="I197" s="199"/>
      <c r="J197" s="36"/>
      <c r="K197" s="36"/>
      <c r="L197" s="39"/>
      <c r="M197" s="200"/>
      <c r="N197" s="201"/>
      <c r="O197" s="71"/>
      <c r="P197" s="71"/>
      <c r="Q197" s="71"/>
      <c r="R197" s="71"/>
      <c r="S197" s="71"/>
      <c r="T197" s="72"/>
      <c r="U197" s="34"/>
      <c r="V197" s="34"/>
      <c r="W197" s="34"/>
      <c r="X197" s="34"/>
      <c r="Y197" s="34"/>
      <c r="Z197" s="34"/>
      <c r="AA197" s="34"/>
      <c r="AB197" s="34"/>
      <c r="AC197" s="34"/>
      <c r="AD197" s="34"/>
      <c r="AE197" s="34"/>
      <c r="AT197" s="17" t="s">
        <v>133</v>
      </c>
      <c r="AU197" s="17" t="s">
        <v>86</v>
      </c>
    </row>
    <row r="198" spans="2:51" s="13" customFormat="1" ht="11.25">
      <c r="B198" s="204"/>
      <c r="C198" s="205"/>
      <c r="D198" s="202" t="s">
        <v>135</v>
      </c>
      <c r="E198" s="206" t="s">
        <v>1</v>
      </c>
      <c r="F198" s="207" t="s">
        <v>237</v>
      </c>
      <c r="G198" s="205"/>
      <c r="H198" s="206" t="s">
        <v>1</v>
      </c>
      <c r="I198" s="208"/>
      <c r="J198" s="205"/>
      <c r="K198" s="205"/>
      <c r="L198" s="209"/>
      <c r="M198" s="210"/>
      <c r="N198" s="211"/>
      <c r="O198" s="211"/>
      <c r="P198" s="211"/>
      <c r="Q198" s="211"/>
      <c r="R198" s="211"/>
      <c r="S198" s="211"/>
      <c r="T198" s="212"/>
      <c r="AT198" s="213" t="s">
        <v>135</v>
      </c>
      <c r="AU198" s="213" t="s">
        <v>86</v>
      </c>
      <c r="AV198" s="13" t="s">
        <v>84</v>
      </c>
      <c r="AW198" s="13" t="s">
        <v>32</v>
      </c>
      <c r="AX198" s="13" t="s">
        <v>76</v>
      </c>
      <c r="AY198" s="213" t="s">
        <v>123</v>
      </c>
    </row>
    <row r="199" spans="2:51" s="14" customFormat="1" ht="11.25">
      <c r="B199" s="214"/>
      <c r="C199" s="215"/>
      <c r="D199" s="202" t="s">
        <v>135</v>
      </c>
      <c r="E199" s="216" t="s">
        <v>1</v>
      </c>
      <c r="F199" s="217" t="s">
        <v>139</v>
      </c>
      <c r="G199" s="215"/>
      <c r="H199" s="218">
        <v>4000</v>
      </c>
      <c r="I199" s="219"/>
      <c r="J199" s="215"/>
      <c r="K199" s="215"/>
      <c r="L199" s="220"/>
      <c r="M199" s="221"/>
      <c r="N199" s="222"/>
      <c r="O199" s="222"/>
      <c r="P199" s="222"/>
      <c r="Q199" s="222"/>
      <c r="R199" s="222"/>
      <c r="S199" s="222"/>
      <c r="T199" s="223"/>
      <c r="AT199" s="224" t="s">
        <v>135</v>
      </c>
      <c r="AU199" s="224" t="s">
        <v>86</v>
      </c>
      <c r="AV199" s="14" t="s">
        <v>86</v>
      </c>
      <c r="AW199" s="14" t="s">
        <v>32</v>
      </c>
      <c r="AX199" s="14" t="s">
        <v>84</v>
      </c>
      <c r="AY199" s="224" t="s">
        <v>123</v>
      </c>
    </row>
    <row r="200" spans="1:65" s="2" customFormat="1" ht="16.5" customHeight="1">
      <c r="A200" s="34"/>
      <c r="B200" s="35"/>
      <c r="C200" s="183" t="s">
        <v>238</v>
      </c>
      <c r="D200" s="183" t="s">
        <v>125</v>
      </c>
      <c r="E200" s="184" t="s">
        <v>239</v>
      </c>
      <c r="F200" s="185" t="s">
        <v>240</v>
      </c>
      <c r="G200" s="186" t="s">
        <v>128</v>
      </c>
      <c r="H200" s="187">
        <v>4000</v>
      </c>
      <c r="I200" s="188"/>
      <c r="J200" s="189">
        <f>ROUND(I200*H200,2)</f>
        <v>0</v>
      </c>
      <c r="K200" s="190"/>
      <c r="L200" s="39"/>
      <c r="M200" s="191" t="s">
        <v>1</v>
      </c>
      <c r="N200" s="192" t="s">
        <v>41</v>
      </c>
      <c r="O200" s="71"/>
      <c r="P200" s="193">
        <f>O200*H200</f>
        <v>0</v>
      </c>
      <c r="Q200" s="193">
        <v>0</v>
      </c>
      <c r="R200" s="193">
        <f>Q200*H200</f>
        <v>0</v>
      </c>
      <c r="S200" s="193">
        <v>0</v>
      </c>
      <c r="T200" s="194">
        <f>S200*H200</f>
        <v>0</v>
      </c>
      <c r="U200" s="34"/>
      <c r="V200" s="34"/>
      <c r="W200" s="34"/>
      <c r="X200" s="34"/>
      <c r="Y200" s="34"/>
      <c r="Z200" s="34"/>
      <c r="AA200" s="34"/>
      <c r="AB200" s="34"/>
      <c r="AC200" s="34"/>
      <c r="AD200" s="34"/>
      <c r="AE200" s="34"/>
      <c r="AR200" s="195" t="s">
        <v>129</v>
      </c>
      <c r="AT200" s="195" t="s">
        <v>125</v>
      </c>
      <c r="AU200" s="195" t="s">
        <v>86</v>
      </c>
      <c r="AY200" s="17" t="s">
        <v>123</v>
      </c>
      <c r="BE200" s="196">
        <f>IF(N200="základní",J200,0)</f>
        <v>0</v>
      </c>
      <c r="BF200" s="196">
        <f>IF(N200="snížená",J200,0)</f>
        <v>0</v>
      </c>
      <c r="BG200" s="196">
        <f>IF(N200="zákl. přenesená",J200,0)</f>
        <v>0</v>
      </c>
      <c r="BH200" s="196">
        <f>IF(N200="sníž. přenesená",J200,0)</f>
        <v>0</v>
      </c>
      <c r="BI200" s="196">
        <f>IF(N200="nulová",J200,0)</f>
        <v>0</v>
      </c>
      <c r="BJ200" s="17" t="s">
        <v>84</v>
      </c>
      <c r="BK200" s="196">
        <f>ROUND(I200*H200,2)</f>
        <v>0</v>
      </c>
      <c r="BL200" s="17" t="s">
        <v>129</v>
      </c>
      <c r="BM200" s="195" t="s">
        <v>241</v>
      </c>
    </row>
    <row r="201" spans="1:47" s="2" customFormat="1" ht="11.25">
      <c r="A201" s="34"/>
      <c r="B201" s="35"/>
      <c r="C201" s="36"/>
      <c r="D201" s="197" t="s">
        <v>131</v>
      </c>
      <c r="E201" s="36"/>
      <c r="F201" s="198" t="s">
        <v>242</v>
      </c>
      <c r="G201" s="36"/>
      <c r="H201" s="36"/>
      <c r="I201" s="199"/>
      <c r="J201" s="36"/>
      <c r="K201" s="36"/>
      <c r="L201" s="39"/>
      <c r="M201" s="200"/>
      <c r="N201" s="201"/>
      <c r="O201" s="71"/>
      <c r="P201" s="71"/>
      <c r="Q201" s="71"/>
      <c r="R201" s="71"/>
      <c r="S201" s="71"/>
      <c r="T201" s="72"/>
      <c r="U201" s="34"/>
      <c r="V201" s="34"/>
      <c r="W201" s="34"/>
      <c r="X201" s="34"/>
      <c r="Y201" s="34"/>
      <c r="Z201" s="34"/>
      <c r="AA201" s="34"/>
      <c r="AB201" s="34"/>
      <c r="AC201" s="34"/>
      <c r="AD201" s="34"/>
      <c r="AE201" s="34"/>
      <c r="AT201" s="17" t="s">
        <v>131</v>
      </c>
      <c r="AU201" s="17" t="s">
        <v>86</v>
      </c>
    </row>
    <row r="202" spans="1:47" s="2" customFormat="1" ht="19.5">
      <c r="A202" s="34"/>
      <c r="B202" s="35"/>
      <c r="C202" s="36"/>
      <c r="D202" s="202" t="s">
        <v>133</v>
      </c>
      <c r="E202" s="36"/>
      <c r="F202" s="203" t="s">
        <v>236</v>
      </c>
      <c r="G202" s="36"/>
      <c r="H202" s="36"/>
      <c r="I202" s="199"/>
      <c r="J202" s="36"/>
      <c r="K202" s="36"/>
      <c r="L202" s="39"/>
      <c r="M202" s="200"/>
      <c r="N202" s="201"/>
      <c r="O202" s="71"/>
      <c r="P202" s="71"/>
      <c r="Q202" s="71"/>
      <c r="R202" s="71"/>
      <c r="S202" s="71"/>
      <c r="T202" s="72"/>
      <c r="U202" s="34"/>
      <c r="V202" s="34"/>
      <c r="W202" s="34"/>
      <c r="X202" s="34"/>
      <c r="Y202" s="34"/>
      <c r="Z202" s="34"/>
      <c r="AA202" s="34"/>
      <c r="AB202" s="34"/>
      <c r="AC202" s="34"/>
      <c r="AD202" s="34"/>
      <c r="AE202" s="34"/>
      <c r="AT202" s="17" t="s">
        <v>133</v>
      </c>
      <c r="AU202" s="17" t="s">
        <v>86</v>
      </c>
    </row>
    <row r="203" spans="1:65" s="2" customFormat="1" ht="24.2" customHeight="1">
      <c r="A203" s="34"/>
      <c r="B203" s="35"/>
      <c r="C203" s="183" t="s">
        <v>243</v>
      </c>
      <c r="D203" s="183" t="s">
        <v>125</v>
      </c>
      <c r="E203" s="184" t="s">
        <v>244</v>
      </c>
      <c r="F203" s="185" t="s">
        <v>245</v>
      </c>
      <c r="G203" s="186" t="s">
        <v>128</v>
      </c>
      <c r="H203" s="187">
        <v>4000</v>
      </c>
      <c r="I203" s="188"/>
      <c r="J203" s="189">
        <f>ROUND(I203*H203,2)</f>
        <v>0</v>
      </c>
      <c r="K203" s="190"/>
      <c r="L203" s="39"/>
      <c r="M203" s="191" t="s">
        <v>1</v>
      </c>
      <c r="N203" s="192" t="s">
        <v>41</v>
      </c>
      <c r="O203" s="71"/>
      <c r="P203" s="193">
        <f>O203*H203</f>
        <v>0</v>
      </c>
      <c r="Q203" s="193">
        <v>0</v>
      </c>
      <c r="R203" s="193">
        <f>Q203*H203</f>
        <v>0</v>
      </c>
      <c r="S203" s="193">
        <v>0</v>
      </c>
      <c r="T203" s="194">
        <f>S203*H203</f>
        <v>0</v>
      </c>
      <c r="U203" s="34"/>
      <c r="V203" s="34"/>
      <c r="W203" s="34"/>
      <c r="X203" s="34"/>
      <c r="Y203" s="34"/>
      <c r="Z203" s="34"/>
      <c r="AA203" s="34"/>
      <c r="AB203" s="34"/>
      <c r="AC203" s="34"/>
      <c r="AD203" s="34"/>
      <c r="AE203" s="34"/>
      <c r="AR203" s="195" t="s">
        <v>129</v>
      </c>
      <c r="AT203" s="195" t="s">
        <v>125</v>
      </c>
      <c r="AU203" s="195" t="s">
        <v>86</v>
      </c>
      <c r="AY203" s="17" t="s">
        <v>123</v>
      </c>
      <c r="BE203" s="196">
        <f>IF(N203="základní",J203,0)</f>
        <v>0</v>
      </c>
      <c r="BF203" s="196">
        <f>IF(N203="snížená",J203,0)</f>
        <v>0</v>
      </c>
      <c r="BG203" s="196">
        <f>IF(N203="zákl. přenesená",J203,0)</f>
        <v>0</v>
      </c>
      <c r="BH203" s="196">
        <f>IF(N203="sníž. přenesená",J203,0)</f>
        <v>0</v>
      </c>
      <c r="BI203" s="196">
        <f>IF(N203="nulová",J203,0)</f>
        <v>0</v>
      </c>
      <c r="BJ203" s="17" t="s">
        <v>84</v>
      </c>
      <c r="BK203" s="196">
        <f>ROUND(I203*H203,2)</f>
        <v>0</v>
      </c>
      <c r="BL203" s="17" t="s">
        <v>129</v>
      </c>
      <c r="BM203" s="195" t="s">
        <v>246</v>
      </c>
    </row>
    <row r="204" spans="1:47" s="2" customFormat="1" ht="11.25">
      <c r="A204" s="34"/>
      <c r="B204" s="35"/>
      <c r="C204" s="36"/>
      <c r="D204" s="197" t="s">
        <v>131</v>
      </c>
      <c r="E204" s="36"/>
      <c r="F204" s="198" t="s">
        <v>247</v>
      </c>
      <c r="G204" s="36"/>
      <c r="H204" s="36"/>
      <c r="I204" s="199"/>
      <c r="J204" s="36"/>
      <c r="K204" s="36"/>
      <c r="L204" s="39"/>
      <c r="M204" s="200"/>
      <c r="N204" s="201"/>
      <c r="O204" s="71"/>
      <c r="P204" s="71"/>
      <c r="Q204" s="71"/>
      <c r="R204" s="71"/>
      <c r="S204" s="71"/>
      <c r="T204" s="72"/>
      <c r="U204" s="34"/>
      <c r="V204" s="34"/>
      <c r="W204" s="34"/>
      <c r="X204" s="34"/>
      <c r="Y204" s="34"/>
      <c r="Z204" s="34"/>
      <c r="AA204" s="34"/>
      <c r="AB204" s="34"/>
      <c r="AC204" s="34"/>
      <c r="AD204" s="34"/>
      <c r="AE204" s="34"/>
      <c r="AT204" s="17" t="s">
        <v>131</v>
      </c>
      <c r="AU204" s="17" t="s">
        <v>86</v>
      </c>
    </row>
    <row r="205" spans="1:47" s="2" customFormat="1" ht="19.5">
      <c r="A205" s="34"/>
      <c r="B205" s="35"/>
      <c r="C205" s="36"/>
      <c r="D205" s="202" t="s">
        <v>133</v>
      </c>
      <c r="E205" s="36"/>
      <c r="F205" s="203" t="s">
        <v>236</v>
      </c>
      <c r="G205" s="36"/>
      <c r="H205" s="36"/>
      <c r="I205" s="199"/>
      <c r="J205" s="36"/>
      <c r="K205" s="36"/>
      <c r="L205" s="39"/>
      <c r="M205" s="200"/>
      <c r="N205" s="201"/>
      <c r="O205" s="71"/>
      <c r="P205" s="71"/>
      <c r="Q205" s="71"/>
      <c r="R205" s="71"/>
      <c r="S205" s="71"/>
      <c r="T205" s="72"/>
      <c r="U205" s="34"/>
      <c r="V205" s="34"/>
      <c r="W205" s="34"/>
      <c r="X205" s="34"/>
      <c r="Y205" s="34"/>
      <c r="Z205" s="34"/>
      <c r="AA205" s="34"/>
      <c r="AB205" s="34"/>
      <c r="AC205" s="34"/>
      <c r="AD205" s="34"/>
      <c r="AE205" s="34"/>
      <c r="AT205" s="17" t="s">
        <v>133</v>
      </c>
      <c r="AU205" s="17" t="s">
        <v>86</v>
      </c>
    </row>
    <row r="206" spans="2:51" s="14" customFormat="1" ht="11.25">
      <c r="B206" s="214"/>
      <c r="C206" s="215"/>
      <c r="D206" s="202" t="s">
        <v>135</v>
      </c>
      <c r="E206" s="216" t="s">
        <v>1</v>
      </c>
      <c r="F206" s="217" t="s">
        <v>139</v>
      </c>
      <c r="G206" s="215"/>
      <c r="H206" s="218">
        <v>4000</v>
      </c>
      <c r="I206" s="219"/>
      <c r="J206" s="215"/>
      <c r="K206" s="215"/>
      <c r="L206" s="220"/>
      <c r="M206" s="221"/>
      <c r="N206" s="222"/>
      <c r="O206" s="222"/>
      <c r="P206" s="222"/>
      <c r="Q206" s="222"/>
      <c r="R206" s="222"/>
      <c r="S206" s="222"/>
      <c r="T206" s="223"/>
      <c r="AT206" s="224" t="s">
        <v>135</v>
      </c>
      <c r="AU206" s="224" t="s">
        <v>86</v>
      </c>
      <c r="AV206" s="14" t="s">
        <v>86</v>
      </c>
      <c r="AW206" s="14" t="s">
        <v>32</v>
      </c>
      <c r="AX206" s="14" t="s">
        <v>84</v>
      </c>
      <c r="AY206" s="224" t="s">
        <v>123</v>
      </c>
    </row>
    <row r="207" spans="1:65" s="2" customFormat="1" ht="24.2" customHeight="1">
      <c r="A207" s="34"/>
      <c r="B207" s="35"/>
      <c r="C207" s="183" t="s">
        <v>248</v>
      </c>
      <c r="D207" s="183" t="s">
        <v>125</v>
      </c>
      <c r="E207" s="184" t="s">
        <v>249</v>
      </c>
      <c r="F207" s="185" t="s">
        <v>250</v>
      </c>
      <c r="G207" s="186" t="s">
        <v>128</v>
      </c>
      <c r="H207" s="187">
        <v>22573</v>
      </c>
      <c r="I207" s="188"/>
      <c r="J207" s="189">
        <f>ROUND(I207*H207,2)</f>
        <v>0</v>
      </c>
      <c r="K207" s="190"/>
      <c r="L207" s="39"/>
      <c r="M207" s="191" t="s">
        <v>1</v>
      </c>
      <c r="N207" s="192" t="s">
        <v>41</v>
      </c>
      <c r="O207" s="71"/>
      <c r="P207" s="193">
        <f>O207*H207</f>
        <v>0</v>
      </c>
      <c r="Q207" s="193">
        <v>0</v>
      </c>
      <c r="R207" s="193">
        <f>Q207*H207</f>
        <v>0</v>
      </c>
      <c r="S207" s="193">
        <v>0</v>
      </c>
      <c r="T207" s="194">
        <f>S207*H207</f>
        <v>0</v>
      </c>
      <c r="U207" s="34"/>
      <c r="V207" s="34"/>
      <c r="W207" s="34"/>
      <c r="X207" s="34"/>
      <c r="Y207" s="34"/>
      <c r="Z207" s="34"/>
      <c r="AA207" s="34"/>
      <c r="AB207" s="34"/>
      <c r="AC207" s="34"/>
      <c r="AD207" s="34"/>
      <c r="AE207" s="34"/>
      <c r="AR207" s="195" t="s">
        <v>129</v>
      </c>
      <c r="AT207" s="195" t="s">
        <v>125</v>
      </c>
      <c r="AU207" s="195" t="s">
        <v>86</v>
      </c>
      <c r="AY207" s="17" t="s">
        <v>123</v>
      </c>
      <c r="BE207" s="196">
        <f>IF(N207="základní",J207,0)</f>
        <v>0</v>
      </c>
      <c r="BF207" s="196">
        <f>IF(N207="snížená",J207,0)</f>
        <v>0</v>
      </c>
      <c r="BG207" s="196">
        <f>IF(N207="zákl. přenesená",J207,0)</f>
        <v>0</v>
      </c>
      <c r="BH207" s="196">
        <f>IF(N207="sníž. přenesená",J207,0)</f>
        <v>0</v>
      </c>
      <c r="BI207" s="196">
        <f>IF(N207="nulová",J207,0)</f>
        <v>0</v>
      </c>
      <c r="BJ207" s="17" t="s">
        <v>84</v>
      </c>
      <c r="BK207" s="196">
        <f>ROUND(I207*H207,2)</f>
        <v>0</v>
      </c>
      <c r="BL207" s="17" t="s">
        <v>129</v>
      </c>
      <c r="BM207" s="195" t="s">
        <v>251</v>
      </c>
    </row>
    <row r="208" spans="1:47" s="2" customFormat="1" ht="11.25">
      <c r="A208" s="34"/>
      <c r="B208" s="35"/>
      <c r="C208" s="36"/>
      <c r="D208" s="197" t="s">
        <v>131</v>
      </c>
      <c r="E208" s="36"/>
      <c r="F208" s="198" t="s">
        <v>252</v>
      </c>
      <c r="G208" s="36"/>
      <c r="H208" s="36"/>
      <c r="I208" s="199"/>
      <c r="J208" s="36"/>
      <c r="K208" s="36"/>
      <c r="L208" s="39"/>
      <c r="M208" s="200"/>
      <c r="N208" s="201"/>
      <c r="O208" s="71"/>
      <c r="P208" s="71"/>
      <c r="Q208" s="71"/>
      <c r="R208" s="71"/>
      <c r="S208" s="71"/>
      <c r="T208" s="72"/>
      <c r="U208" s="34"/>
      <c r="V208" s="34"/>
      <c r="W208" s="34"/>
      <c r="X208" s="34"/>
      <c r="Y208" s="34"/>
      <c r="Z208" s="34"/>
      <c r="AA208" s="34"/>
      <c r="AB208" s="34"/>
      <c r="AC208" s="34"/>
      <c r="AD208" s="34"/>
      <c r="AE208" s="34"/>
      <c r="AT208" s="17" t="s">
        <v>131</v>
      </c>
      <c r="AU208" s="17" t="s">
        <v>86</v>
      </c>
    </row>
    <row r="209" spans="1:65" s="2" customFormat="1" ht="24.2" customHeight="1">
      <c r="A209" s="34"/>
      <c r="B209" s="35"/>
      <c r="C209" s="183" t="s">
        <v>253</v>
      </c>
      <c r="D209" s="183" t="s">
        <v>125</v>
      </c>
      <c r="E209" s="184" t="s">
        <v>254</v>
      </c>
      <c r="F209" s="185" t="s">
        <v>255</v>
      </c>
      <c r="G209" s="186" t="s">
        <v>128</v>
      </c>
      <c r="H209" s="187">
        <v>4000</v>
      </c>
      <c r="I209" s="188"/>
      <c r="J209" s="189">
        <f>ROUND(I209*H209,2)</f>
        <v>0</v>
      </c>
      <c r="K209" s="190"/>
      <c r="L209" s="39"/>
      <c r="M209" s="191" t="s">
        <v>1</v>
      </c>
      <c r="N209" s="192" t="s">
        <v>41</v>
      </c>
      <c r="O209" s="71"/>
      <c r="P209" s="193">
        <f>O209*H209</f>
        <v>0</v>
      </c>
      <c r="Q209" s="193">
        <v>0</v>
      </c>
      <c r="R209" s="193">
        <f>Q209*H209</f>
        <v>0</v>
      </c>
      <c r="S209" s="193">
        <v>0</v>
      </c>
      <c r="T209" s="194">
        <f>S209*H209</f>
        <v>0</v>
      </c>
      <c r="U209" s="34"/>
      <c r="V209" s="34"/>
      <c r="W209" s="34"/>
      <c r="X209" s="34"/>
      <c r="Y209" s="34"/>
      <c r="Z209" s="34"/>
      <c r="AA209" s="34"/>
      <c r="AB209" s="34"/>
      <c r="AC209" s="34"/>
      <c r="AD209" s="34"/>
      <c r="AE209" s="34"/>
      <c r="AR209" s="195" t="s">
        <v>129</v>
      </c>
      <c r="AT209" s="195" t="s">
        <v>125</v>
      </c>
      <c r="AU209" s="195" t="s">
        <v>86</v>
      </c>
      <c r="AY209" s="17" t="s">
        <v>123</v>
      </c>
      <c r="BE209" s="196">
        <f>IF(N209="základní",J209,0)</f>
        <v>0</v>
      </c>
      <c r="BF209" s="196">
        <f>IF(N209="snížená",J209,0)</f>
        <v>0</v>
      </c>
      <c r="BG209" s="196">
        <f>IF(N209="zákl. přenesená",J209,0)</f>
        <v>0</v>
      </c>
      <c r="BH209" s="196">
        <f>IF(N209="sníž. přenesená",J209,0)</f>
        <v>0</v>
      </c>
      <c r="BI209" s="196">
        <f>IF(N209="nulová",J209,0)</f>
        <v>0</v>
      </c>
      <c r="BJ209" s="17" t="s">
        <v>84</v>
      </c>
      <c r="BK209" s="196">
        <f>ROUND(I209*H209,2)</f>
        <v>0</v>
      </c>
      <c r="BL209" s="17" t="s">
        <v>129</v>
      </c>
      <c r="BM209" s="195" t="s">
        <v>256</v>
      </c>
    </row>
    <row r="210" spans="1:47" s="2" customFormat="1" ht="11.25">
      <c r="A210" s="34"/>
      <c r="B210" s="35"/>
      <c r="C210" s="36"/>
      <c r="D210" s="197" t="s">
        <v>131</v>
      </c>
      <c r="E210" s="36"/>
      <c r="F210" s="198" t="s">
        <v>257</v>
      </c>
      <c r="G210" s="36"/>
      <c r="H210" s="36"/>
      <c r="I210" s="199"/>
      <c r="J210" s="36"/>
      <c r="K210" s="36"/>
      <c r="L210" s="39"/>
      <c r="M210" s="200"/>
      <c r="N210" s="201"/>
      <c r="O210" s="71"/>
      <c r="P210" s="71"/>
      <c r="Q210" s="71"/>
      <c r="R210" s="71"/>
      <c r="S210" s="71"/>
      <c r="T210" s="72"/>
      <c r="U210" s="34"/>
      <c r="V210" s="34"/>
      <c r="W210" s="34"/>
      <c r="X210" s="34"/>
      <c r="Y210" s="34"/>
      <c r="Z210" s="34"/>
      <c r="AA210" s="34"/>
      <c r="AB210" s="34"/>
      <c r="AC210" s="34"/>
      <c r="AD210" s="34"/>
      <c r="AE210" s="34"/>
      <c r="AT210" s="17" t="s">
        <v>131</v>
      </c>
      <c r="AU210" s="17" t="s">
        <v>86</v>
      </c>
    </row>
    <row r="211" spans="1:47" s="2" customFormat="1" ht="29.25">
      <c r="A211" s="34"/>
      <c r="B211" s="35"/>
      <c r="C211" s="36"/>
      <c r="D211" s="202" t="s">
        <v>133</v>
      </c>
      <c r="E211" s="36"/>
      <c r="F211" s="203" t="s">
        <v>258</v>
      </c>
      <c r="G211" s="36"/>
      <c r="H211" s="36"/>
      <c r="I211" s="199"/>
      <c r="J211" s="36"/>
      <c r="K211" s="36"/>
      <c r="L211" s="39"/>
      <c r="M211" s="200"/>
      <c r="N211" s="201"/>
      <c r="O211" s="71"/>
      <c r="P211" s="71"/>
      <c r="Q211" s="71"/>
      <c r="R211" s="71"/>
      <c r="S211" s="71"/>
      <c r="T211" s="72"/>
      <c r="U211" s="34"/>
      <c r="V211" s="34"/>
      <c r="W211" s="34"/>
      <c r="X211" s="34"/>
      <c r="Y211" s="34"/>
      <c r="Z211" s="34"/>
      <c r="AA211" s="34"/>
      <c r="AB211" s="34"/>
      <c r="AC211" s="34"/>
      <c r="AD211" s="34"/>
      <c r="AE211" s="34"/>
      <c r="AT211" s="17" t="s">
        <v>133</v>
      </c>
      <c r="AU211" s="17" t="s">
        <v>86</v>
      </c>
    </row>
    <row r="212" spans="2:51" s="14" customFormat="1" ht="11.25">
      <c r="B212" s="214"/>
      <c r="C212" s="215"/>
      <c r="D212" s="202" t="s">
        <v>135</v>
      </c>
      <c r="E212" s="216" t="s">
        <v>1</v>
      </c>
      <c r="F212" s="217" t="s">
        <v>139</v>
      </c>
      <c r="G212" s="215"/>
      <c r="H212" s="218">
        <v>4000</v>
      </c>
      <c r="I212" s="219"/>
      <c r="J212" s="215"/>
      <c r="K212" s="215"/>
      <c r="L212" s="220"/>
      <c r="M212" s="221"/>
      <c r="N212" s="222"/>
      <c r="O212" s="222"/>
      <c r="P212" s="222"/>
      <c r="Q212" s="222"/>
      <c r="R212" s="222"/>
      <c r="S212" s="222"/>
      <c r="T212" s="223"/>
      <c r="AT212" s="224" t="s">
        <v>135</v>
      </c>
      <c r="AU212" s="224" t="s">
        <v>86</v>
      </c>
      <c r="AV212" s="14" t="s">
        <v>86</v>
      </c>
      <c r="AW212" s="14" t="s">
        <v>32</v>
      </c>
      <c r="AX212" s="14" t="s">
        <v>84</v>
      </c>
      <c r="AY212" s="224" t="s">
        <v>123</v>
      </c>
    </row>
    <row r="213" spans="1:65" s="2" customFormat="1" ht="24.2" customHeight="1">
      <c r="A213" s="34"/>
      <c r="B213" s="35"/>
      <c r="C213" s="183" t="s">
        <v>7</v>
      </c>
      <c r="D213" s="183" t="s">
        <v>125</v>
      </c>
      <c r="E213" s="184" t="s">
        <v>259</v>
      </c>
      <c r="F213" s="185" t="s">
        <v>260</v>
      </c>
      <c r="G213" s="186" t="s">
        <v>128</v>
      </c>
      <c r="H213" s="187">
        <v>23098.84</v>
      </c>
      <c r="I213" s="188"/>
      <c r="J213" s="189">
        <f>ROUND(I213*H213,2)</f>
        <v>0</v>
      </c>
      <c r="K213" s="190"/>
      <c r="L213" s="39"/>
      <c r="M213" s="191" t="s">
        <v>1</v>
      </c>
      <c r="N213" s="192" t="s">
        <v>41</v>
      </c>
      <c r="O213" s="71"/>
      <c r="P213" s="193">
        <f>O213*H213</f>
        <v>0</v>
      </c>
      <c r="Q213" s="193">
        <v>0</v>
      </c>
      <c r="R213" s="193">
        <f>Q213*H213</f>
        <v>0</v>
      </c>
      <c r="S213" s="193">
        <v>0</v>
      </c>
      <c r="T213" s="194">
        <f>S213*H213</f>
        <v>0</v>
      </c>
      <c r="U213" s="34"/>
      <c r="V213" s="34"/>
      <c r="W213" s="34"/>
      <c r="X213" s="34"/>
      <c r="Y213" s="34"/>
      <c r="Z213" s="34"/>
      <c r="AA213" s="34"/>
      <c r="AB213" s="34"/>
      <c r="AC213" s="34"/>
      <c r="AD213" s="34"/>
      <c r="AE213" s="34"/>
      <c r="AR213" s="195" t="s">
        <v>129</v>
      </c>
      <c r="AT213" s="195" t="s">
        <v>125</v>
      </c>
      <c r="AU213" s="195" t="s">
        <v>86</v>
      </c>
      <c r="AY213" s="17" t="s">
        <v>123</v>
      </c>
      <c r="BE213" s="196">
        <f>IF(N213="základní",J213,0)</f>
        <v>0</v>
      </c>
      <c r="BF213" s="196">
        <f>IF(N213="snížená",J213,0)</f>
        <v>0</v>
      </c>
      <c r="BG213" s="196">
        <f>IF(N213="zákl. přenesená",J213,0)</f>
        <v>0</v>
      </c>
      <c r="BH213" s="196">
        <f>IF(N213="sníž. přenesená",J213,0)</f>
        <v>0</v>
      </c>
      <c r="BI213" s="196">
        <f>IF(N213="nulová",J213,0)</f>
        <v>0</v>
      </c>
      <c r="BJ213" s="17" t="s">
        <v>84</v>
      </c>
      <c r="BK213" s="196">
        <f>ROUND(I213*H213,2)</f>
        <v>0</v>
      </c>
      <c r="BL213" s="17" t="s">
        <v>129</v>
      </c>
      <c r="BM213" s="195" t="s">
        <v>261</v>
      </c>
    </row>
    <row r="214" spans="1:47" s="2" customFormat="1" ht="11.25">
      <c r="A214" s="34"/>
      <c r="B214" s="35"/>
      <c r="C214" s="36"/>
      <c r="D214" s="197" t="s">
        <v>131</v>
      </c>
      <c r="E214" s="36"/>
      <c r="F214" s="198" t="s">
        <v>262</v>
      </c>
      <c r="G214" s="36"/>
      <c r="H214" s="36"/>
      <c r="I214" s="199"/>
      <c r="J214" s="36"/>
      <c r="K214" s="36"/>
      <c r="L214" s="39"/>
      <c r="M214" s="200"/>
      <c r="N214" s="201"/>
      <c r="O214" s="71"/>
      <c r="P214" s="71"/>
      <c r="Q214" s="71"/>
      <c r="R214" s="71"/>
      <c r="S214" s="71"/>
      <c r="T214" s="72"/>
      <c r="U214" s="34"/>
      <c r="V214" s="34"/>
      <c r="W214" s="34"/>
      <c r="X214" s="34"/>
      <c r="Y214" s="34"/>
      <c r="Z214" s="34"/>
      <c r="AA214" s="34"/>
      <c r="AB214" s="34"/>
      <c r="AC214" s="34"/>
      <c r="AD214" s="34"/>
      <c r="AE214" s="34"/>
      <c r="AT214" s="17" t="s">
        <v>131</v>
      </c>
      <c r="AU214" s="17" t="s">
        <v>86</v>
      </c>
    </row>
    <row r="215" spans="2:51" s="14" customFormat="1" ht="11.25">
      <c r="B215" s="214"/>
      <c r="C215" s="215"/>
      <c r="D215" s="202" t="s">
        <v>135</v>
      </c>
      <c r="E215" s="216" t="s">
        <v>1</v>
      </c>
      <c r="F215" s="217" t="s">
        <v>230</v>
      </c>
      <c r="G215" s="215"/>
      <c r="H215" s="218">
        <v>23098.84</v>
      </c>
      <c r="I215" s="219"/>
      <c r="J215" s="215"/>
      <c r="K215" s="215"/>
      <c r="L215" s="220"/>
      <c r="M215" s="221"/>
      <c r="N215" s="222"/>
      <c r="O215" s="222"/>
      <c r="P215" s="222"/>
      <c r="Q215" s="222"/>
      <c r="R215" s="222"/>
      <c r="S215" s="222"/>
      <c r="T215" s="223"/>
      <c r="AT215" s="224" t="s">
        <v>135</v>
      </c>
      <c r="AU215" s="224" t="s">
        <v>86</v>
      </c>
      <c r="AV215" s="14" t="s">
        <v>86</v>
      </c>
      <c r="AW215" s="14" t="s">
        <v>32</v>
      </c>
      <c r="AX215" s="14" t="s">
        <v>84</v>
      </c>
      <c r="AY215" s="224" t="s">
        <v>123</v>
      </c>
    </row>
    <row r="216" spans="2:63" s="12" customFormat="1" ht="22.9" customHeight="1">
      <c r="B216" s="167"/>
      <c r="C216" s="168"/>
      <c r="D216" s="169" t="s">
        <v>75</v>
      </c>
      <c r="E216" s="181" t="s">
        <v>186</v>
      </c>
      <c r="F216" s="181" t="s">
        <v>263</v>
      </c>
      <c r="G216" s="168"/>
      <c r="H216" s="168"/>
      <c r="I216" s="171"/>
      <c r="J216" s="182">
        <f>BK216</f>
        <v>0</v>
      </c>
      <c r="K216" s="168"/>
      <c r="L216" s="173"/>
      <c r="M216" s="174"/>
      <c r="N216" s="175"/>
      <c r="O216" s="175"/>
      <c r="P216" s="176">
        <f>SUM(P217:P218)</f>
        <v>0</v>
      </c>
      <c r="Q216" s="175"/>
      <c r="R216" s="176">
        <f>SUM(R217:R218)</f>
        <v>3.38944</v>
      </c>
      <c r="S216" s="175"/>
      <c r="T216" s="177">
        <f>SUM(T217:T218)</f>
        <v>0</v>
      </c>
      <c r="AR216" s="178" t="s">
        <v>84</v>
      </c>
      <c r="AT216" s="179" t="s">
        <v>75</v>
      </c>
      <c r="AU216" s="179" t="s">
        <v>84</v>
      </c>
      <c r="AY216" s="178" t="s">
        <v>123</v>
      </c>
      <c r="BK216" s="180">
        <f>SUM(BK217:BK218)</f>
        <v>0</v>
      </c>
    </row>
    <row r="217" spans="1:65" s="2" customFormat="1" ht="16.5" customHeight="1">
      <c r="A217" s="34"/>
      <c r="B217" s="35"/>
      <c r="C217" s="183" t="s">
        <v>264</v>
      </c>
      <c r="D217" s="183" t="s">
        <v>125</v>
      </c>
      <c r="E217" s="184" t="s">
        <v>265</v>
      </c>
      <c r="F217" s="185" t="s">
        <v>266</v>
      </c>
      <c r="G217" s="186" t="s">
        <v>267</v>
      </c>
      <c r="H217" s="187">
        <v>8</v>
      </c>
      <c r="I217" s="188"/>
      <c r="J217" s="189">
        <f>ROUND(I217*H217,2)</f>
        <v>0</v>
      </c>
      <c r="K217" s="190"/>
      <c r="L217" s="39"/>
      <c r="M217" s="191" t="s">
        <v>1</v>
      </c>
      <c r="N217" s="192" t="s">
        <v>41</v>
      </c>
      <c r="O217" s="71"/>
      <c r="P217" s="193">
        <f>O217*H217</f>
        <v>0</v>
      </c>
      <c r="Q217" s="193">
        <v>0.42368</v>
      </c>
      <c r="R217" s="193">
        <f>Q217*H217</f>
        <v>3.38944</v>
      </c>
      <c r="S217" s="193">
        <v>0</v>
      </c>
      <c r="T217" s="194">
        <f>S217*H217</f>
        <v>0</v>
      </c>
      <c r="U217" s="34"/>
      <c r="V217" s="34"/>
      <c r="W217" s="34"/>
      <c r="X217" s="34"/>
      <c r="Y217" s="34"/>
      <c r="Z217" s="34"/>
      <c r="AA217" s="34"/>
      <c r="AB217" s="34"/>
      <c r="AC217" s="34"/>
      <c r="AD217" s="34"/>
      <c r="AE217" s="34"/>
      <c r="AR217" s="195" t="s">
        <v>129</v>
      </c>
      <c r="AT217" s="195" t="s">
        <v>125</v>
      </c>
      <c r="AU217" s="195" t="s">
        <v>86</v>
      </c>
      <c r="AY217" s="17" t="s">
        <v>123</v>
      </c>
      <c r="BE217" s="196">
        <f>IF(N217="základní",J217,0)</f>
        <v>0</v>
      </c>
      <c r="BF217" s="196">
        <f>IF(N217="snížená",J217,0)</f>
        <v>0</v>
      </c>
      <c r="BG217" s="196">
        <f>IF(N217="zákl. přenesená",J217,0)</f>
        <v>0</v>
      </c>
      <c r="BH217" s="196">
        <f>IF(N217="sníž. přenesená",J217,0)</f>
        <v>0</v>
      </c>
      <c r="BI217" s="196">
        <f>IF(N217="nulová",J217,0)</f>
        <v>0</v>
      </c>
      <c r="BJ217" s="17" t="s">
        <v>84</v>
      </c>
      <c r="BK217" s="196">
        <f>ROUND(I217*H217,2)</f>
        <v>0</v>
      </c>
      <c r="BL217" s="17" t="s">
        <v>129</v>
      </c>
      <c r="BM217" s="195" t="s">
        <v>268</v>
      </c>
    </row>
    <row r="218" spans="1:47" s="2" customFormat="1" ht="11.25">
      <c r="A218" s="34"/>
      <c r="B218" s="35"/>
      <c r="C218" s="36"/>
      <c r="D218" s="197" t="s">
        <v>131</v>
      </c>
      <c r="E218" s="36"/>
      <c r="F218" s="198" t="s">
        <v>269</v>
      </c>
      <c r="G218" s="36"/>
      <c r="H218" s="36"/>
      <c r="I218" s="199"/>
      <c r="J218" s="36"/>
      <c r="K218" s="36"/>
      <c r="L218" s="39"/>
      <c r="M218" s="200"/>
      <c r="N218" s="201"/>
      <c r="O218" s="71"/>
      <c r="P218" s="71"/>
      <c r="Q218" s="71"/>
      <c r="R218" s="71"/>
      <c r="S218" s="71"/>
      <c r="T218" s="72"/>
      <c r="U218" s="34"/>
      <c r="V218" s="34"/>
      <c r="W218" s="34"/>
      <c r="X218" s="34"/>
      <c r="Y218" s="34"/>
      <c r="Z218" s="34"/>
      <c r="AA218" s="34"/>
      <c r="AB218" s="34"/>
      <c r="AC218" s="34"/>
      <c r="AD218" s="34"/>
      <c r="AE218" s="34"/>
      <c r="AT218" s="17" t="s">
        <v>131</v>
      </c>
      <c r="AU218" s="17" t="s">
        <v>86</v>
      </c>
    </row>
    <row r="219" spans="2:63" s="12" customFormat="1" ht="22.9" customHeight="1">
      <c r="B219" s="167"/>
      <c r="C219" s="168"/>
      <c r="D219" s="169" t="s">
        <v>75</v>
      </c>
      <c r="E219" s="181" t="s">
        <v>193</v>
      </c>
      <c r="F219" s="181" t="s">
        <v>270</v>
      </c>
      <c r="G219" s="168"/>
      <c r="H219" s="168"/>
      <c r="I219" s="171"/>
      <c r="J219" s="182">
        <f>BK219</f>
        <v>0</v>
      </c>
      <c r="K219" s="168"/>
      <c r="L219" s="173"/>
      <c r="M219" s="174"/>
      <c r="N219" s="175"/>
      <c r="O219" s="175"/>
      <c r="P219" s="176">
        <f>SUM(P220:P290)</f>
        <v>0</v>
      </c>
      <c r="Q219" s="175"/>
      <c r="R219" s="176">
        <f>SUM(R220:R290)</f>
        <v>52.319205</v>
      </c>
      <c r="S219" s="175"/>
      <c r="T219" s="177">
        <f>SUM(T220:T290)</f>
        <v>3741.6225000000004</v>
      </c>
      <c r="AR219" s="178" t="s">
        <v>84</v>
      </c>
      <c r="AT219" s="179" t="s">
        <v>75</v>
      </c>
      <c r="AU219" s="179" t="s">
        <v>84</v>
      </c>
      <c r="AY219" s="178" t="s">
        <v>123</v>
      </c>
      <c r="BK219" s="180">
        <f>SUM(BK220:BK290)</f>
        <v>0</v>
      </c>
    </row>
    <row r="220" spans="1:65" s="2" customFormat="1" ht="16.5" customHeight="1">
      <c r="A220" s="34"/>
      <c r="B220" s="35"/>
      <c r="C220" s="183" t="s">
        <v>271</v>
      </c>
      <c r="D220" s="183" t="s">
        <v>125</v>
      </c>
      <c r="E220" s="184" t="s">
        <v>272</v>
      </c>
      <c r="F220" s="185" t="s">
        <v>273</v>
      </c>
      <c r="G220" s="186" t="s">
        <v>267</v>
      </c>
      <c r="H220" s="187">
        <v>150</v>
      </c>
      <c r="I220" s="188"/>
      <c r="J220" s="189">
        <f>ROUND(I220*H220,2)</f>
        <v>0</v>
      </c>
      <c r="K220" s="190"/>
      <c r="L220" s="39"/>
      <c r="M220" s="191" t="s">
        <v>1</v>
      </c>
      <c r="N220" s="192" t="s">
        <v>41</v>
      </c>
      <c r="O220" s="71"/>
      <c r="P220" s="193">
        <f>O220*H220</f>
        <v>0</v>
      </c>
      <c r="Q220" s="193">
        <v>0</v>
      </c>
      <c r="R220" s="193">
        <f>Q220*H220</f>
        <v>0</v>
      </c>
      <c r="S220" s="193">
        <v>0</v>
      </c>
      <c r="T220" s="194">
        <f>S220*H220</f>
        <v>0</v>
      </c>
      <c r="U220" s="34"/>
      <c r="V220" s="34"/>
      <c r="W220" s="34"/>
      <c r="X220" s="34"/>
      <c r="Y220" s="34"/>
      <c r="Z220" s="34"/>
      <c r="AA220" s="34"/>
      <c r="AB220" s="34"/>
      <c r="AC220" s="34"/>
      <c r="AD220" s="34"/>
      <c r="AE220" s="34"/>
      <c r="AR220" s="195" t="s">
        <v>129</v>
      </c>
      <c r="AT220" s="195" t="s">
        <v>125</v>
      </c>
      <c r="AU220" s="195" t="s">
        <v>86</v>
      </c>
      <c r="AY220" s="17" t="s">
        <v>123</v>
      </c>
      <c r="BE220" s="196">
        <f>IF(N220="základní",J220,0)</f>
        <v>0</v>
      </c>
      <c r="BF220" s="196">
        <f>IF(N220="snížená",J220,0)</f>
        <v>0</v>
      </c>
      <c r="BG220" s="196">
        <f>IF(N220="zákl. přenesená",J220,0)</f>
        <v>0</v>
      </c>
      <c r="BH220" s="196">
        <f>IF(N220="sníž. přenesená",J220,0)</f>
        <v>0</v>
      </c>
      <c r="BI220" s="196">
        <f>IF(N220="nulová",J220,0)</f>
        <v>0</v>
      </c>
      <c r="BJ220" s="17" t="s">
        <v>84</v>
      </c>
      <c r="BK220" s="196">
        <f>ROUND(I220*H220,2)</f>
        <v>0</v>
      </c>
      <c r="BL220" s="17" t="s">
        <v>129</v>
      </c>
      <c r="BM220" s="195" t="s">
        <v>274</v>
      </c>
    </row>
    <row r="221" spans="1:47" s="2" customFormat="1" ht="11.25">
      <c r="A221" s="34"/>
      <c r="B221" s="35"/>
      <c r="C221" s="36"/>
      <c r="D221" s="197" t="s">
        <v>131</v>
      </c>
      <c r="E221" s="36"/>
      <c r="F221" s="198" t="s">
        <v>275</v>
      </c>
      <c r="G221" s="36"/>
      <c r="H221" s="36"/>
      <c r="I221" s="199"/>
      <c r="J221" s="36"/>
      <c r="K221" s="36"/>
      <c r="L221" s="39"/>
      <c r="M221" s="200"/>
      <c r="N221" s="201"/>
      <c r="O221" s="71"/>
      <c r="P221" s="71"/>
      <c r="Q221" s="71"/>
      <c r="R221" s="71"/>
      <c r="S221" s="71"/>
      <c r="T221" s="72"/>
      <c r="U221" s="34"/>
      <c r="V221" s="34"/>
      <c r="W221" s="34"/>
      <c r="X221" s="34"/>
      <c r="Y221" s="34"/>
      <c r="Z221" s="34"/>
      <c r="AA221" s="34"/>
      <c r="AB221" s="34"/>
      <c r="AC221" s="34"/>
      <c r="AD221" s="34"/>
      <c r="AE221" s="34"/>
      <c r="AT221" s="17" t="s">
        <v>131</v>
      </c>
      <c r="AU221" s="17" t="s">
        <v>86</v>
      </c>
    </row>
    <row r="222" spans="2:51" s="14" customFormat="1" ht="11.25">
      <c r="B222" s="214"/>
      <c r="C222" s="215"/>
      <c r="D222" s="202" t="s">
        <v>135</v>
      </c>
      <c r="E222" s="216" t="s">
        <v>1</v>
      </c>
      <c r="F222" s="217" t="s">
        <v>276</v>
      </c>
      <c r="G222" s="215"/>
      <c r="H222" s="218">
        <v>150</v>
      </c>
      <c r="I222" s="219"/>
      <c r="J222" s="215"/>
      <c r="K222" s="215"/>
      <c r="L222" s="220"/>
      <c r="M222" s="221"/>
      <c r="N222" s="222"/>
      <c r="O222" s="222"/>
      <c r="P222" s="222"/>
      <c r="Q222" s="222"/>
      <c r="R222" s="222"/>
      <c r="S222" s="222"/>
      <c r="T222" s="223"/>
      <c r="AT222" s="224" t="s">
        <v>135</v>
      </c>
      <c r="AU222" s="224" t="s">
        <v>86</v>
      </c>
      <c r="AV222" s="14" t="s">
        <v>86</v>
      </c>
      <c r="AW222" s="14" t="s">
        <v>32</v>
      </c>
      <c r="AX222" s="14" t="s">
        <v>84</v>
      </c>
      <c r="AY222" s="224" t="s">
        <v>123</v>
      </c>
    </row>
    <row r="223" spans="1:65" s="2" customFormat="1" ht="16.5" customHeight="1">
      <c r="A223" s="34"/>
      <c r="B223" s="35"/>
      <c r="C223" s="236" t="s">
        <v>277</v>
      </c>
      <c r="D223" s="236" t="s">
        <v>278</v>
      </c>
      <c r="E223" s="237" t="s">
        <v>279</v>
      </c>
      <c r="F223" s="238" t="s">
        <v>280</v>
      </c>
      <c r="G223" s="239" t="s">
        <v>267</v>
      </c>
      <c r="H223" s="240">
        <v>150</v>
      </c>
      <c r="I223" s="241"/>
      <c r="J223" s="242">
        <f>ROUND(I223*H223,2)</f>
        <v>0</v>
      </c>
      <c r="K223" s="243"/>
      <c r="L223" s="244"/>
      <c r="M223" s="245" t="s">
        <v>1</v>
      </c>
      <c r="N223" s="246" t="s">
        <v>41</v>
      </c>
      <c r="O223" s="71"/>
      <c r="P223" s="193">
        <f>O223*H223</f>
        <v>0</v>
      </c>
      <c r="Q223" s="193">
        <v>0.00145</v>
      </c>
      <c r="R223" s="193">
        <f>Q223*H223</f>
        <v>0.21749999999999997</v>
      </c>
      <c r="S223" s="193">
        <v>0</v>
      </c>
      <c r="T223" s="194">
        <f>S223*H223</f>
        <v>0</v>
      </c>
      <c r="U223" s="34"/>
      <c r="V223" s="34"/>
      <c r="W223" s="34"/>
      <c r="X223" s="34"/>
      <c r="Y223" s="34"/>
      <c r="Z223" s="34"/>
      <c r="AA223" s="34"/>
      <c r="AB223" s="34"/>
      <c r="AC223" s="34"/>
      <c r="AD223" s="34"/>
      <c r="AE223" s="34"/>
      <c r="AR223" s="195" t="s">
        <v>186</v>
      </c>
      <c r="AT223" s="195" t="s">
        <v>278</v>
      </c>
      <c r="AU223" s="195" t="s">
        <v>86</v>
      </c>
      <c r="AY223" s="17" t="s">
        <v>123</v>
      </c>
      <c r="BE223" s="196">
        <f>IF(N223="základní",J223,0)</f>
        <v>0</v>
      </c>
      <c r="BF223" s="196">
        <f>IF(N223="snížená",J223,0)</f>
        <v>0</v>
      </c>
      <c r="BG223" s="196">
        <f>IF(N223="zákl. přenesená",J223,0)</f>
        <v>0</v>
      </c>
      <c r="BH223" s="196">
        <f>IF(N223="sníž. přenesená",J223,0)</f>
        <v>0</v>
      </c>
      <c r="BI223" s="196">
        <f>IF(N223="nulová",J223,0)</f>
        <v>0</v>
      </c>
      <c r="BJ223" s="17" t="s">
        <v>84</v>
      </c>
      <c r="BK223" s="196">
        <f>ROUND(I223*H223,2)</f>
        <v>0</v>
      </c>
      <c r="BL223" s="17" t="s">
        <v>129</v>
      </c>
      <c r="BM223" s="195" t="s">
        <v>281</v>
      </c>
    </row>
    <row r="224" spans="1:65" s="2" customFormat="1" ht="21.75" customHeight="1">
      <c r="A224" s="34"/>
      <c r="B224" s="35"/>
      <c r="C224" s="183" t="s">
        <v>282</v>
      </c>
      <c r="D224" s="183" t="s">
        <v>125</v>
      </c>
      <c r="E224" s="184" t="s">
        <v>283</v>
      </c>
      <c r="F224" s="185" t="s">
        <v>284</v>
      </c>
      <c r="G224" s="186" t="s">
        <v>285</v>
      </c>
      <c r="H224" s="187">
        <v>7512</v>
      </c>
      <c r="I224" s="188"/>
      <c r="J224" s="189">
        <f>ROUND(I224*H224,2)</f>
        <v>0</v>
      </c>
      <c r="K224" s="190"/>
      <c r="L224" s="39"/>
      <c r="M224" s="191" t="s">
        <v>1</v>
      </c>
      <c r="N224" s="192" t="s">
        <v>41</v>
      </c>
      <c r="O224" s="71"/>
      <c r="P224" s="193">
        <f>O224*H224</f>
        <v>0</v>
      </c>
      <c r="Q224" s="193">
        <v>0.00033</v>
      </c>
      <c r="R224" s="193">
        <f>Q224*H224</f>
        <v>2.47896</v>
      </c>
      <c r="S224" s="193">
        <v>0</v>
      </c>
      <c r="T224" s="194">
        <f>S224*H224</f>
        <v>0</v>
      </c>
      <c r="U224" s="34"/>
      <c r="V224" s="34"/>
      <c r="W224" s="34"/>
      <c r="X224" s="34"/>
      <c r="Y224" s="34"/>
      <c r="Z224" s="34"/>
      <c r="AA224" s="34"/>
      <c r="AB224" s="34"/>
      <c r="AC224" s="34"/>
      <c r="AD224" s="34"/>
      <c r="AE224" s="34"/>
      <c r="AR224" s="195" t="s">
        <v>129</v>
      </c>
      <c r="AT224" s="195" t="s">
        <v>125</v>
      </c>
      <c r="AU224" s="195" t="s">
        <v>86</v>
      </c>
      <c r="AY224" s="17" t="s">
        <v>123</v>
      </c>
      <c r="BE224" s="196">
        <f>IF(N224="základní",J224,0)</f>
        <v>0</v>
      </c>
      <c r="BF224" s="196">
        <f>IF(N224="snížená",J224,0)</f>
        <v>0</v>
      </c>
      <c r="BG224" s="196">
        <f>IF(N224="zákl. přenesená",J224,0)</f>
        <v>0</v>
      </c>
      <c r="BH224" s="196">
        <f>IF(N224="sníž. přenesená",J224,0)</f>
        <v>0</v>
      </c>
      <c r="BI224" s="196">
        <f>IF(N224="nulová",J224,0)</f>
        <v>0</v>
      </c>
      <c r="BJ224" s="17" t="s">
        <v>84</v>
      </c>
      <c r="BK224" s="196">
        <f>ROUND(I224*H224,2)</f>
        <v>0</v>
      </c>
      <c r="BL224" s="17" t="s">
        <v>129</v>
      </c>
      <c r="BM224" s="195" t="s">
        <v>286</v>
      </c>
    </row>
    <row r="225" spans="1:47" s="2" customFormat="1" ht="11.25">
      <c r="A225" s="34"/>
      <c r="B225" s="35"/>
      <c r="C225" s="36"/>
      <c r="D225" s="197" t="s">
        <v>131</v>
      </c>
      <c r="E225" s="36"/>
      <c r="F225" s="198" t="s">
        <v>287</v>
      </c>
      <c r="G225" s="36"/>
      <c r="H225" s="36"/>
      <c r="I225" s="199"/>
      <c r="J225" s="36"/>
      <c r="K225" s="36"/>
      <c r="L225" s="39"/>
      <c r="M225" s="200"/>
      <c r="N225" s="201"/>
      <c r="O225" s="71"/>
      <c r="P225" s="71"/>
      <c r="Q225" s="71"/>
      <c r="R225" s="71"/>
      <c r="S225" s="71"/>
      <c r="T225" s="72"/>
      <c r="U225" s="34"/>
      <c r="V225" s="34"/>
      <c r="W225" s="34"/>
      <c r="X225" s="34"/>
      <c r="Y225" s="34"/>
      <c r="Z225" s="34"/>
      <c r="AA225" s="34"/>
      <c r="AB225" s="34"/>
      <c r="AC225" s="34"/>
      <c r="AD225" s="34"/>
      <c r="AE225" s="34"/>
      <c r="AT225" s="17" t="s">
        <v>131</v>
      </c>
      <c r="AU225" s="17" t="s">
        <v>86</v>
      </c>
    </row>
    <row r="226" spans="2:51" s="14" customFormat="1" ht="11.25">
      <c r="B226" s="214"/>
      <c r="C226" s="215"/>
      <c r="D226" s="202" t="s">
        <v>135</v>
      </c>
      <c r="E226" s="216" t="s">
        <v>1</v>
      </c>
      <c r="F226" s="217" t="s">
        <v>288</v>
      </c>
      <c r="G226" s="215"/>
      <c r="H226" s="218">
        <v>7512</v>
      </c>
      <c r="I226" s="219"/>
      <c r="J226" s="215"/>
      <c r="K226" s="215"/>
      <c r="L226" s="220"/>
      <c r="M226" s="221"/>
      <c r="N226" s="222"/>
      <c r="O226" s="222"/>
      <c r="P226" s="222"/>
      <c r="Q226" s="222"/>
      <c r="R226" s="222"/>
      <c r="S226" s="222"/>
      <c r="T226" s="223"/>
      <c r="AT226" s="224" t="s">
        <v>135</v>
      </c>
      <c r="AU226" s="224" t="s">
        <v>86</v>
      </c>
      <c r="AV226" s="14" t="s">
        <v>86</v>
      </c>
      <c r="AW226" s="14" t="s">
        <v>32</v>
      </c>
      <c r="AX226" s="14" t="s">
        <v>84</v>
      </c>
      <c r="AY226" s="224" t="s">
        <v>123</v>
      </c>
    </row>
    <row r="227" spans="1:65" s="2" customFormat="1" ht="24.2" customHeight="1">
      <c r="A227" s="34"/>
      <c r="B227" s="35"/>
      <c r="C227" s="183" t="s">
        <v>289</v>
      </c>
      <c r="D227" s="183" t="s">
        <v>125</v>
      </c>
      <c r="E227" s="184" t="s">
        <v>290</v>
      </c>
      <c r="F227" s="185" t="s">
        <v>291</v>
      </c>
      <c r="G227" s="186" t="s">
        <v>285</v>
      </c>
      <c r="H227" s="187">
        <v>7512</v>
      </c>
      <c r="I227" s="188"/>
      <c r="J227" s="189">
        <f>ROUND(I227*H227,2)</f>
        <v>0</v>
      </c>
      <c r="K227" s="190"/>
      <c r="L227" s="39"/>
      <c r="M227" s="191" t="s">
        <v>1</v>
      </c>
      <c r="N227" s="192" t="s">
        <v>41</v>
      </c>
      <c r="O227" s="71"/>
      <c r="P227" s="193">
        <f>O227*H227</f>
        <v>0</v>
      </c>
      <c r="Q227" s="193">
        <v>0</v>
      </c>
      <c r="R227" s="193">
        <f>Q227*H227</f>
        <v>0</v>
      </c>
      <c r="S227" s="193">
        <v>0</v>
      </c>
      <c r="T227" s="194">
        <f>S227*H227</f>
        <v>0</v>
      </c>
      <c r="U227" s="34"/>
      <c r="V227" s="34"/>
      <c r="W227" s="34"/>
      <c r="X227" s="34"/>
      <c r="Y227" s="34"/>
      <c r="Z227" s="34"/>
      <c r="AA227" s="34"/>
      <c r="AB227" s="34"/>
      <c r="AC227" s="34"/>
      <c r="AD227" s="34"/>
      <c r="AE227" s="34"/>
      <c r="AR227" s="195" t="s">
        <v>129</v>
      </c>
      <c r="AT227" s="195" t="s">
        <v>125</v>
      </c>
      <c r="AU227" s="195" t="s">
        <v>86</v>
      </c>
      <c r="AY227" s="17" t="s">
        <v>123</v>
      </c>
      <c r="BE227" s="196">
        <f>IF(N227="základní",J227,0)</f>
        <v>0</v>
      </c>
      <c r="BF227" s="196">
        <f>IF(N227="snížená",J227,0)</f>
        <v>0</v>
      </c>
      <c r="BG227" s="196">
        <f>IF(N227="zákl. přenesená",J227,0)</f>
        <v>0</v>
      </c>
      <c r="BH227" s="196">
        <f>IF(N227="sníž. přenesená",J227,0)</f>
        <v>0</v>
      </c>
      <c r="BI227" s="196">
        <f>IF(N227="nulová",J227,0)</f>
        <v>0</v>
      </c>
      <c r="BJ227" s="17" t="s">
        <v>84</v>
      </c>
      <c r="BK227" s="196">
        <f>ROUND(I227*H227,2)</f>
        <v>0</v>
      </c>
      <c r="BL227" s="17" t="s">
        <v>129</v>
      </c>
      <c r="BM227" s="195" t="s">
        <v>292</v>
      </c>
    </row>
    <row r="228" spans="1:47" s="2" customFormat="1" ht="11.25">
      <c r="A228" s="34"/>
      <c r="B228" s="35"/>
      <c r="C228" s="36"/>
      <c r="D228" s="197" t="s">
        <v>131</v>
      </c>
      <c r="E228" s="36"/>
      <c r="F228" s="198" t="s">
        <v>293</v>
      </c>
      <c r="G228" s="36"/>
      <c r="H228" s="36"/>
      <c r="I228" s="199"/>
      <c r="J228" s="36"/>
      <c r="K228" s="36"/>
      <c r="L228" s="39"/>
      <c r="M228" s="200"/>
      <c r="N228" s="201"/>
      <c r="O228" s="71"/>
      <c r="P228" s="71"/>
      <c r="Q228" s="71"/>
      <c r="R228" s="71"/>
      <c r="S228" s="71"/>
      <c r="T228" s="72"/>
      <c r="U228" s="34"/>
      <c r="V228" s="34"/>
      <c r="W228" s="34"/>
      <c r="X228" s="34"/>
      <c r="Y228" s="34"/>
      <c r="Z228" s="34"/>
      <c r="AA228" s="34"/>
      <c r="AB228" s="34"/>
      <c r="AC228" s="34"/>
      <c r="AD228" s="34"/>
      <c r="AE228" s="34"/>
      <c r="AT228" s="17" t="s">
        <v>131</v>
      </c>
      <c r="AU228" s="17" t="s">
        <v>86</v>
      </c>
    </row>
    <row r="229" spans="1:65" s="2" customFormat="1" ht="24.2" customHeight="1">
      <c r="A229" s="34"/>
      <c r="B229" s="35"/>
      <c r="C229" s="183" t="s">
        <v>294</v>
      </c>
      <c r="D229" s="183" t="s">
        <v>125</v>
      </c>
      <c r="E229" s="184" t="s">
        <v>295</v>
      </c>
      <c r="F229" s="185" t="s">
        <v>296</v>
      </c>
      <c r="G229" s="186" t="s">
        <v>285</v>
      </c>
      <c r="H229" s="187">
        <v>140</v>
      </c>
      <c r="I229" s="188"/>
      <c r="J229" s="189">
        <f>ROUND(I229*H229,2)</f>
        <v>0</v>
      </c>
      <c r="K229" s="190"/>
      <c r="L229" s="39"/>
      <c r="M229" s="191" t="s">
        <v>1</v>
      </c>
      <c r="N229" s="192" t="s">
        <v>41</v>
      </c>
      <c r="O229" s="71"/>
      <c r="P229" s="193">
        <f>O229*H229</f>
        <v>0</v>
      </c>
      <c r="Q229" s="193">
        <v>0.14067</v>
      </c>
      <c r="R229" s="193">
        <f>Q229*H229</f>
        <v>19.6938</v>
      </c>
      <c r="S229" s="193">
        <v>0</v>
      </c>
      <c r="T229" s="194">
        <f>S229*H229</f>
        <v>0</v>
      </c>
      <c r="U229" s="34"/>
      <c r="V229" s="34"/>
      <c r="W229" s="34"/>
      <c r="X229" s="34"/>
      <c r="Y229" s="34"/>
      <c r="Z229" s="34"/>
      <c r="AA229" s="34"/>
      <c r="AB229" s="34"/>
      <c r="AC229" s="34"/>
      <c r="AD229" s="34"/>
      <c r="AE229" s="34"/>
      <c r="AR229" s="195" t="s">
        <v>129</v>
      </c>
      <c r="AT229" s="195" t="s">
        <v>125</v>
      </c>
      <c r="AU229" s="195" t="s">
        <v>86</v>
      </c>
      <c r="AY229" s="17" t="s">
        <v>123</v>
      </c>
      <c r="BE229" s="196">
        <f>IF(N229="základní",J229,0)</f>
        <v>0</v>
      </c>
      <c r="BF229" s="196">
        <f>IF(N229="snížená",J229,0)</f>
        <v>0</v>
      </c>
      <c r="BG229" s="196">
        <f>IF(N229="zákl. přenesená",J229,0)</f>
        <v>0</v>
      </c>
      <c r="BH229" s="196">
        <f>IF(N229="sníž. přenesená",J229,0)</f>
        <v>0</v>
      </c>
      <c r="BI229" s="196">
        <f>IF(N229="nulová",J229,0)</f>
        <v>0</v>
      </c>
      <c r="BJ229" s="17" t="s">
        <v>84</v>
      </c>
      <c r="BK229" s="196">
        <f>ROUND(I229*H229,2)</f>
        <v>0</v>
      </c>
      <c r="BL229" s="17" t="s">
        <v>129</v>
      </c>
      <c r="BM229" s="195" t="s">
        <v>297</v>
      </c>
    </row>
    <row r="230" spans="1:47" s="2" customFormat="1" ht="11.25">
      <c r="A230" s="34"/>
      <c r="B230" s="35"/>
      <c r="C230" s="36"/>
      <c r="D230" s="197" t="s">
        <v>131</v>
      </c>
      <c r="E230" s="36"/>
      <c r="F230" s="198" t="s">
        <v>298</v>
      </c>
      <c r="G230" s="36"/>
      <c r="H230" s="36"/>
      <c r="I230" s="199"/>
      <c r="J230" s="36"/>
      <c r="K230" s="36"/>
      <c r="L230" s="39"/>
      <c r="M230" s="200"/>
      <c r="N230" s="201"/>
      <c r="O230" s="71"/>
      <c r="P230" s="71"/>
      <c r="Q230" s="71"/>
      <c r="R230" s="71"/>
      <c r="S230" s="71"/>
      <c r="T230" s="72"/>
      <c r="U230" s="34"/>
      <c r="V230" s="34"/>
      <c r="W230" s="34"/>
      <c r="X230" s="34"/>
      <c r="Y230" s="34"/>
      <c r="Z230" s="34"/>
      <c r="AA230" s="34"/>
      <c r="AB230" s="34"/>
      <c r="AC230" s="34"/>
      <c r="AD230" s="34"/>
      <c r="AE230" s="34"/>
      <c r="AT230" s="17" t="s">
        <v>131</v>
      </c>
      <c r="AU230" s="17" t="s">
        <v>86</v>
      </c>
    </row>
    <row r="231" spans="1:65" s="2" customFormat="1" ht="16.5" customHeight="1">
      <c r="A231" s="34"/>
      <c r="B231" s="35"/>
      <c r="C231" s="236" t="s">
        <v>299</v>
      </c>
      <c r="D231" s="236" t="s">
        <v>278</v>
      </c>
      <c r="E231" s="237" t="s">
        <v>300</v>
      </c>
      <c r="F231" s="238" t="s">
        <v>301</v>
      </c>
      <c r="G231" s="239" t="s">
        <v>285</v>
      </c>
      <c r="H231" s="240">
        <v>142.8</v>
      </c>
      <c r="I231" s="241"/>
      <c r="J231" s="242">
        <f>ROUND(I231*H231,2)</f>
        <v>0</v>
      </c>
      <c r="K231" s="243"/>
      <c r="L231" s="244"/>
      <c r="M231" s="245" t="s">
        <v>1</v>
      </c>
      <c r="N231" s="246" t="s">
        <v>41</v>
      </c>
      <c r="O231" s="71"/>
      <c r="P231" s="193">
        <f>O231*H231</f>
        <v>0</v>
      </c>
      <c r="Q231" s="193">
        <v>0.057</v>
      </c>
      <c r="R231" s="193">
        <f>Q231*H231</f>
        <v>8.139600000000002</v>
      </c>
      <c r="S231" s="193">
        <v>0</v>
      </c>
      <c r="T231" s="194">
        <f>S231*H231</f>
        <v>0</v>
      </c>
      <c r="U231" s="34"/>
      <c r="V231" s="34"/>
      <c r="W231" s="34"/>
      <c r="X231" s="34"/>
      <c r="Y231" s="34"/>
      <c r="Z231" s="34"/>
      <c r="AA231" s="34"/>
      <c r="AB231" s="34"/>
      <c r="AC231" s="34"/>
      <c r="AD231" s="34"/>
      <c r="AE231" s="34"/>
      <c r="AR231" s="195" t="s">
        <v>186</v>
      </c>
      <c r="AT231" s="195" t="s">
        <v>278</v>
      </c>
      <c r="AU231" s="195" t="s">
        <v>86</v>
      </c>
      <c r="AY231" s="17" t="s">
        <v>123</v>
      </c>
      <c r="BE231" s="196">
        <f>IF(N231="základní",J231,0)</f>
        <v>0</v>
      </c>
      <c r="BF231" s="196">
        <f>IF(N231="snížená",J231,0)</f>
        <v>0</v>
      </c>
      <c r="BG231" s="196">
        <f>IF(N231="zákl. přenesená",J231,0)</f>
        <v>0</v>
      </c>
      <c r="BH231" s="196">
        <f>IF(N231="sníž. přenesená",J231,0)</f>
        <v>0</v>
      </c>
      <c r="BI231" s="196">
        <f>IF(N231="nulová",J231,0)</f>
        <v>0</v>
      </c>
      <c r="BJ231" s="17" t="s">
        <v>84</v>
      </c>
      <c r="BK231" s="196">
        <f>ROUND(I231*H231,2)</f>
        <v>0</v>
      </c>
      <c r="BL231" s="17" t="s">
        <v>129</v>
      </c>
      <c r="BM231" s="195" t="s">
        <v>302</v>
      </c>
    </row>
    <row r="232" spans="1:47" s="2" customFormat="1" ht="19.5">
      <c r="A232" s="34"/>
      <c r="B232" s="35"/>
      <c r="C232" s="36"/>
      <c r="D232" s="202" t="s">
        <v>133</v>
      </c>
      <c r="E232" s="36"/>
      <c r="F232" s="203" t="s">
        <v>303</v>
      </c>
      <c r="G232" s="36"/>
      <c r="H232" s="36"/>
      <c r="I232" s="199"/>
      <c r="J232" s="36"/>
      <c r="K232" s="36"/>
      <c r="L232" s="39"/>
      <c r="M232" s="200"/>
      <c r="N232" s="201"/>
      <c r="O232" s="71"/>
      <c r="P232" s="71"/>
      <c r="Q232" s="71"/>
      <c r="R232" s="71"/>
      <c r="S232" s="71"/>
      <c r="T232" s="72"/>
      <c r="U232" s="34"/>
      <c r="V232" s="34"/>
      <c r="W232" s="34"/>
      <c r="X232" s="34"/>
      <c r="Y232" s="34"/>
      <c r="Z232" s="34"/>
      <c r="AA232" s="34"/>
      <c r="AB232" s="34"/>
      <c r="AC232" s="34"/>
      <c r="AD232" s="34"/>
      <c r="AE232" s="34"/>
      <c r="AT232" s="17" t="s">
        <v>133</v>
      </c>
      <c r="AU232" s="17" t="s">
        <v>86</v>
      </c>
    </row>
    <row r="233" spans="2:51" s="14" customFormat="1" ht="11.25">
      <c r="B233" s="214"/>
      <c r="C233" s="215"/>
      <c r="D233" s="202" t="s">
        <v>135</v>
      </c>
      <c r="E233" s="215"/>
      <c r="F233" s="217" t="s">
        <v>304</v>
      </c>
      <c r="G233" s="215"/>
      <c r="H233" s="218">
        <v>142.8</v>
      </c>
      <c r="I233" s="219"/>
      <c r="J233" s="215"/>
      <c r="K233" s="215"/>
      <c r="L233" s="220"/>
      <c r="M233" s="221"/>
      <c r="N233" s="222"/>
      <c r="O233" s="222"/>
      <c r="P233" s="222"/>
      <c r="Q233" s="222"/>
      <c r="R233" s="222"/>
      <c r="S233" s="222"/>
      <c r="T233" s="223"/>
      <c r="AT233" s="224" t="s">
        <v>135</v>
      </c>
      <c r="AU233" s="224" t="s">
        <v>86</v>
      </c>
      <c r="AV233" s="14" t="s">
        <v>86</v>
      </c>
      <c r="AW233" s="14" t="s">
        <v>4</v>
      </c>
      <c r="AX233" s="14" t="s">
        <v>84</v>
      </c>
      <c r="AY233" s="224" t="s">
        <v>123</v>
      </c>
    </row>
    <row r="234" spans="1:65" s="2" customFormat="1" ht="16.5" customHeight="1">
      <c r="A234" s="34"/>
      <c r="B234" s="35"/>
      <c r="C234" s="183" t="s">
        <v>305</v>
      </c>
      <c r="D234" s="183" t="s">
        <v>125</v>
      </c>
      <c r="E234" s="184" t="s">
        <v>306</v>
      </c>
      <c r="F234" s="185" t="s">
        <v>307</v>
      </c>
      <c r="G234" s="186" t="s">
        <v>156</v>
      </c>
      <c r="H234" s="187">
        <v>8.75</v>
      </c>
      <c r="I234" s="188"/>
      <c r="J234" s="189">
        <f>ROUND(I234*H234,2)</f>
        <v>0</v>
      </c>
      <c r="K234" s="190"/>
      <c r="L234" s="39"/>
      <c r="M234" s="191" t="s">
        <v>1</v>
      </c>
      <c r="N234" s="192" t="s">
        <v>41</v>
      </c>
      <c r="O234" s="71"/>
      <c r="P234" s="193">
        <f>O234*H234</f>
        <v>0</v>
      </c>
      <c r="Q234" s="193">
        <v>2.25634</v>
      </c>
      <c r="R234" s="193">
        <f>Q234*H234</f>
        <v>19.742974999999998</v>
      </c>
      <c r="S234" s="193">
        <v>0</v>
      </c>
      <c r="T234" s="194">
        <f>S234*H234</f>
        <v>0</v>
      </c>
      <c r="U234" s="34"/>
      <c r="V234" s="34"/>
      <c r="W234" s="34"/>
      <c r="X234" s="34"/>
      <c r="Y234" s="34"/>
      <c r="Z234" s="34"/>
      <c r="AA234" s="34"/>
      <c r="AB234" s="34"/>
      <c r="AC234" s="34"/>
      <c r="AD234" s="34"/>
      <c r="AE234" s="34"/>
      <c r="AR234" s="195" t="s">
        <v>129</v>
      </c>
      <c r="AT234" s="195" t="s">
        <v>125</v>
      </c>
      <c r="AU234" s="195" t="s">
        <v>86</v>
      </c>
      <c r="AY234" s="17" t="s">
        <v>123</v>
      </c>
      <c r="BE234" s="196">
        <f>IF(N234="základní",J234,0)</f>
        <v>0</v>
      </c>
      <c r="BF234" s="196">
        <f>IF(N234="snížená",J234,0)</f>
        <v>0</v>
      </c>
      <c r="BG234" s="196">
        <f>IF(N234="zákl. přenesená",J234,0)</f>
        <v>0</v>
      </c>
      <c r="BH234" s="196">
        <f>IF(N234="sníž. přenesená",J234,0)</f>
        <v>0</v>
      </c>
      <c r="BI234" s="196">
        <f>IF(N234="nulová",J234,0)</f>
        <v>0</v>
      </c>
      <c r="BJ234" s="17" t="s">
        <v>84</v>
      </c>
      <c r="BK234" s="196">
        <f>ROUND(I234*H234,2)</f>
        <v>0</v>
      </c>
      <c r="BL234" s="17" t="s">
        <v>129</v>
      </c>
      <c r="BM234" s="195" t="s">
        <v>308</v>
      </c>
    </row>
    <row r="235" spans="1:47" s="2" customFormat="1" ht="11.25">
      <c r="A235" s="34"/>
      <c r="B235" s="35"/>
      <c r="C235" s="36"/>
      <c r="D235" s="197" t="s">
        <v>131</v>
      </c>
      <c r="E235" s="36"/>
      <c r="F235" s="198" t="s">
        <v>309</v>
      </c>
      <c r="G235" s="36"/>
      <c r="H235" s="36"/>
      <c r="I235" s="199"/>
      <c r="J235" s="36"/>
      <c r="K235" s="36"/>
      <c r="L235" s="39"/>
      <c r="M235" s="200"/>
      <c r="N235" s="201"/>
      <c r="O235" s="71"/>
      <c r="P235" s="71"/>
      <c r="Q235" s="71"/>
      <c r="R235" s="71"/>
      <c r="S235" s="71"/>
      <c r="T235" s="72"/>
      <c r="U235" s="34"/>
      <c r="V235" s="34"/>
      <c r="W235" s="34"/>
      <c r="X235" s="34"/>
      <c r="Y235" s="34"/>
      <c r="Z235" s="34"/>
      <c r="AA235" s="34"/>
      <c r="AB235" s="34"/>
      <c r="AC235" s="34"/>
      <c r="AD235" s="34"/>
      <c r="AE235" s="34"/>
      <c r="AT235" s="17" t="s">
        <v>131</v>
      </c>
      <c r="AU235" s="17" t="s">
        <v>86</v>
      </c>
    </row>
    <row r="236" spans="1:47" s="2" customFormat="1" ht="19.5">
      <c r="A236" s="34"/>
      <c r="B236" s="35"/>
      <c r="C236" s="36"/>
      <c r="D236" s="202" t="s">
        <v>133</v>
      </c>
      <c r="E236" s="36"/>
      <c r="F236" s="203" t="s">
        <v>310</v>
      </c>
      <c r="G236" s="36"/>
      <c r="H236" s="36"/>
      <c r="I236" s="199"/>
      <c r="J236" s="36"/>
      <c r="K236" s="36"/>
      <c r="L236" s="39"/>
      <c r="M236" s="200"/>
      <c r="N236" s="201"/>
      <c r="O236" s="71"/>
      <c r="P236" s="71"/>
      <c r="Q236" s="71"/>
      <c r="R236" s="71"/>
      <c r="S236" s="71"/>
      <c r="T236" s="72"/>
      <c r="U236" s="34"/>
      <c r="V236" s="34"/>
      <c r="W236" s="34"/>
      <c r="X236" s="34"/>
      <c r="Y236" s="34"/>
      <c r="Z236" s="34"/>
      <c r="AA236" s="34"/>
      <c r="AB236" s="34"/>
      <c r="AC236" s="34"/>
      <c r="AD236" s="34"/>
      <c r="AE236" s="34"/>
      <c r="AT236" s="17" t="s">
        <v>133</v>
      </c>
      <c r="AU236" s="17" t="s">
        <v>86</v>
      </c>
    </row>
    <row r="237" spans="2:51" s="14" customFormat="1" ht="11.25">
      <c r="B237" s="214"/>
      <c r="C237" s="215"/>
      <c r="D237" s="202" t="s">
        <v>135</v>
      </c>
      <c r="E237" s="216" t="s">
        <v>1</v>
      </c>
      <c r="F237" s="217" t="s">
        <v>311</v>
      </c>
      <c r="G237" s="215"/>
      <c r="H237" s="218">
        <v>8.75</v>
      </c>
      <c r="I237" s="219"/>
      <c r="J237" s="215"/>
      <c r="K237" s="215"/>
      <c r="L237" s="220"/>
      <c r="M237" s="221"/>
      <c r="N237" s="222"/>
      <c r="O237" s="222"/>
      <c r="P237" s="222"/>
      <c r="Q237" s="222"/>
      <c r="R237" s="222"/>
      <c r="S237" s="222"/>
      <c r="T237" s="223"/>
      <c r="AT237" s="224" t="s">
        <v>135</v>
      </c>
      <c r="AU237" s="224" t="s">
        <v>86</v>
      </c>
      <c r="AV237" s="14" t="s">
        <v>86</v>
      </c>
      <c r="AW237" s="14" t="s">
        <v>32</v>
      </c>
      <c r="AX237" s="14" t="s">
        <v>84</v>
      </c>
      <c r="AY237" s="224" t="s">
        <v>123</v>
      </c>
    </row>
    <row r="238" spans="1:65" s="2" customFormat="1" ht="21.75" customHeight="1">
      <c r="A238" s="34"/>
      <c r="B238" s="35"/>
      <c r="C238" s="183" t="s">
        <v>312</v>
      </c>
      <c r="D238" s="183" t="s">
        <v>125</v>
      </c>
      <c r="E238" s="184" t="s">
        <v>313</v>
      </c>
      <c r="F238" s="185" t="s">
        <v>314</v>
      </c>
      <c r="G238" s="186" t="s">
        <v>285</v>
      </c>
      <c r="H238" s="187">
        <v>4661</v>
      </c>
      <c r="I238" s="188"/>
      <c r="J238" s="189">
        <f>ROUND(I238*H238,2)</f>
        <v>0</v>
      </c>
      <c r="K238" s="190"/>
      <c r="L238" s="39"/>
      <c r="M238" s="191" t="s">
        <v>1</v>
      </c>
      <c r="N238" s="192" t="s">
        <v>41</v>
      </c>
      <c r="O238" s="71"/>
      <c r="P238" s="193">
        <f>O238*H238</f>
        <v>0</v>
      </c>
      <c r="Q238" s="193">
        <v>0</v>
      </c>
      <c r="R238" s="193">
        <f>Q238*H238</f>
        <v>0</v>
      </c>
      <c r="S238" s="193">
        <v>0</v>
      </c>
      <c r="T238" s="194">
        <f>S238*H238</f>
        <v>0</v>
      </c>
      <c r="U238" s="34"/>
      <c r="V238" s="34"/>
      <c r="W238" s="34"/>
      <c r="X238" s="34"/>
      <c r="Y238" s="34"/>
      <c r="Z238" s="34"/>
      <c r="AA238" s="34"/>
      <c r="AB238" s="34"/>
      <c r="AC238" s="34"/>
      <c r="AD238" s="34"/>
      <c r="AE238" s="34"/>
      <c r="AR238" s="195" t="s">
        <v>129</v>
      </c>
      <c r="AT238" s="195" t="s">
        <v>125</v>
      </c>
      <c r="AU238" s="195" t="s">
        <v>86</v>
      </c>
      <c r="AY238" s="17" t="s">
        <v>123</v>
      </c>
      <c r="BE238" s="196">
        <f>IF(N238="základní",J238,0)</f>
        <v>0</v>
      </c>
      <c r="BF238" s="196">
        <f>IF(N238="snížená",J238,0)</f>
        <v>0</v>
      </c>
      <c r="BG238" s="196">
        <f>IF(N238="zákl. přenesená",J238,0)</f>
        <v>0</v>
      </c>
      <c r="BH238" s="196">
        <f>IF(N238="sníž. přenesená",J238,0)</f>
        <v>0</v>
      </c>
      <c r="BI238" s="196">
        <f>IF(N238="nulová",J238,0)</f>
        <v>0</v>
      </c>
      <c r="BJ238" s="17" t="s">
        <v>84</v>
      </c>
      <c r="BK238" s="196">
        <f>ROUND(I238*H238,2)</f>
        <v>0</v>
      </c>
      <c r="BL238" s="17" t="s">
        <v>129</v>
      </c>
      <c r="BM238" s="195" t="s">
        <v>315</v>
      </c>
    </row>
    <row r="239" spans="1:47" s="2" customFormat="1" ht="11.25">
      <c r="A239" s="34"/>
      <c r="B239" s="35"/>
      <c r="C239" s="36"/>
      <c r="D239" s="197" t="s">
        <v>131</v>
      </c>
      <c r="E239" s="36"/>
      <c r="F239" s="198" t="s">
        <v>316</v>
      </c>
      <c r="G239" s="36"/>
      <c r="H239" s="36"/>
      <c r="I239" s="199"/>
      <c r="J239" s="36"/>
      <c r="K239" s="36"/>
      <c r="L239" s="39"/>
      <c r="M239" s="200"/>
      <c r="N239" s="201"/>
      <c r="O239" s="71"/>
      <c r="P239" s="71"/>
      <c r="Q239" s="71"/>
      <c r="R239" s="71"/>
      <c r="S239" s="71"/>
      <c r="T239" s="72"/>
      <c r="U239" s="34"/>
      <c r="V239" s="34"/>
      <c r="W239" s="34"/>
      <c r="X239" s="34"/>
      <c r="Y239" s="34"/>
      <c r="Z239" s="34"/>
      <c r="AA239" s="34"/>
      <c r="AB239" s="34"/>
      <c r="AC239" s="34"/>
      <c r="AD239" s="34"/>
      <c r="AE239" s="34"/>
      <c r="AT239" s="17" t="s">
        <v>131</v>
      </c>
      <c r="AU239" s="17" t="s">
        <v>86</v>
      </c>
    </row>
    <row r="240" spans="1:47" s="2" customFormat="1" ht="19.5">
      <c r="A240" s="34"/>
      <c r="B240" s="35"/>
      <c r="C240" s="36"/>
      <c r="D240" s="202" t="s">
        <v>133</v>
      </c>
      <c r="E240" s="36"/>
      <c r="F240" s="203" t="s">
        <v>317</v>
      </c>
      <c r="G240" s="36"/>
      <c r="H240" s="36"/>
      <c r="I240" s="199"/>
      <c r="J240" s="36"/>
      <c r="K240" s="36"/>
      <c r="L240" s="39"/>
      <c r="M240" s="200"/>
      <c r="N240" s="201"/>
      <c r="O240" s="71"/>
      <c r="P240" s="71"/>
      <c r="Q240" s="71"/>
      <c r="R240" s="71"/>
      <c r="S240" s="71"/>
      <c r="T240" s="72"/>
      <c r="U240" s="34"/>
      <c r="V240" s="34"/>
      <c r="W240" s="34"/>
      <c r="X240" s="34"/>
      <c r="Y240" s="34"/>
      <c r="Z240" s="34"/>
      <c r="AA240" s="34"/>
      <c r="AB240" s="34"/>
      <c r="AC240" s="34"/>
      <c r="AD240" s="34"/>
      <c r="AE240" s="34"/>
      <c r="AT240" s="17" t="s">
        <v>133</v>
      </c>
      <c r="AU240" s="17" t="s">
        <v>86</v>
      </c>
    </row>
    <row r="241" spans="2:51" s="13" customFormat="1" ht="11.25">
      <c r="B241" s="204"/>
      <c r="C241" s="205"/>
      <c r="D241" s="202" t="s">
        <v>135</v>
      </c>
      <c r="E241" s="206" t="s">
        <v>1</v>
      </c>
      <c r="F241" s="207" t="s">
        <v>318</v>
      </c>
      <c r="G241" s="205"/>
      <c r="H241" s="206" t="s">
        <v>1</v>
      </c>
      <c r="I241" s="208"/>
      <c r="J241" s="205"/>
      <c r="K241" s="205"/>
      <c r="L241" s="209"/>
      <c r="M241" s="210"/>
      <c r="N241" s="211"/>
      <c r="O241" s="211"/>
      <c r="P241" s="211"/>
      <c r="Q241" s="211"/>
      <c r="R241" s="211"/>
      <c r="S241" s="211"/>
      <c r="T241" s="212"/>
      <c r="AT241" s="213" t="s">
        <v>135</v>
      </c>
      <c r="AU241" s="213" t="s">
        <v>86</v>
      </c>
      <c r="AV241" s="13" t="s">
        <v>84</v>
      </c>
      <c r="AW241" s="13" t="s">
        <v>32</v>
      </c>
      <c r="AX241" s="13" t="s">
        <v>76</v>
      </c>
      <c r="AY241" s="213" t="s">
        <v>123</v>
      </c>
    </row>
    <row r="242" spans="2:51" s="14" customFormat="1" ht="11.25">
      <c r="B242" s="214"/>
      <c r="C242" s="215"/>
      <c r="D242" s="202" t="s">
        <v>135</v>
      </c>
      <c r="E242" s="216" t="s">
        <v>1</v>
      </c>
      <c r="F242" s="217" t="s">
        <v>319</v>
      </c>
      <c r="G242" s="215"/>
      <c r="H242" s="218">
        <v>297</v>
      </c>
      <c r="I242" s="219"/>
      <c r="J242" s="215"/>
      <c r="K242" s="215"/>
      <c r="L242" s="220"/>
      <c r="M242" s="221"/>
      <c r="N242" s="222"/>
      <c r="O242" s="222"/>
      <c r="P242" s="222"/>
      <c r="Q242" s="222"/>
      <c r="R242" s="222"/>
      <c r="S242" s="222"/>
      <c r="T242" s="223"/>
      <c r="AT242" s="224" t="s">
        <v>135</v>
      </c>
      <c r="AU242" s="224" t="s">
        <v>86</v>
      </c>
      <c r="AV242" s="14" t="s">
        <v>86</v>
      </c>
      <c r="AW242" s="14" t="s">
        <v>32</v>
      </c>
      <c r="AX242" s="14" t="s">
        <v>76</v>
      </c>
      <c r="AY242" s="224" t="s">
        <v>123</v>
      </c>
    </row>
    <row r="243" spans="2:51" s="13" customFormat="1" ht="11.25">
      <c r="B243" s="204"/>
      <c r="C243" s="205"/>
      <c r="D243" s="202" t="s">
        <v>135</v>
      </c>
      <c r="E243" s="206" t="s">
        <v>1</v>
      </c>
      <c r="F243" s="207" t="s">
        <v>320</v>
      </c>
      <c r="G243" s="205"/>
      <c r="H243" s="206" t="s">
        <v>1</v>
      </c>
      <c r="I243" s="208"/>
      <c r="J243" s="205"/>
      <c r="K243" s="205"/>
      <c r="L243" s="209"/>
      <c r="M243" s="210"/>
      <c r="N243" s="211"/>
      <c r="O243" s="211"/>
      <c r="P243" s="211"/>
      <c r="Q243" s="211"/>
      <c r="R243" s="211"/>
      <c r="S243" s="211"/>
      <c r="T243" s="212"/>
      <c r="AT243" s="213" t="s">
        <v>135</v>
      </c>
      <c r="AU243" s="213" t="s">
        <v>86</v>
      </c>
      <c r="AV243" s="13" t="s">
        <v>84</v>
      </c>
      <c r="AW243" s="13" t="s">
        <v>32</v>
      </c>
      <c r="AX243" s="13" t="s">
        <v>76</v>
      </c>
      <c r="AY243" s="213" t="s">
        <v>123</v>
      </c>
    </row>
    <row r="244" spans="2:51" s="14" customFormat="1" ht="11.25">
      <c r="B244" s="214"/>
      <c r="C244" s="215"/>
      <c r="D244" s="202" t="s">
        <v>135</v>
      </c>
      <c r="E244" s="216" t="s">
        <v>1</v>
      </c>
      <c r="F244" s="217" t="s">
        <v>321</v>
      </c>
      <c r="G244" s="215"/>
      <c r="H244" s="218">
        <v>140</v>
      </c>
      <c r="I244" s="219"/>
      <c r="J244" s="215"/>
      <c r="K244" s="215"/>
      <c r="L244" s="220"/>
      <c r="M244" s="221"/>
      <c r="N244" s="222"/>
      <c r="O244" s="222"/>
      <c r="P244" s="222"/>
      <c r="Q244" s="222"/>
      <c r="R244" s="222"/>
      <c r="S244" s="222"/>
      <c r="T244" s="223"/>
      <c r="AT244" s="224" t="s">
        <v>135</v>
      </c>
      <c r="AU244" s="224" t="s">
        <v>86</v>
      </c>
      <c r="AV244" s="14" t="s">
        <v>86</v>
      </c>
      <c r="AW244" s="14" t="s">
        <v>32</v>
      </c>
      <c r="AX244" s="14" t="s">
        <v>76</v>
      </c>
      <c r="AY244" s="224" t="s">
        <v>123</v>
      </c>
    </row>
    <row r="245" spans="2:51" s="13" customFormat="1" ht="11.25">
      <c r="B245" s="204"/>
      <c r="C245" s="205"/>
      <c r="D245" s="202" t="s">
        <v>135</v>
      </c>
      <c r="E245" s="206" t="s">
        <v>1</v>
      </c>
      <c r="F245" s="207" t="s">
        <v>322</v>
      </c>
      <c r="G245" s="205"/>
      <c r="H245" s="206" t="s">
        <v>1</v>
      </c>
      <c r="I245" s="208"/>
      <c r="J245" s="205"/>
      <c r="K245" s="205"/>
      <c r="L245" s="209"/>
      <c r="M245" s="210"/>
      <c r="N245" s="211"/>
      <c r="O245" s="211"/>
      <c r="P245" s="211"/>
      <c r="Q245" s="211"/>
      <c r="R245" s="211"/>
      <c r="S245" s="211"/>
      <c r="T245" s="212"/>
      <c r="AT245" s="213" t="s">
        <v>135</v>
      </c>
      <c r="AU245" s="213" t="s">
        <v>86</v>
      </c>
      <c r="AV245" s="13" t="s">
        <v>84</v>
      </c>
      <c r="AW245" s="13" t="s">
        <v>32</v>
      </c>
      <c r="AX245" s="13" t="s">
        <v>76</v>
      </c>
      <c r="AY245" s="213" t="s">
        <v>123</v>
      </c>
    </row>
    <row r="246" spans="2:51" s="14" customFormat="1" ht="11.25">
      <c r="B246" s="214"/>
      <c r="C246" s="215"/>
      <c r="D246" s="202" t="s">
        <v>135</v>
      </c>
      <c r="E246" s="216" t="s">
        <v>1</v>
      </c>
      <c r="F246" s="217" t="s">
        <v>323</v>
      </c>
      <c r="G246" s="215"/>
      <c r="H246" s="218">
        <v>24</v>
      </c>
      <c r="I246" s="219"/>
      <c r="J246" s="215"/>
      <c r="K246" s="215"/>
      <c r="L246" s="220"/>
      <c r="M246" s="221"/>
      <c r="N246" s="222"/>
      <c r="O246" s="222"/>
      <c r="P246" s="222"/>
      <c r="Q246" s="222"/>
      <c r="R246" s="222"/>
      <c r="S246" s="222"/>
      <c r="T246" s="223"/>
      <c r="AT246" s="224" t="s">
        <v>135</v>
      </c>
      <c r="AU246" s="224" t="s">
        <v>86</v>
      </c>
      <c r="AV246" s="14" t="s">
        <v>86</v>
      </c>
      <c r="AW246" s="14" t="s">
        <v>32</v>
      </c>
      <c r="AX246" s="14" t="s">
        <v>76</v>
      </c>
      <c r="AY246" s="224" t="s">
        <v>123</v>
      </c>
    </row>
    <row r="247" spans="2:51" s="13" customFormat="1" ht="11.25">
      <c r="B247" s="204"/>
      <c r="C247" s="205"/>
      <c r="D247" s="202" t="s">
        <v>135</v>
      </c>
      <c r="E247" s="206" t="s">
        <v>1</v>
      </c>
      <c r="F247" s="207" t="s">
        <v>324</v>
      </c>
      <c r="G247" s="205"/>
      <c r="H247" s="206" t="s">
        <v>1</v>
      </c>
      <c r="I247" s="208"/>
      <c r="J247" s="205"/>
      <c r="K247" s="205"/>
      <c r="L247" s="209"/>
      <c r="M247" s="210"/>
      <c r="N247" s="211"/>
      <c r="O247" s="211"/>
      <c r="P247" s="211"/>
      <c r="Q247" s="211"/>
      <c r="R247" s="211"/>
      <c r="S247" s="211"/>
      <c r="T247" s="212"/>
      <c r="AT247" s="213" t="s">
        <v>135</v>
      </c>
      <c r="AU247" s="213" t="s">
        <v>86</v>
      </c>
      <c r="AV247" s="13" t="s">
        <v>84</v>
      </c>
      <c r="AW247" s="13" t="s">
        <v>32</v>
      </c>
      <c r="AX247" s="13" t="s">
        <v>76</v>
      </c>
      <c r="AY247" s="213" t="s">
        <v>123</v>
      </c>
    </row>
    <row r="248" spans="2:51" s="14" customFormat="1" ht="11.25">
      <c r="B248" s="214"/>
      <c r="C248" s="215"/>
      <c r="D248" s="202" t="s">
        <v>135</v>
      </c>
      <c r="E248" s="216" t="s">
        <v>1</v>
      </c>
      <c r="F248" s="217" t="s">
        <v>325</v>
      </c>
      <c r="G248" s="215"/>
      <c r="H248" s="218">
        <v>4200</v>
      </c>
      <c r="I248" s="219"/>
      <c r="J248" s="215"/>
      <c r="K248" s="215"/>
      <c r="L248" s="220"/>
      <c r="M248" s="221"/>
      <c r="N248" s="222"/>
      <c r="O248" s="222"/>
      <c r="P248" s="222"/>
      <c r="Q248" s="222"/>
      <c r="R248" s="222"/>
      <c r="S248" s="222"/>
      <c r="T248" s="223"/>
      <c r="AT248" s="224" t="s">
        <v>135</v>
      </c>
      <c r="AU248" s="224" t="s">
        <v>86</v>
      </c>
      <c r="AV248" s="14" t="s">
        <v>86</v>
      </c>
      <c r="AW248" s="14" t="s">
        <v>32</v>
      </c>
      <c r="AX248" s="14" t="s">
        <v>76</v>
      </c>
      <c r="AY248" s="224" t="s">
        <v>123</v>
      </c>
    </row>
    <row r="249" spans="2:51" s="15" customFormat="1" ht="11.25">
      <c r="B249" s="225"/>
      <c r="C249" s="226"/>
      <c r="D249" s="202" t="s">
        <v>135</v>
      </c>
      <c r="E249" s="227" t="s">
        <v>1</v>
      </c>
      <c r="F249" s="228" t="s">
        <v>140</v>
      </c>
      <c r="G249" s="226"/>
      <c r="H249" s="229">
        <v>4661</v>
      </c>
      <c r="I249" s="230"/>
      <c r="J249" s="226"/>
      <c r="K249" s="226"/>
      <c r="L249" s="231"/>
      <c r="M249" s="232"/>
      <c r="N249" s="233"/>
      <c r="O249" s="233"/>
      <c r="P249" s="233"/>
      <c r="Q249" s="233"/>
      <c r="R249" s="233"/>
      <c r="S249" s="233"/>
      <c r="T249" s="234"/>
      <c r="AT249" s="235" t="s">
        <v>135</v>
      </c>
      <c r="AU249" s="235" t="s">
        <v>86</v>
      </c>
      <c r="AV249" s="15" t="s">
        <v>129</v>
      </c>
      <c r="AW249" s="15" t="s">
        <v>32</v>
      </c>
      <c r="AX249" s="15" t="s">
        <v>84</v>
      </c>
      <c r="AY249" s="235" t="s">
        <v>123</v>
      </c>
    </row>
    <row r="250" spans="1:65" s="2" customFormat="1" ht="24.2" customHeight="1">
      <c r="A250" s="34"/>
      <c r="B250" s="35"/>
      <c r="C250" s="183" t="s">
        <v>326</v>
      </c>
      <c r="D250" s="183" t="s">
        <v>125</v>
      </c>
      <c r="E250" s="184" t="s">
        <v>327</v>
      </c>
      <c r="F250" s="185" t="s">
        <v>328</v>
      </c>
      <c r="G250" s="186" t="s">
        <v>285</v>
      </c>
      <c r="H250" s="187">
        <v>4661</v>
      </c>
      <c r="I250" s="188"/>
      <c r="J250" s="189">
        <f>ROUND(I250*H250,2)</f>
        <v>0</v>
      </c>
      <c r="K250" s="190"/>
      <c r="L250" s="39"/>
      <c r="M250" s="191" t="s">
        <v>1</v>
      </c>
      <c r="N250" s="192" t="s">
        <v>41</v>
      </c>
      <c r="O250" s="71"/>
      <c r="P250" s="193">
        <f>O250*H250</f>
        <v>0</v>
      </c>
      <c r="Q250" s="193">
        <v>0.00017</v>
      </c>
      <c r="R250" s="193">
        <f>Q250*H250</f>
        <v>0.79237</v>
      </c>
      <c r="S250" s="193">
        <v>0</v>
      </c>
      <c r="T250" s="194">
        <f>S250*H250</f>
        <v>0</v>
      </c>
      <c r="U250" s="34"/>
      <c r="V250" s="34"/>
      <c r="W250" s="34"/>
      <c r="X250" s="34"/>
      <c r="Y250" s="34"/>
      <c r="Z250" s="34"/>
      <c r="AA250" s="34"/>
      <c r="AB250" s="34"/>
      <c r="AC250" s="34"/>
      <c r="AD250" s="34"/>
      <c r="AE250" s="34"/>
      <c r="AR250" s="195" t="s">
        <v>129</v>
      </c>
      <c r="AT250" s="195" t="s">
        <v>125</v>
      </c>
      <c r="AU250" s="195" t="s">
        <v>86</v>
      </c>
      <c r="AY250" s="17" t="s">
        <v>123</v>
      </c>
      <c r="BE250" s="196">
        <f>IF(N250="základní",J250,0)</f>
        <v>0</v>
      </c>
      <c r="BF250" s="196">
        <f>IF(N250="snížená",J250,0)</f>
        <v>0</v>
      </c>
      <c r="BG250" s="196">
        <f>IF(N250="zákl. přenesená",J250,0)</f>
        <v>0</v>
      </c>
      <c r="BH250" s="196">
        <f>IF(N250="sníž. přenesená",J250,0)</f>
        <v>0</v>
      </c>
      <c r="BI250" s="196">
        <f>IF(N250="nulová",J250,0)</f>
        <v>0</v>
      </c>
      <c r="BJ250" s="17" t="s">
        <v>84</v>
      </c>
      <c r="BK250" s="196">
        <f>ROUND(I250*H250,2)</f>
        <v>0</v>
      </c>
      <c r="BL250" s="17" t="s">
        <v>129</v>
      </c>
      <c r="BM250" s="195" t="s">
        <v>329</v>
      </c>
    </row>
    <row r="251" spans="1:47" s="2" customFormat="1" ht="11.25">
      <c r="A251" s="34"/>
      <c r="B251" s="35"/>
      <c r="C251" s="36"/>
      <c r="D251" s="197" t="s">
        <v>131</v>
      </c>
      <c r="E251" s="36"/>
      <c r="F251" s="198" t="s">
        <v>330</v>
      </c>
      <c r="G251" s="36"/>
      <c r="H251" s="36"/>
      <c r="I251" s="199"/>
      <c r="J251" s="36"/>
      <c r="K251" s="36"/>
      <c r="L251" s="39"/>
      <c r="M251" s="200"/>
      <c r="N251" s="201"/>
      <c r="O251" s="71"/>
      <c r="P251" s="71"/>
      <c r="Q251" s="71"/>
      <c r="R251" s="71"/>
      <c r="S251" s="71"/>
      <c r="T251" s="72"/>
      <c r="U251" s="34"/>
      <c r="V251" s="34"/>
      <c r="W251" s="34"/>
      <c r="X251" s="34"/>
      <c r="Y251" s="34"/>
      <c r="Z251" s="34"/>
      <c r="AA251" s="34"/>
      <c r="AB251" s="34"/>
      <c r="AC251" s="34"/>
      <c r="AD251" s="34"/>
      <c r="AE251" s="34"/>
      <c r="AT251" s="17" t="s">
        <v>131</v>
      </c>
      <c r="AU251" s="17" t="s">
        <v>86</v>
      </c>
    </row>
    <row r="252" spans="1:47" s="2" customFormat="1" ht="19.5">
      <c r="A252" s="34"/>
      <c r="B252" s="35"/>
      <c r="C252" s="36"/>
      <c r="D252" s="202" t="s">
        <v>133</v>
      </c>
      <c r="E252" s="36"/>
      <c r="F252" s="203" t="s">
        <v>317</v>
      </c>
      <c r="G252" s="36"/>
      <c r="H252" s="36"/>
      <c r="I252" s="199"/>
      <c r="J252" s="36"/>
      <c r="K252" s="36"/>
      <c r="L252" s="39"/>
      <c r="M252" s="200"/>
      <c r="N252" s="201"/>
      <c r="O252" s="71"/>
      <c r="P252" s="71"/>
      <c r="Q252" s="71"/>
      <c r="R252" s="71"/>
      <c r="S252" s="71"/>
      <c r="T252" s="72"/>
      <c r="U252" s="34"/>
      <c r="V252" s="34"/>
      <c r="W252" s="34"/>
      <c r="X252" s="34"/>
      <c r="Y252" s="34"/>
      <c r="Z252" s="34"/>
      <c r="AA252" s="34"/>
      <c r="AB252" s="34"/>
      <c r="AC252" s="34"/>
      <c r="AD252" s="34"/>
      <c r="AE252" s="34"/>
      <c r="AT252" s="17" t="s">
        <v>133</v>
      </c>
      <c r="AU252" s="17" t="s">
        <v>86</v>
      </c>
    </row>
    <row r="253" spans="2:51" s="13" customFormat="1" ht="11.25">
      <c r="B253" s="204"/>
      <c r="C253" s="205"/>
      <c r="D253" s="202" t="s">
        <v>135</v>
      </c>
      <c r="E253" s="206" t="s">
        <v>1</v>
      </c>
      <c r="F253" s="207" t="s">
        <v>318</v>
      </c>
      <c r="G253" s="205"/>
      <c r="H253" s="206" t="s">
        <v>1</v>
      </c>
      <c r="I253" s="208"/>
      <c r="J253" s="205"/>
      <c r="K253" s="205"/>
      <c r="L253" s="209"/>
      <c r="M253" s="210"/>
      <c r="N253" s="211"/>
      <c r="O253" s="211"/>
      <c r="P253" s="211"/>
      <c r="Q253" s="211"/>
      <c r="R253" s="211"/>
      <c r="S253" s="211"/>
      <c r="T253" s="212"/>
      <c r="AT253" s="213" t="s">
        <v>135</v>
      </c>
      <c r="AU253" s="213" t="s">
        <v>86</v>
      </c>
      <c r="AV253" s="13" t="s">
        <v>84</v>
      </c>
      <c r="AW253" s="13" t="s">
        <v>32</v>
      </c>
      <c r="AX253" s="13" t="s">
        <v>76</v>
      </c>
      <c r="AY253" s="213" t="s">
        <v>123</v>
      </c>
    </row>
    <row r="254" spans="2:51" s="14" customFormat="1" ht="11.25">
      <c r="B254" s="214"/>
      <c r="C254" s="215"/>
      <c r="D254" s="202" t="s">
        <v>135</v>
      </c>
      <c r="E254" s="216" t="s">
        <v>1</v>
      </c>
      <c r="F254" s="217" t="s">
        <v>319</v>
      </c>
      <c r="G254" s="215"/>
      <c r="H254" s="218">
        <v>297</v>
      </c>
      <c r="I254" s="219"/>
      <c r="J254" s="215"/>
      <c r="K254" s="215"/>
      <c r="L254" s="220"/>
      <c r="M254" s="221"/>
      <c r="N254" s="222"/>
      <c r="O254" s="222"/>
      <c r="P254" s="222"/>
      <c r="Q254" s="222"/>
      <c r="R254" s="222"/>
      <c r="S254" s="222"/>
      <c r="T254" s="223"/>
      <c r="AT254" s="224" t="s">
        <v>135</v>
      </c>
      <c r="AU254" s="224" t="s">
        <v>86</v>
      </c>
      <c r="AV254" s="14" t="s">
        <v>86</v>
      </c>
      <c r="AW254" s="14" t="s">
        <v>32</v>
      </c>
      <c r="AX254" s="14" t="s">
        <v>76</v>
      </c>
      <c r="AY254" s="224" t="s">
        <v>123</v>
      </c>
    </row>
    <row r="255" spans="2:51" s="13" customFormat="1" ht="11.25">
      <c r="B255" s="204"/>
      <c r="C255" s="205"/>
      <c r="D255" s="202" t="s">
        <v>135</v>
      </c>
      <c r="E255" s="206" t="s">
        <v>1</v>
      </c>
      <c r="F255" s="207" t="s">
        <v>320</v>
      </c>
      <c r="G255" s="205"/>
      <c r="H255" s="206" t="s">
        <v>1</v>
      </c>
      <c r="I255" s="208"/>
      <c r="J255" s="205"/>
      <c r="K255" s="205"/>
      <c r="L255" s="209"/>
      <c r="M255" s="210"/>
      <c r="N255" s="211"/>
      <c r="O255" s="211"/>
      <c r="P255" s="211"/>
      <c r="Q255" s="211"/>
      <c r="R255" s="211"/>
      <c r="S255" s="211"/>
      <c r="T255" s="212"/>
      <c r="AT255" s="213" t="s">
        <v>135</v>
      </c>
      <c r="AU255" s="213" t="s">
        <v>86</v>
      </c>
      <c r="AV255" s="13" t="s">
        <v>84</v>
      </c>
      <c r="AW255" s="13" t="s">
        <v>32</v>
      </c>
      <c r="AX255" s="13" t="s">
        <v>76</v>
      </c>
      <c r="AY255" s="213" t="s">
        <v>123</v>
      </c>
    </row>
    <row r="256" spans="2:51" s="14" customFormat="1" ht="11.25">
      <c r="B256" s="214"/>
      <c r="C256" s="215"/>
      <c r="D256" s="202" t="s">
        <v>135</v>
      </c>
      <c r="E256" s="216" t="s">
        <v>1</v>
      </c>
      <c r="F256" s="217" t="s">
        <v>321</v>
      </c>
      <c r="G256" s="215"/>
      <c r="H256" s="218">
        <v>140</v>
      </c>
      <c r="I256" s="219"/>
      <c r="J256" s="215"/>
      <c r="K256" s="215"/>
      <c r="L256" s="220"/>
      <c r="M256" s="221"/>
      <c r="N256" s="222"/>
      <c r="O256" s="222"/>
      <c r="P256" s="222"/>
      <c r="Q256" s="222"/>
      <c r="R256" s="222"/>
      <c r="S256" s="222"/>
      <c r="T256" s="223"/>
      <c r="AT256" s="224" t="s">
        <v>135</v>
      </c>
      <c r="AU256" s="224" t="s">
        <v>86</v>
      </c>
      <c r="AV256" s="14" t="s">
        <v>86</v>
      </c>
      <c r="AW256" s="14" t="s">
        <v>32</v>
      </c>
      <c r="AX256" s="14" t="s">
        <v>76</v>
      </c>
      <c r="AY256" s="224" t="s">
        <v>123</v>
      </c>
    </row>
    <row r="257" spans="2:51" s="13" customFormat="1" ht="11.25">
      <c r="B257" s="204"/>
      <c r="C257" s="205"/>
      <c r="D257" s="202" t="s">
        <v>135</v>
      </c>
      <c r="E257" s="206" t="s">
        <v>1</v>
      </c>
      <c r="F257" s="207" t="s">
        <v>322</v>
      </c>
      <c r="G257" s="205"/>
      <c r="H257" s="206" t="s">
        <v>1</v>
      </c>
      <c r="I257" s="208"/>
      <c r="J257" s="205"/>
      <c r="K257" s="205"/>
      <c r="L257" s="209"/>
      <c r="M257" s="210"/>
      <c r="N257" s="211"/>
      <c r="O257" s="211"/>
      <c r="P257" s="211"/>
      <c r="Q257" s="211"/>
      <c r="R257" s="211"/>
      <c r="S257" s="211"/>
      <c r="T257" s="212"/>
      <c r="AT257" s="213" t="s">
        <v>135</v>
      </c>
      <c r="AU257" s="213" t="s">
        <v>86</v>
      </c>
      <c r="AV257" s="13" t="s">
        <v>84</v>
      </c>
      <c r="AW257" s="13" t="s">
        <v>32</v>
      </c>
      <c r="AX257" s="13" t="s">
        <v>76</v>
      </c>
      <c r="AY257" s="213" t="s">
        <v>123</v>
      </c>
    </row>
    <row r="258" spans="2:51" s="14" customFormat="1" ht="11.25">
      <c r="B258" s="214"/>
      <c r="C258" s="215"/>
      <c r="D258" s="202" t="s">
        <v>135</v>
      </c>
      <c r="E258" s="216" t="s">
        <v>1</v>
      </c>
      <c r="F258" s="217" t="s">
        <v>323</v>
      </c>
      <c r="G258" s="215"/>
      <c r="H258" s="218">
        <v>24</v>
      </c>
      <c r="I258" s="219"/>
      <c r="J258" s="215"/>
      <c r="K258" s="215"/>
      <c r="L258" s="220"/>
      <c r="M258" s="221"/>
      <c r="N258" s="222"/>
      <c r="O258" s="222"/>
      <c r="P258" s="222"/>
      <c r="Q258" s="222"/>
      <c r="R258" s="222"/>
      <c r="S258" s="222"/>
      <c r="T258" s="223"/>
      <c r="AT258" s="224" t="s">
        <v>135</v>
      </c>
      <c r="AU258" s="224" t="s">
        <v>86</v>
      </c>
      <c r="AV258" s="14" t="s">
        <v>86</v>
      </c>
      <c r="AW258" s="14" t="s">
        <v>32</v>
      </c>
      <c r="AX258" s="14" t="s">
        <v>76</v>
      </c>
      <c r="AY258" s="224" t="s">
        <v>123</v>
      </c>
    </row>
    <row r="259" spans="2:51" s="13" customFormat="1" ht="11.25">
      <c r="B259" s="204"/>
      <c r="C259" s="205"/>
      <c r="D259" s="202" t="s">
        <v>135</v>
      </c>
      <c r="E259" s="206" t="s">
        <v>1</v>
      </c>
      <c r="F259" s="207" t="s">
        <v>324</v>
      </c>
      <c r="G259" s="205"/>
      <c r="H259" s="206" t="s">
        <v>1</v>
      </c>
      <c r="I259" s="208"/>
      <c r="J259" s="205"/>
      <c r="K259" s="205"/>
      <c r="L259" s="209"/>
      <c r="M259" s="210"/>
      <c r="N259" s="211"/>
      <c r="O259" s="211"/>
      <c r="P259" s="211"/>
      <c r="Q259" s="211"/>
      <c r="R259" s="211"/>
      <c r="S259" s="211"/>
      <c r="T259" s="212"/>
      <c r="AT259" s="213" t="s">
        <v>135</v>
      </c>
      <c r="AU259" s="213" t="s">
        <v>86</v>
      </c>
      <c r="AV259" s="13" t="s">
        <v>84</v>
      </c>
      <c r="AW259" s="13" t="s">
        <v>32</v>
      </c>
      <c r="AX259" s="13" t="s">
        <v>76</v>
      </c>
      <c r="AY259" s="213" t="s">
        <v>123</v>
      </c>
    </row>
    <row r="260" spans="2:51" s="14" customFormat="1" ht="11.25">
      <c r="B260" s="214"/>
      <c r="C260" s="215"/>
      <c r="D260" s="202" t="s">
        <v>135</v>
      </c>
      <c r="E260" s="216" t="s">
        <v>1</v>
      </c>
      <c r="F260" s="217" t="s">
        <v>325</v>
      </c>
      <c r="G260" s="215"/>
      <c r="H260" s="218">
        <v>4200</v>
      </c>
      <c r="I260" s="219"/>
      <c r="J260" s="215"/>
      <c r="K260" s="215"/>
      <c r="L260" s="220"/>
      <c r="M260" s="221"/>
      <c r="N260" s="222"/>
      <c r="O260" s="222"/>
      <c r="P260" s="222"/>
      <c r="Q260" s="222"/>
      <c r="R260" s="222"/>
      <c r="S260" s="222"/>
      <c r="T260" s="223"/>
      <c r="AT260" s="224" t="s">
        <v>135</v>
      </c>
      <c r="AU260" s="224" t="s">
        <v>86</v>
      </c>
      <c r="AV260" s="14" t="s">
        <v>86</v>
      </c>
      <c r="AW260" s="14" t="s">
        <v>32</v>
      </c>
      <c r="AX260" s="14" t="s">
        <v>76</v>
      </c>
      <c r="AY260" s="224" t="s">
        <v>123</v>
      </c>
    </row>
    <row r="261" spans="2:51" s="15" customFormat="1" ht="11.25">
      <c r="B261" s="225"/>
      <c r="C261" s="226"/>
      <c r="D261" s="202" t="s">
        <v>135</v>
      </c>
      <c r="E261" s="227" t="s">
        <v>1</v>
      </c>
      <c r="F261" s="228" t="s">
        <v>140</v>
      </c>
      <c r="G261" s="226"/>
      <c r="H261" s="229">
        <v>4661</v>
      </c>
      <c r="I261" s="230"/>
      <c r="J261" s="226"/>
      <c r="K261" s="226"/>
      <c r="L261" s="231"/>
      <c r="M261" s="232"/>
      <c r="N261" s="233"/>
      <c r="O261" s="233"/>
      <c r="P261" s="233"/>
      <c r="Q261" s="233"/>
      <c r="R261" s="233"/>
      <c r="S261" s="233"/>
      <c r="T261" s="234"/>
      <c r="AT261" s="235" t="s">
        <v>135</v>
      </c>
      <c r="AU261" s="235" t="s">
        <v>86</v>
      </c>
      <c r="AV261" s="15" t="s">
        <v>129</v>
      </c>
      <c r="AW261" s="15" t="s">
        <v>32</v>
      </c>
      <c r="AX261" s="15" t="s">
        <v>84</v>
      </c>
      <c r="AY261" s="235" t="s">
        <v>123</v>
      </c>
    </row>
    <row r="262" spans="1:65" s="2" customFormat="1" ht="21.75" customHeight="1">
      <c r="A262" s="34"/>
      <c r="B262" s="35"/>
      <c r="C262" s="183" t="s">
        <v>331</v>
      </c>
      <c r="D262" s="183" t="s">
        <v>125</v>
      </c>
      <c r="E262" s="184" t="s">
        <v>332</v>
      </c>
      <c r="F262" s="185" t="s">
        <v>333</v>
      </c>
      <c r="G262" s="186" t="s">
        <v>128</v>
      </c>
      <c r="H262" s="187">
        <v>3300</v>
      </c>
      <c r="I262" s="188"/>
      <c r="J262" s="189">
        <f>ROUND(I262*H262,2)</f>
        <v>0</v>
      </c>
      <c r="K262" s="190"/>
      <c r="L262" s="39"/>
      <c r="M262" s="191" t="s">
        <v>1</v>
      </c>
      <c r="N262" s="192" t="s">
        <v>41</v>
      </c>
      <c r="O262" s="71"/>
      <c r="P262" s="193">
        <f>O262*H262</f>
        <v>0</v>
      </c>
      <c r="Q262" s="193">
        <v>0.00038</v>
      </c>
      <c r="R262" s="193">
        <f>Q262*H262</f>
        <v>1.254</v>
      </c>
      <c r="S262" s="193">
        <v>0</v>
      </c>
      <c r="T262" s="194">
        <f>S262*H262</f>
        <v>0</v>
      </c>
      <c r="U262" s="34"/>
      <c r="V262" s="34"/>
      <c r="W262" s="34"/>
      <c r="X262" s="34"/>
      <c r="Y262" s="34"/>
      <c r="Z262" s="34"/>
      <c r="AA262" s="34"/>
      <c r="AB262" s="34"/>
      <c r="AC262" s="34"/>
      <c r="AD262" s="34"/>
      <c r="AE262" s="34"/>
      <c r="AR262" s="195" t="s">
        <v>129</v>
      </c>
      <c r="AT262" s="195" t="s">
        <v>125</v>
      </c>
      <c r="AU262" s="195" t="s">
        <v>86</v>
      </c>
      <c r="AY262" s="17" t="s">
        <v>123</v>
      </c>
      <c r="BE262" s="196">
        <f>IF(N262="základní",J262,0)</f>
        <v>0</v>
      </c>
      <c r="BF262" s="196">
        <f>IF(N262="snížená",J262,0)</f>
        <v>0</v>
      </c>
      <c r="BG262" s="196">
        <f>IF(N262="zákl. přenesená",J262,0)</f>
        <v>0</v>
      </c>
      <c r="BH262" s="196">
        <f>IF(N262="sníž. přenesená",J262,0)</f>
        <v>0</v>
      </c>
      <c r="BI262" s="196">
        <f>IF(N262="nulová",J262,0)</f>
        <v>0</v>
      </c>
      <c r="BJ262" s="17" t="s">
        <v>84</v>
      </c>
      <c r="BK262" s="196">
        <f>ROUND(I262*H262,2)</f>
        <v>0</v>
      </c>
      <c r="BL262" s="17" t="s">
        <v>129</v>
      </c>
      <c r="BM262" s="195" t="s">
        <v>334</v>
      </c>
    </row>
    <row r="263" spans="1:47" s="2" customFormat="1" ht="11.25">
      <c r="A263" s="34"/>
      <c r="B263" s="35"/>
      <c r="C263" s="36"/>
      <c r="D263" s="197" t="s">
        <v>131</v>
      </c>
      <c r="E263" s="36"/>
      <c r="F263" s="198" t="s">
        <v>335</v>
      </c>
      <c r="G263" s="36"/>
      <c r="H263" s="36"/>
      <c r="I263" s="199"/>
      <c r="J263" s="36"/>
      <c r="K263" s="36"/>
      <c r="L263" s="39"/>
      <c r="M263" s="200"/>
      <c r="N263" s="201"/>
      <c r="O263" s="71"/>
      <c r="P263" s="71"/>
      <c r="Q263" s="71"/>
      <c r="R263" s="71"/>
      <c r="S263" s="71"/>
      <c r="T263" s="72"/>
      <c r="U263" s="34"/>
      <c r="V263" s="34"/>
      <c r="W263" s="34"/>
      <c r="X263" s="34"/>
      <c r="Y263" s="34"/>
      <c r="Z263" s="34"/>
      <c r="AA263" s="34"/>
      <c r="AB263" s="34"/>
      <c r="AC263" s="34"/>
      <c r="AD263" s="34"/>
      <c r="AE263" s="34"/>
      <c r="AT263" s="17" t="s">
        <v>131</v>
      </c>
      <c r="AU263" s="17" t="s">
        <v>86</v>
      </c>
    </row>
    <row r="264" spans="1:47" s="2" customFormat="1" ht="19.5">
      <c r="A264" s="34"/>
      <c r="B264" s="35"/>
      <c r="C264" s="36"/>
      <c r="D264" s="202" t="s">
        <v>133</v>
      </c>
      <c r="E264" s="36"/>
      <c r="F264" s="203" t="s">
        <v>336</v>
      </c>
      <c r="G264" s="36"/>
      <c r="H264" s="36"/>
      <c r="I264" s="199"/>
      <c r="J264" s="36"/>
      <c r="K264" s="36"/>
      <c r="L264" s="39"/>
      <c r="M264" s="200"/>
      <c r="N264" s="201"/>
      <c r="O264" s="71"/>
      <c r="P264" s="71"/>
      <c r="Q264" s="71"/>
      <c r="R264" s="71"/>
      <c r="S264" s="71"/>
      <c r="T264" s="72"/>
      <c r="U264" s="34"/>
      <c r="V264" s="34"/>
      <c r="W264" s="34"/>
      <c r="X264" s="34"/>
      <c r="Y264" s="34"/>
      <c r="Z264" s="34"/>
      <c r="AA264" s="34"/>
      <c r="AB264" s="34"/>
      <c r="AC264" s="34"/>
      <c r="AD264" s="34"/>
      <c r="AE264" s="34"/>
      <c r="AT264" s="17" t="s">
        <v>133</v>
      </c>
      <c r="AU264" s="17" t="s">
        <v>86</v>
      </c>
    </row>
    <row r="265" spans="2:51" s="14" customFormat="1" ht="11.25">
      <c r="B265" s="214"/>
      <c r="C265" s="215"/>
      <c r="D265" s="202" t="s">
        <v>135</v>
      </c>
      <c r="E265" s="216" t="s">
        <v>1</v>
      </c>
      <c r="F265" s="217" t="s">
        <v>337</v>
      </c>
      <c r="G265" s="215"/>
      <c r="H265" s="218">
        <v>3300</v>
      </c>
      <c r="I265" s="219"/>
      <c r="J265" s="215"/>
      <c r="K265" s="215"/>
      <c r="L265" s="220"/>
      <c r="M265" s="221"/>
      <c r="N265" s="222"/>
      <c r="O265" s="222"/>
      <c r="P265" s="222"/>
      <c r="Q265" s="222"/>
      <c r="R265" s="222"/>
      <c r="S265" s="222"/>
      <c r="T265" s="223"/>
      <c r="AT265" s="224" t="s">
        <v>135</v>
      </c>
      <c r="AU265" s="224" t="s">
        <v>86</v>
      </c>
      <c r="AV265" s="14" t="s">
        <v>86</v>
      </c>
      <c r="AW265" s="14" t="s">
        <v>32</v>
      </c>
      <c r="AX265" s="14" t="s">
        <v>84</v>
      </c>
      <c r="AY265" s="224" t="s">
        <v>123</v>
      </c>
    </row>
    <row r="266" spans="1:65" s="2" customFormat="1" ht="44.25" customHeight="1">
      <c r="A266" s="34"/>
      <c r="B266" s="35"/>
      <c r="C266" s="183" t="s">
        <v>338</v>
      </c>
      <c r="D266" s="183" t="s">
        <v>125</v>
      </c>
      <c r="E266" s="184" t="s">
        <v>339</v>
      </c>
      <c r="F266" s="185" t="s">
        <v>340</v>
      </c>
      <c r="G266" s="186" t="s">
        <v>285</v>
      </c>
      <c r="H266" s="187">
        <v>7075</v>
      </c>
      <c r="I266" s="188"/>
      <c r="J266" s="189">
        <f>ROUND(I266*H266,2)</f>
        <v>0</v>
      </c>
      <c r="K266" s="190"/>
      <c r="L266" s="39"/>
      <c r="M266" s="191" t="s">
        <v>1</v>
      </c>
      <c r="N266" s="192" t="s">
        <v>41</v>
      </c>
      <c r="O266" s="71"/>
      <c r="P266" s="193">
        <f>O266*H266</f>
        <v>0</v>
      </c>
      <c r="Q266" s="193">
        <v>0</v>
      </c>
      <c r="R266" s="193">
        <f>Q266*H266</f>
        <v>0</v>
      </c>
      <c r="S266" s="193">
        <v>0.324</v>
      </c>
      <c r="T266" s="194">
        <f>S266*H266</f>
        <v>2292.3</v>
      </c>
      <c r="U266" s="34"/>
      <c r="V266" s="34"/>
      <c r="W266" s="34"/>
      <c r="X266" s="34"/>
      <c r="Y266" s="34"/>
      <c r="Z266" s="34"/>
      <c r="AA266" s="34"/>
      <c r="AB266" s="34"/>
      <c r="AC266" s="34"/>
      <c r="AD266" s="34"/>
      <c r="AE266" s="34"/>
      <c r="AR266" s="195" t="s">
        <v>129</v>
      </c>
      <c r="AT266" s="195" t="s">
        <v>125</v>
      </c>
      <c r="AU266" s="195" t="s">
        <v>86</v>
      </c>
      <c r="AY266" s="17" t="s">
        <v>123</v>
      </c>
      <c r="BE266" s="196">
        <f>IF(N266="základní",J266,0)</f>
        <v>0</v>
      </c>
      <c r="BF266" s="196">
        <f>IF(N266="snížená",J266,0)</f>
        <v>0</v>
      </c>
      <c r="BG266" s="196">
        <f>IF(N266="zákl. přenesená",J266,0)</f>
        <v>0</v>
      </c>
      <c r="BH266" s="196">
        <f>IF(N266="sníž. přenesená",J266,0)</f>
        <v>0</v>
      </c>
      <c r="BI266" s="196">
        <f>IF(N266="nulová",J266,0)</f>
        <v>0</v>
      </c>
      <c r="BJ266" s="17" t="s">
        <v>84</v>
      </c>
      <c r="BK266" s="196">
        <f>ROUND(I266*H266,2)</f>
        <v>0</v>
      </c>
      <c r="BL266" s="17" t="s">
        <v>129</v>
      </c>
      <c r="BM266" s="195" t="s">
        <v>341</v>
      </c>
    </row>
    <row r="267" spans="1:47" s="2" customFormat="1" ht="11.25">
      <c r="A267" s="34"/>
      <c r="B267" s="35"/>
      <c r="C267" s="36"/>
      <c r="D267" s="197" t="s">
        <v>131</v>
      </c>
      <c r="E267" s="36"/>
      <c r="F267" s="198" t="s">
        <v>342</v>
      </c>
      <c r="G267" s="36"/>
      <c r="H267" s="36"/>
      <c r="I267" s="199"/>
      <c r="J267" s="36"/>
      <c r="K267" s="36"/>
      <c r="L267" s="39"/>
      <c r="M267" s="200"/>
      <c r="N267" s="201"/>
      <c r="O267" s="71"/>
      <c r="P267" s="71"/>
      <c r="Q267" s="71"/>
      <c r="R267" s="71"/>
      <c r="S267" s="71"/>
      <c r="T267" s="72"/>
      <c r="U267" s="34"/>
      <c r="V267" s="34"/>
      <c r="W267" s="34"/>
      <c r="X267" s="34"/>
      <c r="Y267" s="34"/>
      <c r="Z267" s="34"/>
      <c r="AA267" s="34"/>
      <c r="AB267" s="34"/>
      <c r="AC267" s="34"/>
      <c r="AD267" s="34"/>
      <c r="AE267" s="34"/>
      <c r="AT267" s="17" t="s">
        <v>131</v>
      </c>
      <c r="AU267" s="17" t="s">
        <v>86</v>
      </c>
    </row>
    <row r="268" spans="2:51" s="14" customFormat="1" ht="11.25">
      <c r="B268" s="214"/>
      <c r="C268" s="215"/>
      <c r="D268" s="202" t="s">
        <v>135</v>
      </c>
      <c r="E268" s="216" t="s">
        <v>1</v>
      </c>
      <c r="F268" s="217" t="s">
        <v>343</v>
      </c>
      <c r="G268" s="215"/>
      <c r="H268" s="218">
        <v>7075</v>
      </c>
      <c r="I268" s="219"/>
      <c r="J268" s="215"/>
      <c r="K268" s="215"/>
      <c r="L268" s="220"/>
      <c r="M268" s="221"/>
      <c r="N268" s="222"/>
      <c r="O268" s="222"/>
      <c r="P268" s="222"/>
      <c r="Q268" s="222"/>
      <c r="R268" s="222"/>
      <c r="S268" s="222"/>
      <c r="T268" s="223"/>
      <c r="AT268" s="224" t="s">
        <v>135</v>
      </c>
      <c r="AU268" s="224" t="s">
        <v>86</v>
      </c>
      <c r="AV268" s="14" t="s">
        <v>86</v>
      </c>
      <c r="AW268" s="14" t="s">
        <v>32</v>
      </c>
      <c r="AX268" s="14" t="s">
        <v>84</v>
      </c>
      <c r="AY268" s="224" t="s">
        <v>123</v>
      </c>
    </row>
    <row r="269" spans="1:65" s="2" customFormat="1" ht="21.75" customHeight="1">
      <c r="A269" s="34"/>
      <c r="B269" s="35"/>
      <c r="C269" s="183" t="s">
        <v>344</v>
      </c>
      <c r="D269" s="183" t="s">
        <v>125</v>
      </c>
      <c r="E269" s="184" t="s">
        <v>345</v>
      </c>
      <c r="F269" s="185" t="s">
        <v>346</v>
      </c>
      <c r="G269" s="186" t="s">
        <v>128</v>
      </c>
      <c r="H269" s="187">
        <v>25573</v>
      </c>
      <c r="I269" s="188"/>
      <c r="J269" s="189">
        <f>ROUND(I269*H269,2)</f>
        <v>0</v>
      </c>
      <c r="K269" s="190"/>
      <c r="L269" s="39"/>
      <c r="M269" s="191" t="s">
        <v>1</v>
      </c>
      <c r="N269" s="192" t="s">
        <v>41</v>
      </c>
      <c r="O269" s="71"/>
      <c r="P269" s="193">
        <f>O269*H269</f>
        <v>0</v>
      </c>
      <c r="Q269" s="193">
        <v>0</v>
      </c>
      <c r="R269" s="193">
        <f>Q269*H269</f>
        <v>0</v>
      </c>
      <c r="S269" s="193">
        <v>0.01</v>
      </c>
      <c r="T269" s="194">
        <f>S269*H269</f>
        <v>255.73000000000002</v>
      </c>
      <c r="U269" s="34"/>
      <c r="V269" s="34"/>
      <c r="W269" s="34"/>
      <c r="X269" s="34"/>
      <c r="Y269" s="34"/>
      <c r="Z269" s="34"/>
      <c r="AA269" s="34"/>
      <c r="AB269" s="34"/>
      <c r="AC269" s="34"/>
      <c r="AD269" s="34"/>
      <c r="AE269" s="34"/>
      <c r="AR269" s="195" t="s">
        <v>129</v>
      </c>
      <c r="AT269" s="195" t="s">
        <v>125</v>
      </c>
      <c r="AU269" s="195" t="s">
        <v>86</v>
      </c>
      <c r="AY269" s="17" t="s">
        <v>123</v>
      </c>
      <c r="BE269" s="196">
        <f>IF(N269="základní",J269,0)</f>
        <v>0</v>
      </c>
      <c r="BF269" s="196">
        <f>IF(N269="snížená",J269,0)</f>
        <v>0</v>
      </c>
      <c r="BG269" s="196">
        <f>IF(N269="zákl. přenesená",J269,0)</f>
        <v>0</v>
      </c>
      <c r="BH269" s="196">
        <f>IF(N269="sníž. přenesená",J269,0)</f>
        <v>0</v>
      </c>
      <c r="BI269" s="196">
        <f>IF(N269="nulová",J269,0)</f>
        <v>0</v>
      </c>
      <c r="BJ269" s="17" t="s">
        <v>84</v>
      </c>
      <c r="BK269" s="196">
        <f>ROUND(I269*H269,2)</f>
        <v>0</v>
      </c>
      <c r="BL269" s="17" t="s">
        <v>129</v>
      </c>
      <c r="BM269" s="195" t="s">
        <v>347</v>
      </c>
    </row>
    <row r="270" spans="1:47" s="2" customFormat="1" ht="11.25">
      <c r="A270" s="34"/>
      <c r="B270" s="35"/>
      <c r="C270" s="36"/>
      <c r="D270" s="197" t="s">
        <v>131</v>
      </c>
      <c r="E270" s="36"/>
      <c r="F270" s="198" t="s">
        <v>348</v>
      </c>
      <c r="G270" s="36"/>
      <c r="H270" s="36"/>
      <c r="I270" s="199"/>
      <c r="J270" s="36"/>
      <c r="K270" s="36"/>
      <c r="L270" s="39"/>
      <c r="M270" s="200"/>
      <c r="N270" s="201"/>
      <c r="O270" s="71"/>
      <c r="P270" s="71"/>
      <c r="Q270" s="71"/>
      <c r="R270" s="71"/>
      <c r="S270" s="71"/>
      <c r="T270" s="72"/>
      <c r="U270" s="34"/>
      <c r="V270" s="34"/>
      <c r="W270" s="34"/>
      <c r="X270" s="34"/>
      <c r="Y270" s="34"/>
      <c r="Z270" s="34"/>
      <c r="AA270" s="34"/>
      <c r="AB270" s="34"/>
      <c r="AC270" s="34"/>
      <c r="AD270" s="34"/>
      <c r="AE270" s="34"/>
      <c r="AT270" s="17" t="s">
        <v>131</v>
      </c>
      <c r="AU270" s="17" t="s">
        <v>86</v>
      </c>
    </row>
    <row r="271" spans="1:47" s="2" customFormat="1" ht="19.5">
      <c r="A271" s="34"/>
      <c r="B271" s="35"/>
      <c r="C271" s="36"/>
      <c r="D271" s="202" t="s">
        <v>133</v>
      </c>
      <c r="E271" s="36"/>
      <c r="F271" s="203" t="s">
        <v>236</v>
      </c>
      <c r="G271" s="36"/>
      <c r="H271" s="36"/>
      <c r="I271" s="199"/>
      <c r="J271" s="36"/>
      <c r="K271" s="36"/>
      <c r="L271" s="39"/>
      <c r="M271" s="200"/>
      <c r="N271" s="201"/>
      <c r="O271" s="71"/>
      <c r="P271" s="71"/>
      <c r="Q271" s="71"/>
      <c r="R271" s="71"/>
      <c r="S271" s="71"/>
      <c r="T271" s="72"/>
      <c r="U271" s="34"/>
      <c r="V271" s="34"/>
      <c r="W271" s="34"/>
      <c r="X271" s="34"/>
      <c r="Y271" s="34"/>
      <c r="Z271" s="34"/>
      <c r="AA271" s="34"/>
      <c r="AB271" s="34"/>
      <c r="AC271" s="34"/>
      <c r="AD271" s="34"/>
      <c r="AE271" s="34"/>
      <c r="AT271" s="17" t="s">
        <v>133</v>
      </c>
      <c r="AU271" s="17" t="s">
        <v>86</v>
      </c>
    </row>
    <row r="272" spans="2:51" s="13" customFormat="1" ht="11.25">
      <c r="B272" s="204"/>
      <c r="C272" s="205"/>
      <c r="D272" s="202" t="s">
        <v>135</v>
      </c>
      <c r="E272" s="206" t="s">
        <v>1</v>
      </c>
      <c r="F272" s="207" t="s">
        <v>349</v>
      </c>
      <c r="G272" s="205"/>
      <c r="H272" s="206" t="s">
        <v>1</v>
      </c>
      <c r="I272" s="208"/>
      <c r="J272" s="205"/>
      <c r="K272" s="205"/>
      <c r="L272" s="209"/>
      <c r="M272" s="210"/>
      <c r="N272" s="211"/>
      <c r="O272" s="211"/>
      <c r="P272" s="211"/>
      <c r="Q272" s="211"/>
      <c r="R272" s="211"/>
      <c r="S272" s="211"/>
      <c r="T272" s="212"/>
      <c r="AT272" s="213" t="s">
        <v>135</v>
      </c>
      <c r="AU272" s="213" t="s">
        <v>86</v>
      </c>
      <c r="AV272" s="13" t="s">
        <v>84</v>
      </c>
      <c r="AW272" s="13" t="s">
        <v>32</v>
      </c>
      <c r="AX272" s="13" t="s">
        <v>76</v>
      </c>
      <c r="AY272" s="213" t="s">
        <v>123</v>
      </c>
    </row>
    <row r="273" spans="2:51" s="14" customFormat="1" ht="11.25">
      <c r="B273" s="214"/>
      <c r="C273" s="215"/>
      <c r="D273" s="202" t="s">
        <v>135</v>
      </c>
      <c r="E273" s="216" t="s">
        <v>1</v>
      </c>
      <c r="F273" s="217" t="s">
        <v>350</v>
      </c>
      <c r="G273" s="215"/>
      <c r="H273" s="218">
        <v>22573</v>
      </c>
      <c r="I273" s="219"/>
      <c r="J273" s="215"/>
      <c r="K273" s="215"/>
      <c r="L273" s="220"/>
      <c r="M273" s="221"/>
      <c r="N273" s="222"/>
      <c r="O273" s="222"/>
      <c r="P273" s="222"/>
      <c r="Q273" s="222"/>
      <c r="R273" s="222"/>
      <c r="S273" s="222"/>
      <c r="T273" s="223"/>
      <c r="AT273" s="224" t="s">
        <v>135</v>
      </c>
      <c r="AU273" s="224" t="s">
        <v>86</v>
      </c>
      <c r="AV273" s="14" t="s">
        <v>86</v>
      </c>
      <c r="AW273" s="14" t="s">
        <v>32</v>
      </c>
      <c r="AX273" s="14" t="s">
        <v>76</v>
      </c>
      <c r="AY273" s="224" t="s">
        <v>123</v>
      </c>
    </row>
    <row r="274" spans="2:51" s="13" customFormat="1" ht="11.25">
      <c r="B274" s="204"/>
      <c r="C274" s="205"/>
      <c r="D274" s="202" t="s">
        <v>135</v>
      </c>
      <c r="E274" s="206" t="s">
        <v>1</v>
      </c>
      <c r="F274" s="207" t="s">
        <v>351</v>
      </c>
      <c r="G274" s="205"/>
      <c r="H274" s="206" t="s">
        <v>1</v>
      </c>
      <c r="I274" s="208"/>
      <c r="J274" s="205"/>
      <c r="K274" s="205"/>
      <c r="L274" s="209"/>
      <c r="M274" s="210"/>
      <c r="N274" s="211"/>
      <c r="O274" s="211"/>
      <c r="P274" s="211"/>
      <c r="Q274" s="211"/>
      <c r="R274" s="211"/>
      <c r="S274" s="211"/>
      <c r="T274" s="212"/>
      <c r="AT274" s="213" t="s">
        <v>135</v>
      </c>
      <c r="AU274" s="213" t="s">
        <v>86</v>
      </c>
      <c r="AV274" s="13" t="s">
        <v>84</v>
      </c>
      <c r="AW274" s="13" t="s">
        <v>32</v>
      </c>
      <c r="AX274" s="13" t="s">
        <v>76</v>
      </c>
      <c r="AY274" s="213" t="s">
        <v>123</v>
      </c>
    </row>
    <row r="275" spans="2:51" s="14" customFormat="1" ht="11.25">
      <c r="B275" s="214"/>
      <c r="C275" s="215"/>
      <c r="D275" s="202" t="s">
        <v>135</v>
      </c>
      <c r="E275" s="216" t="s">
        <v>1</v>
      </c>
      <c r="F275" s="217" t="s">
        <v>352</v>
      </c>
      <c r="G275" s="215"/>
      <c r="H275" s="218">
        <v>3000</v>
      </c>
      <c r="I275" s="219"/>
      <c r="J275" s="215"/>
      <c r="K275" s="215"/>
      <c r="L275" s="220"/>
      <c r="M275" s="221"/>
      <c r="N275" s="222"/>
      <c r="O275" s="222"/>
      <c r="P275" s="222"/>
      <c r="Q275" s="222"/>
      <c r="R275" s="222"/>
      <c r="S275" s="222"/>
      <c r="T275" s="223"/>
      <c r="AT275" s="224" t="s">
        <v>135</v>
      </c>
      <c r="AU275" s="224" t="s">
        <v>86</v>
      </c>
      <c r="AV275" s="14" t="s">
        <v>86</v>
      </c>
      <c r="AW275" s="14" t="s">
        <v>32</v>
      </c>
      <c r="AX275" s="14" t="s">
        <v>76</v>
      </c>
      <c r="AY275" s="224" t="s">
        <v>123</v>
      </c>
    </row>
    <row r="276" spans="2:51" s="15" customFormat="1" ht="11.25">
      <c r="B276" s="225"/>
      <c r="C276" s="226"/>
      <c r="D276" s="202" t="s">
        <v>135</v>
      </c>
      <c r="E276" s="227" t="s">
        <v>1</v>
      </c>
      <c r="F276" s="228" t="s">
        <v>140</v>
      </c>
      <c r="G276" s="226"/>
      <c r="H276" s="229">
        <v>25573</v>
      </c>
      <c r="I276" s="230"/>
      <c r="J276" s="226"/>
      <c r="K276" s="226"/>
      <c r="L276" s="231"/>
      <c r="M276" s="232"/>
      <c r="N276" s="233"/>
      <c r="O276" s="233"/>
      <c r="P276" s="233"/>
      <c r="Q276" s="233"/>
      <c r="R276" s="233"/>
      <c r="S276" s="233"/>
      <c r="T276" s="234"/>
      <c r="AT276" s="235" t="s">
        <v>135</v>
      </c>
      <c r="AU276" s="235" t="s">
        <v>86</v>
      </c>
      <c r="AV276" s="15" t="s">
        <v>129</v>
      </c>
      <c r="AW276" s="15" t="s">
        <v>32</v>
      </c>
      <c r="AX276" s="15" t="s">
        <v>84</v>
      </c>
      <c r="AY276" s="235" t="s">
        <v>123</v>
      </c>
    </row>
    <row r="277" spans="1:65" s="2" customFormat="1" ht="33" customHeight="1">
      <c r="A277" s="34"/>
      <c r="B277" s="35"/>
      <c r="C277" s="183" t="s">
        <v>179</v>
      </c>
      <c r="D277" s="183" t="s">
        <v>125</v>
      </c>
      <c r="E277" s="184" t="s">
        <v>353</v>
      </c>
      <c r="F277" s="185" t="s">
        <v>354</v>
      </c>
      <c r="G277" s="186" t="s">
        <v>128</v>
      </c>
      <c r="H277" s="187">
        <v>25573</v>
      </c>
      <c r="I277" s="188"/>
      <c r="J277" s="189">
        <f>ROUND(I277*H277,2)</f>
        <v>0</v>
      </c>
      <c r="K277" s="190"/>
      <c r="L277" s="39"/>
      <c r="M277" s="191" t="s">
        <v>1</v>
      </c>
      <c r="N277" s="192" t="s">
        <v>41</v>
      </c>
      <c r="O277" s="71"/>
      <c r="P277" s="193">
        <f>O277*H277</f>
        <v>0</v>
      </c>
      <c r="Q277" s="193">
        <v>0</v>
      </c>
      <c r="R277" s="193">
        <f>Q277*H277</f>
        <v>0</v>
      </c>
      <c r="S277" s="193">
        <v>0.02</v>
      </c>
      <c r="T277" s="194">
        <f>S277*H277</f>
        <v>511.46000000000004</v>
      </c>
      <c r="U277" s="34"/>
      <c r="V277" s="34"/>
      <c r="W277" s="34"/>
      <c r="X277" s="34"/>
      <c r="Y277" s="34"/>
      <c r="Z277" s="34"/>
      <c r="AA277" s="34"/>
      <c r="AB277" s="34"/>
      <c r="AC277" s="34"/>
      <c r="AD277" s="34"/>
      <c r="AE277" s="34"/>
      <c r="AR277" s="195" t="s">
        <v>129</v>
      </c>
      <c r="AT277" s="195" t="s">
        <v>125</v>
      </c>
      <c r="AU277" s="195" t="s">
        <v>86</v>
      </c>
      <c r="AY277" s="17" t="s">
        <v>123</v>
      </c>
      <c r="BE277" s="196">
        <f>IF(N277="základní",J277,0)</f>
        <v>0</v>
      </c>
      <c r="BF277" s="196">
        <f>IF(N277="snížená",J277,0)</f>
        <v>0</v>
      </c>
      <c r="BG277" s="196">
        <f>IF(N277="zákl. přenesená",J277,0)</f>
        <v>0</v>
      </c>
      <c r="BH277" s="196">
        <f>IF(N277="sníž. přenesená",J277,0)</f>
        <v>0</v>
      </c>
      <c r="BI277" s="196">
        <f>IF(N277="nulová",J277,0)</f>
        <v>0</v>
      </c>
      <c r="BJ277" s="17" t="s">
        <v>84</v>
      </c>
      <c r="BK277" s="196">
        <f>ROUND(I277*H277,2)</f>
        <v>0</v>
      </c>
      <c r="BL277" s="17" t="s">
        <v>129</v>
      </c>
      <c r="BM277" s="195" t="s">
        <v>355</v>
      </c>
    </row>
    <row r="278" spans="1:47" s="2" customFormat="1" ht="11.25">
      <c r="A278" s="34"/>
      <c r="B278" s="35"/>
      <c r="C278" s="36"/>
      <c r="D278" s="197" t="s">
        <v>131</v>
      </c>
      <c r="E278" s="36"/>
      <c r="F278" s="198" t="s">
        <v>356</v>
      </c>
      <c r="G278" s="36"/>
      <c r="H278" s="36"/>
      <c r="I278" s="199"/>
      <c r="J278" s="36"/>
      <c r="K278" s="36"/>
      <c r="L278" s="39"/>
      <c r="M278" s="200"/>
      <c r="N278" s="201"/>
      <c r="O278" s="71"/>
      <c r="P278" s="71"/>
      <c r="Q278" s="71"/>
      <c r="R278" s="71"/>
      <c r="S278" s="71"/>
      <c r="T278" s="72"/>
      <c r="U278" s="34"/>
      <c r="V278" s="34"/>
      <c r="W278" s="34"/>
      <c r="X278" s="34"/>
      <c r="Y278" s="34"/>
      <c r="Z278" s="34"/>
      <c r="AA278" s="34"/>
      <c r="AB278" s="34"/>
      <c r="AC278" s="34"/>
      <c r="AD278" s="34"/>
      <c r="AE278" s="34"/>
      <c r="AT278" s="17" t="s">
        <v>131</v>
      </c>
      <c r="AU278" s="17" t="s">
        <v>86</v>
      </c>
    </row>
    <row r="279" spans="1:47" s="2" customFormat="1" ht="19.5">
      <c r="A279" s="34"/>
      <c r="B279" s="35"/>
      <c r="C279" s="36"/>
      <c r="D279" s="202" t="s">
        <v>133</v>
      </c>
      <c r="E279" s="36"/>
      <c r="F279" s="203" t="s">
        <v>236</v>
      </c>
      <c r="G279" s="36"/>
      <c r="H279" s="36"/>
      <c r="I279" s="199"/>
      <c r="J279" s="36"/>
      <c r="K279" s="36"/>
      <c r="L279" s="39"/>
      <c r="M279" s="200"/>
      <c r="N279" s="201"/>
      <c r="O279" s="71"/>
      <c r="P279" s="71"/>
      <c r="Q279" s="71"/>
      <c r="R279" s="71"/>
      <c r="S279" s="71"/>
      <c r="T279" s="72"/>
      <c r="U279" s="34"/>
      <c r="V279" s="34"/>
      <c r="W279" s="34"/>
      <c r="X279" s="34"/>
      <c r="Y279" s="34"/>
      <c r="Z279" s="34"/>
      <c r="AA279" s="34"/>
      <c r="AB279" s="34"/>
      <c r="AC279" s="34"/>
      <c r="AD279" s="34"/>
      <c r="AE279" s="34"/>
      <c r="AT279" s="17" t="s">
        <v>133</v>
      </c>
      <c r="AU279" s="17" t="s">
        <v>86</v>
      </c>
    </row>
    <row r="280" spans="2:51" s="13" customFormat="1" ht="11.25">
      <c r="B280" s="204"/>
      <c r="C280" s="205"/>
      <c r="D280" s="202" t="s">
        <v>135</v>
      </c>
      <c r="E280" s="206" t="s">
        <v>1</v>
      </c>
      <c r="F280" s="207" t="s">
        <v>349</v>
      </c>
      <c r="G280" s="205"/>
      <c r="H280" s="206" t="s">
        <v>1</v>
      </c>
      <c r="I280" s="208"/>
      <c r="J280" s="205"/>
      <c r="K280" s="205"/>
      <c r="L280" s="209"/>
      <c r="M280" s="210"/>
      <c r="N280" s="211"/>
      <c r="O280" s="211"/>
      <c r="P280" s="211"/>
      <c r="Q280" s="211"/>
      <c r="R280" s="211"/>
      <c r="S280" s="211"/>
      <c r="T280" s="212"/>
      <c r="AT280" s="213" t="s">
        <v>135</v>
      </c>
      <c r="AU280" s="213" t="s">
        <v>86</v>
      </c>
      <c r="AV280" s="13" t="s">
        <v>84</v>
      </c>
      <c r="AW280" s="13" t="s">
        <v>32</v>
      </c>
      <c r="AX280" s="13" t="s">
        <v>76</v>
      </c>
      <c r="AY280" s="213" t="s">
        <v>123</v>
      </c>
    </row>
    <row r="281" spans="2:51" s="14" customFormat="1" ht="11.25">
      <c r="B281" s="214"/>
      <c r="C281" s="215"/>
      <c r="D281" s="202" t="s">
        <v>135</v>
      </c>
      <c r="E281" s="216" t="s">
        <v>1</v>
      </c>
      <c r="F281" s="217" t="s">
        <v>350</v>
      </c>
      <c r="G281" s="215"/>
      <c r="H281" s="218">
        <v>22573</v>
      </c>
      <c r="I281" s="219"/>
      <c r="J281" s="215"/>
      <c r="K281" s="215"/>
      <c r="L281" s="220"/>
      <c r="M281" s="221"/>
      <c r="N281" s="222"/>
      <c r="O281" s="222"/>
      <c r="P281" s="222"/>
      <c r="Q281" s="222"/>
      <c r="R281" s="222"/>
      <c r="S281" s="222"/>
      <c r="T281" s="223"/>
      <c r="AT281" s="224" t="s">
        <v>135</v>
      </c>
      <c r="AU281" s="224" t="s">
        <v>86</v>
      </c>
      <c r="AV281" s="14" t="s">
        <v>86</v>
      </c>
      <c r="AW281" s="14" t="s">
        <v>32</v>
      </c>
      <c r="AX281" s="14" t="s">
        <v>76</v>
      </c>
      <c r="AY281" s="224" t="s">
        <v>123</v>
      </c>
    </row>
    <row r="282" spans="2:51" s="13" customFormat="1" ht="11.25">
      <c r="B282" s="204"/>
      <c r="C282" s="205"/>
      <c r="D282" s="202" t="s">
        <v>135</v>
      </c>
      <c r="E282" s="206" t="s">
        <v>1</v>
      </c>
      <c r="F282" s="207" t="s">
        <v>357</v>
      </c>
      <c r="G282" s="205"/>
      <c r="H282" s="206" t="s">
        <v>1</v>
      </c>
      <c r="I282" s="208"/>
      <c r="J282" s="205"/>
      <c r="K282" s="205"/>
      <c r="L282" s="209"/>
      <c r="M282" s="210"/>
      <c r="N282" s="211"/>
      <c r="O282" s="211"/>
      <c r="P282" s="211"/>
      <c r="Q282" s="211"/>
      <c r="R282" s="211"/>
      <c r="S282" s="211"/>
      <c r="T282" s="212"/>
      <c r="AT282" s="213" t="s">
        <v>135</v>
      </c>
      <c r="AU282" s="213" t="s">
        <v>86</v>
      </c>
      <c r="AV282" s="13" t="s">
        <v>84</v>
      </c>
      <c r="AW282" s="13" t="s">
        <v>32</v>
      </c>
      <c r="AX282" s="13" t="s">
        <v>76</v>
      </c>
      <c r="AY282" s="213" t="s">
        <v>123</v>
      </c>
    </row>
    <row r="283" spans="2:51" s="14" customFormat="1" ht="11.25">
      <c r="B283" s="214"/>
      <c r="C283" s="215"/>
      <c r="D283" s="202" t="s">
        <v>135</v>
      </c>
      <c r="E283" s="216" t="s">
        <v>1</v>
      </c>
      <c r="F283" s="217" t="s">
        <v>352</v>
      </c>
      <c r="G283" s="215"/>
      <c r="H283" s="218">
        <v>3000</v>
      </c>
      <c r="I283" s="219"/>
      <c r="J283" s="215"/>
      <c r="K283" s="215"/>
      <c r="L283" s="220"/>
      <c r="M283" s="221"/>
      <c r="N283" s="222"/>
      <c r="O283" s="222"/>
      <c r="P283" s="222"/>
      <c r="Q283" s="222"/>
      <c r="R283" s="222"/>
      <c r="S283" s="222"/>
      <c r="T283" s="223"/>
      <c r="AT283" s="224" t="s">
        <v>135</v>
      </c>
      <c r="AU283" s="224" t="s">
        <v>86</v>
      </c>
      <c r="AV283" s="14" t="s">
        <v>86</v>
      </c>
      <c r="AW283" s="14" t="s">
        <v>32</v>
      </c>
      <c r="AX283" s="14" t="s">
        <v>76</v>
      </c>
      <c r="AY283" s="224" t="s">
        <v>123</v>
      </c>
    </row>
    <row r="284" spans="2:51" s="15" customFormat="1" ht="11.25">
      <c r="B284" s="225"/>
      <c r="C284" s="226"/>
      <c r="D284" s="202" t="s">
        <v>135</v>
      </c>
      <c r="E284" s="227" t="s">
        <v>1</v>
      </c>
      <c r="F284" s="228" t="s">
        <v>140</v>
      </c>
      <c r="G284" s="226"/>
      <c r="H284" s="229">
        <v>25573</v>
      </c>
      <c r="I284" s="230"/>
      <c r="J284" s="226"/>
      <c r="K284" s="226"/>
      <c r="L284" s="231"/>
      <c r="M284" s="232"/>
      <c r="N284" s="233"/>
      <c r="O284" s="233"/>
      <c r="P284" s="233"/>
      <c r="Q284" s="233"/>
      <c r="R284" s="233"/>
      <c r="S284" s="233"/>
      <c r="T284" s="234"/>
      <c r="AT284" s="235" t="s">
        <v>135</v>
      </c>
      <c r="AU284" s="235" t="s">
        <v>86</v>
      </c>
      <c r="AV284" s="15" t="s">
        <v>129</v>
      </c>
      <c r="AW284" s="15" t="s">
        <v>32</v>
      </c>
      <c r="AX284" s="15" t="s">
        <v>84</v>
      </c>
      <c r="AY284" s="235" t="s">
        <v>123</v>
      </c>
    </row>
    <row r="285" spans="1:65" s="2" customFormat="1" ht="37.9" customHeight="1">
      <c r="A285" s="34"/>
      <c r="B285" s="35"/>
      <c r="C285" s="183" t="s">
        <v>358</v>
      </c>
      <c r="D285" s="183" t="s">
        <v>125</v>
      </c>
      <c r="E285" s="184" t="s">
        <v>359</v>
      </c>
      <c r="F285" s="185" t="s">
        <v>360</v>
      </c>
      <c r="G285" s="186" t="s">
        <v>128</v>
      </c>
      <c r="H285" s="187">
        <v>5411.25</v>
      </c>
      <c r="I285" s="188"/>
      <c r="J285" s="189">
        <f>ROUND(I285*H285,2)</f>
        <v>0</v>
      </c>
      <c r="K285" s="190"/>
      <c r="L285" s="39"/>
      <c r="M285" s="191" t="s">
        <v>1</v>
      </c>
      <c r="N285" s="192" t="s">
        <v>41</v>
      </c>
      <c r="O285" s="71"/>
      <c r="P285" s="193">
        <f>O285*H285</f>
        <v>0</v>
      </c>
      <c r="Q285" s="193">
        <v>0</v>
      </c>
      <c r="R285" s="193">
        <f>Q285*H285</f>
        <v>0</v>
      </c>
      <c r="S285" s="193">
        <v>0.126</v>
      </c>
      <c r="T285" s="194">
        <f>S285*H285</f>
        <v>681.8175</v>
      </c>
      <c r="U285" s="34"/>
      <c r="V285" s="34"/>
      <c r="W285" s="34"/>
      <c r="X285" s="34"/>
      <c r="Y285" s="34"/>
      <c r="Z285" s="34"/>
      <c r="AA285" s="34"/>
      <c r="AB285" s="34"/>
      <c r="AC285" s="34"/>
      <c r="AD285" s="34"/>
      <c r="AE285" s="34"/>
      <c r="AR285" s="195" t="s">
        <v>129</v>
      </c>
      <c r="AT285" s="195" t="s">
        <v>125</v>
      </c>
      <c r="AU285" s="195" t="s">
        <v>86</v>
      </c>
      <c r="AY285" s="17" t="s">
        <v>123</v>
      </c>
      <c r="BE285" s="196">
        <f>IF(N285="základní",J285,0)</f>
        <v>0</v>
      </c>
      <c r="BF285" s="196">
        <f>IF(N285="snížená",J285,0)</f>
        <v>0</v>
      </c>
      <c r="BG285" s="196">
        <f>IF(N285="zákl. přenesená",J285,0)</f>
        <v>0</v>
      </c>
      <c r="BH285" s="196">
        <f>IF(N285="sníž. přenesená",J285,0)</f>
        <v>0</v>
      </c>
      <c r="BI285" s="196">
        <f>IF(N285="nulová",J285,0)</f>
        <v>0</v>
      </c>
      <c r="BJ285" s="17" t="s">
        <v>84</v>
      </c>
      <c r="BK285" s="196">
        <f>ROUND(I285*H285,2)</f>
        <v>0</v>
      </c>
      <c r="BL285" s="17" t="s">
        <v>129</v>
      </c>
      <c r="BM285" s="195" t="s">
        <v>361</v>
      </c>
    </row>
    <row r="286" spans="1:47" s="2" customFormat="1" ht="11.25">
      <c r="A286" s="34"/>
      <c r="B286" s="35"/>
      <c r="C286" s="36"/>
      <c r="D286" s="197" t="s">
        <v>131</v>
      </c>
      <c r="E286" s="36"/>
      <c r="F286" s="198" t="s">
        <v>362</v>
      </c>
      <c r="G286" s="36"/>
      <c r="H286" s="36"/>
      <c r="I286" s="199"/>
      <c r="J286" s="36"/>
      <c r="K286" s="36"/>
      <c r="L286" s="39"/>
      <c r="M286" s="200"/>
      <c r="N286" s="201"/>
      <c r="O286" s="71"/>
      <c r="P286" s="71"/>
      <c r="Q286" s="71"/>
      <c r="R286" s="71"/>
      <c r="S286" s="71"/>
      <c r="T286" s="72"/>
      <c r="U286" s="34"/>
      <c r="V286" s="34"/>
      <c r="W286" s="34"/>
      <c r="X286" s="34"/>
      <c r="Y286" s="34"/>
      <c r="Z286" s="34"/>
      <c r="AA286" s="34"/>
      <c r="AB286" s="34"/>
      <c r="AC286" s="34"/>
      <c r="AD286" s="34"/>
      <c r="AE286" s="34"/>
      <c r="AT286" s="17" t="s">
        <v>131</v>
      </c>
      <c r="AU286" s="17" t="s">
        <v>86</v>
      </c>
    </row>
    <row r="287" spans="2:51" s="14" customFormat="1" ht="11.25">
      <c r="B287" s="214"/>
      <c r="C287" s="215"/>
      <c r="D287" s="202" t="s">
        <v>135</v>
      </c>
      <c r="E287" s="216" t="s">
        <v>1</v>
      </c>
      <c r="F287" s="217" t="s">
        <v>215</v>
      </c>
      <c r="G287" s="215"/>
      <c r="H287" s="218">
        <v>5411.25</v>
      </c>
      <c r="I287" s="219"/>
      <c r="J287" s="215"/>
      <c r="K287" s="215"/>
      <c r="L287" s="220"/>
      <c r="M287" s="221"/>
      <c r="N287" s="222"/>
      <c r="O287" s="222"/>
      <c r="P287" s="222"/>
      <c r="Q287" s="222"/>
      <c r="R287" s="222"/>
      <c r="S287" s="222"/>
      <c r="T287" s="223"/>
      <c r="AT287" s="224" t="s">
        <v>135</v>
      </c>
      <c r="AU287" s="224" t="s">
        <v>86</v>
      </c>
      <c r="AV287" s="14" t="s">
        <v>86</v>
      </c>
      <c r="AW287" s="14" t="s">
        <v>32</v>
      </c>
      <c r="AX287" s="14" t="s">
        <v>84</v>
      </c>
      <c r="AY287" s="224" t="s">
        <v>123</v>
      </c>
    </row>
    <row r="288" spans="1:65" s="2" customFormat="1" ht="24.2" customHeight="1">
      <c r="A288" s="34"/>
      <c r="B288" s="35"/>
      <c r="C288" s="183" t="s">
        <v>363</v>
      </c>
      <c r="D288" s="183" t="s">
        <v>125</v>
      </c>
      <c r="E288" s="184" t="s">
        <v>364</v>
      </c>
      <c r="F288" s="185" t="s">
        <v>365</v>
      </c>
      <c r="G288" s="186" t="s">
        <v>267</v>
      </c>
      <c r="H288" s="187">
        <v>150</v>
      </c>
      <c r="I288" s="188"/>
      <c r="J288" s="189">
        <f>ROUND(I288*H288,2)</f>
        <v>0</v>
      </c>
      <c r="K288" s="190"/>
      <c r="L288" s="39"/>
      <c r="M288" s="191" t="s">
        <v>1</v>
      </c>
      <c r="N288" s="192" t="s">
        <v>41</v>
      </c>
      <c r="O288" s="71"/>
      <c r="P288" s="193">
        <f>O288*H288</f>
        <v>0</v>
      </c>
      <c r="Q288" s="193">
        <v>0</v>
      </c>
      <c r="R288" s="193">
        <f>Q288*H288</f>
        <v>0</v>
      </c>
      <c r="S288" s="193">
        <v>0.0021</v>
      </c>
      <c r="T288" s="194">
        <f>S288*H288</f>
        <v>0.315</v>
      </c>
      <c r="U288" s="34"/>
      <c r="V288" s="34"/>
      <c r="W288" s="34"/>
      <c r="X288" s="34"/>
      <c r="Y288" s="34"/>
      <c r="Z288" s="34"/>
      <c r="AA288" s="34"/>
      <c r="AB288" s="34"/>
      <c r="AC288" s="34"/>
      <c r="AD288" s="34"/>
      <c r="AE288" s="34"/>
      <c r="AR288" s="195" t="s">
        <v>129</v>
      </c>
      <c r="AT288" s="195" t="s">
        <v>125</v>
      </c>
      <c r="AU288" s="195" t="s">
        <v>86</v>
      </c>
      <c r="AY288" s="17" t="s">
        <v>123</v>
      </c>
      <c r="BE288" s="196">
        <f>IF(N288="základní",J288,0)</f>
        <v>0</v>
      </c>
      <c r="BF288" s="196">
        <f>IF(N288="snížená",J288,0)</f>
        <v>0</v>
      </c>
      <c r="BG288" s="196">
        <f>IF(N288="zákl. přenesená",J288,0)</f>
        <v>0</v>
      </c>
      <c r="BH288" s="196">
        <f>IF(N288="sníž. přenesená",J288,0)</f>
        <v>0</v>
      </c>
      <c r="BI288" s="196">
        <f>IF(N288="nulová",J288,0)</f>
        <v>0</v>
      </c>
      <c r="BJ288" s="17" t="s">
        <v>84</v>
      </c>
      <c r="BK288" s="196">
        <f>ROUND(I288*H288,2)</f>
        <v>0</v>
      </c>
      <c r="BL288" s="17" t="s">
        <v>129</v>
      </c>
      <c r="BM288" s="195" t="s">
        <v>366</v>
      </c>
    </row>
    <row r="289" spans="1:47" s="2" customFormat="1" ht="11.25">
      <c r="A289" s="34"/>
      <c r="B289" s="35"/>
      <c r="C289" s="36"/>
      <c r="D289" s="197" t="s">
        <v>131</v>
      </c>
      <c r="E289" s="36"/>
      <c r="F289" s="198" t="s">
        <v>367</v>
      </c>
      <c r="G289" s="36"/>
      <c r="H289" s="36"/>
      <c r="I289" s="199"/>
      <c r="J289" s="36"/>
      <c r="K289" s="36"/>
      <c r="L289" s="39"/>
      <c r="M289" s="200"/>
      <c r="N289" s="201"/>
      <c r="O289" s="71"/>
      <c r="P289" s="71"/>
      <c r="Q289" s="71"/>
      <c r="R289" s="71"/>
      <c r="S289" s="71"/>
      <c r="T289" s="72"/>
      <c r="U289" s="34"/>
      <c r="V289" s="34"/>
      <c r="W289" s="34"/>
      <c r="X289" s="34"/>
      <c r="Y289" s="34"/>
      <c r="Z289" s="34"/>
      <c r="AA289" s="34"/>
      <c r="AB289" s="34"/>
      <c r="AC289" s="34"/>
      <c r="AD289" s="34"/>
      <c r="AE289" s="34"/>
      <c r="AT289" s="17" t="s">
        <v>131</v>
      </c>
      <c r="AU289" s="17" t="s">
        <v>86</v>
      </c>
    </row>
    <row r="290" spans="1:47" s="2" customFormat="1" ht="19.5">
      <c r="A290" s="34"/>
      <c r="B290" s="35"/>
      <c r="C290" s="36"/>
      <c r="D290" s="202" t="s">
        <v>133</v>
      </c>
      <c r="E290" s="36"/>
      <c r="F290" s="203" t="s">
        <v>368</v>
      </c>
      <c r="G290" s="36"/>
      <c r="H290" s="36"/>
      <c r="I290" s="199"/>
      <c r="J290" s="36"/>
      <c r="K290" s="36"/>
      <c r="L290" s="39"/>
      <c r="M290" s="200"/>
      <c r="N290" s="201"/>
      <c r="O290" s="71"/>
      <c r="P290" s="71"/>
      <c r="Q290" s="71"/>
      <c r="R290" s="71"/>
      <c r="S290" s="71"/>
      <c r="T290" s="72"/>
      <c r="U290" s="34"/>
      <c r="V290" s="34"/>
      <c r="W290" s="34"/>
      <c r="X290" s="34"/>
      <c r="Y290" s="34"/>
      <c r="Z290" s="34"/>
      <c r="AA290" s="34"/>
      <c r="AB290" s="34"/>
      <c r="AC290" s="34"/>
      <c r="AD290" s="34"/>
      <c r="AE290" s="34"/>
      <c r="AT290" s="17" t="s">
        <v>133</v>
      </c>
      <c r="AU290" s="17" t="s">
        <v>86</v>
      </c>
    </row>
    <row r="291" spans="2:63" s="12" customFormat="1" ht="22.9" customHeight="1">
      <c r="B291" s="167"/>
      <c r="C291" s="168"/>
      <c r="D291" s="169" t="s">
        <v>75</v>
      </c>
      <c r="E291" s="181" t="s">
        <v>369</v>
      </c>
      <c r="F291" s="181" t="s">
        <v>370</v>
      </c>
      <c r="G291" s="168"/>
      <c r="H291" s="168"/>
      <c r="I291" s="171"/>
      <c r="J291" s="182">
        <f>BK291</f>
        <v>0</v>
      </c>
      <c r="K291" s="168"/>
      <c r="L291" s="173"/>
      <c r="M291" s="174"/>
      <c r="N291" s="175"/>
      <c r="O291" s="175"/>
      <c r="P291" s="176">
        <f>SUM(P292:P293)</f>
        <v>0</v>
      </c>
      <c r="Q291" s="175"/>
      <c r="R291" s="176">
        <f>SUM(R292:R293)</f>
        <v>0</v>
      </c>
      <c r="S291" s="175"/>
      <c r="T291" s="177">
        <f>SUM(T292:T293)</f>
        <v>0</v>
      </c>
      <c r="AR291" s="178" t="s">
        <v>84</v>
      </c>
      <c r="AT291" s="179" t="s">
        <v>75</v>
      </c>
      <c r="AU291" s="179" t="s">
        <v>84</v>
      </c>
      <c r="AY291" s="178" t="s">
        <v>123</v>
      </c>
      <c r="BK291" s="180">
        <f>SUM(BK292:BK293)</f>
        <v>0</v>
      </c>
    </row>
    <row r="292" spans="1:65" s="2" customFormat="1" ht="24.2" customHeight="1">
      <c r="A292" s="34"/>
      <c r="B292" s="35"/>
      <c r="C292" s="183" t="s">
        <v>371</v>
      </c>
      <c r="D292" s="183" t="s">
        <v>125</v>
      </c>
      <c r="E292" s="184" t="s">
        <v>372</v>
      </c>
      <c r="F292" s="185" t="s">
        <v>373</v>
      </c>
      <c r="G292" s="186" t="s">
        <v>189</v>
      </c>
      <c r="H292" s="187">
        <v>1228.003</v>
      </c>
      <c r="I292" s="188"/>
      <c r="J292" s="189">
        <f>ROUND(I292*H292,2)</f>
        <v>0</v>
      </c>
      <c r="K292" s="190"/>
      <c r="L292" s="39"/>
      <c r="M292" s="191" t="s">
        <v>1</v>
      </c>
      <c r="N292" s="192" t="s">
        <v>41</v>
      </c>
      <c r="O292" s="71"/>
      <c r="P292" s="193">
        <f>O292*H292</f>
        <v>0</v>
      </c>
      <c r="Q292" s="193">
        <v>0</v>
      </c>
      <c r="R292" s="193">
        <f>Q292*H292</f>
        <v>0</v>
      </c>
      <c r="S292" s="193">
        <v>0</v>
      </c>
      <c r="T292" s="194">
        <f>S292*H292</f>
        <v>0</v>
      </c>
      <c r="U292" s="34"/>
      <c r="V292" s="34"/>
      <c r="W292" s="34"/>
      <c r="X292" s="34"/>
      <c r="Y292" s="34"/>
      <c r="Z292" s="34"/>
      <c r="AA292" s="34"/>
      <c r="AB292" s="34"/>
      <c r="AC292" s="34"/>
      <c r="AD292" s="34"/>
      <c r="AE292" s="34"/>
      <c r="AR292" s="195" t="s">
        <v>129</v>
      </c>
      <c r="AT292" s="195" t="s">
        <v>125</v>
      </c>
      <c r="AU292" s="195" t="s">
        <v>86</v>
      </c>
      <c r="AY292" s="17" t="s">
        <v>123</v>
      </c>
      <c r="BE292" s="196">
        <f>IF(N292="základní",J292,0)</f>
        <v>0</v>
      </c>
      <c r="BF292" s="196">
        <f>IF(N292="snížená",J292,0)</f>
        <v>0</v>
      </c>
      <c r="BG292" s="196">
        <f>IF(N292="zákl. přenesená",J292,0)</f>
        <v>0</v>
      </c>
      <c r="BH292" s="196">
        <f>IF(N292="sníž. přenesená",J292,0)</f>
        <v>0</v>
      </c>
      <c r="BI292" s="196">
        <f>IF(N292="nulová",J292,0)</f>
        <v>0</v>
      </c>
      <c r="BJ292" s="17" t="s">
        <v>84</v>
      </c>
      <c r="BK292" s="196">
        <f>ROUND(I292*H292,2)</f>
        <v>0</v>
      </c>
      <c r="BL292" s="17" t="s">
        <v>129</v>
      </c>
      <c r="BM292" s="195" t="s">
        <v>374</v>
      </c>
    </row>
    <row r="293" spans="1:47" s="2" customFormat="1" ht="11.25">
      <c r="A293" s="34"/>
      <c r="B293" s="35"/>
      <c r="C293" s="36"/>
      <c r="D293" s="197" t="s">
        <v>131</v>
      </c>
      <c r="E293" s="36"/>
      <c r="F293" s="198" t="s">
        <v>375</v>
      </c>
      <c r="G293" s="36"/>
      <c r="H293" s="36"/>
      <c r="I293" s="199"/>
      <c r="J293" s="36"/>
      <c r="K293" s="36"/>
      <c r="L293" s="39"/>
      <c r="M293" s="200"/>
      <c r="N293" s="201"/>
      <c r="O293" s="71"/>
      <c r="P293" s="71"/>
      <c r="Q293" s="71"/>
      <c r="R293" s="71"/>
      <c r="S293" s="71"/>
      <c r="T293" s="72"/>
      <c r="U293" s="34"/>
      <c r="V293" s="34"/>
      <c r="W293" s="34"/>
      <c r="X293" s="34"/>
      <c r="Y293" s="34"/>
      <c r="Z293" s="34"/>
      <c r="AA293" s="34"/>
      <c r="AB293" s="34"/>
      <c r="AC293" s="34"/>
      <c r="AD293" s="34"/>
      <c r="AE293" s="34"/>
      <c r="AT293" s="17" t="s">
        <v>131</v>
      </c>
      <c r="AU293" s="17" t="s">
        <v>86</v>
      </c>
    </row>
    <row r="294" spans="2:63" s="12" customFormat="1" ht="25.9" customHeight="1">
      <c r="B294" s="167"/>
      <c r="C294" s="168"/>
      <c r="D294" s="169" t="s">
        <v>75</v>
      </c>
      <c r="E294" s="170" t="s">
        <v>376</v>
      </c>
      <c r="F294" s="170" t="s">
        <v>377</v>
      </c>
      <c r="G294" s="168"/>
      <c r="H294" s="168"/>
      <c r="I294" s="171"/>
      <c r="J294" s="172">
        <f>BK294</f>
        <v>0</v>
      </c>
      <c r="K294" s="168"/>
      <c r="L294" s="173"/>
      <c r="M294" s="174"/>
      <c r="N294" s="175"/>
      <c r="O294" s="175"/>
      <c r="P294" s="176">
        <f>P295+P302+P309+P314+P322</f>
        <v>0</v>
      </c>
      <c r="Q294" s="175"/>
      <c r="R294" s="176">
        <f>R295+R302+R309+R314+R322</f>
        <v>0</v>
      </c>
      <c r="S294" s="175"/>
      <c r="T294" s="177">
        <f>T295+T302+T309+T314+T322</f>
        <v>0</v>
      </c>
      <c r="AR294" s="178" t="s">
        <v>161</v>
      </c>
      <c r="AT294" s="179" t="s">
        <v>75</v>
      </c>
      <c r="AU294" s="179" t="s">
        <v>76</v>
      </c>
      <c r="AY294" s="178" t="s">
        <v>123</v>
      </c>
      <c r="BK294" s="180">
        <f>BK295+BK302+BK309+BK314+BK322</f>
        <v>0</v>
      </c>
    </row>
    <row r="295" spans="2:63" s="12" customFormat="1" ht="22.9" customHeight="1">
      <c r="B295" s="167"/>
      <c r="C295" s="168"/>
      <c r="D295" s="169" t="s">
        <v>75</v>
      </c>
      <c r="E295" s="181" t="s">
        <v>378</v>
      </c>
      <c r="F295" s="181" t="s">
        <v>379</v>
      </c>
      <c r="G295" s="168"/>
      <c r="H295" s="168"/>
      <c r="I295" s="171"/>
      <c r="J295" s="182">
        <f>BK295</f>
        <v>0</v>
      </c>
      <c r="K295" s="168"/>
      <c r="L295" s="173"/>
      <c r="M295" s="174"/>
      <c r="N295" s="175"/>
      <c r="O295" s="175"/>
      <c r="P295" s="176">
        <f>SUM(P296:P301)</f>
        <v>0</v>
      </c>
      <c r="Q295" s="175"/>
      <c r="R295" s="176">
        <f>SUM(R296:R301)</f>
        <v>0</v>
      </c>
      <c r="S295" s="175"/>
      <c r="T295" s="177">
        <f>SUM(T296:T301)</f>
        <v>0</v>
      </c>
      <c r="AR295" s="178" t="s">
        <v>161</v>
      </c>
      <c r="AT295" s="179" t="s">
        <v>75</v>
      </c>
      <c r="AU295" s="179" t="s">
        <v>84</v>
      </c>
      <c r="AY295" s="178" t="s">
        <v>123</v>
      </c>
      <c r="BK295" s="180">
        <f>SUM(BK296:BK301)</f>
        <v>0</v>
      </c>
    </row>
    <row r="296" spans="1:65" s="2" customFormat="1" ht="16.5" customHeight="1">
      <c r="A296" s="34"/>
      <c r="B296" s="35"/>
      <c r="C296" s="183" t="s">
        <v>380</v>
      </c>
      <c r="D296" s="183" t="s">
        <v>125</v>
      </c>
      <c r="E296" s="184" t="s">
        <v>381</v>
      </c>
      <c r="F296" s="185" t="s">
        <v>382</v>
      </c>
      <c r="G296" s="186" t="s">
        <v>383</v>
      </c>
      <c r="H296" s="187">
        <v>1</v>
      </c>
      <c r="I296" s="188"/>
      <c r="J296" s="189">
        <f>ROUND(I296*H296,2)</f>
        <v>0</v>
      </c>
      <c r="K296" s="190"/>
      <c r="L296" s="39"/>
      <c r="M296" s="191" t="s">
        <v>1</v>
      </c>
      <c r="N296" s="192" t="s">
        <v>41</v>
      </c>
      <c r="O296" s="71"/>
      <c r="P296" s="193">
        <f>O296*H296</f>
        <v>0</v>
      </c>
      <c r="Q296" s="193">
        <v>0</v>
      </c>
      <c r="R296" s="193">
        <f>Q296*H296</f>
        <v>0</v>
      </c>
      <c r="S296" s="193">
        <v>0</v>
      </c>
      <c r="T296" s="194">
        <f>S296*H296</f>
        <v>0</v>
      </c>
      <c r="U296" s="34"/>
      <c r="V296" s="34"/>
      <c r="W296" s="34"/>
      <c r="X296" s="34"/>
      <c r="Y296" s="34"/>
      <c r="Z296" s="34"/>
      <c r="AA296" s="34"/>
      <c r="AB296" s="34"/>
      <c r="AC296" s="34"/>
      <c r="AD296" s="34"/>
      <c r="AE296" s="34"/>
      <c r="AR296" s="195" t="s">
        <v>384</v>
      </c>
      <c r="AT296" s="195" t="s">
        <v>125</v>
      </c>
      <c r="AU296" s="195" t="s">
        <v>86</v>
      </c>
      <c r="AY296" s="17" t="s">
        <v>123</v>
      </c>
      <c r="BE296" s="196">
        <f>IF(N296="základní",J296,0)</f>
        <v>0</v>
      </c>
      <c r="BF296" s="196">
        <f>IF(N296="snížená",J296,0)</f>
        <v>0</v>
      </c>
      <c r="BG296" s="196">
        <f>IF(N296="zákl. přenesená",J296,0)</f>
        <v>0</v>
      </c>
      <c r="BH296" s="196">
        <f>IF(N296="sníž. přenesená",J296,0)</f>
        <v>0</v>
      </c>
      <c r="BI296" s="196">
        <f>IF(N296="nulová",J296,0)</f>
        <v>0</v>
      </c>
      <c r="BJ296" s="17" t="s">
        <v>84</v>
      </c>
      <c r="BK296" s="196">
        <f>ROUND(I296*H296,2)</f>
        <v>0</v>
      </c>
      <c r="BL296" s="17" t="s">
        <v>384</v>
      </c>
      <c r="BM296" s="195" t="s">
        <v>385</v>
      </c>
    </row>
    <row r="297" spans="1:47" s="2" customFormat="1" ht="11.25">
      <c r="A297" s="34"/>
      <c r="B297" s="35"/>
      <c r="C297" s="36"/>
      <c r="D297" s="197" t="s">
        <v>131</v>
      </c>
      <c r="E297" s="36"/>
      <c r="F297" s="198" t="s">
        <v>386</v>
      </c>
      <c r="G297" s="36"/>
      <c r="H297" s="36"/>
      <c r="I297" s="199"/>
      <c r="J297" s="36"/>
      <c r="K297" s="36"/>
      <c r="L297" s="39"/>
      <c r="M297" s="200"/>
      <c r="N297" s="201"/>
      <c r="O297" s="71"/>
      <c r="P297" s="71"/>
      <c r="Q297" s="71"/>
      <c r="R297" s="71"/>
      <c r="S297" s="71"/>
      <c r="T297" s="72"/>
      <c r="U297" s="34"/>
      <c r="V297" s="34"/>
      <c r="W297" s="34"/>
      <c r="X297" s="34"/>
      <c r="Y297" s="34"/>
      <c r="Z297" s="34"/>
      <c r="AA297" s="34"/>
      <c r="AB297" s="34"/>
      <c r="AC297" s="34"/>
      <c r="AD297" s="34"/>
      <c r="AE297" s="34"/>
      <c r="AT297" s="17" t="s">
        <v>131</v>
      </c>
      <c r="AU297" s="17" t="s">
        <v>86</v>
      </c>
    </row>
    <row r="298" spans="1:47" s="2" customFormat="1" ht="78">
      <c r="A298" s="34"/>
      <c r="B298" s="35"/>
      <c r="C298" s="36"/>
      <c r="D298" s="202" t="s">
        <v>133</v>
      </c>
      <c r="E298" s="36"/>
      <c r="F298" s="203" t="s">
        <v>387</v>
      </c>
      <c r="G298" s="36"/>
      <c r="H298" s="36"/>
      <c r="I298" s="199"/>
      <c r="J298" s="36"/>
      <c r="K298" s="36"/>
      <c r="L298" s="39"/>
      <c r="M298" s="200"/>
      <c r="N298" s="201"/>
      <c r="O298" s="71"/>
      <c r="P298" s="71"/>
      <c r="Q298" s="71"/>
      <c r="R298" s="71"/>
      <c r="S298" s="71"/>
      <c r="T298" s="72"/>
      <c r="U298" s="34"/>
      <c r="V298" s="34"/>
      <c r="W298" s="34"/>
      <c r="X298" s="34"/>
      <c r="Y298" s="34"/>
      <c r="Z298" s="34"/>
      <c r="AA298" s="34"/>
      <c r="AB298" s="34"/>
      <c r="AC298" s="34"/>
      <c r="AD298" s="34"/>
      <c r="AE298" s="34"/>
      <c r="AT298" s="17" t="s">
        <v>133</v>
      </c>
      <c r="AU298" s="17" t="s">
        <v>86</v>
      </c>
    </row>
    <row r="299" spans="1:65" s="2" customFormat="1" ht="16.5" customHeight="1">
      <c r="A299" s="34"/>
      <c r="B299" s="35"/>
      <c r="C299" s="183" t="s">
        <v>388</v>
      </c>
      <c r="D299" s="183" t="s">
        <v>125</v>
      </c>
      <c r="E299" s="184" t="s">
        <v>389</v>
      </c>
      <c r="F299" s="185" t="s">
        <v>390</v>
      </c>
      <c r="G299" s="186" t="s">
        <v>383</v>
      </c>
      <c r="H299" s="187">
        <v>1</v>
      </c>
      <c r="I299" s="188"/>
      <c r="J299" s="189">
        <f>ROUND(I299*H299,2)</f>
        <v>0</v>
      </c>
      <c r="K299" s="190"/>
      <c r="L299" s="39"/>
      <c r="M299" s="191" t="s">
        <v>1</v>
      </c>
      <c r="N299" s="192" t="s">
        <v>41</v>
      </c>
      <c r="O299" s="71"/>
      <c r="P299" s="193">
        <f>O299*H299</f>
        <v>0</v>
      </c>
      <c r="Q299" s="193">
        <v>0</v>
      </c>
      <c r="R299" s="193">
        <f>Q299*H299</f>
        <v>0</v>
      </c>
      <c r="S299" s="193">
        <v>0</v>
      </c>
      <c r="T299" s="194">
        <f>S299*H299</f>
        <v>0</v>
      </c>
      <c r="U299" s="34"/>
      <c r="V299" s="34"/>
      <c r="W299" s="34"/>
      <c r="X299" s="34"/>
      <c r="Y299" s="34"/>
      <c r="Z299" s="34"/>
      <c r="AA299" s="34"/>
      <c r="AB299" s="34"/>
      <c r="AC299" s="34"/>
      <c r="AD299" s="34"/>
      <c r="AE299" s="34"/>
      <c r="AR299" s="195" t="s">
        <v>384</v>
      </c>
      <c r="AT299" s="195" t="s">
        <v>125</v>
      </c>
      <c r="AU299" s="195" t="s">
        <v>86</v>
      </c>
      <c r="AY299" s="17" t="s">
        <v>123</v>
      </c>
      <c r="BE299" s="196">
        <f>IF(N299="základní",J299,0)</f>
        <v>0</v>
      </c>
      <c r="BF299" s="196">
        <f>IF(N299="snížená",J299,0)</f>
        <v>0</v>
      </c>
      <c r="BG299" s="196">
        <f>IF(N299="zákl. přenesená",J299,0)</f>
        <v>0</v>
      </c>
      <c r="BH299" s="196">
        <f>IF(N299="sníž. přenesená",J299,0)</f>
        <v>0</v>
      </c>
      <c r="BI299" s="196">
        <f>IF(N299="nulová",J299,0)</f>
        <v>0</v>
      </c>
      <c r="BJ299" s="17" t="s">
        <v>84</v>
      </c>
      <c r="BK299" s="196">
        <f>ROUND(I299*H299,2)</f>
        <v>0</v>
      </c>
      <c r="BL299" s="17" t="s">
        <v>384</v>
      </c>
      <c r="BM299" s="195" t="s">
        <v>391</v>
      </c>
    </row>
    <row r="300" spans="1:47" s="2" customFormat="1" ht="11.25">
      <c r="A300" s="34"/>
      <c r="B300" s="35"/>
      <c r="C300" s="36"/>
      <c r="D300" s="197" t="s">
        <v>131</v>
      </c>
      <c r="E300" s="36"/>
      <c r="F300" s="198" t="s">
        <v>392</v>
      </c>
      <c r="G300" s="36"/>
      <c r="H300" s="36"/>
      <c r="I300" s="199"/>
      <c r="J300" s="36"/>
      <c r="K300" s="36"/>
      <c r="L300" s="39"/>
      <c r="M300" s="200"/>
      <c r="N300" s="201"/>
      <c r="O300" s="71"/>
      <c r="P300" s="71"/>
      <c r="Q300" s="71"/>
      <c r="R300" s="71"/>
      <c r="S300" s="71"/>
      <c r="T300" s="72"/>
      <c r="U300" s="34"/>
      <c r="V300" s="34"/>
      <c r="W300" s="34"/>
      <c r="X300" s="34"/>
      <c r="Y300" s="34"/>
      <c r="Z300" s="34"/>
      <c r="AA300" s="34"/>
      <c r="AB300" s="34"/>
      <c r="AC300" s="34"/>
      <c r="AD300" s="34"/>
      <c r="AE300" s="34"/>
      <c r="AT300" s="17" t="s">
        <v>131</v>
      </c>
      <c r="AU300" s="17" t="s">
        <v>86</v>
      </c>
    </row>
    <row r="301" spans="1:47" s="2" customFormat="1" ht="107.25">
      <c r="A301" s="34"/>
      <c r="B301" s="35"/>
      <c r="C301" s="36"/>
      <c r="D301" s="202" t="s">
        <v>133</v>
      </c>
      <c r="E301" s="36"/>
      <c r="F301" s="203" t="s">
        <v>393</v>
      </c>
      <c r="G301" s="36"/>
      <c r="H301" s="36"/>
      <c r="I301" s="199"/>
      <c r="J301" s="36"/>
      <c r="K301" s="36"/>
      <c r="L301" s="39"/>
      <c r="M301" s="200"/>
      <c r="N301" s="201"/>
      <c r="O301" s="71"/>
      <c r="P301" s="71"/>
      <c r="Q301" s="71"/>
      <c r="R301" s="71"/>
      <c r="S301" s="71"/>
      <c r="T301" s="72"/>
      <c r="U301" s="34"/>
      <c r="V301" s="34"/>
      <c r="W301" s="34"/>
      <c r="X301" s="34"/>
      <c r="Y301" s="34"/>
      <c r="Z301" s="34"/>
      <c r="AA301" s="34"/>
      <c r="AB301" s="34"/>
      <c r="AC301" s="34"/>
      <c r="AD301" s="34"/>
      <c r="AE301" s="34"/>
      <c r="AT301" s="17" t="s">
        <v>133</v>
      </c>
      <c r="AU301" s="17" t="s">
        <v>86</v>
      </c>
    </row>
    <row r="302" spans="2:63" s="12" customFormat="1" ht="22.9" customHeight="1">
      <c r="B302" s="167"/>
      <c r="C302" s="168"/>
      <c r="D302" s="169" t="s">
        <v>75</v>
      </c>
      <c r="E302" s="181" t="s">
        <v>394</v>
      </c>
      <c r="F302" s="181" t="s">
        <v>395</v>
      </c>
      <c r="G302" s="168"/>
      <c r="H302" s="168"/>
      <c r="I302" s="171"/>
      <c r="J302" s="182">
        <f>BK302</f>
        <v>0</v>
      </c>
      <c r="K302" s="168"/>
      <c r="L302" s="173"/>
      <c r="M302" s="174"/>
      <c r="N302" s="175"/>
      <c r="O302" s="175"/>
      <c r="P302" s="176">
        <f>SUM(P303:P308)</f>
        <v>0</v>
      </c>
      <c r="Q302" s="175"/>
      <c r="R302" s="176">
        <f>SUM(R303:R308)</f>
        <v>0</v>
      </c>
      <c r="S302" s="175"/>
      <c r="T302" s="177">
        <f>SUM(T303:T308)</f>
        <v>0</v>
      </c>
      <c r="AR302" s="178" t="s">
        <v>161</v>
      </c>
      <c r="AT302" s="179" t="s">
        <v>75</v>
      </c>
      <c r="AU302" s="179" t="s">
        <v>84</v>
      </c>
      <c r="AY302" s="178" t="s">
        <v>123</v>
      </c>
      <c r="BK302" s="180">
        <f>SUM(BK303:BK308)</f>
        <v>0</v>
      </c>
    </row>
    <row r="303" spans="1:65" s="2" customFormat="1" ht="16.5" customHeight="1">
      <c r="A303" s="34"/>
      <c r="B303" s="35"/>
      <c r="C303" s="183" t="s">
        <v>396</v>
      </c>
      <c r="D303" s="183" t="s">
        <v>125</v>
      </c>
      <c r="E303" s="184" t="s">
        <v>397</v>
      </c>
      <c r="F303" s="185" t="s">
        <v>398</v>
      </c>
      <c r="G303" s="186" t="s">
        <v>383</v>
      </c>
      <c r="H303" s="187">
        <v>1</v>
      </c>
      <c r="I303" s="188"/>
      <c r="J303" s="189">
        <f>ROUND(I303*H303,2)</f>
        <v>0</v>
      </c>
      <c r="K303" s="190"/>
      <c r="L303" s="39"/>
      <c r="M303" s="191" t="s">
        <v>1</v>
      </c>
      <c r="N303" s="192" t="s">
        <v>41</v>
      </c>
      <c r="O303" s="71"/>
      <c r="P303" s="193">
        <f>O303*H303</f>
        <v>0</v>
      </c>
      <c r="Q303" s="193">
        <v>0</v>
      </c>
      <c r="R303" s="193">
        <f>Q303*H303</f>
        <v>0</v>
      </c>
      <c r="S303" s="193">
        <v>0</v>
      </c>
      <c r="T303" s="194">
        <f>S303*H303</f>
        <v>0</v>
      </c>
      <c r="U303" s="34"/>
      <c r="V303" s="34"/>
      <c r="W303" s="34"/>
      <c r="X303" s="34"/>
      <c r="Y303" s="34"/>
      <c r="Z303" s="34"/>
      <c r="AA303" s="34"/>
      <c r="AB303" s="34"/>
      <c r="AC303" s="34"/>
      <c r="AD303" s="34"/>
      <c r="AE303" s="34"/>
      <c r="AR303" s="195" t="s">
        <v>384</v>
      </c>
      <c r="AT303" s="195" t="s">
        <v>125</v>
      </c>
      <c r="AU303" s="195" t="s">
        <v>86</v>
      </c>
      <c r="AY303" s="17" t="s">
        <v>123</v>
      </c>
      <c r="BE303" s="196">
        <f>IF(N303="základní",J303,0)</f>
        <v>0</v>
      </c>
      <c r="BF303" s="196">
        <f>IF(N303="snížená",J303,0)</f>
        <v>0</v>
      </c>
      <c r="BG303" s="196">
        <f>IF(N303="zákl. přenesená",J303,0)</f>
        <v>0</v>
      </c>
      <c r="BH303" s="196">
        <f>IF(N303="sníž. přenesená",J303,0)</f>
        <v>0</v>
      </c>
      <c r="BI303" s="196">
        <f>IF(N303="nulová",J303,0)</f>
        <v>0</v>
      </c>
      <c r="BJ303" s="17" t="s">
        <v>84</v>
      </c>
      <c r="BK303" s="196">
        <f>ROUND(I303*H303,2)</f>
        <v>0</v>
      </c>
      <c r="BL303" s="17" t="s">
        <v>384</v>
      </c>
      <c r="BM303" s="195" t="s">
        <v>399</v>
      </c>
    </row>
    <row r="304" spans="1:47" s="2" customFormat="1" ht="11.25">
      <c r="A304" s="34"/>
      <c r="B304" s="35"/>
      <c r="C304" s="36"/>
      <c r="D304" s="197" t="s">
        <v>131</v>
      </c>
      <c r="E304" s="36"/>
      <c r="F304" s="198" t="s">
        <v>400</v>
      </c>
      <c r="G304" s="36"/>
      <c r="H304" s="36"/>
      <c r="I304" s="199"/>
      <c r="J304" s="36"/>
      <c r="K304" s="36"/>
      <c r="L304" s="39"/>
      <c r="M304" s="200"/>
      <c r="N304" s="201"/>
      <c r="O304" s="71"/>
      <c r="P304" s="71"/>
      <c r="Q304" s="71"/>
      <c r="R304" s="71"/>
      <c r="S304" s="71"/>
      <c r="T304" s="72"/>
      <c r="U304" s="34"/>
      <c r="V304" s="34"/>
      <c r="W304" s="34"/>
      <c r="X304" s="34"/>
      <c r="Y304" s="34"/>
      <c r="Z304" s="34"/>
      <c r="AA304" s="34"/>
      <c r="AB304" s="34"/>
      <c r="AC304" s="34"/>
      <c r="AD304" s="34"/>
      <c r="AE304" s="34"/>
      <c r="AT304" s="17" t="s">
        <v>131</v>
      </c>
      <c r="AU304" s="17" t="s">
        <v>86</v>
      </c>
    </row>
    <row r="305" spans="1:65" s="2" customFormat="1" ht="16.5" customHeight="1">
      <c r="A305" s="34"/>
      <c r="B305" s="35"/>
      <c r="C305" s="183" t="s">
        <v>401</v>
      </c>
      <c r="D305" s="183" t="s">
        <v>125</v>
      </c>
      <c r="E305" s="184" t="s">
        <v>402</v>
      </c>
      <c r="F305" s="185" t="s">
        <v>403</v>
      </c>
      <c r="G305" s="186" t="s">
        <v>267</v>
      </c>
      <c r="H305" s="187">
        <v>6</v>
      </c>
      <c r="I305" s="188"/>
      <c r="J305" s="189">
        <f>ROUND(I305*H305,2)</f>
        <v>0</v>
      </c>
      <c r="K305" s="190"/>
      <c r="L305" s="39"/>
      <c r="M305" s="191" t="s">
        <v>1</v>
      </c>
      <c r="N305" s="192" t="s">
        <v>41</v>
      </c>
      <c r="O305" s="71"/>
      <c r="P305" s="193">
        <f>O305*H305</f>
        <v>0</v>
      </c>
      <c r="Q305" s="193">
        <v>0</v>
      </c>
      <c r="R305" s="193">
        <f>Q305*H305</f>
        <v>0</v>
      </c>
      <c r="S305" s="193">
        <v>0</v>
      </c>
      <c r="T305" s="194">
        <f>S305*H305</f>
        <v>0</v>
      </c>
      <c r="U305" s="34"/>
      <c r="V305" s="34"/>
      <c r="W305" s="34"/>
      <c r="X305" s="34"/>
      <c r="Y305" s="34"/>
      <c r="Z305" s="34"/>
      <c r="AA305" s="34"/>
      <c r="AB305" s="34"/>
      <c r="AC305" s="34"/>
      <c r="AD305" s="34"/>
      <c r="AE305" s="34"/>
      <c r="AR305" s="195" t="s">
        <v>384</v>
      </c>
      <c r="AT305" s="195" t="s">
        <v>125</v>
      </c>
      <c r="AU305" s="195" t="s">
        <v>86</v>
      </c>
      <c r="AY305" s="17" t="s">
        <v>123</v>
      </c>
      <c r="BE305" s="196">
        <f>IF(N305="základní",J305,0)</f>
        <v>0</v>
      </c>
      <c r="BF305" s="196">
        <f>IF(N305="snížená",J305,0)</f>
        <v>0</v>
      </c>
      <c r="BG305" s="196">
        <f>IF(N305="zákl. přenesená",J305,0)</f>
        <v>0</v>
      </c>
      <c r="BH305" s="196">
        <f>IF(N305="sníž. přenesená",J305,0)</f>
        <v>0</v>
      </c>
      <c r="BI305" s="196">
        <f>IF(N305="nulová",J305,0)</f>
        <v>0</v>
      </c>
      <c r="BJ305" s="17" t="s">
        <v>84</v>
      </c>
      <c r="BK305" s="196">
        <f>ROUND(I305*H305,2)</f>
        <v>0</v>
      </c>
      <c r="BL305" s="17" t="s">
        <v>384</v>
      </c>
      <c r="BM305" s="195" t="s">
        <v>404</v>
      </c>
    </row>
    <row r="306" spans="1:47" s="2" customFormat="1" ht="11.25">
      <c r="A306" s="34"/>
      <c r="B306" s="35"/>
      <c r="C306" s="36"/>
      <c r="D306" s="197" t="s">
        <v>131</v>
      </c>
      <c r="E306" s="36"/>
      <c r="F306" s="198" t="s">
        <v>405</v>
      </c>
      <c r="G306" s="36"/>
      <c r="H306" s="36"/>
      <c r="I306" s="199"/>
      <c r="J306" s="36"/>
      <c r="K306" s="36"/>
      <c r="L306" s="39"/>
      <c r="M306" s="200"/>
      <c r="N306" s="201"/>
      <c r="O306" s="71"/>
      <c r="P306" s="71"/>
      <c r="Q306" s="71"/>
      <c r="R306" s="71"/>
      <c r="S306" s="71"/>
      <c r="T306" s="72"/>
      <c r="U306" s="34"/>
      <c r="V306" s="34"/>
      <c r="W306" s="34"/>
      <c r="X306" s="34"/>
      <c r="Y306" s="34"/>
      <c r="Z306" s="34"/>
      <c r="AA306" s="34"/>
      <c r="AB306" s="34"/>
      <c r="AC306" s="34"/>
      <c r="AD306" s="34"/>
      <c r="AE306" s="34"/>
      <c r="AT306" s="17" t="s">
        <v>131</v>
      </c>
      <c r="AU306" s="17" t="s">
        <v>86</v>
      </c>
    </row>
    <row r="307" spans="2:51" s="13" customFormat="1" ht="11.25">
      <c r="B307" s="204"/>
      <c r="C307" s="205"/>
      <c r="D307" s="202" t="s">
        <v>135</v>
      </c>
      <c r="E307" s="206" t="s">
        <v>1</v>
      </c>
      <c r="F307" s="207" t="s">
        <v>406</v>
      </c>
      <c r="G307" s="205"/>
      <c r="H307" s="206" t="s">
        <v>1</v>
      </c>
      <c r="I307" s="208"/>
      <c r="J307" s="205"/>
      <c r="K307" s="205"/>
      <c r="L307" s="209"/>
      <c r="M307" s="210"/>
      <c r="N307" s="211"/>
      <c r="O307" s="211"/>
      <c r="P307" s="211"/>
      <c r="Q307" s="211"/>
      <c r="R307" s="211"/>
      <c r="S307" s="211"/>
      <c r="T307" s="212"/>
      <c r="AT307" s="213" t="s">
        <v>135</v>
      </c>
      <c r="AU307" s="213" t="s">
        <v>86</v>
      </c>
      <c r="AV307" s="13" t="s">
        <v>84</v>
      </c>
      <c r="AW307" s="13" t="s">
        <v>32</v>
      </c>
      <c r="AX307" s="13" t="s">
        <v>76</v>
      </c>
      <c r="AY307" s="213" t="s">
        <v>123</v>
      </c>
    </row>
    <row r="308" spans="2:51" s="14" customFormat="1" ht="11.25">
      <c r="B308" s="214"/>
      <c r="C308" s="215"/>
      <c r="D308" s="202" t="s">
        <v>135</v>
      </c>
      <c r="E308" s="216" t="s">
        <v>1</v>
      </c>
      <c r="F308" s="217" t="s">
        <v>167</v>
      </c>
      <c r="G308" s="215"/>
      <c r="H308" s="218">
        <v>6</v>
      </c>
      <c r="I308" s="219"/>
      <c r="J308" s="215"/>
      <c r="K308" s="215"/>
      <c r="L308" s="220"/>
      <c r="M308" s="221"/>
      <c r="N308" s="222"/>
      <c r="O308" s="222"/>
      <c r="P308" s="222"/>
      <c r="Q308" s="222"/>
      <c r="R308" s="222"/>
      <c r="S308" s="222"/>
      <c r="T308" s="223"/>
      <c r="AT308" s="224" t="s">
        <v>135</v>
      </c>
      <c r="AU308" s="224" t="s">
        <v>86</v>
      </c>
      <c r="AV308" s="14" t="s">
        <v>86</v>
      </c>
      <c r="AW308" s="14" t="s">
        <v>32</v>
      </c>
      <c r="AX308" s="14" t="s">
        <v>84</v>
      </c>
      <c r="AY308" s="224" t="s">
        <v>123</v>
      </c>
    </row>
    <row r="309" spans="2:63" s="12" customFormat="1" ht="22.9" customHeight="1">
      <c r="B309" s="167"/>
      <c r="C309" s="168"/>
      <c r="D309" s="169" t="s">
        <v>75</v>
      </c>
      <c r="E309" s="181" t="s">
        <v>407</v>
      </c>
      <c r="F309" s="181" t="s">
        <v>408</v>
      </c>
      <c r="G309" s="168"/>
      <c r="H309" s="168"/>
      <c r="I309" s="171"/>
      <c r="J309" s="182">
        <f>BK309</f>
        <v>0</v>
      </c>
      <c r="K309" s="168"/>
      <c r="L309" s="173"/>
      <c r="M309" s="174"/>
      <c r="N309" s="175"/>
      <c r="O309" s="175"/>
      <c r="P309" s="176">
        <f>SUM(P310:P313)</f>
        <v>0</v>
      </c>
      <c r="Q309" s="175"/>
      <c r="R309" s="176">
        <f>SUM(R310:R313)</f>
        <v>0</v>
      </c>
      <c r="S309" s="175"/>
      <c r="T309" s="177">
        <f>SUM(T310:T313)</f>
        <v>0</v>
      </c>
      <c r="AR309" s="178" t="s">
        <v>161</v>
      </c>
      <c r="AT309" s="179" t="s">
        <v>75</v>
      </c>
      <c r="AU309" s="179" t="s">
        <v>84</v>
      </c>
      <c r="AY309" s="178" t="s">
        <v>123</v>
      </c>
      <c r="BK309" s="180">
        <f>SUM(BK310:BK313)</f>
        <v>0</v>
      </c>
    </row>
    <row r="310" spans="1:65" s="2" customFormat="1" ht="16.5" customHeight="1">
      <c r="A310" s="34"/>
      <c r="B310" s="35"/>
      <c r="C310" s="183" t="s">
        <v>409</v>
      </c>
      <c r="D310" s="183" t="s">
        <v>125</v>
      </c>
      <c r="E310" s="184" t="s">
        <v>410</v>
      </c>
      <c r="F310" s="185" t="s">
        <v>411</v>
      </c>
      <c r="G310" s="186" t="s">
        <v>383</v>
      </c>
      <c r="H310" s="187">
        <v>1</v>
      </c>
      <c r="I310" s="188"/>
      <c r="J310" s="189">
        <f>ROUND(I310*H310,2)</f>
        <v>0</v>
      </c>
      <c r="K310" s="190"/>
      <c r="L310" s="39"/>
      <c r="M310" s="191" t="s">
        <v>1</v>
      </c>
      <c r="N310" s="192" t="s">
        <v>41</v>
      </c>
      <c r="O310" s="71"/>
      <c r="P310" s="193">
        <f>O310*H310</f>
        <v>0</v>
      </c>
      <c r="Q310" s="193">
        <v>0</v>
      </c>
      <c r="R310" s="193">
        <f>Q310*H310</f>
        <v>0</v>
      </c>
      <c r="S310" s="193">
        <v>0</v>
      </c>
      <c r="T310" s="194">
        <f>S310*H310</f>
        <v>0</v>
      </c>
      <c r="U310" s="34"/>
      <c r="V310" s="34"/>
      <c r="W310" s="34"/>
      <c r="X310" s="34"/>
      <c r="Y310" s="34"/>
      <c r="Z310" s="34"/>
      <c r="AA310" s="34"/>
      <c r="AB310" s="34"/>
      <c r="AC310" s="34"/>
      <c r="AD310" s="34"/>
      <c r="AE310" s="34"/>
      <c r="AR310" s="195" t="s">
        <v>384</v>
      </c>
      <c r="AT310" s="195" t="s">
        <v>125</v>
      </c>
      <c r="AU310" s="195" t="s">
        <v>86</v>
      </c>
      <c r="AY310" s="17" t="s">
        <v>123</v>
      </c>
      <c r="BE310" s="196">
        <f>IF(N310="základní",J310,0)</f>
        <v>0</v>
      </c>
      <c r="BF310" s="196">
        <f>IF(N310="snížená",J310,0)</f>
        <v>0</v>
      </c>
      <c r="BG310" s="196">
        <f>IF(N310="zákl. přenesená",J310,0)</f>
        <v>0</v>
      </c>
      <c r="BH310" s="196">
        <f>IF(N310="sníž. přenesená",J310,0)</f>
        <v>0</v>
      </c>
      <c r="BI310" s="196">
        <f>IF(N310="nulová",J310,0)</f>
        <v>0</v>
      </c>
      <c r="BJ310" s="17" t="s">
        <v>84</v>
      </c>
      <c r="BK310" s="196">
        <f>ROUND(I310*H310,2)</f>
        <v>0</v>
      </c>
      <c r="BL310" s="17" t="s">
        <v>384</v>
      </c>
      <c r="BM310" s="195" t="s">
        <v>412</v>
      </c>
    </row>
    <row r="311" spans="1:47" s="2" customFormat="1" ht="11.25">
      <c r="A311" s="34"/>
      <c r="B311" s="35"/>
      <c r="C311" s="36"/>
      <c r="D311" s="197" t="s">
        <v>131</v>
      </c>
      <c r="E311" s="36"/>
      <c r="F311" s="198" t="s">
        <v>413</v>
      </c>
      <c r="G311" s="36"/>
      <c r="H311" s="36"/>
      <c r="I311" s="199"/>
      <c r="J311" s="36"/>
      <c r="K311" s="36"/>
      <c r="L311" s="39"/>
      <c r="M311" s="200"/>
      <c r="N311" s="201"/>
      <c r="O311" s="71"/>
      <c r="P311" s="71"/>
      <c r="Q311" s="71"/>
      <c r="R311" s="71"/>
      <c r="S311" s="71"/>
      <c r="T311" s="72"/>
      <c r="U311" s="34"/>
      <c r="V311" s="34"/>
      <c r="W311" s="34"/>
      <c r="X311" s="34"/>
      <c r="Y311" s="34"/>
      <c r="Z311" s="34"/>
      <c r="AA311" s="34"/>
      <c r="AB311" s="34"/>
      <c r="AC311" s="34"/>
      <c r="AD311" s="34"/>
      <c r="AE311" s="34"/>
      <c r="AT311" s="17" t="s">
        <v>131</v>
      </c>
      <c r="AU311" s="17" t="s">
        <v>86</v>
      </c>
    </row>
    <row r="312" spans="1:65" s="2" customFormat="1" ht="49.15" customHeight="1">
      <c r="A312" s="34"/>
      <c r="B312" s="35"/>
      <c r="C312" s="183" t="s">
        <v>414</v>
      </c>
      <c r="D312" s="183" t="s">
        <v>125</v>
      </c>
      <c r="E312" s="184" t="s">
        <v>415</v>
      </c>
      <c r="F312" s="185" t="s">
        <v>416</v>
      </c>
      <c r="G312" s="186" t="s">
        <v>383</v>
      </c>
      <c r="H312" s="187">
        <v>1</v>
      </c>
      <c r="I312" s="188"/>
      <c r="J312" s="189">
        <f>ROUND(I312*H312,2)</f>
        <v>0</v>
      </c>
      <c r="K312" s="190"/>
      <c r="L312" s="39"/>
      <c r="M312" s="191" t="s">
        <v>1</v>
      </c>
      <c r="N312" s="192" t="s">
        <v>41</v>
      </c>
      <c r="O312" s="71"/>
      <c r="P312" s="193">
        <f>O312*H312</f>
        <v>0</v>
      </c>
      <c r="Q312" s="193">
        <v>0</v>
      </c>
      <c r="R312" s="193">
        <f>Q312*H312</f>
        <v>0</v>
      </c>
      <c r="S312" s="193">
        <v>0</v>
      </c>
      <c r="T312" s="194">
        <f>S312*H312</f>
        <v>0</v>
      </c>
      <c r="U312" s="34"/>
      <c r="V312" s="34"/>
      <c r="W312" s="34"/>
      <c r="X312" s="34"/>
      <c r="Y312" s="34"/>
      <c r="Z312" s="34"/>
      <c r="AA312" s="34"/>
      <c r="AB312" s="34"/>
      <c r="AC312" s="34"/>
      <c r="AD312" s="34"/>
      <c r="AE312" s="34"/>
      <c r="AR312" s="195" t="s">
        <v>384</v>
      </c>
      <c r="AT312" s="195" t="s">
        <v>125</v>
      </c>
      <c r="AU312" s="195" t="s">
        <v>86</v>
      </c>
      <c r="AY312" s="17" t="s">
        <v>123</v>
      </c>
      <c r="BE312" s="196">
        <f>IF(N312="základní",J312,0)</f>
        <v>0</v>
      </c>
      <c r="BF312" s="196">
        <f>IF(N312="snížená",J312,0)</f>
        <v>0</v>
      </c>
      <c r="BG312" s="196">
        <f>IF(N312="zákl. přenesená",J312,0)</f>
        <v>0</v>
      </c>
      <c r="BH312" s="196">
        <f>IF(N312="sníž. přenesená",J312,0)</f>
        <v>0</v>
      </c>
      <c r="BI312" s="196">
        <f>IF(N312="nulová",J312,0)</f>
        <v>0</v>
      </c>
      <c r="BJ312" s="17" t="s">
        <v>84</v>
      </c>
      <c r="BK312" s="196">
        <f>ROUND(I312*H312,2)</f>
        <v>0</v>
      </c>
      <c r="BL312" s="17" t="s">
        <v>384</v>
      </c>
      <c r="BM312" s="195" t="s">
        <v>417</v>
      </c>
    </row>
    <row r="313" spans="1:47" s="2" customFormat="1" ht="11.25">
      <c r="A313" s="34"/>
      <c r="B313" s="35"/>
      <c r="C313" s="36"/>
      <c r="D313" s="197" t="s">
        <v>131</v>
      </c>
      <c r="E313" s="36"/>
      <c r="F313" s="198" t="s">
        <v>418</v>
      </c>
      <c r="G313" s="36"/>
      <c r="H313" s="36"/>
      <c r="I313" s="199"/>
      <c r="J313" s="36"/>
      <c r="K313" s="36"/>
      <c r="L313" s="39"/>
      <c r="M313" s="200"/>
      <c r="N313" s="201"/>
      <c r="O313" s="71"/>
      <c r="P313" s="71"/>
      <c r="Q313" s="71"/>
      <c r="R313" s="71"/>
      <c r="S313" s="71"/>
      <c r="T313" s="72"/>
      <c r="U313" s="34"/>
      <c r="V313" s="34"/>
      <c r="W313" s="34"/>
      <c r="X313" s="34"/>
      <c r="Y313" s="34"/>
      <c r="Z313" s="34"/>
      <c r="AA313" s="34"/>
      <c r="AB313" s="34"/>
      <c r="AC313" s="34"/>
      <c r="AD313" s="34"/>
      <c r="AE313" s="34"/>
      <c r="AT313" s="17" t="s">
        <v>131</v>
      </c>
      <c r="AU313" s="17" t="s">
        <v>86</v>
      </c>
    </row>
    <row r="314" spans="2:63" s="12" customFormat="1" ht="22.9" customHeight="1">
      <c r="B314" s="167"/>
      <c r="C314" s="168"/>
      <c r="D314" s="169" t="s">
        <v>75</v>
      </c>
      <c r="E314" s="181" t="s">
        <v>419</v>
      </c>
      <c r="F314" s="181" t="s">
        <v>420</v>
      </c>
      <c r="G314" s="168"/>
      <c r="H314" s="168"/>
      <c r="I314" s="171"/>
      <c r="J314" s="182">
        <f>BK314</f>
        <v>0</v>
      </c>
      <c r="K314" s="168"/>
      <c r="L314" s="173"/>
      <c r="M314" s="174"/>
      <c r="N314" s="175"/>
      <c r="O314" s="175"/>
      <c r="P314" s="176">
        <f>SUM(P315:P321)</f>
        <v>0</v>
      </c>
      <c r="Q314" s="175"/>
      <c r="R314" s="176">
        <f>SUM(R315:R321)</f>
        <v>0</v>
      </c>
      <c r="S314" s="175"/>
      <c r="T314" s="177">
        <f>SUM(T315:T321)</f>
        <v>0</v>
      </c>
      <c r="AR314" s="178" t="s">
        <v>161</v>
      </c>
      <c r="AT314" s="179" t="s">
        <v>75</v>
      </c>
      <c r="AU314" s="179" t="s">
        <v>84</v>
      </c>
      <c r="AY314" s="178" t="s">
        <v>123</v>
      </c>
      <c r="BK314" s="180">
        <f>SUM(BK315:BK321)</f>
        <v>0</v>
      </c>
    </row>
    <row r="315" spans="1:65" s="2" customFormat="1" ht="16.5" customHeight="1">
      <c r="A315" s="34"/>
      <c r="B315" s="35"/>
      <c r="C315" s="183" t="s">
        <v>421</v>
      </c>
      <c r="D315" s="183" t="s">
        <v>125</v>
      </c>
      <c r="E315" s="184" t="s">
        <v>422</v>
      </c>
      <c r="F315" s="185" t="s">
        <v>423</v>
      </c>
      <c r="G315" s="186" t="s">
        <v>383</v>
      </c>
      <c r="H315" s="187">
        <v>1</v>
      </c>
      <c r="I315" s="188"/>
      <c r="J315" s="189">
        <f>ROUND(I315*H315,2)</f>
        <v>0</v>
      </c>
      <c r="K315" s="190"/>
      <c r="L315" s="39"/>
      <c r="M315" s="191" t="s">
        <v>1</v>
      </c>
      <c r="N315" s="192" t="s">
        <v>41</v>
      </c>
      <c r="O315" s="71"/>
      <c r="P315" s="193">
        <f>O315*H315</f>
        <v>0</v>
      </c>
      <c r="Q315" s="193">
        <v>0</v>
      </c>
      <c r="R315" s="193">
        <f>Q315*H315</f>
        <v>0</v>
      </c>
      <c r="S315" s="193">
        <v>0</v>
      </c>
      <c r="T315" s="194">
        <f>S315*H315</f>
        <v>0</v>
      </c>
      <c r="U315" s="34"/>
      <c r="V315" s="34"/>
      <c r="W315" s="34"/>
      <c r="X315" s="34"/>
      <c r="Y315" s="34"/>
      <c r="Z315" s="34"/>
      <c r="AA315" s="34"/>
      <c r="AB315" s="34"/>
      <c r="AC315" s="34"/>
      <c r="AD315" s="34"/>
      <c r="AE315" s="34"/>
      <c r="AR315" s="195" t="s">
        <v>384</v>
      </c>
      <c r="AT315" s="195" t="s">
        <v>125</v>
      </c>
      <c r="AU315" s="195" t="s">
        <v>86</v>
      </c>
      <c r="AY315" s="17" t="s">
        <v>123</v>
      </c>
      <c r="BE315" s="196">
        <f>IF(N315="základní",J315,0)</f>
        <v>0</v>
      </c>
      <c r="BF315" s="196">
        <f>IF(N315="snížená",J315,0)</f>
        <v>0</v>
      </c>
      <c r="BG315" s="196">
        <f>IF(N315="zákl. přenesená",J315,0)</f>
        <v>0</v>
      </c>
      <c r="BH315" s="196">
        <f>IF(N315="sníž. přenesená",J315,0)</f>
        <v>0</v>
      </c>
      <c r="BI315" s="196">
        <f>IF(N315="nulová",J315,0)</f>
        <v>0</v>
      </c>
      <c r="BJ315" s="17" t="s">
        <v>84</v>
      </c>
      <c r="BK315" s="196">
        <f>ROUND(I315*H315,2)</f>
        <v>0</v>
      </c>
      <c r="BL315" s="17" t="s">
        <v>384</v>
      </c>
      <c r="BM315" s="195" t="s">
        <v>424</v>
      </c>
    </row>
    <row r="316" spans="1:47" s="2" customFormat="1" ht="11.25">
      <c r="A316" s="34"/>
      <c r="B316" s="35"/>
      <c r="C316" s="36"/>
      <c r="D316" s="197" t="s">
        <v>131</v>
      </c>
      <c r="E316" s="36"/>
      <c r="F316" s="198" t="s">
        <v>425</v>
      </c>
      <c r="G316" s="36"/>
      <c r="H316" s="36"/>
      <c r="I316" s="199"/>
      <c r="J316" s="36"/>
      <c r="K316" s="36"/>
      <c r="L316" s="39"/>
      <c r="M316" s="200"/>
      <c r="N316" s="201"/>
      <c r="O316" s="71"/>
      <c r="P316" s="71"/>
      <c r="Q316" s="71"/>
      <c r="R316" s="71"/>
      <c r="S316" s="71"/>
      <c r="T316" s="72"/>
      <c r="U316" s="34"/>
      <c r="V316" s="34"/>
      <c r="W316" s="34"/>
      <c r="X316" s="34"/>
      <c r="Y316" s="34"/>
      <c r="Z316" s="34"/>
      <c r="AA316" s="34"/>
      <c r="AB316" s="34"/>
      <c r="AC316" s="34"/>
      <c r="AD316" s="34"/>
      <c r="AE316" s="34"/>
      <c r="AT316" s="17" t="s">
        <v>131</v>
      </c>
      <c r="AU316" s="17" t="s">
        <v>86</v>
      </c>
    </row>
    <row r="317" spans="1:65" s="2" customFormat="1" ht="16.5" customHeight="1">
      <c r="A317" s="34"/>
      <c r="B317" s="35"/>
      <c r="C317" s="183" t="s">
        <v>426</v>
      </c>
      <c r="D317" s="183" t="s">
        <v>125</v>
      </c>
      <c r="E317" s="184" t="s">
        <v>427</v>
      </c>
      <c r="F317" s="185" t="s">
        <v>428</v>
      </c>
      <c r="G317" s="186" t="s">
        <v>383</v>
      </c>
      <c r="H317" s="187">
        <v>1</v>
      </c>
      <c r="I317" s="188"/>
      <c r="J317" s="189">
        <f>ROUND(I317*H317,2)</f>
        <v>0</v>
      </c>
      <c r="K317" s="190"/>
      <c r="L317" s="39"/>
      <c r="M317" s="191" t="s">
        <v>1</v>
      </c>
      <c r="N317" s="192" t="s">
        <v>41</v>
      </c>
      <c r="O317" s="71"/>
      <c r="P317" s="193">
        <f>O317*H317</f>
        <v>0</v>
      </c>
      <c r="Q317" s="193">
        <v>0</v>
      </c>
      <c r="R317" s="193">
        <f>Q317*H317</f>
        <v>0</v>
      </c>
      <c r="S317" s="193">
        <v>0</v>
      </c>
      <c r="T317" s="194">
        <f>S317*H317</f>
        <v>0</v>
      </c>
      <c r="U317" s="34"/>
      <c r="V317" s="34"/>
      <c r="W317" s="34"/>
      <c r="X317" s="34"/>
      <c r="Y317" s="34"/>
      <c r="Z317" s="34"/>
      <c r="AA317" s="34"/>
      <c r="AB317" s="34"/>
      <c r="AC317" s="34"/>
      <c r="AD317" s="34"/>
      <c r="AE317" s="34"/>
      <c r="AR317" s="195" t="s">
        <v>384</v>
      </c>
      <c r="AT317" s="195" t="s">
        <v>125</v>
      </c>
      <c r="AU317" s="195" t="s">
        <v>86</v>
      </c>
      <c r="AY317" s="17" t="s">
        <v>123</v>
      </c>
      <c r="BE317" s="196">
        <f>IF(N317="základní",J317,0)</f>
        <v>0</v>
      </c>
      <c r="BF317" s="196">
        <f>IF(N317="snížená",J317,0)</f>
        <v>0</v>
      </c>
      <c r="BG317" s="196">
        <f>IF(N317="zákl. přenesená",J317,0)</f>
        <v>0</v>
      </c>
      <c r="BH317" s="196">
        <f>IF(N317="sníž. přenesená",J317,0)</f>
        <v>0</v>
      </c>
      <c r="BI317" s="196">
        <f>IF(N317="nulová",J317,0)</f>
        <v>0</v>
      </c>
      <c r="BJ317" s="17" t="s">
        <v>84</v>
      </c>
      <c r="BK317" s="196">
        <f>ROUND(I317*H317,2)</f>
        <v>0</v>
      </c>
      <c r="BL317" s="17" t="s">
        <v>384</v>
      </c>
      <c r="BM317" s="195" t="s">
        <v>429</v>
      </c>
    </row>
    <row r="318" spans="1:47" s="2" customFormat="1" ht="11.25">
      <c r="A318" s="34"/>
      <c r="B318" s="35"/>
      <c r="C318" s="36"/>
      <c r="D318" s="197" t="s">
        <v>131</v>
      </c>
      <c r="E318" s="36"/>
      <c r="F318" s="198" t="s">
        <v>430</v>
      </c>
      <c r="G318" s="36"/>
      <c r="H318" s="36"/>
      <c r="I318" s="199"/>
      <c r="J318" s="36"/>
      <c r="K318" s="36"/>
      <c r="L318" s="39"/>
      <c r="M318" s="200"/>
      <c r="N318" s="201"/>
      <c r="O318" s="71"/>
      <c r="P318" s="71"/>
      <c r="Q318" s="71"/>
      <c r="R318" s="71"/>
      <c r="S318" s="71"/>
      <c r="T318" s="72"/>
      <c r="U318" s="34"/>
      <c r="V318" s="34"/>
      <c r="W318" s="34"/>
      <c r="X318" s="34"/>
      <c r="Y318" s="34"/>
      <c r="Z318" s="34"/>
      <c r="AA318" s="34"/>
      <c r="AB318" s="34"/>
      <c r="AC318" s="34"/>
      <c r="AD318" s="34"/>
      <c r="AE318" s="34"/>
      <c r="AT318" s="17" t="s">
        <v>131</v>
      </c>
      <c r="AU318" s="17" t="s">
        <v>86</v>
      </c>
    </row>
    <row r="319" spans="1:65" s="2" customFormat="1" ht="16.5" customHeight="1">
      <c r="A319" s="34"/>
      <c r="B319" s="35"/>
      <c r="C319" s="183" t="s">
        <v>431</v>
      </c>
      <c r="D319" s="183" t="s">
        <v>125</v>
      </c>
      <c r="E319" s="184" t="s">
        <v>432</v>
      </c>
      <c r="F319" s="185" t="s">
        <v>433</v>
      </c>
      <c r="G319" s="186" t="s">
        <v>383</v>
      </c>
      <c r="H319" s="187">
        <v>1</v>
      </c>
      <c r="I319" s="188"/>
      <c r="J319" s="189">
        <f>ROUND(I319*H319,2)</f>
        <v>0</v>
      </c>
      <c r="K319" s="190"/>
      <c r="L319" s="39"/>
      <c r="M319" s="191" t="s">
        <v>1</v>
      </c>
      <c r="N319" s="192" t="s">
        <v>41</v>
      </c>
      <c r="O319" s="71"/>
      <c r="P319" s="193">
        <f>O319*H319</f>
        <v>0</v>
      </c>
      <c r="Q319" s="193">
        <v>0</v>
      </c>
      <c r="R319" s="193">
        <f>Q319*H319</f>
        <v>0</v>
      </c>
      <c r="S319" s="193">
        <v>0</v>
      </c>
      <c r="T319" s="194">
        <f>S319*H319</f>
        <v>0</v>
      </c>
      <c r="U319" s="34"/>
      <c r="V319" s="34"/>
      <c r="W319" s="34"/>
      <c r="X319" s="34"/>
      <c r="Y319" s="34"/>
      <c r="Z319" s="34"/>
      <c r="AA319" s="34"/>
      <c r="AB319" s="34"/>
      <c r="AC319" s="34"/>
      <c r="AD319" s="34"/>
      <c r="AE319" s="34"/>
      <c r="AR319" s="195" t="s">
        <v>384</v>
      </c>
      <c r="AT319" s="195" t="s">
        <v>125</v>
      </c>
      <c r="AU319" s="195" t="s">
        <v>86</v>
      </c>
      <c r="AY319" s="17" t="s">
        <v>123</v>
      </c>
      <c r="BE319" s="196">
        <f>IF(N319="základní",J319,0)</f>
        <v>0</v>
      </c>
      <c r="BF319" s="196">
        <f>IF(N319="snížená",J319,0)</f>
        <v>0</v>
      </c>
      <c r="BG319" s="196">
        <f>IF(N319="zákl. přenesená",J319,0)</f>
        <v>0</v>
      </c>
      <c r="BH319" s="196">
        <f>IF(N319="sníž. přenesená",J319,0)</f>
        <v>0</v>
      </c>
      <c r="BI319" s="196">
        <f>IF(N319="nulová",J319,0)</f>
        <v>0</v>
      </c>
      <c r="BJ319" s="17" t="s">
        <v>84</v>
      </c>
      <c r="BK319" s="196">
        <f>ROUND(I319*H319,2)</f>
        <v>0</v>
      </c>
      <c r="BL319" s="17" t="s">
        <v>384</v>
      </c>
      <c r="BM319" s="195" t="s">
        <v>434</v>
      </c>
    </row>
    <row r="320" spans="1:47" s="2" customFormat="1" ht="11.25">
      <c r="A320" s="34"/>
      <c r="B320" s="35"/>
      <c r="C320" s="36"/>
      <c r="D320" s="197" t="s">
        <v>131</v>
      </c>
      <c r="E320" s="36"/>
      <c r="F320" s="198" t="s">
        <v>435</v>
      </c>
      <c r="G320" s="36"/>
      <c r="H320" s="36"/>
      <c r="I320" s="199"/>
      <c r="J320" s="36"/>
      <c r="K320" s="36"/>
      <c r="L320" s="39"/>
      <c r="M320" s="200"/>
      <c r="N320" s="201"/>
      <c r="O320" s="71"/>
      <c r="P320" s="71"/>
      <c r="Q320" s="71"/>
      <c r="R320" s="71"/>
      <c r="S320" s="71"/>
      <c r="T320" s="72"/>
      <c r="U320" s="34"/>
      <c r="V320" s="34"/>
      <c r="W320" s="34"/>
      <c r="X320" s="34"/>
      <c r="Y320" s="34"/>
      <c r="Z320" s="34"/>
      <c r="AA320" s="34"/>
      <c r="AB320" s="34"/>
      <c r="AC320" s="34"/>
      <c r="AD320" s="34"/>
      <c r="AE320" s="34"/>
      <c r="AT320" s="17" t="s">
        <v>131</v>
      </c>
      <c r="AU320" s="17" t="s">
        <v>86</v>
      </c>
    </row>
    <row r="321" spans="1:47" s="2" customFormat="1" ht="48.75">
      <c r="A321" s="34"/>
      <c r="B321" s="35"/>
      <c r="C321" s="36"/>
      <c r="D321" s="202" t="s">
        <v>133</v>
      </c>
      <c r="E321" s="36"/>
      <c r="F321" s="203" t="s">
        <v>436</v>
      </c>
      <c r="G321" s="36"/>
      <c r="H321" s="36"/>
      <c r="I321" s="199"/>
      <c r="J321" s="36"/>
      <c r="K321" s="36"/>
      <c r="L321" s="39"/>
      <c r="M321" s="200"/>
      <c r="N321" s="201"/>
      <c r="O321" s="71"/>
      <c r="P321" s="71"/>
      <c r="Q321" s="71"/>
      <c r="R321" s="71"/>
      <c r="S321" s="71"/>
      <c r="T321" s="72"/>
      <c r="U321" s="34"/>
      <c r="V321" s="34"/>
      <c r="W321" s="34"/>
      <c r="X321" s="34"/>
      <c r="Y321" s="34"/>
      <c r="Z321" s="34"/>
      <c r="AA321" s="34"/>
      <c r="AB321" s="34"/>
      <c r="AC321" s="34"/>
      <c r="AD321" s="34"/>
      <c r="AE321" s="34"/>
      <c r="AT321" s="17" t="s">
        <v>133</v>
      </c>
      <c r="AU321" s="17" t="s">
        <v>86</v>
      </c>
    </row>
    <row r="322" spans="2:63" s="12" customFormat="1" ht="22.9" customHeight="1">
      <c r="B322" s="167"/>
      <c r="C322" s="168"/>
      <c r="D322" s="169" t="s">
        <v>75</v>
      </c>
      <c r="E322" s="181" t="s">
        <v>437</v>
      </c>
      <c r="F322" s="181" t="s">
        <v>438</v>
      </c>
      <c r="G322" s="168"/>
      <c r="H322" s="168"/>
      <c r="I322" s="171"/>
      <c r="J322" s="182">
        <f>BK322</f>
        <v>0</v>
      </c>
      <c r="K322" s="168"/>
      <c r="L322" s="173"/>
      <c r="M322" s="174"/>
      <c r="N322" s="175"/>
      <c r="O322" s="175"/>
      <c r="P322" s="176">
        <f>SUM(P323:P326)</f>
        <v>0</v>
      </c>
      <c r="Q322" s="175"/>
      <c r="R322" s="176">
        <f>SUM(R323:R326)</f>
        <v>0</v>
      </c>
      <c r="S322" s="175"/>
      <c r="T322" s="177">
        <f>SUM(T323:T326)</f>
        <v>0</v>
      </c>
      <c r="AR322" s="178" t="s">
        <v>161</v>
      </c>
      <c r="AT322" s="179" t="s">
        <v>75</v>
      </c>
      <c r="AU322" s="179" t="s">
        <v>84</v>
      </c>
      <c r="AY322" s="178" t="s">
        <v>123</v>
      </c>
      <c r="BK322" s="180">
        <f>SUM(BK323:BK326)</f>
        <v>0</v>
      </c>
    </row>
    <row r="323" spans="1:65" s="2" customFormat="1" ht="16.5" customHeight="1">
      <c r="A323" s="34"/>
      <c r="B323" s="35"/>
      <c r="C323" s="183" t="s">
        <v>439</v>
      </c>
      <c r="D323" s="183" t="s">
        <v>125</v>
      </c>
      <c r="E323" s="184" t="s">
        <v>440</v>
      </c>
      <c r="F323" s="185" t="s">
        <v>441</v>
      </c>
      <c r="G323" s="186" t="s">
        <v>267</v>
      </c>
      <c r="H323" s="187">
        <v>1</v>
      </c>
      <c r="I323" s="188"/>
      <c r="J323" s="189">
        <f>ROUND(I323*H323,2)</f>
        <v>0</v>
      </c>
      <c r="K323" s="190"/>
      <c r="L323" s="39"/>
      <c r="M323" s="191" t="s">
        <v>1</v>
      </c>
      <c r="N323" s="192" t="s">
        <v>41</v>
      </c>
      <c r="O323" s="71"/>
      <c r="P323" s="193">
        <f>O323*H323</f>
        <v>0</v>
      </c>
      <c r="Q323" s="193">
        <v>0</v>
      </c>
      <c r="R323" s="193">
        <f>Q323*H323</f>
        <v>0</v>
      </c>
      <c r="S323" s="193">
        <v>0</v>
      </c>
      <c r="T323" s="194">
        <f>S323*H323</f>
        <v>0</v>
      </c>
      <c r="U323" s="34"/>
      <c r="V323" s="34"/>
      <c r="W323" s="34"/>
      <c r="X323" s="34"/>
      <c r="Y323" s="34"/>
      <c r="Z323" s="34"/>
      <c r="AA323" s="34"/>
      <c r="AB323" s="34"/>
      <c r="AC323" s="34"/>
      <c r="AD323" s="34"/>
      <c r="AE323" s="34"/>
      <c r="AR323" s="195" t="s">
        <v>384</v>
      </c>
      <c r="AT323" s="195" t="s">
        <v>125</v>
      </c>
      <c r="AU323" s="195" t="s">
        <v>86</v>
      </c>
      <c r="AY323" s="17" t="s">
        <v>123</v>
      </c>
      <c r="BE323" s="196">
        <f>IF(N323="základní",J323,0)</f>
        <v>0</v>
      </c>
      <c r="BF323" s="196">
        <f>IF(N323="snížená",J323,0)</f>
        <v>0</v>
      </c>
      <c r="BG323" s="196">
        <f>IF(N323="zákl. přenesená",J323,0)</f>
        <v>0</v>
      </c>
      <c r="BH323" s="196">
        <f>IF(N323="sníž. přenesená",J323,0)</f>
        <v>0</v>
      </c>
      <c r="BI323" s="196">
        <f>IF(N323="nulová",J323,0)</f>
        <v>0</v>
      </c>
      <c r="BJ323" s="17" t="s">
        <v>84</v>
      </c>
      <c r="BK323" s="196">
        <f>ROUND(I323*H323,2)</f>
        <v>0</v>
      </c>
      <c r="BL323" s="17" t="s">
        <v>384</v>
      </c>
      <c r="BM323" s="195" t="s">
        <v>442</v>
      </c>
    </row>
    <row r="324" spans="1:47" s="2" customFormat="1" ht="11.25">
      <c r="A324" s="34"/>
      <c r="B324" s="35"/>
      <c r="C324" s="36"/>
      <c r="D324" s="197" t="s">
        <v>131</v>
      </c>
      <c r="E324" s="36"/>
      <c r="F324" s="198" t="s">
        <v>443</v>
      </c>
      <c r="G324" s="36"/>
      <c r="H324" s="36"/>
      <c r="I324" s="199"/>
      <c r="J324" s="36"/>
      <c r="K324" s="36"/>
      <c r="L324" s="39"/>
      <c r="M324" s="200"/>
      <c r="N324" s="201"/>
      <c r="O324" s="71"/>
      <c r="P324" s="71"/>
      <c r="Q324" s="71"/>
      <c r="R324" s="71"/>
      <c r="S324" s="71"/>
      <c r="T324" s="72"/>
      <c r="U324" s="34"/>
      <c r="V324" s="34"/>
      <c r="W324" s="34"/>
      <c r="X324" s="34"/>
      <c r="Y324" s="34"/>
      <c r="Z324" s="34"/>
      <c r="AA324" s="34"/>
      <c r="AB324" s="34"/>
      <c r="AC324" s="34"/>
      <c r="AD324" s="34"/>
      <c r="AE324" s="34"/>
      <c r="AT324" s="17" t="s">
        <v>131</v>
      </c>
      <c r="AU324" s="17" t="s">
        <v>86</v>
      </c>
    </row>
    <row r="325" spans="2:51" s="13" customFormat="1" ht="11.25">
      <c r="B325" s="204"/>
      <c r="C325" s="205"/>
      <c r="D325" s="202" t="s">
        <v>135</v>
      </c>
      <c r="E325" s="206" t="s">
        <v>1</v>
      </c>
      <c r="F325" s="207" t="s">
        <v>444</v>
      </c>
      <c r="G325" s="205"/>
      <c r="H325" s="206" t="s">
        <v>1</v>
      </c>
      <c r="I325" s="208"/>
      <c r="J325" s="205"/>
      <c r="K325" s="205"/>
      <c r="L325" s="209"/>
      <c r="M325" s="210"/>
      <c r="N325" s="211"/>
      <c r="O325" s="211"/>
      <c r="P325" s="211"/>
      <c r="Q325" s="211"/>
      <c r="R325" s="211"/>
      <c r="S325" s="211"/>
      <c r="T325" s="212"/>
      <c r="AT325" s="213" t="s">
        <v>135</v>
      </c>
      <c r="AU325" s="213" t="s">
        <v>86</v>
      </c>
      <c r="AV325" s="13" t="s">
        <v>84</v>
      </c>
      <c r="AW325" s="13" t="s">
        <v>32</v>
      </c>
      <c r="AX325" s="13" t="s">
        <v>76</v>
      </c>
      <c r="AY325" s="213" t="s">
        <v>123</v>
      </c>
    </row>
    <row r="326" spans="2:51" s="14" customFormat="1" ht="11.25">
      <c r="B326" s="214"/>
      <c r="C326" s="215"/>
      <c r="D326" s="202" t="s">
        <v>135</v>
      </c>
      <c r="E326" s="216" t="s">
        <v>1</v>
      </c>
      <c r="F326" s="217" t="s">
        <v>84</v>
      </c>
      <c r="G326" s="215"/>
      <c r="H326" s="218">
        <v>1</v>
      </c>
      <c r="I326" s="219"/>
      <c r="J326" s="215"/>
      <c r="K326" s="215"/>
      <c r="L326" s="220"/>
      <c r="M326" s="247"/>
      <c r="N326" s="248"/>
      <c r="O326" s="248"/>
      <c r="P326" s="248"/>
      <c r="Q326" s="248"/>
      <c r="R326" s="248"/>
      <c r="S326" s="248"/>
      <c r="T326" s="249"/>
      <c r="AT326" s="224" t="s">
        <v>135</v>
      </c>
      <c r="AU326" s="224" t="s">
        <v>86</v>
      </c>
      <c r="AV326" s="14" t="s">
        <v>86</v>
      </c>
      <c r="AW326" s="14" t="s">
        <v>32</v>
      </c>
      <c r="AX326" s="14" t="s">
        <v>84</v>
      </c>
      <c r="AY326" s="224" t="s">
        <v>123</v>
      </c>
    </row>
    <row r="327" spans="1:31" s="2" customFormat="1" ht="6.95" customHeight="1">
      <c r="A327" s="34"/>
      <c r="B327" s="54"/>
      <c r="C327" s="55"/>
      <c r="D327" s="55"/>
      <c r="E327" s="55"/>
      <c r="F327" s="55"/>
      <c r="G327" s="55"/>
      <c r="H327" s="55"/>
      <c r="I327" s="55"/>
      <c r="J327" s="55"/>
      <c r="K327" s="55"/>
      <c r="L327" s="39"/>
      <c r="M327" s="34"/>
      <c r="O327" s="34"/>
      <c r="P327" s="34"/>
      <c r="Q327" s="34"/>
      <c r="R327" s="34"/>
      <c r="S327" s="34"/>
      <c r="T327" s="34"/>
      <c r="U327" s="34"/>
      <c r="V327" s="34"/>
      <c r="W327" s="34"/>
      <c r="X327" s="34"/>
      <c r="Y327" s="34"/>
      <c r="Z327" s="34"/>
      <c r="AA327" s="34"/>
      <c r="AB327" s="34"/>
      <c r="AC327" s="34"/>
      <c r="AD327" s="34"/>
      <c r="AE327" s="34"/>
    </row>
  </sheetData>
  <sheetProtection algorithmName="SHA-512" hashValue="NPJX0W+v9BoPnMPto7yOmVy5Tm1Njwf6E3ARTVEjVUqfQH/yVfvu/Peth+DXTqmPZSsuj086wJRJ6vpCStq+yA==" saltValue="CVbGSor8LLFxKBvzxbvm4AN3XRJM789yRl+R8woHe8Rm+YNOSp3TeD5o0+vkHuwfOz/Cl3PYReHSPMNGbDxisQ==" spinCount="100000" sheet="1" objects="1" scenarios="1" formatColumns="0" formatRows="0" autoFilter="0"/>
  <autoFilter ref="C128:K326"/>
  <mergeCells count="9">
    <mergeCell ref="E87:H87"/>
    <mergeCell ref="E119:H119"/>
    <mergeCell ref="E121:H121"/>
    <mergeCell ref="L2:V2"/>
    <mergeCell ref="E7:H7"/>
    <mergeCell ref="E9:H9"/>
    <mergeCell ref="E18:H18"/>
    <mergeCell ref="E27:H27"/>
    <mergeCell ref="E85:H85"/>
  </mergeCells>
  <hyperlinks>
    <hyperlink ref="F133" r:id="rId1" display="https://podminky.urs.cz/item/CS_URS_2022_02/113154114"/>
    <hyperlink ref="F141" r:id="rId2" display="https://podminky.urs.cz/item/CS_URS_2022_02/113154264"/>
    <hyperlink ref="F146" r:id="rId3" display="https://podminky.urs.cz/item/CS_URS_2022_02/113154434"/>
    <hyperlink ref="F149" r:id="rId4" display="https://podminky.urs.cz/item/CS_URS_2022_02/122252203"/>
    <hyperlink ref="F153" r:id="rId5" display="https://podminky.urs.cz/item/CS_URS_2022_02/132151102"/>
    <hyperlink ref="F156" r:id="rId6" display="https://podminky.urs.cz/item/CS_URS_2022_02/162751117"/>
    <hyperlink ref="F167" r:id="rId7" display="https://podminky.urs.cz/item/CS_URS_2022_02/162751119"/>
    <hyperlink ref="F170" r:id="rId8" display="https://podminky.urs.cz/item/CS_URS_2022_02/171201231"/>
    <hyperlink ref="F173" r:id="rId9" display="https://podminky.urs.cz/item/CS_URS_2022_02/171251201"/>
    <hyperlink ref="F177" r:id="rId10" display="https://podminky.urs.cz/item/CS_URS_2022_02/564861011"/>
    <hyperlink ref="F181" r:id="rId11" display="https://podminky.urs.cz/item/CS_URS_2023_01/565175101"/>
    <hyperlink ref="F184" r:id="rId12" display="https://podminky.urs.cz/item/CS_URS_2023_01/569931132"/>
    <hyperlink ref="F187" r:id="rId13" display="https://podminky.urs.cz/item/CS_URS_2022_02/573111111"/>
    <hyperlink ref="F191" r:id="rId14" display="https://podminky.urs.cz/item/CS_URS_2022_02/573211107"/>
    <hyperlink ref="F193" r:id="rId15" display="https://podminky.urs.cz/item/CS_URS_2022_02/573211108"/>
    <hyperlink ref="F196" r:id="rId16" display="https://podminky.urs.cz/item/CS_URS_2022_02/573211109"/>
    <hyperlink ref="F201" r:id="rId17" display="https://podminky.urs.cz/item/CS_URS_2022_02/573211112"/>
    <hyperlink ref="F204" r:id="rId18" display="https://podminky.urs.cz/item/CS_URS_2022_02/577144111"/>
    <hyperlink ref="F208" r:id="rId19" display="https://podminky.urs.cz/item/CS_URS_2022_02/577144131"/>
    <hyperlink ref="F210" r:id="rId20" display="https://podminky.urs.cz/item/CS_URS_2022_02/577145112"/>
    <hyperlink ref="F214" r:id="rId21" display="https://podminky.urs.cz/item/CS_URS_2022_02/577165132"/>
    <hyperlink ref="F218" r:id="rId22" display="https://podminky.urs.cz/item/CS_URS_2022_02/899231111"/>
    <hyperlink ref="F221" r:id="rId23" display="https://podminky.urs.cz/item/CS_URS_2022_02/912221111"/>
    <hyperlink ref="F225" r:id="rId24" display="https://podminky.urs.cz/item/CS_URS_2022_02/915211112"/>
    <hyperlink ref="F228" r:id="rId25" display="https://podminky.urs.cz/item/CS_URS_2023_01/915611111"/>
    <hyperlink ref="F230" r:id="rId26" display="https://podminky.urs.cz/item/CS_URS_2022_02/916241213"/>
    <hyperlink ref="F235" r:id="rId27" display="https://podminky.urs.cz/item/CS_URS_2022_02/916991121"/>
    <hyperlink ref="F239" r:id="rId28" display="https://podminky.urs.cz/item/CS_URS_2022_02/919112223"/>
    <hyperlink ref="F251" r:id="rId29" display="https://podminky.urs.cz/item/CS_URS_2022_02/919122122"/>
    <hyperlink ref="F263" r:id="rId30" display="https://podminky.urs.cz/item/CS_URS_2022_02/919721102"/>
    <hyperlink ref="F267" r:id="rId31" display="https://podminky.urs.cz/item/CS_URS_2022_02/938902113"/>
    <hyperlink ref="F270" r:id="rId32" display="https://podminky.urs.cz/item/CS_URS_2022_02/938908411"/>
    <hyperlink ref="F278" r:id="rId33" display="https://podminky.urs.cz/item/CS_URS_2022_02/938909311"/>
    <hyperlink ref="F286" r:id="rId34" display="https://podminky.urs.cz/item/CS_URS_2022_02/938909611"/>
    <hyperlink ref="F289" r:id="rId35" display="https://podminky.urs.cz/item/CS_URS_2022_02/966006255"/>
    <hyperlink ref="F293" r:id="rId36" display="https://podminky.urs.cz/item/CS_URS_2022_02/998225111"/>
    <hyperlink ref="F297" r:id="rId37" display="https://podminky.urs.cz/item/CS_URS_2022_02/012103000"/>
    <hyperlink ref="F300" r:id="rId38" display="https://podminky.urs.cz/item/CS_URS_2022_02/013254000"/>
    <hyperlink ref="F304" r:id="rId39" display="https://podminky.urs.cz/item/CS_URS_2023_01/032103000"/>
    <hyperlink ref="F306" r:id="rId40" display="https://podminky.urs.cz/item/CS_URS_2022_02/032803000"/>
    <hyperlink ref="F311" r:id="rId41" display="https://podminky.urs.cz/item/CS_URS_2022_02/043194000"/>
    <hyperlink ref="F313" r:id="rId42" display="https://podminky.urs.cz/item/CS_URS_2022_02/049303000"/>
    <hyperlink ref="F316" r:id="rId43" display="https://podminky.urs.cz/item/CS_URS_2023_01/072103001"/>
    <hyperlink ref="F318" r:id="rId44" display="https://podminky.urs.cz/item/CS_URS_2023_01/072103011"/>
    <hyperlink ref="F320" r:id="rId45" display="https://podminky.urs.cz/item/CS_URS_2022_02/079002000"/>
    <hyperlink ref="F324" r:id="rId46" display="https://podminky.urs.cz/item/CS_URS_2022_02/09130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Lojda-HP\Lojda</dc:creator>
  <cp:keywords/>
  <dc:description/>
  <cp:lastModifiedBy>Lojda</cp:lastModifiedBy>
  <dcterms:created xsi:type="dcterms:W3CDTF">2024-04-15T16:22:59Z</dcterms:created>
  <dcterms:modified xsi:type="dcterms:W3CDTF">2024-04-15T16:26:25Z</dcterms:modified>
  <cp:category/>
  <cp:version/>
  <cp:contentType/>
  <cp:contentStatus/>
</cp:coreProperties>
</file>