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client\X\PJ\Akce 2024\STAVBY SFDI 2024\II_180 sjezd I_27-OK Štěnovice-náhradník\Opravené rozpočty\"/>
    </mc:Choice>
  </mc:AlternateContent>
  <bookViews>
    <workbookView xWindow="0" yWindow="0" windowWidth="28800" windowHeight="12300"/>
  </bookViews>
  <sheets>
    <sheet name="Rekapitulace stavby" sheetId="1" r:id="rId1"/>
    <sheet name="00 - VEDLEJŠÍ A OSTATNÍ N..." sheetId="2" r:id="rId2"/>
    <sheet name="01 - STAVEBNÍ ČÁST" sheetId="3" r:id="rId3"/>
  </sheets>
  <definedNames>
    <definedName name="_xlnm._FilterDatabase" localSheetId="1" hidden="1">'00 - VEDLEJŠÍ A OSTATNÍ N...'!$C$80:$K$104</definedName>
    <definedName name="_xlnm._FilterDatabase" localSheetId="2" hidden="1">'01 - STAVEBNÍ ČÁST'!$C$86:$K$421</definedName>
    <definedName name="_xlnm.Print_Titles" localSheetId="1">'00 - VEDLEJŠÍ A OSTATNÍ N...'!$80:$80</definedName>
    <definedName name="_xlnm.Print_Titles" localSheetId="2">'01 - STAVEBNÍ ČÁST'!$86:$86</definedName>
    <definedName name="_xlnm.Print_Titles" localSheetId="0">'Rekapitulace stavby'!$52:$52</definedName>
    <definedName name="_xlnm.Print_Area" localSheetId="1">'00 - VEDLEJŠÍ A OSTATNÍ N...'!$C$4:$J$39,'00 - VEDLEJŠÍ A OSTATNÍ N...'!$C$68:$K$104</definedName>
    <definedName name="_xlnm.Print_Area" localSheetId="2">'01 - STAVEBNÍ ČÁST'!$C$4:$J$39,'01 - STAVEBNÍ ČÁST'!$C$74:$K$421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396" i="3"/>
  <c r="BH396" i="3"/>
  <c r="BG396" i="3"/>
  <c r="BF396" i="3"/>
  <c r="T396" i="3"/>
  <c r="R396" i="3"/>
  <c r="P396" i="3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T380" i="3"/>
  <c r="R381" i="3"/>
  <c r="R380" i="3"/>
  <c r="P381" i="3"/>
  <c r="P380" i="3" s="1"/>
  <c r="BI378" i="3"/>
  <c r="BH378" i="3"/>
  <c r="BG378" i="3"/>
  <c r="BF378" i="3"/>
  <c r="T378" i="3"/>
  <c r="R378" i="3"/>
  <c r="P378" i="3"/>
  <c r="BI370" i="3"/>
  <c r="BH370" i="3"/>
  <c r="BG370" i="3"/>
  <c r="BF370" i="3"/>
  <c r="T370" i="3"/>
  <c r="R370" i="3"/>
  <c r="P370" i="3"/>
  <c r="BI362" i="3"/>
  <c r="BH362" i="3"/>
  <c r="BG362" i="3"/>
  <c r="BF362" i="3"/>
  <c r="T362" i="3"/>
  <c r="R362" i="3"/>
  <c r="P362" i="3"/>
  <c r="BI355" i="3"/>
  <c r="BH355" i="3"/>
  <c r="BG355" i="3"/>
  <c r="BF355" i="3"/>
  <c r="T355" i="3"/>
  <c r="R355" i="3"/>
  <c r="P355" i="3"/>
  <c r="BI347" i="3"/>
  <c r="BH347" i="3"/>
  <c r="BG347" i="3"/>
  <c r="BF347" i="3"/>
  <c r="T347" i="3"/>
  <c r="R347" i="3"/>
  <c r="P347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05" i="3"/>
  <c r="BH305" i="3"/>
  <c r="BG305" i="3"/>
  <c r="BF305" i="3"/>
  <c r="T305" i="3"/>
  <c r="R305" i="3"/>
  <c r="P305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7" i="3"/>
  <c r="BH177" i="3"/>
  <c r="BG177" i="3"/>
  <c r="BF177" i="3"/>
  <c r="T177" i="3"/>
  <c r="R177" i="3"/>
  <c r="P177" i="3"/>
  <c r="BI168" i="3"/>
  <c r="BH168" i="3"/>
  <c r="BG168" i="3"/>
  <c r="BF168" i="3"/>
  <c r="T168" i="3"/>
  <c r="R168" i="3"/>
  <c r="P168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81" i="3" s="1"/>
  <c r="E7" i="3"/>
  <c r="E48" i="3"/>
  <c r="J37" i="2"/>
  <c r="J36" i="2"/>
  <c r="AY55" i="1"/>
  <c r="J35" i="2"/>
  <c r="AX55" i="1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F37" i="2" s="1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2" i="2"/>
  <c r="BH92" i="2"/>
  <c r="F36" i="2" s="1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F35" i="2" s="1"/>
  <c r="BF86" i="2"/>
  <c r="F34" i="2" s="1"/>
  <c r="T86" i="2"/>
  <c r="R86" i="2"/>
  <c r="P86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/>
  <c r="E7" i="2"/>
  <c r="E71" i="2"/>
  <c r="L50" i="1"/>
  <c r="AM50" i="1"/>
  <c r="AM49" i="1"/>
  <c r="L49" i="1"/>
  <c r="AM47" i="1"/>
  <c r="L47" i="1"/>
  <c r="L45" i="1"/>
  <c r="L44" i="1"/>
  <c r="BK396" i="3"/>
  <c r="BK278" i="3"/>
  <c r="J370" i="3"/>
  <c r="J211" i="3"/>
  <c r="BK115" i="3"/>
  <c r="BK118" i="3"/>
  <c r="J248" i="3"/>
  <c r="J118" i="3"/>
  <c r="BK121" i="3"/>
  <c r="BK257" i="3"/>
  <c r="BK299" i="3"/>
  <c r="J144" i="3"/>
  <c r="J268" i="3"/>
  <c r="J381" i="3"/>
  <c r="BK190" i="3"/>
  <c r="BK86" i="2"/>
  <c r="BK92" i="2"/>
  <c r="J100" i="2"/>
  <c r="J305" i="3"/>
  <c r="BK134" i="3"/>
  <c r="BK216" i="3"/>
  <c r="BK370" i="3"/>
  <c r="J168" i="3"/>
  <c r="J256" i="3"/>
  <c r="BK90" i="3"/>
  <c r="BK92" i="3"/>
  <c r="BK419" i="3"/>
  <c r="BK204" i="3"/>
  <c r="BK213" i="3"/>
  <c r="BK290" i="3"/>
  <c r="BK103" i="2"/>
  <c r="J83" i="2"/>
  <c r="J94" i="2"/>
  <c r="BK89" i="2"/>
  <c r="J290" i="3"/>
  <c r="J237" i="3"/>
  <c r="J213" i="3"/>
  <c r="BK325" i="3"/>
  <c r="BK416" i="3"/>
  <c r="BK211" i="3"/>
  <c r="J261" i="3"/>
  <c r="J146" i="3"/>
  <c r="BK168" i="3"/>
  <c r="BK296" i="3"/>
  <c r="BK414" i="3"/>
  <c r="J150" i="3"/>
  <c r="BK144" i="3"/>
  <c r="J92" i="3"/>
  <c r="J411" i="3"/>
  <c r="BK378" i="3"/>
  <c r="J121" i="3"/>
  <c r="J274" i="3"/>
  <c r="J99" i="3"/>
  <c r="BK261" i="3"/>
  <c r="J158" i="3"/>
  <c r="J257" i="3"/>
  <c r="BK138" i="3"/>
  <c r="BK288" i="3"/>
  <c r="BK194" i="3"/>
  <c r="BK160" i="3"/>
  <c r="BK158" i="3"/>
  <c r="J378" i="3"/>
  <c r="J194" i="3"/>
  <c r="BK105" i="3"/>
  <c r="J419" i="3"/>
  <c r="BK405" i="3"/>
  <c r="J140" i="3"/>
  <c r="J288" i="3"/>
  <c r="BK321" i="3"/>
  <c r="BK99" i="3"/>
  <c r="BK97" i="2"/>
  <c r="BK83" i="2"/>
  <c r="BK100" i="2"/>
  <c r="BK305" i="3"/>
  <c r="J331" i="3"/>
  <c r="BK411" i="3"/>
  <c r="BK237" i="3"/>
  <c r="BK362" i="3"/>
  <c r="J207" i="3"/>
  <c r="BK355" i="3"/>
  <c r="J416" i="3"/>
  <c r="BK263" i="3"/>
  <c r="J235" i="3"/>
  <c r="BK177" i="3"/>
  <c r="J242" i="3"/>
  <c r="BK94" i="2"/>
  <c r="J86" i="2"/>
  <c r="BK198" i="3"/>
  <c r="BK207" i="3"/>
  <c r="J299" i="3"/>
  <c r="BK388" i="3"/>
  <c r="J254" i="3"/>
  <c r="BK331" i="3"/>
  <c r="BK233" i="3"/>
  <c r="BK381" i="3"/>
  <c r="J396" i="3"/>
  <c r="J388" i="3"/>
  <c r="J138" i="3"/>
  <c r="J296" i="3"/>
  <c r="J405" i="3"/>
  <c r="J198" i="3"/>
  <c r="J103" i="2"/>
  <c r="AS54" i="1"/>
  <c r="J414" i="3"/>
  <c r="J278" i="3"/>
  <c r="BK274" i="3"/>
  <c r="BK335" i="3"/>
  <c r="J115" i="3"/>
  <c r="J355" i="3"/>
  <c r="BK150" i="3"/>
  <c r="BK254" i="3"/>
  <c r="J325" i="3"/>
  <c r="BK107" i="3"/>
  <c r="BK248" i="3"/>
  <c r="BK140" i="3"/>
  <c r="J362" i="3"/>
  <c r="J216" i="3"/>
  <c r="J347" i="3"/>
  <c r="BK268" i="3"/>
  <c r="J184" i="3"/>
  <c r="J384" i="3"/>
  <c r="BK235" i="3"/>
  <c r="J107" i="3"/>
  <c r="J204" i="3"/>
  <c r="J105" i="3"/>
  <c r="BK146" i="3"/>
  <c r="J233" i="3"/>
  <c r="J111" i="3"/>
  <c r="J89" i="2"/>
  <c r="J92" i="2"/>
  <c r="J97" i="2"/>
  <c r="BK242" i="3"/>
  <c r="J321" i="3"/>
  <c r="BK384" i="3"/>
  <c r="J177" i="3"/>
  <c r="BK111" i="3"/>
  <c r="J190" i="3"/>
  <c r="J263" i="3"/>
  <c r="J160" i="3"/>
  <c r="BK347" i="3"/>
  <c r="J134" i="3"/>
  <c r="BK256" i="3"/>
  <c r="BK184" i="3"/>
  <c r="J335" i="3"/>
  <c r="J90" i="3"/>
  <c r="J34" i="2" l="1"/>
  <c r="BK82" i="2"/>
  <c r="J82" i="2"/>
  <c r="J60" i="2"/>
  <c r="R82" i="2"/>
  <c r="T88" i="2"/>
  <c r="BK88" i="2"/>
  <c r="BK81" i="2"/>
  <c r="J81" i="2"/>
  <c r="J30" i="2" s="1"/>
  <c r="J59" i="2"/>
  <c r="P88" i="2"/>
  <c r="T82" i="2"/>
  <c r="T81" i="2"/>
  <c r="P82" i="2"/>
  <c r="P81" i="2"/>
  <c r="AU55" i="1"/>
  <c r="BK89" i="3"/>
  <c r="J89" i="3"/>
  <c r="J61" i="3"/>
  <c r="BK149" i="3"/>
  <c r="J149" i="3"/>
  <c r="J63" i="3"/>
  <c r="BK176" i="3"/>
  <c r="J176" i="3"/>
  <c r="J64" i="3"/>
  <c r="R176" i="3"/>
  <c r="T89" i="3"/>
  <c r="P133" i="3"/>
  <c r="T149" i="3"/>
  <c r="T88" i="3" s="1"/>
  <c r="T87" i="3" s="1"/>
  <c r="P176" i="3"/>
  <c r="T176" i="3"/>
  <c r="R88" i="2"/>
  <c r="BK133" i="3"/>
  <c r="J133" i="3"/>
  <c r="J62" i="3"/>
  <c r="T133" i="3"/>
  <c r="R215" i="3"/>
  <c r="P89" i="3"/>
  <c r="P149" i="3"/>
  <c r="T215" i="3"/>
  <c r="R89" i="3"/>
  <c r="R133" i="3"/>
  <c r="R88" i="3" s="1"/>
  <c r="R87" i="3" s="1"/>
  <c r="BK215" i="3"/>
  <c r="J215" i="3" s="1"/>
  <c r="J65" i="3" s="1"/>
  <c r="R149" i="3"/>
  <c r="P215" i="3"/>
  <c r="BK383" i="3"/>
  <c r="J383" i="3"/>
  <c r="J67" i="3"/>
  <c r="P383" i="3"/>
  <c r="R383" i="3"/>
  <c r="T383" i="3"/>
  <c r="BK380" i="3"/>
  <c r="J380" i="3"/>
  <c r="J66" i="3"/>
  <c r="BE121" i="3"/>
  <c r="BE168" i="3"/>
  <c r="BE204" i="3"/>
  <c r="BE305" i="3"/>
  <c r="BE384" i="3"/>
  <c r="BE388" i="3"/>
  <c r="E77" i="3"/>
  <c r="BE158" i="3"/>
  <c r="BE194" i="3"/>
  <c r="BE90" i="3"/>
  <c r="BE99" i="3"/>
  <c r="BE107" i="3"/>
  <c r="BE160" i="3"/>
  <c r="BE254" i="3"/>
  <c r="BE419" i="3"/>
  <c r="J88" i="2"/>
  <c r="J61" i="2"/>
  <c r="BE118" i="3"/>
  <c r="BE150" i="3"/>
  <c r="BE414" i="3"/>
  <c r="BE416" i="3"/>
  <c r="F84" i="3"/>
  <c r="BE138" i="3"/>
  <c r="BE177" i="3"/>
  <c r="BE207" i="3"/>
  <c r="BE237" i="3"/>
  <c r="BE263" i="3"/>
  <c r="BE290" i="3"/>
  <c r="BE299" i="3"/>
  <c r="BE321" i="3"/>
  <c r="BE331" i="3"/>
  <c r="BE370" i="3"/>
  <c r="BE405" i="3"/>
  <c r="BE105" i="3"/>
  <c r="BE134" i="3"/>
  <c r="BE274" i="3"/>
  <c r="BE278" i="3"/>
  <c r="BE296" i="3"/>
  <c r="BE362" i="3"/>
  <c r="BE144" i="3"/>
  <c r="BE190" i="3"/>
  <c r="BE198" i="3"/>
  <c r="BE211" i="3"/>
  <c r="BE355" i="3"/>
  <c r="BE233" i="3"/>
  <c r="BE248" i="3"/>
  <c r="BE256" i="3"/>
  <c r="BE257" i="3"/>
  <c r="BE268" i="3"/>
  <c r="BE381" i="3"/>
  <c r="BE396" i="3"/>
  <c r="BE92" i="3"/>
  <c r="BE140" i="3"/>
  <c r="J52" i="3"/>
  <c r="BE184" i="3"/>
  <c r="BE235" i="3"/>
  <c r="BE411" i="3"/>
  <c r="BE146" i="3"/>
  <c r="BE242" i="3"/>
  <c r="BE288" i="3"/>
  <c r="BE111" i="3"/>
  <c r="BE115" i="3"/>
  <c r="BE213" i="3"/>
  <c r="BE216" i="3"/>
  <c r="BE261" i="3"/>
  <c r="BE325" i="3"/>
  <c r="BE335" i="3"/>
  <c r="BE347" i="3"/>
  <c r="BE378" i="3"/>
  <c r="BE94" i="2"/>
  <c r="BC55" i="1"/>
  <c r="BE89" i="2"/>
  <c r="BE92" i="2"/>
  <c r="BE97" i="2"/>
  <c r="BE100" i="2"/>
  <c r="BE103" i="2"/>
  <c r="AW55" i="1"/>
  <c r="BE83" i="2"/>
  <c r="BE86" i="2"/>
  <c r="E48" i="2"/>
  <c r="J52" i="2"/>
  <c r="F55" i="2"/>
  <c r="BA55" i="1"/>
  <c r="BB55" i="1"/>
  <c r="BD55" i="1"/>
  <c r="F34" i="3"/>
  <c r="BA56" i="1" s="1"/>
  <c r="J34" i="3"/>
  <c r="AW56" i="1" s="1"/>
  <c r="F36" i="3"/>
  <c r="BC56" i="1" s="1"/>
  <c r="BC54" i="1" s="1"/>
  <c r="W32" i="1" s="1"/>
  <c r="F37" i="3"/>
  <c r="BD56" i="1" s="1"/>
  <c r="BD54" i="1" s="1"/>
  <c r="W33" i="1" s="1"/>
  <c r="F35" i="3"/>
  <c r="BB56" i="1" s="1"/>
  <c r="BB54" i="1" l="1"/>
  <c r="W31" i="1" s="1"/>
  <c r="BA54" i="1"/>
  <c r="W30" i="1" s="1"/>
  <c r="P88" i="3"/>
  <c r="P87" i="3"/>
  <c r="AU56" i="1"/>
  <c r="R81" i="2"/>
  <c r="BK88" i="3"/>
  <c r="J88" i="3"/>
  <c r="J60" i="3"/>
  <c r="AG55" i="1"/>
  <c r="AN55" i="1" s="1"/>
  <c r="AU54" i="1"/>
  <c r="F33" i="2"/>
  <c r="AZ55" i="1" s="1"/>
  <c r="AY54" i="1"/>
  <c r="F33" i="3"/>
  <c r="AZ56" i="1" s="1"/>
  <c r="J33" i="2"/>
  <c r="AV55" i="1"/>
  <c r="AT55" i="1"/>
  <c r="J33" i="3"/>
  <c r="AV56" i="1" s="1"/>
  <c r="AT56" i="1" s="1"/>
  <c r="AW54" i="1"/>
  <c r="AK30" i="1" s="1"/>
  <c r="AX54" i="1"/>
  <c r="BK87" i="3" l="1"/>
  <c r="J87" i="3"/>
  <c r="J59" i="3"/>
  <c r="J39" i="2"/>
  <c r="AZ54" i="1"/>
  <c r="AV54" i="1"/>
  <c r="AK29" i="1"/>
  <c r="J30" i="3" l="1"/>
  <c r="AG56" i="1"/>
  <c r="AG54" i="1"/>
  <c r="AK26" i="1"/>
  <c r="AK35" i="1"/>
  <c r="W29" i="1"/>
  <c r="AT54" i="1"/>
  <c r="J39" i="3" l="1"/>
  <c r="AN54" i="1"/>
  <c r="AN56" i="1"/>
</calcChain>
</file>

<file path=xl/sharedStrings.xml><?xml version="1.0" encoding="utf-8"?>
<sst xmlns="http://schemas.openxmlformats.org/spreadsheetml/2006/main" count="3673" uniqueCount="609">
  <si>
    <t>Export Komplet</t>
  </si>
  <si>
    <t>VZ</t>
  </si>
  <si>
    <t>2.0</t>
  </si>
  <si>
    <t>ZAMOK</t>
  </si>
  <si>
    <t>False</t>
  </si>
  <si>
    <t>{78c44212-3b90-488c-a0ce-bed56c38c699}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</si>
  <si>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</si>
  <si>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</si>
  <si>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</si>
  <si>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</si>
  <si>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</si>
  <si>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</si>
  <si>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</si>
  <si>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</si>
  <si>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</si>
  <si>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</si>
  <si>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</si>
  <si>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II/180 sjezd I/27 - OK Štěnovice</t>
  </si>
  <si>
    <t>KSO:</t>
  </si>
  <si>
    <t/>
  </si>
  <si>
    <t>CC-CZ:</t>
  </si>
  <si>
    <t>Místo:</t>
  </si>
  <si>
    <t xml:space="preserve"> </t>
  </si>
  <si>
    <t>Datum:</t>
  </si>
  <si>
    <t>6. 11. 2023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</si>
  <si>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</si>
  <si>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</si>
  <si>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</si>
  <si>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</si>
  <si>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</si>
  <si>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</si>
  <si>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</si>
  <si>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 a.s.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</si>
  <si>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</si>
  <si>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</si>
  <si>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</si>
  <si>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</si>
  <si>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</si>
  <si>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</si>
  <si>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</si>
  <si>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</si>
  <si>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</si>
  <si>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</si>
  <si>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</si>
  <si>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</si>
  <si>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</si>
  <si>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</si>
  <si>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</si>
  <si>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</si>
  <si>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</si>
  <si>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</si>
  <si>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</si>
  <si>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</si>
  <si>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</si>
  <si>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</si>
  <si>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</si>
  <si>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</si>
  <si>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</si>
  <si>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</si>
  <si>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</si>
  <si>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</si>
  <si>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</si>
  <si>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</si>
  <si>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</si>
  <si>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</si>
  <si>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</si>
  <si>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</si>
  <si>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</si>
  <si>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</si>
  <si>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</si>
  <si>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</si>
  <si>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</si>
  <si>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</si>
  <si>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</si>
  <si>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</si>
  <si>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</si>
  <si>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</si>
  <si>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</si>
  <si>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</si>
  <si>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</si>
  <si>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</si>
  <si>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{9a1d91b4-b3e5-4fd6-8e93-a57a888d4621}</t>
  </si>
  <si>
    <t>2</t>
  </si>
  <si>
    <t>01</t>
  </si>
  <si>
    <t>STAVEBNÍ ČÁST</t>
  </si>
  <si>
    <t>STA</t>
  </si>
  <si>
    <t>{738b238b-78f3-4e03-bfa8-614f7b076461}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</si>
  <si>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</si>
  <si>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</si>
  <si>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</si>
  <si>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</si>
  <si>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</si>
  <si>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</si>
  <si>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</si>
  <si>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</si>
  <si>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</si>
  <si>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</si>
  <si>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</si>
  <si>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</si>
  <si>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</si>
  <si>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</si>
  <si>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</si>
  <si>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</si>
  <si>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</si>
  <si>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</si>
  <si>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</si>
  <si>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</si>
  <si>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</si>
  <si>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</si>
  <si>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</si>
  <si>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</si>
  <si>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</si>
  <si>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</si>
  <si>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</si>
  <si>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Základní rozdělení průvodních činností a nákladů zařízení staveniště</t>
  </si>
  <si>
    <t>Kč</t>
  </si>
  <si>
    <t>CS ÚRS 2023 02</t>
  </si>
  <si>
    <t>1024</t>
  </si>
  <si>
    <t>1966780954</t>
  </si>
  <si>
    <t>Online PSC</t>
  </si>
  <si>
    <t>https://podminky.urs.cz/item/CS_URS_2023_02/030001000</t>
  </si>
  <si>
    <t>P</t>
  </si>
  <si>
    <t xml:space="preserve">Poznámka k položce:_x000D_
Do ceny položky zhotovitel zahrne:_x000D_
- náklady na objekty zařízení staveniště nutné k provozování po celou dobu výstavby;_x000D_
_x000D_
Veškerá zeleň (stromy, keře, zatravněné plochy) přímo na staveništi a v okolí stavby, která není v kolizi s novou výstavbou, nesmí být narušena a je nutno ji chránit (např. dřevěným bedněním, sejmutím ornice apod.) v souladu s vyhláškou ČSN/DIN18920 Ochrana stromů, porostů a ploch pro vegetaci při stavebních činnostech. _x000D_
Při dokončení výstavby musí být staveniště a jeho okolí vráceno do stavu stejného nebo lepšího než byl ten, který existoval při předání staveniště zhotoviteli. _x000D_
Položka bude fakturována průběžně na základě dílčích faktur vztahujícím se ke konkrétním dílčím dodávkám zařízení staveniště._x000D_
</t>
  </si>
  <si>
    <t>034503000</t>
  </si>
  <si>
    <t>Zařízení staveniště zabezpečení staveniště informační tabule</t>
  </si>
  <si>
    <t>kus</t>
  </si>
  <si>
    <t>-1169767145</t>
  </si>
  <si>
    <t>https://podminky.urs.cz/item/CS_URS_2023_02/034503000</t>
  </si>
  <si>
    <t>ON</t>
  </si>
  <si>
    <t>OSTATNÍ NÁKLADY</t>
  </si>
  <si>
    <t>3</t>
  </si>
  <si>
    <t>012103000</t>
  </si>
  <si>
    <t>Průzkumné, geodetické a projektové práce geodetické práce před výstavbou</t>
  </si>
  <si>
    <t>-351885263</t>
  </si>
  <si>
    <t>https://podminky.urs.cz/item/CS_URS_2023_02/012103000</t>
  </si>
  <si>
    <t>Poznámka k položce:_x000D_
vč. vytýčení stávajících podzemních vedení</t>
  </si>
  <si>
    <t>4</t>
  </si>
  <si>
    <t>012203000</t>
  </si>
  <si>
    <t>Průzkumné, geodetické a projektové práce geodetické práce při provádění stavby</t>
  </si>
  <si>
    <t>-8622557</t>
  </si>
  <si>
    <t>https://podminky.urs.cz/item/CS_URS_2023_02/012203000</t>
  </si>
  <si>
    <t>5</t>
  </si>
  <si>
    <t>012303000</t>
  </si>
  <si>
    <t>Průzkumné, geodetické a projektové práce geodetické práce po výstavbě</t>
  </si>
  <si>
    <t>1604254712</t>
  </si>
  <si>
    <t>https://podminky.urs.cz/item/CS_URS_2023_02/012303000</t>
  </si>
  <si>
    <t>Poznámka k položce:_x000D_
Do ceny položky zhotovitel zahrne:
_x000D_
- náklady na provedení, zpracování a předložení geodetického zaměření skutečného provedení stavby v tištěné formě v požadovaném počtu a v digitální formě na datovém nosiči;
_x000D_
- náklady na provedení, zpracování a předložení geometrického plánu v požadovaném počtu v tištěné formě a v digitální formě na datovém nosiči;
_x000D_
Geodetické zaměření skutečného provedení musí obsahovat následující náležitosti: _x000D_
- technická zpráva _x000D_
- seznam souřadnic a výšek _x000D_
- seznam musí obsahovat číslo bodu, souřadnice X, Y, Z a 
poznámku se slovním popisem zařízení;_x000D_
- seznam parcel; 
_x000D_
- zákres do snímku KN; 
	_x000D_
Položka bude fakturována na základě dílčích faktur vztahujícím se ke konkrétním dílčím dodávkám geometrického zaměření skutečného provedení</t>
  </si>
  <si>
    <t>6</t>
  </si>
  <si>
    <t>013254000</t>
  </si>
  <si>
    <t>Průzkumné, geodetické a projektové práce projektové práce dokumentace stavby (výkresová a textová) skutečného provedení stavby</t>
  </si>
  <si>
    <t>-344873145</t>
  </si>
  <si>
    <t>https://podminky.urs.cz/item/CS_URS_2023_02/013254000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</si>
  <si>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provedení._x000D_
</t>
  </si>
  <si>
    <t>7</t>
  </si>
  <si>
    <t>043002000</t>
  </si>
  <si>
    <t>Hlavní tituly průvodních činností a nákladů inženýrská činnost zkoušky a ostatní měření</t>
  </si>
  <si>
    <t>1739094733</t>
  </si>
  <si>
    <t>https://podminky.urs.cz/item/CS_URS_2023_02/043002000</t>
  </si>
  <si>
    <t xml:space="preserve"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
_x000D_
</t>
  </si>
  <si>
    <t>8</t>
  </si>
  <si>
    <t>900901016</t>
  </si>
  <si>
    <t>Dopravně inženýrské opatření vč. projednání</t>
  </si>
  <si>
    <t>-1024703382</t>
  </si>
  <si>
    <t>https://podminky.urs.cz/item/CS_URS_2023_02/900901016</t>
  </si>
  <si>
    <t>01 - STAVEBNÍ ČÁST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</si>
  <si>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</si>
  <si>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</si>
  <si>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</si>
  <si>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</si>
  <si>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</si>
  <si>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</si>
  <si>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</si>
  <si>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</si>
  <si>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</si>
  <si>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</si>
  <si>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</si>
  <si>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</si>
  <si>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</si>
  <si>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</si>
  <si>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-177818275</t>
  </si>
  <si>
    <t>https://podminky.urs.cz/item/CS_URS_2023_02/113106171</t>
  </si>
  <si>
    <t>113154323</t>
  </si>
  <si>
    <t>Frézování živičného podkladu nebo krytu s naložením na dopravní prostředek plochy přes 1 000 do 10 000 m2 bez překážek v trase pruhu šířky do 1 m, tloušťky vrstvy 50 mm</t>
  </si>
  <si>
    <t>2034634231</t>
  </si>
  <si>
    <t>https://podminky.urs.cz/item/CS_URS_2023_02/113154323</t>
  </si>
  <si>
    <t>VV</t>
  </si>
  <si>
    <t>dodatečná sanace</t>
  </si>
  <si>
    <t>křižovatka</t>
  </si>
  <si>
    <t>140</t>
  </si>
  <si>
    <t>extravilán</t>
  </si>
  <si>
    <t>4100</t>
  </si>
  <si>
    <t>113154434</t>
  </si>
  <si>
    <t>Frézování živičného podkladu nebo krytu s naložením na dopravní prostředek plochy přes 10 000 m2 bez překážek v trase pruhu šířky do 2 m, tloušťky vrstvy 100 mm</t>
  </si>
  <si>
    <t>-816426482</t>
  </si>
  <si>
    <t>https://podminky.urs.cz/item/CS_URS_2023_02/113154434</t>
  </si>
  <si>
    <t>1452</t>
  </si>
  <si>
    <t>41734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</si>
  <si>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</si>
  <si>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</si>
  <si>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</si>
  <si>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-1585981560</t>
  </si>
  <si>
    <t>https://podminky.urs.cz/item/CS_URS_2023_02/113202111</t>
  </si>
  <si>
    <t>131151100</t>
  </si>
  <si>
    <t>Hloubení nezapažených jam a zářezů strojně s urovnáním dna do předepsaného profilu a spádu v hornině třídy těžitelnosti I skupiny 1 a 2 do 20 m3</t>
  </si>
  <si>
    <t>m3</t>
  </si>
  <si>
    <t>-1043854264</t>
  </si>
  <si>
    <t>https://podminky.urs.cz/item/CS_URS_2023_02/131151100</t>
  </si>
  <si>
    <t>hospodářské sjezdy</t>
  </si>
  <si>
    <t>733*0,1</t>
  </si>
  <si>
    <t>131213701</t>
  </si>
  <si>
    <t>Hloubení nezapažených jam ručně s urovnáním dna do předepsaného profilu a spádu v hornině třídy těžitelnosti I skupiny 3 soudržných</t>
  </si>
  <si>
    <t>-74318218</t>
  </si>
  <si>
    <t>https://podminky.urs.cz/item/CS_URS_2023_02/131213701</t>
  </si>
  <si>
    <t>propustek pod kamennou dlažbu</t>
  </si>
  <si>
    <t>48*0,25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</si>
  <si>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</si>
  <si>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</si>
  <si>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</si>
  <si>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https://podminky.urs.cz/item/CS_URS_2023_02/162751117</t>
  </si>
  <si>
    <t>73,3+12</t>
  </si>
  <si>
    <t>171201221</t>
  </si>
  <si>
    <t>Poplatek za uložení stavebního odpadu na skládce (skládkovné) zeminy a kamení zatříděného do Katalogu odpadů pod kódem 17 05 04</t>
  </si>
  <si>
    <t>t</t>
  </si>
  <si>
    <t>-2077364777</t>
  </si>
  <si>
    <t>https://podminky.urs.cz/item/CS_URS_2023_02/171201221</t>
  </si>
  <si>
    <t>85,3*1,85</t>
  </si>
  <si>
    <t>9</t>
  </si>
  <si>
    <t>181951112</t>
  </si>
  <si>
    <t>Úprava pláně vyrovnáním výškových rozdílů strojně v hornině třídy těžitelnosti I, skupiny 1 až 3 se zhutněním</t>
  </si>
  <si>
    <t>-1887293635</t>
  </si>
  <si>
    <t>https://podminky.urs.cz/item/CS_URS_2023_02/181951112</t>
  </si>
  <si>
    <t>HOSPODÁŘSKÉ VJEZDY</t>
  </si>
  <si>
    <t>733</t>
  </si>
  <si>
    <t>HOSPODÁŘSKÝ SJEZD - ve staničení km 0,652</t>
  </si>
  <si>
    <t>8*1</t>
  </si>
  <si>
    <t>HOSPODÁŘSKÝ SJEZD - ve staničení km 0,867</t>
  </si>
  <si>
    <t>1,5*1*4</t>
  </si>
  <si>
    <t>HOSPODÁŘSKÝ SJEZD - ve staničení km 4,195</t>
  </si>
  <si>
    <t>2*1*2</t>
  </si>
  <si>
    <t>pod kamennou dlažbu</t>
  </si>
  <si>
    <t>48</t>
  </si>
  <si>
    <t>Svislé a kompletní konstrukce</t>
  </si>
  <si>
    <t>10</t>
  </si>
  <si>
    <t>317321118</t>
  </si>
  <si>
    <t>Římsy ze železového betonu C 30/37</t>
  </si>
  <si>
    <t>-702485199</t>
  </si>
  <si>
    <t>https://podminky.urs.cz/item/CS_URS_2023_02/317321118</t>
  </si>
  <si>
    <t>P06</t>
  </si>
  <si>
    <t>6,5*0,7*0,8</t>
  </si>
  <si>
    <t>11</t>
  </si>
  <si>
    <t>317321191</t>
  </si>
  <si>
    <t>Římsy ze železového betonu Příplatek k cenám za betonáž malého rozsahu do 25 m3</t>
  </si>
  <si>
    <t>-377866633</t>
  </si>
  <si>
    <t>https://podminky.urs.cz/item/CS_URS_2023_02/317321191</t>
  </si>
  <si>
    <t>12</t>
  </si>
  <si>
    <t>317353121</t>
  </si>
  <si>
    <t>Bednění mostní římsy zřízení všech tvarů</t>
  </si>
  <si>
    <t>-1690668858</t>
  </si>
  <si>
    <t>https://podminky.urs.cz/item/CS_URS_2023_02/317353121</t>
  </si>
  <si>
    <t>6,5*(0,8*2+0,2)+0,7*0,8*2</t>
  </si>
  <si>
    <t>13</t>
  </si>
  <si>
    <t>317353221</t>
  </si>
  <si>
    <t>Bednění mostní římsy odstranění všech tvarů</t>
  </si>
  <si>
    <t>-570985446</t>
  </si>
  <si>
    <t>https://podminky.urs.cz/item/CS_URS_2023_02/317353221</t>
  </si>
  <si>
    <t>14</t>
  </si>
  <si>
    <t>317361116</t>
  </si>
  <si>
    <t>Výztuž mostních železobetonových říms z betonářské oceli 10 505 (R) nebo BSt 500</t>
  </si>
  <si>
    <t>-1471125225</t>
  </si>
  <si>
    <t>https://podminky.urs.cz/item/CS_URS_2023_02/317361116</t>
  </si>
  <si>
    <t>3,54*150/1000</t>
  </si>
  <si>
    <t>Vodorovné konstrukce</t>
  </si>
  <si>
    <t>451317111</t>
  </si>
  <si>
    <t>Podklad pod dlažbu z betonu prostého pro prostředí s mrazovými cykly tř. C 25/30 tl. do 100 mm</t>
  </si>
  <si>
    <t>-1275521768</t>
  </si>
  <si>
    <t>https://podminky.urs.cz/item/CS_URS_2023_02/451317111</t>
  </si>
  <si>
    <t>8*2</t>
  </si>
  <si>
    <t>HOSPODÁŘSKÉ SJEZDY - ve staničení km 0,867</t>
  </si>
  <si>
    <t>16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</si>
  <si>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</si>
  <si>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</si>
  <si>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</si>
  <si>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https://podminky.urs.cz/item/CS_URS_2023_02/465513227</t>
  </si>
  <si>
    <t>17</t>
  </si>
  <si>
    <t>451573111</t>
  </si>
  <si>
    <t>Lože pod potrubí, stoky a drobné objekty v otevřeném výkopu z písku a štěrkopísku do 63 mm</t>
  </si>
  <si>
    <t>-1373842789</t>
  </si>
  <si>
    <t>https://podminky.urs.cz/item/CS_URS_2023_02/451573111</t>
  </si>
  <si>
    <t>8*1*0,1</t>
  </si>
  <si>
    <t>1,5*1*0,1*4</t>
  </si>
  <si>
    <t>2*1*0,1*2</t>
  </si>
  <si>
    <t>18</t>
  </si>
  <si>
    <t>452311151</t>
  </si>
  <si>
    <t>Podkladní a zajišťovací konstrukce z betonu prostého v otevřeném výkopu bez zvýšených nároků na prostředí desky pod potrubí, stoky a drobné objekty z betonu tř. C 20/25</t>
  </si>
  <si>
    <t>-701285503</t>
  </si>
  <si>
    <t>https://podminky.urs.cz/item/CS_URS_2023_02/452311151</t>
  </si>
  <si>
    <t>Komunikace pozemní</t>
  </si>
  <si>
    <t>19</t>
  </si>
  <si>
    <t>565135101</t>
  </si>
  <si>
    <t>Asfaltový beton vrstva podkladní ACP 16 (obalované kamenivo střednězrnné - OKS) s rozprostřením a zhutněním v pruhu šířky do 1,5 m, po zhutnění tl. 50 mm</t>
  </si>
  <si>
    <t>-1944351404</t>
  </si>
  <si>
    <t>https://podminky.urs.cz/item/CS_URS_2023_02/565135101</t>
  </si>
  <si>
    <t>doplnění sanace</t>
  </si>
  <si>
    <t>20</t>
  </si>
  <si>
    <t>573231107</t>
  </si>
  <si>
    <t>Postřik spojovací PS bez posypu kamenivem ze silniční emulze, v množství 0,40 kg/m2</t>
  </si>
  <si>
    <t>361342100</t>
  </si>
  <si>
    <t>https://podminky.urs.cz/item/CS_URS_2023_02/573231107</t>
  </si>
  <si>
    <t>1452+1442</t>
  </si>
  <si>
    <t>41734+41090</t>
  </si>
  <si>
    <t>577145122</t>
  </si>
  <si>
    <t>Asfaltový beton vrstva ložní ACL 16 (ABH) s rozprostřením a zhutněním z nemodifikovaného asfaltu v pruhu šířky přes 3 m, po zhutnění tl. 50 mm</t>
  </si>
  <si>
    <t>1574763769</t>
  </si>
  <si>
    <t>https://podminky.urs.cz/item/CS_URS_2023_02/577145122</t>
  </si>
  <si>
    <t>1442</t>
  </si>
  <si>
    <t>22</t>
  </si>
  <si>
    <t>565155121</t>
  </si>
  <si>
    <t>Asfaltový beton vrstva podkladní ACP 16 (obalované kamenivo střednězrnné - OKS) s rozprostřením a zhutněním v pruhu šířky přes 3 m, po zhutnění tl. 70 mm</t>
  </si>
  <si>
    <t>1909503561</t>
  </si>
  <si>
    <t>https://podminky.urs.cz/item/CS_URS_2023_02/565155121</t>
  </si>
  <si>
    <t>41090</t>
  </si>
  <si>
    <t>23</t>
  </si>
  <si>
    <t>577144121</t>
  </si>
  <si>
    <t>Asfaltový beton vrstva obrusná ACO 11 (ABS) s rozprostřením a se zhutněním z nemodifikovaného asfaltu v pruhu šířky přes 3 m tř. I, po zhutnění tl. 50 mm</t>
  </si>
  <si>
    <t>-360083261</t>
  </si>
  <si>
    <t>https://podminky.urs.cz/item/CS_URS_2023_02/577144121</t>
  </si>
  <si>
    <t>1432</t>
  </si>
  <si>
    <t>40630</t>
  </si>
  <si>
    <t>24</t>
  </si>
  <si>
    <t>569951133</t>
  </si>
  <si>
    <t>Zpevnění krajnic nebo komunikací pro pěší s rozprostřením a zhutněním, po zhutnění asfaltovým recyklátem tl. 150 mm</t>
  </si>
  <si>
    <t>-231796302</t>
  </si>
  <si>
    <t>https://podminky.urs.cz/item/CS_URS_2023_02/569951133</t>
  </si>
  <si>
    <t>Poznámka k položce:_x000D_
bude použit materiál vytěžený na stavbě vč. naložení, dopravy, manipulace</t>
  </si>
  <si>
    <t>25</t>
  </si>
  <si>
    <t>564950413</t>
  </si>
  <si>
    <t>Podklad nebo podsyp z asfaltového recyklátu s rozprostřením a zhutněním plochy jednotlivě do 100 m2, po zhutnění tl. 150 mm</t>
  </si>
  <si>
    <t>-496601273</t>
  </si>
  <si>
    <t>https://podminky.urs.cz/item/CS_URS_2023_02/564950413</t>
  </si>
  <si>
    <t>26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</si>
  <si>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</si>
  <si>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</si>
  <si>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1782694558</t>
  </si>
  <si>
    <t>https://podminky.urs.cz/item/CS_URS_2023_02/566501111</t>
  </si>
  <si>
    <t>27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</si>
  <si>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</si>
  <si>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</si>
  <si>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876840125</t>
  </si>
  <si>
    <t>https://podminky.urs.cz/item/CS_URS_2023_02/596212210</t>
  </si>
  <si>
    <t>Ostatní konstrukce a práce, bourání</t>
  </si>
  <si>
    <t>28</t>
  </si>
  <si>
    <t>900901010</t>
  </si>
  <si>
    <t>Sanace betonové římsy čela propustku</t>
  </si>
  <si>
    <t>-270664091</t>
  </si>
  <si>
    <t>Poznámka k položce:_x000D_
součástí ceny bude:_x000D_
- ruční obkpání římsy a čela pro obnažení kenstrukce k sanaci_x000D_
- očištění a omytí tlakovou vodou_x000D_
- sanace dle technologického postupu_x000D_
- upravení a doplnění terénu_x000D_
- likvidace odpadů a suti_x000D_
- přesun hmot</t>
  </si>
  <si>
    <t>P02</t>
  </si>
  <si>
    <t>P03</t>
  </si>
  <si>
    <t>P04</t>
  </si>
  <si>
    <t>P05</t>
  </si>
  <si>
    <t>P07</t>
  </si>
  <si>
    <t>12*2</t>
  </si>
  <si>
    <t>29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</si>
  <si>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</si>
  <si>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</si>
  <si>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-445100667</t>
  </si>
  <si>
    <t>https://podminky.urs.cz/item/CS_URS_2023_02/916131213</t>
  </si>
  <si>
    <t>30</t>
  </si>
  <si>
    <t>M</t>
  </si>
  <si>
    <t>59217026</t>
  </si>
  <si>
    <t>obrubník betonový silniční 500x150x250mm</t>
  </si>
  <si>
    <t>1236841044</t>
  </si>
  <si>
    <t>15*1,02 'Přepočtené koeficientem množství</t>
  </si>
  <si>
    <t>31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</si>
  <si>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</si>
  <si>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</si>
  <si>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620562381</t>
  </si>
  <si>
    <t>https://podminky.urs.cz/item/CS_URS_2023_02/966005311</t>
  </si>
  <si>
    <t>3*8+80</t>
  </si>
  <si>
    <t>28+2*8</t>
  </si>
  <si>
    <t>32</t>
  </si>
  <si>
    <t>911331111</t>
  </si>
  <si>
    <t>Silniční svodidlo ocelové se zaberaněním sloupků jednostranné úroveň zádržnosti N2 vzdálenosti sloupků do 2 m</t>
  </si>
  <si>
    <t>355525395</t>
  </si>
  <si>
    <t>https://podminky.urs.cz/item/CS_URS_2023_02/911331111</t>
  </si>
  <si>
    <t>nově</t>
  </si>
  <si>
    <t>3*28</t>
  </si>
  <si>
    <t>oprava</t>
  </si>
  <si>
    <t>80</t>
  </si>
  <si>
    <t>33</t>
  </si>
  <si>
    <t>911331412</t>
  </si>
  <si>
    <t>Silniční svodidlo s osazením sloupků zaberaněním ocelové náběh jednostranný, délky přes 4 do 12 m</t>
  </si>
  <si>
    <t>CS ÚRS 2022 01</t>
  </si>
  <si>
    <t>-831857966</t>
  </si>
  <si>
    <t>https://podminky.urs.cz/item/CS_URS_2022_01/911331412</t>
  </si>
  <si>
    <t>nové</t>
  </si>
  <si>
    <t>6*8</t>
  </si>
  <si>
    <t>3*8</t>
  </si>
  <si>
    <t>34</t>
  </si>
  <si>
    <t>912221111</t>
  </si>
  <si>
    <t>Montáž směrového sloupku ocelového pružného ručním beraněním silničního</t>
  </si>
  <si>
    <t>1459214076</t>
  </si>
  <si>
    <t>https://podminky.urs.cz/item/CS_URS_2023_02/912221111</t>
  </si>
  <si>
    <t>35</t>
  </si>
  <si>
    <t>40445165</t>
  </si>
  <si>
    <t>sloupek směrový silniční ocelový</t>
  </si>
  <si>
    <t>-1490746971</t>
  </si>
  <si>
    <t>36</t>
  </si>
  <si>
    <t>915611111</t>
  </si>
  <si>
    <t>Předznačení pro vodorovné značení stříkané barvou nebo prováděné z nátěrových hmot liniové dělicí čáry, vodicí proužky</t>
  </si>
  <si>
    <t>-1086656178</t>
  </si>
  <si>
    <t>https://podminky.urs.cz/item/CS_URS_2023_02/915611111</t>
  </si>
  <si>
    <t>4180+1830+9360</t>
  </si>
  <si>
    <t>1423</t>
  </si>
  <si>
    <t>37</t>
  </si>
  <si>
    <t>915621111</t>
  </si>
  <si>
    <t>Předznačení pro vodorovné značení stříkané barvou nebo prováděné z nátěrových hmot plošné šipky, symboly, nápisy</t>
  </si>
  <si>
    <t>226262798</t>
  </si>
  <si>
    <t>https://podminky.urs.cz/item/CS_URS_2023_02/915621111</t>
  </si>
  <si>
    <t>38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</si>
  <si>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</si>
  <si>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</si>
  <si>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</si>
  <si>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https://podminky.urs.cz/item/CS_URS_2023_02/915211112</t>
  </si>
  <si>
    <t>V1a</t>
  </si>
  <si>
    <t>4180</t>
  </si>
  <si>
    <t>39</t>
  </si>
  <si>
    <t>915211122</t>
  </si>
  <si>
    <t>Vodorovné dopravní značení stříkaným plastem dělící čára šířky 125 mm přerušovaná bílá retroreflexní</t>
  </si>
  <si>
    <t>1033835429</t>
  </si>
  <si>
    <t>https://podminky.urs.cz/item/CS_URS_2023_02/915211122</t>
  </si>
  <si>
    <t>V2a</t>
  </si>
  <si>
    <t>1620</t>
  </si>
  <si>
    <t>V2b</t>
  </si>
  <si>
    <t>210</t>
  </si>
  <si>
    <t>40</t>
  </si>
  <si>
    <t>915221112</t>
  </si>
  <si>
    <t>Vodorovné dopravní značení stříkaným plastem vodící čára bílá šířky 250 mm souvislá retroreflexní</t>
  </si>
  <si>
    <t>-714319755</t>
  </si>
  <si>
    <t>https://podminky.urs.cz/item/CS_URS_2023_02/915221112</t>
  </si>
  <si>
    <t>V4</t>
  </si>
  <si>
    <t>9360</t>
  </si>
  <si>
    <t>41</t>
  </si>
  <si>
    <t>915231112</t>
  </si>
  <si>
    <t>Vodorovné dopravní značení stříkaným plastem přechody pro chodce, šipky, symboly nápisy bílé retroreflexní</t>
  </si>
  <si>
    <t>-1620684349</t>
  </si>
  <si>
    <t>https://podminky.urs.cz/item/CS_URS_2023_02/915231112</t>
  </si>
  <si>
    <t>V13a</t>
  </si>
  <si>
    <t>380</t>
  </si>
  <si>
    <t>V7a</t>
  </si>
  <si>
    <t>V9a</t>
  </si>
  <si>
    <t>V5</t>
  </si>
  <si>
    <t>8*0,5</t>
  </si>
  <si>
    <t>42</t>
  </si>
  <si>
    <t>919112111</t>
  </si>
  <si>
    <t>Řezání dilatačních spár v živičném krytu příčných nebo podélných, šířky 4 mm, hloubky do 60 mm</t>
  </si>
  <si>
    <t>1817343318</t>
  </si>
  <si>
    <t>https://podminky.urs.cz/item/CS_URS_2023_02/919112111</t>
  </si>
  <si>
    <t>43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</si>
  <si>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</si>
  <si>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</si>
  <si>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561439911</t>
  </si>
  <si>
    <t>https://podminky.urs.cz/item/CS_URS_2023_02/919121212</t>
  </si>
  <si>
    <t>u napojení</t>
  </si>
  <si>
    <t>480</t>
  </si>
  <si>
    <t>středová intravilán</t>
  </si>
  <si>
    <t>4700</t>
  </si>
  <si>
    <t>44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</si>
  <si>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</si>
  <si>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</si>
  <si>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</si>
  <si>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https://podminky.urs.cz/item/CS_URS_2023_02/938902151</t>
  </si>
  <si>
    <t>Poznámka k položce:_x000D_
materiál zůstává na místě</t>
  </si>
  <si>
    <t>45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</si>
  <si>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</si>
  <si>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</si>
  <si>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</si>
  <si>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https://podminky.urs.cz/item/CS_URS_2023_02/938902421</t>
  </si>
  <si>
    <t>hospod. vjezdy</t>
  </si>
  <si>
    <t>7,8+7,6+7,4+25+6,7+6,2</t>
  </si>
  <si>
    <t>11,5</t>
  </si>
  <si>
    <t>46</t>
  </si>
  <si>
    <t>938902422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</si>
  <si>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</si>
  <si>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1066954193</t>
  </si>
  <si>
    <t>https://podminky.urs.cz/item/CS_URS_2023_02/938902422</t>
  </si>
  <si>
    <t>P01</t>
  </si>
  <si>
    <t>15,5</t>
  </si>
  <si>
    <t>12,35</t>
  </si>
  <si>
    <t>11,35</t>
  </si>
  <si>
    <t>hosp. sjezdy</t>
  </si>
  <si>
    <t>7,4+7,4+5,2+5,5+12,7+5,2*2+8+8+7,8+7,6+7,8+7,6+7,1+6,2+12,7</t>
  </si>
  <si>
    <t>47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</si>
  <si>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</si>
  <si>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</si>
  <si>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-256361681</t>
  </si>
  <si>
    <t>https://podminky.urs.cz/item/CS_URS_2023_02/938909612</t>
  </si>
  <si>
    <t>seříznutí krajnice</t>
  </si>
  <si>
    <t>6870</t>
  </si>
  <si>
    <t>976071111</t>
  </si>
  <si>
    <t>Vybourání kovových madel, zábradlí, dvířek, zděří, kotevních želez madel a zábradlí</t>
  </si>
  <si>
    <t>-805782457</t>
  </si>
  <si>
    <t>https://podminky.urs.cz/item/CS_URS_2023_02/976071111</t>
  </si>
  <si>
    <t>6*2</t>
  </si>
  <si>
    <t>4*2</t>
  </si>
  <si>
    <t>49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</si>
  <si>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</si>
  <si>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</si>
  <si>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-589779787</t>
  </si>
  <si>
    <t>https://podminky.urs.cz/item/CS_URS_2023_02/966008113</t>
  </si>
  <si>
    <t>5,5</t>
  </si>
  <si>
    <t>50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</si>
  <si>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</si>
  <si>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</si>
  <si>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</si>
  <si>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https://podminky.urs.cz/item/CS_URS_2023_02/966008311</t>
  </si>
  <si>
    <t>čela propustku</t>
  </si>
  <si>
    <t>6*0,7*0,8</t>
  </si>
  <si>
    <t>3,5*0,5*1,2*2</t>
  </si>
  <si>
    <t>4,2*0,4*1*2</t>
  </si>
  <si>
    <t>4,4*0,4*0,8*2</t>
  </si>
  <si>
    <t>4*0,4*1,2*2</t>
  </si>
  <si>
    <t>51</t>
  </si>
  <si>
    <t>919521140</t>
  </si>
  <si>
    <t>Zřízení silničního propustku z trub betonových nebo železobetonových DN 600 mm</t>
  </si>
  <si>
    <t>-1335091360</t>
  </si>
  <si>
    <t>https://podminky.urs.cz/item/CS_URS_2023_02/919521140</t>
  </si>
  <si>
    <t>1,5*4</t>
  </si>
  <si>
    <t>2*2</t>
  </si>
  <si>
    <t>52</t>
  </si>
  <si>
    <t>PFB.1020301</t>
  </si>
  <si>
    <t>Trouba hrdlová železobetonová TZH-Q 60/250</t>
  </si>
  <si>
    <t>128</t>
  </si>
  <si>
    <t>-450197116</t>
  </si>
  <si>
    <t>53</t>
  </si>
  <si>
    <t>919535556</t>
  </si>
  <si>
    <t>Obetonování trubního propustku betonem prostým se zvýšenými nároky na prostředí tř. C 25/30</t>
  </si>
  <si>
    <t>248730389</t>
  </si>
  <si>
    <t>https://podminky.urs.cz/item/CS_URS_2023_02/919535556</t>
  </si>
  <si>
    <t>8*(1*1-pi*0,35*0,35)</t>
  </si>
  <si>
    <t>1,5*(1*1-pi*0,35*0,35)*4</t>
  </si>
  <si>
    <t>2*(1*1-pi*0,35*0,35)*2</t>
  </si>
  <si>
    <t>54</t>
  </si>
  <si>
    <t>977213215</t>
  </si>
  <si>
    <t>Řezání trub betonových, železobetonových nebo kameninových kruhových šikmý řez DN 600</t>
  </si>
  <si>
    <t>-99826307</t>
  </si>
  <si>
    <t>https://podminky.urs.cz/item/CS_URS_2023_02/977213215</t>
  </si>
  <si>
    <t>55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</si>
  <si>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</si>
  <si>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</si>
  <si>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780656277</t>
  </si>
  <si>
    <t>https://podminky.urs.cz/item/CS_URS_2023_02/979054451</t>
  </si>
  <si>
    <t>99</t>
  </si>
  <si>
    <t>Přesun hmot</t>
  </si>
  <si>
    <t>56</t>
  </si>
  <si>
    <t>998225111</t>
  </si>
  <si>
    <t>Přesun hmot pro komunikace s krytem z kameniva, monolitickým betonovým nebo živičným dopravní vzdálenost do 200 m jakékoliv délky objektu</t>
  </si>
  <si>
    <t>2029477402</t>
  </si>
  <si>
    <t>https://podminky.urs.cz/item/CS_URS_2023_02/998225111</t>
  </si>
  <si>
    <t>997</t>
  </si>
  <si>
    <t>Přesun sutě</t>
  </si>
  <si>
    <t>57</t>
  </si>
  <si>
    <t>997221611</t>
  </si>
  <si>
    <t>Nakládání na dopravní prostředky pro vodorovnou dopravu suti</t>
  </si>
  <si>
    <t>-2130363249</t>
  </si>
  <si>
    <t>https://podminky.urs.cz/item/CS_URS_2023_02/997221611</t>
  </si>
  <si>
    <t>čištění propustků</t>
  </si>
  <si>
    <t>6,2+26,1</t>
  </si>
  <si>
    <t>58</t>
  </si>
  <si>
    <t>997221551</t>
  </si>
  <si>
    <t>Vodorovná doprava suti bez naložení, ale se složením a s hrubým urovnáním ze sypkých materiálů, na vzdálenost do 1 km</t>
  </si>
  <si>
    <t>940210410</t>
  </si>
  <si>
    <t>https://podminky.urs.cz/item/CS_URS_2023_02/997221551</t>
  </si>
  <si>
    <t>frézovaná živice na meziskládku pro budoucí použití</t>
  </si>
  <si>
    <t>487,6+9932,8</t>
  </si>
  <si>
    <t>nánosy krajnice</t>
  </si>
  <si>
    <t>1731,2</t>
  </si>
  <si>
    <t>59</t>
  </si>
  <si>
    <t>997221559</t>
  </si>
  <si>
    <t>Vodorovná doprava suti bez naložení, ale se složením a s hrubým urovnáním Příplatek k ceně za každý další i započatý 1 km přes 1 km</t>
  </si>
  <si>
    <t>-877094308</t>
  </si>
  <si>
    <t>https://podminky.urs.cz/item/CS_URS_2023_02/997221559</t>
  </si>
  <si>
    <t>přebytek frézované na meziskládku pro budoucí použití</t>
  </si>
  <si>
    <t>10420,4*9</t>
  </si>
  <si>
    <t>"krajnice+sjezdy" -(2225,9+237,5)*9</t>
  </si>
  <si>
    <t>(6,2+26,1)*9</t>
  </si>
  <si>
    <t>1731,2*9</t>
  </si>
  <si>
    <t>60</t>
  </si>
  <si>
    <t>997221655</t>
  </si>
  <si>
    <t>-745320965</t>
  </si>
  <si>
    <t>https://podminky.urs.cz/item/CS_URS_2023_02/997221655</t>
  </si>
  <si>
    <t>61</t>
  </si>
  <si>
    <t>-191742781</t>
  </si>
  <si>
    <t>3,1+6,2+0,7+11,3+42,2</t>
  </si>
  <si>
    <t>62</t>
  </si>
  <si>
    <t>997221561</t>
  </si>
  <si>
    <t>Vodorovná doprava suti bez naložení, ale se složením a s hrubým urovnáním z kusových materiálů, na vzdálenost do 1 km</t>
  </si>
  <si>
    <t>-1526911085</t>
  </si>
  <si>
    <t>https://podminky.urs.cz/item/CS_URS_2023_02/997221561</t>
  </si>
  <si>
    <t>63</t>
  </si>
  <si>
    <t>997221569</t>
  </si>
  <si>
    <t>1467798167</t>
  </si>
  <si>
    <t>https://podminky.urs.cz/item/CS_URS_2023_02/997221569</t>
  </si>
  <si>
    <t>63,5*9</t>
  </si>
  <si>
    <t>64</t>
  </si>
  <si>
    <t>997221615</t>
  </si>
  <si>
    <t>Poplatek za uložení stavebního odpadu na skládce (skládkovné) z prostého betonu zatříděného do Katalogu odpadů pod kódem 17 01 01</t>
  </si>
  <si>
    <t>-303923352</t>
  </si>
  <si>
    <t>https://podminky.urs.cz/item/CS_URS_2023_02/997221615</t>
  </si>
  <si>
    <t>3,1+(6,2+0,7)*0+11,3+42,2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</si>
</sst>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00901016" TargetMode="External"/><Relationship Id="rId3" Type="http://schemas.openxmlformats.org/officeDocument/2006/relationships/hyperlink" Target="https://podminky.urs.cz/item/CS_URS_2023_02/012103000" TargetMode="External"/><Relationship Id="rId7" Type="http://schemas.openxmlformats.org/officeDocument/2006/relationships/hyperlink" Target="https://podminky.urs.cz/item/CS_URS_2023_02/043002000" TargetMode="External"/><Relationship Id="rId2" Type="http://schemas.openxmlformats.org/officeDocument/2006/relationships/hyperlink" Target="https://podminky.urs.cz/item/CS_URS_2023_02/034503000" TargetMode="External"/><Relationship Id="rId1" Type="http://schemas.openxmlformats.org/officeDocument/2006/relationships/hyperlink" Target="https://podminky.urs.cz/item/CS_URS_2023_02/030001000" TargetMode="External"/><Relationship Id="rId6" Type="http://schemas.openxmlformats.org/officeDocument/2006/relationships/hyperlink" Target="https://podminky.urs.cz/item/CS_URS_2023_02/013254000" TargetMode="External"/><Relationship Id="rId5" Type="http://schemas.openxmlformats.org/officeDocument/2006/relationships/hyperlink" Target="https://podminky.urs.cz/item/CS_URS_2023_02/012303000" TargetMode="External"/><Relationship Id="rId4" Type="http://schemas.openxmlformats.org/officeDocument/2006/relationships/hyperlink" Target="https://podminky.urs.cz/item/CS_URS_2023_02/012203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317353221" TargetMode="External"/><Relationship Id="rId18" Type="http://schemas.openxmlformats.org/officeDocument/2006/relationships/hyperlink" Target="https://podminky.urs.cz/item/CS_URS_2023_02/452311151" TargetMode="External"/><Relationship Id="rId26" Type="http://schemas.openxmlformats.org/officeDocument/2006/relationships/hyperlink" Target="https://podminky.urs.cz/item/CS_URS_2023_02/566501111" TargetMode="External"/><Relationship Id="rId39" Type="http://schemas.openxmlformats.org/officeDocument/2006/relationships/hyperlink" Target="https://podminky.urs.cz/item/CS_URS_2023_02/919112111" TargetMode="External"/><Relationship Id="rId21" Type="http://schemas.openxmlformats.org/officeDocument/2006/relationships/hyperlink" Target="https://podminky.urs.cz/item/CS_URS_2023_02/577145122" TargetMode="External"/><Relationship Id="rId34" Type="http://schemas.openxmlformats.org/officeDocument/2006/relationships/hyperlink" Target="https://podminky.urs.cz/item/CS_URS_2023_02/915621111" TargetMode="External"/><Relationship Id="rId42" Type="http://schemas.openxmlformats.org/officeDocument/2006/relationships/hyperlink" Target="https://podminky.urs.cz/item/CS_URS_2023_02/938902421" TargetMode="External"/><Relationship Id="rId47" Type="http://schemas.openxmlformats.org/officeDocument/2006/relationships/hyperlink" Target="https://podminky.urs.cz/item/CS_URS_2023_02/966008311" TargetMode="External"/><Relationship Id="rId50" Type="http://schemas.openxmlformats.org/officeDocument/2006/relationships/hyperlink" Target="https://podminky.urs.cz/item/CS_URS_2023_02/977213215" TargetMode="External"/><Relationship Id="rId55" Type="http://schemas.openxmlformats.org/officeDocument/2006/relationships/hyperlink" Target="https://podminky.urs.cz/item/CS_URS_2023_02/997221559" TargetMode="External"/><Relationship Id="rId7" Type="http://schemas.openxmlformats.org/officeDocument/2006/relationships/hyperlink" Target="https://podminky.urs.cz/item/CS_URS_2023_02/162751117" TargetMode="External"/><Relationship Id="rId2" Type="http://schemas.openxmlformats.org/officeDocument/2006/relationships/hyperlink" Target="https://podminky.urs.cz/item/CS_URS_2023_02/113154323" TargetMode="External"/><Relationship Id="rId16" Type="http://schemas.openxmlformats.org/officeDocument/2006/relationships/hyperlink" Target="https://podminky.urs.cz/item/CS_URS_2023_02/465513227" TargetMode="External"/><Relationship Id="rId20" Type="http://schemas.openxmlformats.org/officeDocument/2006/relationships/hyperlink" Target="https://podminky.urs.cz/item/CS_URS_2023_02/573231107" TargetMode="External"/><Relationship Id="rId29" Type="http://schemas.openxmlformats.org/officeDocument/2006/relationships/hyperlink" Target="https://podminky.urs.cz/item/CS_URS_2023_02/966005311" TargetMode="External"/><Relationship Id="rId41" Type="http://schemas.openxmlformats.org/officeDocument/2006/relationships/hyperlink" Target="https://podminky.urs.cz/item/CS_URS_2023_02/938902151" TargetMode="External"/><Relationship Id="rId54" Type="http://schemas.openxmlformats.org/officeDocument/2006/relationships/hyperlink" Target="https://podminky.urs.cz/item/CS_URS_2023_02/997221551" TargetMode="External"/><Relationship Id="rId1" Type="http://schemas.openxmlformats.org/officeDocument/2006/relationships/hyperlink" Target="https://podminky.urs.cz/item/CS_URS_2023_02/113106171" TargetMode="External"/><Relationship Id="rId6" Type="http://schemas.openxmlformats.org/officeDocument/2006/relationships/hyperlink" Target="https://podminky.urs.cz/item/CS_URS_2023_02/131213701" TargetMode="External"/><Relationship Id="rId11" Type="http://schemas.openxmlformats.org/officeDocument/2006/relationships/hyperlink" Target="https://podminky.urs.cz/item/CS_URS_2023_02/317321191" TargetMode="External"/><Relationship Id="rId24" Type="http://schemas.openxmlformats.org/officeDocument/2006/relationships/hyperlink" Target="https://podminky.urs.cz/item/CS_URS_2023_02/569951133" TargetMode="External"/><Relationship Id="rId32" Type="http://schemas.openxmlformats.org/officeDocument/2006/relationships/hyperlink" Target="https://podminky.urs.cz/item/CS_URS_2023_02/912221111" TargetMode="External"/><Relationship Id="rId37" Type="http://schemas.openxmlformats.org/officeDocument/2006/relationships/hyperlink" Target="https://podminky.urs.cz/item/CS_URS_2023_02/915221112" TargetMode="External"/><Relationship Id="rId40" Type="http://schemas.openxmlformats.org/officeDocument/2006/relationships/hyperlink" Target="https://podminky.urs.cz/item/CS_URS_2023_02/919121212" TargetMode="External"/><Relationship Id="rId45" Type="http://schemas.openxmlformats.org/officeDocument/2006/relationships/hyperlink" Target="https://podminky.urs.cz/item/CS_URS_2023_02/976071111" TargetMode="External"/><Relationship Id="rId53" Type="http://schemas.openxmlformats.org/officeDocument/2006/relationships/hyperlink" Target="https://podminky.urs.cz/item/CS_URS_2023_02/997221611" TargetMode="External"/><Relationship Id="rId58" Type="http://schemas.openxmlformats.org/officeDocument/2006/relationships/hyperlink" Target="https://podminky.urs.cz/item/CS_URS_2023_02/997221561" TargetMode="External"/><Relationship Id="rId5" Type="http://schemas.openxmlformats.org/officeDocument/2006/relationships/hyperlink" Target="https://podminky.urs.cz/item/CS_URS_2023_02/131151100" TargetMode="External"/><Relationship Id="rId15" Type="http://schemas.openxmlformats.org/officeDocument/2006/relationships/hyperlink" Target="https://podminky.urs.cz/item/CS_URS_2023_02/451317111" TargetMode="External"/><Relationship Id="rId23" Type="http://schemas.openxmlformats.org/officeDocument/2006/relationships/hyperlink" Target="https://podminky.urs.cz/item/CS_URS_2023_02/577144121" TargetMode="External"/><Relationship Id="rId28" Type="http://schemas.openxmlformats.org/officeDocument/2006/relationships/hyperlink" Target="https://podminky.urs.cz/item/CS_URS_2023_02/916131213" TargetMode="External"/><Relationship Id="rId36" Type="http://schemas.openxmlformats.org/officeDocument/2006/relationships/hyperlink" Target="https://podminky.urs.cz/item/CS_URS_2023_02/915211122" TargetMode="External"/><Relationship Id="rId49" Type="http://schemas.openxmlformats.org/officeDocument/2006/relationships/hyperlink" Target="https://podminky.urs.cz/item/CS_URS_2023_02/919535556" TargetMode="External"/><Relationship Id="rId57" Type="http://schemas.openxmlformats.org/officeDocument/2006/relationships/hyperlink" Target="https://podminky.urs.cz/item/CS_URS_2023_02/997221611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2/317321118" TargetMode="External"/><Relationship Id="rId19" Type="http://schemas.openxmlformats.org/officeDocument/2006/relationships/hyperlink" Target="https://podminky.urs.cz/item/CS_URS_2023_02/565135101" TargetMode="External"/><Relationship Id="rId31" Type="http://schemas.openxmlformats.org/officeDocument/2006/relationships/hyperlink" Target="https://podminky.urs.cz/item/CS_URS_2022_01/911331412" TargetMode="External"/><Relationship Id="rId44" Type="http://schemas.openxmlformats.org/officeDocument/2006/relationships/hyperlink" Target="https://podminky.urs.cz/item/CS_URS_2023_02/938909612" TargetMode="External"/><Relationship Id="rId52" Type="http://schemas.openxmlformats.org/officeDocument/2006/relationships/hyperlink" Target="https://podminky.urs.cz/item/CS_URS_2023_02/998225111" TargetMode="External"/><Relationship Id="rId60" Type="http://schemas.openxmlformats.org/officeDocument/2006/relationships/hyperlink" Target="https://podminky.urs.cz/item/CS_URS_2023_02/997221615" TargetMode="External"/><Relationship Id="rId4" Type="http://schemas.openxmlformats.org/officeDocument/2006/relationships/hyperlink" Target="https://podminky.urs.cz/item/CS_URS_2023_02/11320211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317361116" TargetMode="External"/><Relationship Id="rId22" Type="http://schemas.openxmlformats.org/officeDocument/2006/relationships/hyperlink" Target="https://podminky.urs.cz/item/CS_URS_2023_02/565155121" TargetMode="External"/><Relationship Id="rId27" Type="http://schemas.openxmlformats.org/officeDocument/2006/relationships/hyperlink" Target="https://podminky.urs.cz/item/CS_URS_2023_02/596212210" TargetMode="External"/><Relationship Id="rId30" Type="http://schemas.openxmlformats.org/officeDocument/2006/relationships/hyperlink" Target="https://podminky.urs.cz/item/CS_URS_2023_02/911331111" TargetMode="External"/><Relationship Id="rId35" Type="http://schemas.openxmlformats.org/officeDocument/2006/relationships/hyperlink" Target="https://podminky.urs.cz/item/CS_URS_2023_02/915211112" TargetMode="External"/><Relationship Id="rId43" Type="http://schemas.openxmlformats.org/officeDocument/2006/relationships/hyperlink" Target="https://podminky.urs.cz/item/CS_URS_2023_02/938902422" TargetMode="External"/><Relationship Id="rId48" Type="http://schemas.openxmlformats.org/officeDocument/2006/relationships/hyperlink" Target="https://podminky.urs.cz/item/CS_URS_2023_02/919521140" TargetMode="External"/><Relationship Id="rId56" Type="http://schemas.openxmlformats.org/officeDocument/2006/relationships/hyperlink" Target="https://podminky.urs.cz/item/CS_URS_2023_02/997221655" TargetMode="External"/><Relationship Id="rId8" Type="http://schemas.openxmlformats.org/officeDocument/2006/relationships/hyperlink" Target="https://podminky.urs.cz/item/CS_URS_2023_02/171201221" TargetMode="External"/><Relationship Id="rId51" Type="http://schemas.openxmlformats.org/officeDocument/2006/relationships/hyperlink" Target="https://podminky.urs.cz/item/CS_URS_2023_02/979054451" TargetMode="External"/><Relationship Id="rId3" Type="http://schemas.openxmlformats.org/officeDocument/2006/relationships/hyperlink" Target="https://podminky.urs.cz/item/CS_URS_2023_02/113154434" TargetMode="External"/><Relationship Id="rId12" Type="http://schemas.openxmlformats.org/officeDocument/2006/relationships/hyperlink" Target="https://podminky.urs.cz/item/CS_URS_2023_02/317353121" TargetMode="External"/><Relationship Id="rId17" Type="http://schemas.openxmlformats.org/officeDocument/2006/relationships/hyperlink" Target="https://podminky.urs.cz/item/CS_URS_2023_02/451573111" TargetMode="External"/><Relationship Id="rId25" Type="http://schemas.openxmlformats.org/officeDocument/2006/relationships/hyperlink" Target="https://podminky.urs.cz/item/CS_URS_2023_02/564950413" TargetMode="External"/><Relationship Id="rId33" Type="http://schemas.openxmlformats.org/officeDocument/2006/relationships/hyperlink" Target="https://podminky.urs.cz/item/CS_URS_2023_02/915611111" TargetMode="External"/><Relationship Id="rId38" Type="http://schemas.openxmlformats.org/officeDocument/2006/relationships/hyperlink" Target="https://podminky.urs.cz/item/CS_URS_2023_02/915231112" TargetMode="External"/><Relationship Id="rId46" Type="http://schemas.openxmlformats.org/officeDocument/2006/relationships/hyperlink" Target="https://podminky.urs.cz/item/CS_URS_2023_02/966008113" TargetMode="External"/><Relationship Id="rId59" Type="http://schemas.openxmlformats.org/officeDocument/2006/relationships/hyperlink" Target="https://podminky.urs.cz/item/CS_URS_2023_02/997221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3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1"/>
      <c r="AQ5" s="21"/>
      <c r="AR5" s="19"/>
      <c r="BE5" s="23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5" t="s">
        <v>17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1"/>
      <c r="AQ6" s="21"/>
      <c r="AR6" s="19"/>
      <c r="BE6" s="23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3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3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1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3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3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1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31"/>
      <c r="BS13" s="16" t="s">
        <v>6</v>
      </c>
    </row>
    <row r="14" spans="1:74" ht="12.75">
      <c r="B14" s="20"/>
      <c r="C14" s="21"/>
      <c r="D14" s="21"/>
      <c r="E14" s="236" t="s">
        <v>30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3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1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3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31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1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3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31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1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1"/>
    </row>
    <row r="23" spans="1:71" s="1" customFormat="1" ht="47.25" customHeight="1">
      <c r="B23" s="20"/>
      <c r="C23" s="21"/>
      <c r="D23" s="21"/>
      <c r="E23" s="238" t="s">
        <v>37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1"/>
      <c r="AP23" s="21"/>
      <c r="AQ23" s="21"/>
      <c r="AR23" s="19"/>
      <c r="BE23" s="23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1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9">
        <f>ROUND(AG54,2)</f>
        <v>0</v>
      </c>
      <c r="AL26" s="240"/>
      <c r="AM26" s="240"/>
      <c r="AN26" s="240"/>
      <c r="AO26" s="240"/>
      <c r="AP26" s="35"/>
      <c r="AQ26" s="35"/>
      <c r="AR26" s="38"/>
      <c r="BE26" s="23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1" t="s">
        <v>39</v>
      </c>
      <c r="M28" s="241"/>
      <c r="N28" s="241"/>
      <c r="O28" s="241"/>
      <c r="P28" s="241"/>
      <c r="Q28" s="35"/>
      <c r="R28" s="35"/>
      <c r="S28" s="35"/>
      <c r="T28" s="35"/>
      <c r="U28" s="35"/>
      <c r="V28" s="35"/>
      <c r="W28" s="241" t="s">
        <v>40</v>
      </c>
      <c r="X28" s="241"/>
      <c r="Y28" s="241"/>
      <c r="Z28" s="241"/>
      <c r="AA28" s="241"/>
      <c r="AB28" s="241"/>
      <c r="AC28" s="241"/>
      <c r="AD28" s="241"/>
      <c r="AE28" s="241"/>
      <c r="AF28" s="35"/>
      <c r="AG28" s="35"/>
      <c r="AH28" s="35"/>
      <c r="AI28" s="35"/>
      <c r="AJ28" s="35"/>
      <c r="AK28" s="241" t="s">
        <v>41</v>
      </c>
      <c r="AL28" s="241"/>
      <c r="AM28" s="241"/>
      <c r="AN28" s="241"/>
      <c r="AO28" s="241"/>
      <c r="AP28" s="35"/>
      <c r="AQ28" s="35"/>
      <c r="AR28" s="38"/>
      <c r="BE28" s="231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44">
        <v>0.21</v>
      </c>
      <c r="M29" s="243"/>
      <c r="N29" s="243"/>
      <c r="O29" s="243"/>
      <c r="P29" s="243"/>
      <c r="Q29" s="40"/>
      <c r="R29" s="40"/>
      <c r="S29" s="40"/>
      <c r="T29" s="40"/>
      <c r="U29" s="40"/>
      <c r="V29" s="40"/>
      <c r="W29" s="242">
        <f>ROUND(AZ54,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40"/>
      <c r="AG29" s="40"/>
      <c r="AH29" s="40"/>
      <c r="AI29" s="40"/>
      <c r="AJ29" s="40"/>
      <c r="AK29" s="242">
        <f>ROUND(AV54, 2)</f>
        <v>0</v>
      </c>
      <c r="AL29" s="243"/>
      <c r="AM29" s="243"/>
      <c r="AN29" s="243"/>
      <c r="AO29" s="243"/>
      <c r="AP29" s="40"/>
      <c r="AQ29" s="40"/>
      <c r="AR29" s="41"/>
      <c r="BE29" s="232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44">
        <v>0.15</v>
      </c>
      <c r="M30" s="243"/>
      <c r="N30" s="243"/>
      <c r="O30" s="243"/>
      <c r="P30" s="243"/>
      <c r="Q30" s="40"/>
      <c r="R30" s="40"/>
      <c r="S30" s="40"/>
      <c r="T30" s="40"/>
      <c r="U30" s="40"/>
      <c r="V30" s="40"/>
      <c r="W30" s="242">
        <f>ROUND(BA54,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40"/>
      <c r="AG30" s="40"/>
      <c r="AH30" s="40"/>
      <c r="AI30" s="40"/>
      <c r="AJ30" s="40"/>
      <c r="AK30" s="242">
        <f>ROUND(AW54, 2)</f>
        <v>0</v>
      </c>
      <c r="AL30" s="243"/>
      <c r="AM30" s="243"/>
      <c r="AN30" s="243"/>
      <c r="AO30" s="243"/>
      <c r="AP30" s="40"/>
      <c r="AQ30" s="40"/>
      <c r="AR30" s="41"/>
      <c r="BE30" s="232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44">
        <v>0.21</v>
      </c>
      <c r="M31" s="243"/>
      <c r="N31" s="243"/>
      <c r="O31" s="243"/>
      <c r="P31" s="243"/>
      <c r="Q31" s="40"/>
      <c r="R31" s="40"/>
      <c r="S31" s="40"/>
      <c r="T31" s="40"/>
      <c r="U31" s="40"/>
      <c r="V31" s="40"/>
      <c r="W31" s="242">
        <f>ROUND(BB54,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40"/>
      <c r="AG31" s="40"/>
      <c r="AH31" s="40"/>
      <c r="AI31" s="40"/>
      <c r="AJ31" s="40"/>
      <c r="AK31" s="242">
        <v>0</v>
      </c>
      <c r="AL31" s="243"/>
      <c r="AM31" s="243"/>
      <c r="AN31" s="243"/>
      <c r="AO31" s="243"/>
      <c r="AP31" s="40"/>
      <c r="AQ31" s="40"/>
      <c r="AR31" s="41"/>
      <c r="BE31" s="232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44">
        <v>0.15</v>
      </c>
      <c r="M32" s="243"/>
      <c r="N32" s="243"/>
      <c r="O32" s="243"/>
      <c r="P32" s="243"/>
      <c r="Q32" s="40"/>
      <c r="R32" s="40"/>
      <c r="S32" s="40"/>
      <c r="T32" s="40"/>
      <c r="U32" s="40"/>
      <c r="V32" s="40"/>
      <c r="W32" s="242">
        <f>ROUND(BC54,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40"/>
      <c r="AG32" s="40"/>
      <c r="AH32" s="40"/>
      <c r="AI32" s="40"/>
      <c r="AJ32" s="40"/>
      <c r="AK32" s="242">
        <v>0</v>
      </c>
      <c r="AL32" s="243"/>
      <c r="AM32" s="243"/>
      <c r="AN32" s="243"/>
      <c r="AO32" s="243"/>
      <c r="AP32" s="40"/>
      <c r="AQ32" s="40"/>
      <c r="AR32" s="41"/>
      <c r="BE32" s="232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44">
        <v>0</v>
      </c>
      <c r="M33" s="243"/>
      <c r="N33" s="243"/>
      <c r="O33" s="243"/>
      <c r="P33" s="243"/>
      <c r="Q33" s="40"/>
      <c r="R33" s="40"/>
      <c r="S33" s="40"/>
      <c r="T33" s="40"/>
      <c r="U33" s="40"/>
      <c r="V33" s="40"/>
      <c r="W33" s="242">
        <f>ROUND(BD54,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40"/>
      <c r="AG33" s="40"/>
      <c r="AH33" s="40"/>
      <c r="AI33" s="40"/>
      <c r="AJ33" s="40"/>
      <c r="AK33" s="242">
        <v>0</v>
      </c>
      <c r="AL33" s="243"/>
      <c r="AM33" s="243"/>
      <c r="AN33" s="243"/>
      <c r="AO33" s="243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45" t="s">
        <v>50</v>
      </c>
      <c r="Y35" s="246"/>
      <c r="Z35" s="246"/>
      <c r="AA35" s="246"/>
      <c r="AB35" s="246"/>
      <c r="AC35" s="44"/>
      <c r="AD35" s="44"/>
      <c r="AE35" s="44"/>
      <c r="AF35" s="44"/>
      <c r="AG35" s="44"/>
      <c r="AH35" s="44"/>
      <c r="AI35" s="44"/>
      <c r="AJ35" s="44"/>
      <c r="AK35" s="247">
        <f>SUM(AK26:AK33)</f>
        <v>0</v>
      </c>
      <c r="AL35" s="246"/>
      <c r="AM35" s="246"/>
      <c r="AN35" s="246"/>
      <c r="AO35" s="24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06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49" t="str">
        <f>K6</f>
        <v>II/180 sjezd I/27 - OK Štěnovice</v>
      </c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51" t="str">
        <f>IF(AN8= "","",AN8)</f>
        <v>6. 11. 2023</v>
      </c>
      <c r="AN47" s="251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Správa a údržba silnic Plzeňského kraje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252" t="str">
        <f>IF(E17="","",E17)</f>
        <v>SG Geotechnika a.s.</v>
      </c>
      <c r="AN49" s="253"/>
      <c r="AO49" s="253"/>
      <c r="AP49" s="253"/>
      <c r="AQ49" s="35"/>
      <c r="AR49" s="38"/>
      <c r="AS49" s="254" t="s">
        <v>52</v>
      </c>
      <c r="AT49" s="255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252" t="str">
        <f>IF(E20="","",E20)</f>
        <v>ROMAN MITAS</v>
      </c>
      <c r="AN50" s="253"/>
      <c r="AO50" s="253"/>
      <c r="AP50" s="253"/>
      <c r="AQ50" s="35"/>
      <c r="AR50" s="38"/>
      <c r="AS50" s="256"/>
      <c r="AT50" s="257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58"/>
      <c r="AT51" s="259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60" t="s">
        <v>53</v>
      </c>
      <c r="D52" s="261"/>
      <c r="E52" s="261"/>
      <c r="F52" s="261"/>
      <c r="G52" s="261"/>
      <c r="H52" s="65"/>
      <c r="I52" s="262" t="s">
        <v>54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3" t="s">
        <v>55</v>
      </c>
      <c r="AH52" s="261"/>
      <c r="AI52" s="261"/>
      <c r="AJ52" s="261"/>
      <c r="AK52" s="261"/>
      <c r="AL52" s="261"/>
      <c r="AM52" s="261"/>
      <c r="AN52" s="262" t="s">
        <v>56</v>
      </c>
      <c r="AO52" s="261"/>
      <c r="AP52" s="261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67">
        <f>ROUND(SUM(AG55:AG56),2)</f>
        <v>0</v>
      </c>
      <c r="AH54" s="267"/>
      <c r="AI54" s="267"/>
      <c r="AJ54" s="267"/>
      <c r="AK54" s="267"/>
      <c r="AL54" s="267"/>
      <c r="AM54" s="267"/>
      <c r="AN54" s="268">
        <f>SUM(AG54,AT54)</f>
        <v>0</v>
      </c>
      <c r="AO54" s="268"/>
      <c r="AP54" s="268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71</v>
      </c>
      <c r="BT54" s="83" t="s">
        <v>72</v>
      </c>
      <c r="BU54" s="84" t="s">
        <v>73</v>
      </c>
      <c r="BV54" s="83" t="s">
        <v>74</v>
      </c>
      <c r="BW54" s="83" t="s">
        <v>5</v>
      </c>
      <c r="BX54" s="83" t="s">
        <v>75</v>
      </c>
      <c r="CL54" s="83" t="s">
        <v>19</v>
      </c>
    </row>
    <row r="55" spans="1:91" s="7" customFormat="1" ht="16.5" customHeight="1">
      <c r="A55" s="85" t="s">
        <v>76</v>
      </c>
      <c r="B55" s="86"/>
      <c r="C55" s="87"/>
      <c r="D55" s="266" t="s">
        <v>77</v>
      </c>
      <c r="E55" s="266"/>
      <c r="F55" s="266"/>
      <c r="G55" s="266"/>
      <c r="H55" s="266"/>
      <c r="I55" s="88"/>
      <c r="J55" s="266" t="s">
        <v>78</v>
      </c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4">
        <f>'00 - VEDLEJŠÍ A OSTATNÍ N...'!J30</f>
        <v>0</v>
      </c>
      <c r="AH55" s="265"/>
      <c r="AI55" s="265"/>
      <c r="AJ55" s="265"/>
      <c r="AK55" s="265"/>
      <c r="AL55" s="265"/>
      <c r="AM55" s="265"/>
      <c r="AN55" s="264">
        <f>SUM(AG55,AT55)</f>
        <v>0</v>
      </c>
      <c r="AO55" s="265"/>
      <c r="AP55" s="265"/>
      <c r="AQ55" s="89" t="s">
        <v>79</v>
      </c>
      <c r="AR55" s="90"/>
      <c r="AS55" s="91">
        <v>0</v>
      </c>
      <c r="AT55" s="92">
        <f>ROUND(SUM(AV55:AW55),2)</f>
        <v>0</v>
      </c>
      <c r="AU55" s="93">
        <f>'00 - VEDLEJŠÍ A OSTATNÍ N...'!P81</f>
        <v>0</v>
      </c>
      <c r="AV55" s="92">
        <f>'00 - VEDLEJŠÍ A OSTATNÍ N...'!J33</f>
        <v>0</v>
      </c>
      <c r="AW55" s="92">
        <f>'00 - VEDLEJŠÍ A OSTATNÍ N...'!J34</f>
        <v>0</v>
      </c>
      <c r="AX55" s="92">
        <f>'00 - VEDLEJŠÍ A OSTATNÍ N...'!J35</f>
        <v>0</v>
      </c>
      <c r="AY55" s="92">
        <f>'00 - VEDLEJŠÍ A OSTATNÍ N...'!J36</f>
        <v>0</v>
      </c>
      <c r="AZ55" s="92">
        <f>'00 - VEDLEJŠÍ A OSTATNÍ N...'!F33</f>
        <v>0</v>
      </c>
      <c r="BA55" s="92">
        <f>'00 - VEDLEJŠÍ A OSTATNÍ N...'!F34</f>
        <v>0</v>
      </c>
      <c r="BB55" s="92">
        <f>'00 - VEDLEJŠÍ A OSTATNÍ N...'!F35</f>
        <v>0</v>
      </c>
      <c r="BC55" s="92">
        <f>'00 - VEDLEJŠÍ A OSTATNÍ N...'!F36</f>
        <v>0</v>
      </c>
      <c r="BD55" s="94">
        <f>'00 - VEDLEJŠÍ A OSTATNÍ N...'!F37</f>
        <v>0</v>
      </c>
      <c r="BT55" s="95" t="s">
        <v>80</v>
      </c>
      <c r="BV55" s="95" t="s">
        <v>74</v>
      </c>
      <c r="BW55" s="95" t="s">
        <v>81</v>
      </c>
      <c r="BX55" s="95" t="s">
        <v>5</v>
      </c>
      <c r="CL55" s="95" t="s">
        <v>19</v>
      </c>
      <c r="CM55" s="95" t="s">
        <v>82</v>
      </c>
    </row>
    <row r="56" spans="1:91" s="7" customFormat="1" ht="16.5" customHeight="1">
      <c r="A56" s="85" t="s">
        <v>76</v>
      </c>
      <c r="B56" s="86"/>
      <c r="C56" s="87"/>
      <c r="D56" s="266" t="s">
        <v>83</v>
      </c>
      <c r="E56" s="266"/>
      <c r="F56" s="266"/>
      <c r="G56" s="266"/>
      <c r="H56" s="266"/>
      <c r="I56" s="88"/>
      <c r="J56" s="266" t="s">
        <v>84</v>
      </c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4">
        <f>'01 - STAVEBNÍ ČÁST'!J30</f>
        <v>0</v>
      </c>
      <c r="AH56" s="265"/>
      <c r="AI56" s="265"/>
      <c r="AJ56" s="265"/>
      <c r="AK56" s="265"/>
      <c r="AL56" s="265"/>
      <c r="AM56" s="265"/>
      <c r="AN56" s="264">
        <f>SUM(AG56,AT56)</f>
        <v>0</v>
      </c>
      <c r="AO56" s="265"/>
      <c r="AP56" s="265"/>
      <c r="AQ56" s="89" t="s">
        <v>85</v>
      </c>
      <c r="AR56" s="90"/>
      <c r="AS56" s="96">
        <v>0</v>
      </c>
      <c r="AT56" s="97">
        <f>ROUND(SUM(AV56:AW56),2)</f>
        <v>0</v>
      </c>
      <c r="AU56" s="98">
        <f>'01 - STAVEBNÍ ČÁST'!P87</f>
        <v>0</v>
      </c>
      <c r="AV56" s="97">
        <f>'01 - STAVEBNÍ ČÁST'!J33</f>
        <v>0</v>
      </c>
      <c r="AW56" s="97">
        <f>'01 - STAVEBNÍ ČÁST'!J34</f>
        <v>0</v>
      </c>
      <c r="AX56" s="97">
        <f>'01 - STAVEBNÍ ČÁST'!J35</f>
        <v>0</v>
      </c>
      <c r="AY56" s="97">
        <f>'01 - STAVEBNÍ ČÁST'!J36</f>
        <v>0</v>
      </c>
      <c r="AZ56" s="97">
        <f>'01 - STAVEBNÍ ČÁST'!F33</f>
        <v>0</v>
      </c>
      <c r="BA56" s="97">
        <f>'01 - STAVEBNÍ ČÁST'!F34</f>
        <v>0</v>
      </c>
      <c r="BB56" s="97">
        <f>'01 - STAVEBNÍ ČÁST'!F35</f>
        <v>0</v>
      </c>
      <c r="BC56" s="97">
        <f>'01 - STAVEBNÍ ČÁST'!F36</f>
        <v>0</v>
      </c>
      <c r="BD56" s="99">
        <f>'01 - STAVEBNÍ ČÁST'!F37</f>
        <v>0</v>
      </c>
      <c r="BT56" s="95" t="s">
        <v>80</v>
      </c>
      <c r="BV56" s="95" t="s">
        <v>74</v>
      </c>
      <c r="BW56" s="95" t="s">
        <v>86</v>
      </c>
      <c r="BX56" s="95" t="s">
        <v>5</v>
      </c>
      <c r="CL56" s="95" t="s">
        <v>19</v>
      </c>
      <c r="CM56" s="95" t="s">
        <v>82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WgOPm+Kcyl1wmry5BIOg2A966IWvUFsXs5bwOCGy9Svx1MGlzPoALolnbm+GFiVS2W+eRHcbczB/Uj4XpiH92A==" saltValue="IdPa5ZsdUNJgNrqFtJkcSD/2VvjVVngK0VAa3WVVFozF7Q3zkLln4VKp2RMubzenqdNGY1D54qwGsHxrkfh/h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EDLEJŠÍ A OSTATNÍ N...'!C2" display="/"/>
    <hyperlink ref="A56" location="'01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270" t="str">
        <f>'Rekapitulace stavby'!K6</f>
        <v>II/180 sjezd I/27 - OK Štěnovice</v>
      </c>
      <c r="F7" s="271"/>
      <c r="G7" s="271"/>
      <c r="H7" s="271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2" t="s">
        <v>89</v>
      </c>
      <c r="F9" s="273"/>
      <c r="G9" s="273"/>
      <c r="H9" s="27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6. 11. 2023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4" t="str">
        <f>'Rekapitulace stavby'!E14</f>
        <v>Vyplň údaj</v>
      </c>
      <c r="F18" s="275"/>
      <c r="G18" s="275"/>
      <c r="H18" s="275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35</v>
      </c>
      <c r="F24" s="33"/>
      <c r="G24" s="33"/>
      <c r="H24" s="33"/>
      <c r="I24" s="104" t="s">
        <v>28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36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108"/>
      <c r="B27" s="109"/>
      <c r="C27" s="108"/>
      <c r="D27" s="108"/>
      <c r="E27" s="276" t="s">
        <v>37</v>
      </c>
      <c r="F27" s="276"/>
      <c r="G27" s="276"/>
      <c r="H27" s="27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38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40</v>
      </c>
      <c r="G32" s="33"/>
      <c r="H32" s="33"/>
      <c r="I32" s="114" t="s">
        <v>39</v>
      </c>
      <c r="J32" s="114" t="s">
        <v>41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42</v>
      </c>
      <c r="E33" s="104" t="s">
        <v>43</v>
      </c>
      <c r="F33" s="116">
        <f>ROUND((SUM(BE81:BE104)),  2)</f>
        <v>0</v>
      </c>
      <c r="G33" s="33"/>
      <c r="H33" s="33"/>
      <c r="I33" s="117">
        <v>0.21</v>
      </c>
      <c r="J33" s="116">
        <f>ROUND(((SUM(BE81:BE104))*I33),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44</v>
      </c>
      <c r="F34" s="116">
        <f>ROUND((SUM(BF81:BF104)),  2)</f>
        <v>0</v>
      </c>
      <c r="G34" s="33"/>
      <c r="H34" s="33"/>
      <c r="I34" s="117">
        <v>0.15</v>
      </c>
      <c r="J34" s="116">
        <f>ROUND(((SUM(BF81:BF104))*I34),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45</v>
      </c>
      <c r="F35" s="116">
        <f>ROUND((SUM(BG81:BG104)),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46</v>
      </c>
      <c r="F36" s="116">
        <f>ROUND((SUM(BH81:BH104)),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47</v>
      </c>
      <c r="F37" s="116">
        <f>ROUND((SUM(BI81:BI104)),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77" t="str">
        <f>E7</f>
        <v>II/180 sjezd I/27 - OK Štěnovice</v>
      </c>
      <c r="F48" s="278"/>
      <c r="G48" s="278"/>
      <c r="H48" s="27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9" t="str">
        <f>E9</f>
        <v>00 - VEDLEJŠÍ A OSTATNÍ NÁKLADY</v>
      </c>
      <c r="F50" s="279"/>
      <c r="G50" s="279"/>
      <c r="H50" s="27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6. 11. 2023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5"/>
      <c r="E54" s="35"/>
      <c r="F54" s="26" t="str">
        <f>E15</f>
        <v>Správa a údržba silnic Plzeňského kraje</v>
      </c>
      <c r="G54" s="35"/>
      <c r="H54" s="35"/>
      <c r="I54" s="28" t="s">
        <v>31</v>
      </c>
      <c r="J54" s="31" t="str">
        <f>E21</f>
        <v>SG Geotechnika a.s.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ROMAN MITAS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29" t="s">
        <v>91</v>
      </c>
      <c r="D57" s="130"/>
      <c r="E57" s="130"/>
      <c r="F57" s="130"/>
      <c r="G57" s="130"/>
      <c r="H57" s="130"/>
      <c r="I57" s="130"/>
      <c r="J57" s="131" t="s">
        <v>92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32" t="s">
        <v>70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hidden="1" customHeight="1">
      <c r="B60" s="133"/>
      <c r="C60" s="134"/>
      <c r="D60" s="135" t="s">
        <v>94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9" customFormat="1" ht="24.95" hidden="1" customHeight="1">
      <c r="B61" s="133"/>
      <c r="C61" s="134"/>
      <c r="D61" s="135" t="s">
        <v>95</v>
      </c>
      <c r="E61" s="136"/>
      <c r="F61" s="136"/>
      <c r="G61" s="136"/>
      <c r="H61" s="136"/>
      <c r="I61" s="136"/>
      <c r="J61" s="137">
        <f>J88</f>
        <v>0</v>
      </c>
      <c r="K61" s="134"/>
      <c r="L61" s="138"/>
    </row>
    <row r="62" spans="1:47" s="2" customFormat="1" ht="21.7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hidden="1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ht="11.25" hidden="1"/>
    <row r="65" spans="1:31" ht="11.25" hidden="1"/>
    <row r="66" spans="1:31" ht="11.25" hidden="1"/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96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277" t="str">
        <f>E7</f>
        <v>II/180 sjezd I/27 - OK Štěnovice</v>
      </c>
      <c r="F71" s="278"/>
      <c r="G71" s="278"/>
      <c r="H71" s="278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49" t="str">
        <f>E9</f>
        <v>00 - VEDLEJŠÍ A OSTATNÍ NÁKLADY</v>
      </c>
      <c r="F73" s="279"/>
      <c r="G73" s="279"/>
      <c r="H73" s="279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6. 11. 2023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2" customHeight="1">
      <c r="A77" s="33"/>
      <c r="B77" s="34"/>
      <c r="C77" s="28" t="s">
        <v>25</v>
      </c>
      <c r="D77" s="35"/>
      <c r="E77" s="35"/>
      <c r="F77" s="26" t="str">
        <f>E15</f>
        <v>Správa a údržba silnic Plzeňského kraje</v>
      </c>
      <c r="G77" s="35"/>
      <c r="H77" s="35"/>
      <c r="I77" s="28" t="s">
        <v>31</v>
      </c>
      <c r="J77" s="31" t="str">
        <f>E21</f>
        <v>SG Geotechnika a.s.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>ROMAN MITAS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0" customFormat="1" ht="29.25" customHeight="1">
      <c r="A80" s="139"/>
      <c r="B80" s="140"/>
      <c r="C80" s="141" t="s">
        <v>97</v>
      </c>
      <c r="D80" s="142" t="s">
        <v>57</v>
      </c>
      <c r="E80" s="142" t="s">
        <v>53</v>
      </c>
      <c r="F80" s="142" t="s">
        <v>54</v>
      </c>
      <c r="G80" s="142" t="s">
        <v>98</v>
      </c>
      <c r="H80" s="142" t="s">
        <v>99</v>
      </c>
      <c r="I80" s="142" t="s">
        <v>100</v>
      </c>
      <c r="J80" s="142" t="s">
        <v>92</v>
      </c>
      <c r="K80" s="143" t="s">
        <v>101</v>
      </c>
      <c r="L80" s="144"/>
      <c r="M80" s="67" t="s">
        <v>19</v>
      </c>
      <c r="N80" s="68" t="s">
        <v>42</v>
      </c>
      <c r="O80" s="68" t="s">
        <v>102</v>
      </c>
      <c r="P80" s="68" t="s">
        <v>103</v>
      </c>
      <c r="Q80" s="68" t="s">
        <v>104</v>
      </c>
      <c r="R80" s="68" t="s">
        <v>105</v>
      </c>
      <c r="S80" s="68" t="s">
        <v>106</v>
      </c>
      <c r="T80" s="69" t="s">
        <v>107</v>
      </c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65" s="2" customFormat="1" ht="22.9" customHeight="1">
      <c r="A81" s="33"/>
      <c r="B81" s="34"/>
      <c r="C81" s="74" t="s">
        <v>108</v>
      </c>
      <c r="D81" s="35"/>
      <c r="E81" s="35"/>
      <c r="F81" s="35"/>
      <c r="G81" s="35"/>
      <c r="H81" s="35"/>
      <c r="I81" s="35"/>
      <c r="J81" s="145">
        <f>BK81</f>
        <v>0</v>
      </c>
      <c r="K81" s="35"/>
      <c r="L81" s="38"/>
      <c r="M81" s="70"/>
      <c r="N81" s="146"/>
      <c r="O81" s="71"/>
      <c r="P81" s="147">
        <f>P82+P88</f>
        <v>0</v>
      </c>
      <c r="Q81" s="71"/>
      <c r="R81" s="147">
        <f>R82+R88</f>
        <v>0</v>
      </c>
      <c r="S81" s="71"/>
      <c r="T81" s="148">
        <f>T82+T88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71</v>
      </c>
      <c r="AU81" s="16" t="s">
        <v>93</v>
      </c>
      <c r="BK81" s="149">
        <f>BK82+BK88</f>
        <v>0</v>
      </c>
    </row>
    <row r="82" spans="1:65" s="11" customFormat="1" ht="25.9" customHeight="1">
      <c r="B82" s="150"/>
      <c r="C82" s="151"/>
      <c r="D82" s="152" t="s">
        <v>71</v>
      </c>
      <c r="E82" s="153" t="s">
        <v>109</v>
      </c>
      <c r="F82" s="153" t="s">
        <v>110</v>
      </c>
      <c r="G82" s="151"/>
      <c r="H82" s="151"/>
      <c r="I82" s="154"/>
      <c r="J82" s="155">
        <f>BK82</f>
        <v>0</v>
      </c>
      <c r="K82" s="151"/>
      <c r="L82" s="156"/>
      <c r="M82" s="157"/>
      <c r="N82" s="158"/>
      <c r="O82" s="158"/>
      <c r="P82" s="159">
        <f>SUM(P83:P87)</f>
        <v>0</v>
      </c>
      <c r="Q82" s="158"/>
      <c r="R82" s="159">
        <f>SUM(R83:R87)</f>
        <v>0</v>
      </c>
      <c r="S82" s="158"/>
      <c r="T82" s="160">
        <f>SUM(T83:T87)</f>
        <v>0</v>
      </c>
      <c r="AR82" s="161" t="s">
        <v>80</v>
      </c>
      <c r="AT82" s="162" t="s">
        <v>71</v>
      </c>
      <c r="AU82" s="162" t="s">
        <v>72</v>
      </c>
      <c r="AY82" s="161" t="s">
        <v>111</v>
      </c>
      <c r="BK82" s="163">
        <f>SUM(BK83:BK87)</f>
        <v>0</v>
      </c>
    </row>
    <row r="83" spans="1:65" s="2" customFormat="1" ht="24.2" customHeight="1">
      <c r="A83" s="33"/>
      <c r="B83" s="34"/>
      <c r="C83" s="164" t="s">
        <v>80</v>
      </c>
      <c r="D83" s="164" t="s">
        <v>112</v>
      </c>
      <c r="E83" s="165" t="s">
        <v>113</v>
      </c>
      <c r="F83" s="166" t="s">
        <v>114</v>
      </c>
      <c r="G83" s="167" t="s">
        <v>115</v>
      </c>
      <c r="H83" s="168">
        <v>1</v>
      </c>
      <c r="I83" s="169"/>
      <c r="J83" s="170">
        <f>ROUND(I83*H83,2)</f>
        <v>0</v>
      </c>
      <c r="K83" s="166" t="s">
        <v>116</v>
      </c>
      <c r="L83" s="38"/>
      <c r="M83" s="171" t="s">
        <v>19</v>
      </c>
      <c r="N83" s="172" t="s">
        <v>43</v>
      </c>
      <c r="O83" s="63"/>
      <c r="P83" s="173">
        <f>O83*H83</f>
        <v>0</v>
      </c>
      <c r="Q83" s="173">
        <v>0</v>
      </c>
      <c r="R83" s="173">
        <f>Q83*H83</f>
        <v>0</v>
      </c>
      <c r="S83" s="173">
        <v>0</v>
      </c>
      <c r="T83" s="174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5" t="s">
        <v>117</v>
      </c>
      <c r="AT83" s="175" t="s">
        <v>112</v>
      </c>
      <c r="AU83" s="175" t="s">
        <v>80</v>
      </c>
      <c r="AY83" s="16" t="s">
        <v>111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16" t="s">
        <v>80</v>
      </c>
      <c r="BK83" s="176">
        <f>ROUND(I83*H83,2)</f>
        <v>0</v>
      </c>
      <c r="BL83" s="16" t="s">
        <v>117</v>
      </c>
      <c r="BM83" s="175" t="s">
        <v>118</v>
      </c>
    </row>
    <row r="84" spans="1:65" s="2" customFormat="1" ht="11.25">
      <c r="A84" s="33"/>
      <c r="B84" s="34"/>
      <c r="C84" s="35"/>
      <c r="D84" s="177" t="s">
        <v>119</v>
      </c>
      <c r="E84" s="35"/>
      <c r="F84" s="178" t="s">
        <v>120</v>
      </c>
      <c r="G84" s="35"/>
      <c r="H84" s="35"/>
      <c r="I84" s="179"/>
      <c r="J84" s="35"/>
      <c r="K84" s="35"/>
      <c r="L84" s="38"/>
      <c r="M84" s="180"/>
      <c r="N84" s="181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119</v>
      </c>
      <c r="AU84" s="16" t="s">
        <v>80</v>
      </c>
    </row>
    <row r="85" spans="1:65" s="2" customFormat="1" ht="156">
      <c r="A85" s="33"/>
      <c r="B85" s="34"/>
      <c r="C85" s="35"/>
      <c r="D85" s="182" t="s">
        <v>121</v>
      </c>
      <c r="E85" s="35"/>
      <c r="F85" s="183" t="s">
        <v>122</v>
      </c>
      <c r="G85" s="35"/>
      <c r="H85" s="35"/>
      <c r="I85" s="179"/>
      <c r="J85" s="35"/>
      <c r="K85" s="35"/>
      <c r="L85" s="38"/>
      <c r="M85" s="180"/>
      <c r="N85" s="181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121</v>
      </c>
      <c r="AU85" s="16" t="s">
        <v>80</v>
      </c>
    </row>
    <row r="86" spans="1:65" s="2" customFormat="1" ht="24.2" customHeight="1">
      <c r="A86" s="33"/>
      <c r="B86" s="34"/>
      <c r="C86" s="164" t="s">
        <v>82</v>
      </c>
      <c r="D86" s="164" t="s">
        <v>112</v>
      </c>
      <c r="E86" s="165" t="s">
        <v>123</v>
      </c>
      <c r="F86" s="166" t="s">
        <v>124</v>
      </c>
      <c r="G86" s="167" t="s">
        <v>125</v>
      </c>
      <c r="H86" s="168">
        <v>2</v>
      </c>
      <c r="I86" s="169"/>
      <c r="J86" s="170">
        <f>ROUND(I86*H86,2)</f>
        <v>0</v>
      </c>
      <c r="K86" s="166" t="s">
        <v>116</v>
      </c>
      <c r="L86" s="38"/>
      <c r="M86" s="171" t="s">
        <v>19</v>
      </c>
      <c r="N86" s="172" t="s">
        <v>43</v>
      </c>
      <c r="O86" s="63"/>
      <c r="P86" s="173">
        <f>O86*H86</f>
        <v>0</v>
      </c>
      <c r="Q86" s="173">
        <v>0</v>
      </c>
      <c r="R86" s="173">
        <f>Q86*H86</f>
        <v>0</v>
      </c>
      <c r="S86" s="173">
        <v>0</v>
      </c>
      <c r="T86" s="174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5" t="s">
        <v>117</v>
      </c>
      <c r="AT86" s="175" t="s">
        <v>112</v>
      </c>
      <c r="AU86" s="175" t="s">
        <v>80</v>
      </c>
      <c r="AY86" s="16" t="s">
        <v>111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16" t="s">
        <v>80</v>
      </c>
      <c r="BK86" s="176">
        <f>ROUND(I86*H86,2)</f>
        <v>0</v>
      </c>
      <c r="BL86" s="16" t="s">
        <v>117</v>
      </c>
      <c r="BM86" s="175" t="s">
        <v>126</v>
      </c>
    </row>
    <row r="87" spans="1:65" s="2" customFormat="1" ht="11.25">
      <c r="A87" s="33"/>
      <c r="B87" s="34"/>
      <c r="C87" s="35"/>
      <c r="D87" s="177" t="s">
        <v>119</v>
      </c>
      <c r="E87" s="35"/>
      <c r="F87" s="178" t="s">
        <v>127</v>
      </c>
      <c r="G87" s="35"/>
      <c r="H87" s="35"/>
      <c r="I87" s="179"/>
      <c r="J87" s="35"/>
      <c r="K87" s="35"/>
      <c r="L87" s="38"/>
      <c r="M87" s="180"/>
      <c r="N87" s="181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119</v>
      </c>
      <c r="AU87" s="16" t="s">
        <v>80</v>
      </c>
    </row>
    <row r="88" spans="1:65" s="11" customFormat="1" ht="25.9" customHeight="1">
      <c r="B88" s="150"/>
      <c r="C88" s="151"/>
      <c r="D88" s="152" t="s">
        <v>71</v>
      </c>
      <c r="E88" s="153" t="s">
        <v>128</v>
      </c>
      <c r="F88" s="153" t="s">
        <v>129</v>
      </c>
      <c r="G88" s="151"/>
      <c r="H88" s="151"/>
      <c r="I88" s="154"/>
      <c r="J88" s="155">
        <f>BK88</f>
        <v>0</v>
      </c>
      <c r="K88" s="151"/>
      <c r="L88" s="156"/>
      <c r="M88" s="157"/>
      <c r="N88" s="158"/>
      <c r="O88" s="158"/>
      <c r="P88" s="159">
        <f>SUM(P89:P104)</f>
        <v>0</v>
      </c>
      <c r="Q88" s="158"/>
      <c r="R88" s="159">
        <f>SUM(R89:R104)</f>
        <v>0</v>
      </c>
      <c r="S88" s="158"/>
      <c r="T88" s="160">
        <f>SUM(T89:T104)</f>
        <v>0</v>
      </c>
      <c r="AR88" s="161" t="s">
        <v>80</v>
      </c>
      <c r="AT88" s="162" t="s">
        <v>71</v>
      </c>
      <c r="AU88" s="162" t="s">
        <v>72</v>
      </c>
      <c r="AY88" s="161" t="s">
        <v>111</v>
      </c>
      <c r="BK88" s="163">
        <f>SUM(BK89:BK104)</f>
        <v>0</v>
      </c>
    </row>
    <row r="89" spans="1:65" s="2" customFormat="1" ht="24.2" customHeight="1">
      <c r="A89" s="33"/>
      <c r="B89" s="34"/>
      <c r="C89" s="164" t="s">
        <v>130</v>
      </c>
      <c r="D89" s="164" t="s">
        <v>112</v>
      </c>
      <c r="E89" s="165" t="s">
        <v>131</v>
      </c>
      <c r="F89" s="166" t="s">
        <v>132</v>
      </c>
      <c r="G89" s="167" t="s">
        <v>115</v>
      </c>
      <c r="H89" s="168">
        <v>1</v>
      </c>
      <c r="I89" s="169"/>
      <c r="J89" s="170">
        <f>ROUND(I89*H89,2)</f>
        <v>0</v>
      </c>
      <c r="K89" s="166" t="s">
        <v>116</v>
      </c>
      <c r="L89" s="38"/>
      <c r="M89" s="171" t="s">
        <v>19</v>
      </c>
      <c r="N89" s="172" t="s">
        <v>43</v>
      </c>
      <c r="O89" s="63"/>
      <c r="P89" s="173">
        <f>O89*H89</f>
        <v>0</v>
      </c>
      <c r="Q89" s="173">
        <v>0</v>
      </c>
      <c r="R89" s="173">
        <f>Q89*H89</f>
        <v>0</v>
      </c>
      <c r="S89" s="173">
        <v>0</v>
      </c>
      <c r="T89" s="174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5" t="s">
        <v>117</v>
      </c>
      <c r="AT89" s="175" t="s">
        <v>112</v>
      </c>
      <c r="AU89" s="175" t="s">
        <v>80</v>
      </c>
      <c r="AY89" s="16" t="s">
        <v>111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6" t="s">
        <v>80</v>
      </c>
      <c r="BK89" s="176">
        <f>ROUND(I89*H89,2)</f>
        <v>0</v>
      </c>
      <c r="BL89" s="16" t="s">
        <v>117</v>
      </c>
      <c r="BM89" s="175" t="s">
        <v>133</v>
      </c>
    </row>
    <row r="90" spans="1:65" s="2" customFormat="1" ht="11.25">
      <c r="A90" s="33"/>
      <c r="B90" s="34"/>
      <c r="C90" s="35"/>
      <c r="D90" s="177" t="s">
        <v>119</v>
      </c>
      <c r="E90" s="35"/>
      <c r="F90" s="178" t="s">
        <v>134</v>
      </c>
      <c r="G90" s="35"/>
      <c r="H90" s="35"/>
      <c r="I90" s="179"/>
      <c r="J90" s="35"/>
      <c r="K90" s="35"/>
      <c r="L90" s="38"/>
      <c r="M90" s="180"/>
      <c r="N90" s="181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119</v>
      </c>
      <c r="AU90" s="16" t="s">
        <v>80</v>
      </c>
    </row>
    <row r="91" spans="1:65" s="2" customFormat="1" ht="19.5">
      <c r="A91" s="33"/>
      <c r="B91" s="34"/>
      <c r="C91" s="35"/>
      <c r="D91" s="182" t="s">
        <v>121</v>
      </c>
      <c r="E91" s="35"/>
      <c r="F91" s="183" t="s">
        <v>135</v>
      </c>
      <c r="G91" s="35"/>
      <c r="H91" s="35"/>
      <c r="I91" s="179"/>
      <c r="J91" s="35"/>
      <c r="K91" s="35"/>
      <c r="L91" s="38"/>
      <c r="M91" s="180"/>
      <c r="N91" s="181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121</v>
      </c>
      <c r="AU91" s="16" t="s">
        <v>80</v>
      </c>
    </row>
    <row r="92" spans="1:65" s="2" customFormat="1" ht="24.2" customHeight="1">
      <c r="A92" s="33"/>
      <c r="B92" s="34"/>
      <c r="C92" s="164" t="s">
        <v>136</v>
      </c>
      <c r="D92" s="164" t="s">
        <v>112</v>
      </c>
      <c r="E92" s="165" t="s">
        <v>137</v>
      </c>
      <c r="F92" s="166" t="s">
        <v>138</v>
      </c>
      <c r="G92" s="167" t="s">
        <v>115</v>
      </c>
      <c r="H92" s="168">
        <v>1</v>
      </c>
      <c r="I92" s="169"/>
      <c r="J92" s="170">
        <f>ROUND(I92*H92,2)</f>
        <v>0</v>
      </c>
      <c r="K92" s="166" t="s">
        <v>116</v>
      </c>
      <c r="L92" s="38"/>
      <c r="M92" s="171" t="s">
        <v>19</v>
      </c>
      <c r="N92" s="172" t="s">
        <v>43</v>
      </c>
      <c r="O92" s="63"/>
      <c r="P92" s="173">
        <f>O92*H92</f>
        <v>0</v>
      </c>
      <c r="Q92" s="173">
        <v>0</v>
      </c>
      <c r="R92" s="173">
        <f>Q92*H92</f>
        <v>0</v>
      </c>
      <c r="S92" s="173">
        <v>0</v>
      </c>
      <c r="T92" s="174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5" t="s">
        <v>117</v>
      </c>
      <c r="AT92" s="175" t="s">
        <v>112</v>
      </c>
      <c r="AU92" s="175" t="s">
        <v>80</v>
      </c>
      <c r="AY92" s="16" t="s">
        <v>111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6" t="s">
        <v>80</v>
      </c>
      <c r="BK92" s="176">
        <f>ROUND(I92*H92,2)</f>
        <v>0</v>
      </c>
      <c r="BL92" s="16" t="s">
        <v>117</v>
      </c>
      <c r="BM92" s="175" t="s">
        <v>139</v>
      </c>
    </row>
    <row r="93" spans="1:65" s="2" customFormat="1" ht="11.25">
      <c r="A93" s="33"/>
      <c r="B93" s="34"/>
      <c r="C93" s="35"/>
      <c r="D93" s="177" t="s">
        <v>119</v>
      </c>
      <c r="E93" s="35"/>
      <c r="F93" s="178" t="s">
        <v>140</v>
      </c>
      <c r="G93" s="35"/>
      <c r="H93" s="35"/>
      <c r="I93" s="179"/>
      <c r="J93" s="35"/>
      <c r="K93" s="35"/>
      <c r="L93" s="38"/>
      <c r="M93" s="180"/>
      <c r="N93" s="181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119</v>
      </c>
      <c r="AU93" s="16" t="s">
        <v>80</v>
      </c>
    </row>
    <row r="94" spans="1:65" s="2" customFormat="1" ht="24.2" customHeight="1">
      <c r="A94" s="33"/>
      <c r="B94" s="34"/>
      <c r="C94" s="164" t="s">
        <v>141</v>
      </c>
      <c r="D94" s="164" t="s">
        <v>112</v>
      </c>
      <c r="E94" s="165" t="s">
        <v>142</v>
      </c>
      <c r="F94" s="166" t="s">
        <v>143</v>
      </c>
      <c r="G94" s="167" t="s">
        <v>115</v>
      </c>
      <c r="H94" s="168">
        <v>1</v>
      </c>
      <c r="I94" s="169"/>
      <c r="J94" s="170">
        <f>ROUND(I94*H94,2)</f>
        <v>0</v>
      </c>
      <c r="K94" s="166" t="s">
        <v>116</v>
      </c>
      <c r="L94" s="38"/>
      <c r="M94" s="171" t="s">
        <v>19</v>
      </c>
      <c r="N94" s="172" t="s">
        <v>43</v>
      </c>
      <c r="O94" s="63"/>
      <c r="P94" s="173">
        <f>O94*H94</f>
        <v>0</v>
      </c>
      <c r="Q94" s="173">
        <v>0</v>
      </c>
      <c r="R94" s="173">
        <f>Q94*H94</f>
        <v>0</v>
      </c>
      <c r="S94" s="173">
        <v>0</v>
      </c>
      <c r="T94" s="174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5" t="s">
        <v>117</v>
      </c>
      <c r="AT94" s="175" t="s">
        <v>112</v>
      </c>
      <c r="AU94" s="175" t="s">
        <v>80</v>
      </c>
      <c r="AY94" s="16" t="s">
        <v>111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16" t="s">
        <v>80</v>
      </c>
      <c r="BK94" s="176">
        <f>ROUND(I94*H94,2)</f>
        <v>0</v>
      </c>
      <c r="BL94" s="16" t="s">
        <v>117</v>
      </c>
      <c r="BM94" s="175" t="s">
        <v>144</v>
      </c>
    </row>
    <row r="95" spans="1:65" s="2" customFormat="1" ht="11.25">
      <c r="A95" s="33"/>
      <c r="B95" s="34"/>
      <c r="C95" s="35"/>
      <c r="D95" s="177" t="s">
        <v>119</v>
      </c>
      <c r="E95" s="35"/>
      <c r="F95" s="178" t="s">
        <v>145</v>
      </c>
      <c r="G95" s="35"/>
      <c r="H95" s="35"/>
      <c r="I95" s="179"/>
      <c r="J95" s="35"/>
      <c r="K95" s="35"/>
      <c r="L95" s="38"/>
      <c r="M95" s="180"/>
      <c r="N95" s="181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119</v>
      </c>
      <c r="AU95" s="16" t="s">
        <v>80</v>
      </c>
    </row>
    <row r="96" spans="1:65" s="2" customFormat="1" ht="273">
      <c r="A96" s="33"/>
      <c r="B96" s="34"/>
      <c r="C96" s="35"/>
      <c r="D96" s="182" t="s">
        <v>121</v>
      </c>
      <c r="E96" s="35"/>
      <c r="F96" s="183" t="s">
        <v>146</v>
      </c>
      <c r="G96" s="35"/>
      <c r="H96" s="35"/>
      <c r="I96" s="179"/>
      <c r="J96" s="35"/>
      <c r="K96" s="35"/>
      <c r="L96" s="38"/>
      <c r="M96" s="180"/>
      <c r="N96" s="181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121</v>
      </c>
      <c r="AU96" s="16" t="s">
        <v>80</v>
      </c>
    </row>
    <row r="97" spans="1:65" s="2" customFormat="1" ht="37.9" customHeight="1">
      <c r="A97" s="33"/>
      <c r="B97" s="34"/>
      <c r="C97" s="164" t="s">
        <v>147</v>
      </c>
      <c r="D97" s="164" t="s">
        <v>112</v>
      </c>
      <c r="E97" s="165" t="s">
        <v>148</v>
      </c>
      <c r="F97" s="166" t="s">
        <v>149</v>
      </c>
      <c r="G97" s="167" t="s">
        <v>115</v>
      </c>
      <c r="H97" s="168">
        <v>1</v>
      </c>
      <c r="I97" s="169"/>
      <c r="J97" s="170">
        <f>ROUND(I97*H97,2)</f>
        <v>0</v>
      </c>
      <c r="K97" s="166" t="s">
        <v>116</v>
      </c>
      <c r="L97" s="38"/>
      <c r="M97" s="171" t="s">
        <v>19</v>
      </c>
      <c r="N97" s="172" t="s">
        <v>43</v>
      </c>
      <c r="O97" s="63"/>
      <c r="P97" s="173">
        <f>O97*H97</f>
        <v>0</v>
      </c>
      <c r="Q97" s="173">
        <v>0</v>
      </c>
      <c r="R97" s="173">
        <f>Q97*H97</f>
        <v>0</v>
      </c>
      <c r="S97" s="173">
        <v>0</v>
      </c>
      <c r="T97" s="174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5" t="s">
        <v>117</v>
      </c>
      <c r="AT97" s="175" t="s">
        <v>112</v>
      </c>
      <c r="AU97" s="175" t="s">
        <v>80</v>
      </c>
      <c r="AY97" s="16" t="s">
        <v>111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6" t="s">
        <v>80</v>
      </c>
      <c r="BK97" s="176">
        <f>ROUND(I97*H97,2)</f>
        <v>0</v>
      </c>
      <c r="BL97" s="16" t="s">
        <v>117</v>
      </c>
      <c r="BM97" s="175" t="s">
        <v>150</v>
      </c>
    </row>
    <row r="98" spans="1:65" s="2" customFormat="1" ht="11.25">
      <c r="A98" s="33"/>
      <c r="B98" s="34"/>
      <c r="C98" s="35"/>
      <c r="D98" s="177" t="s">
        <v>119</v>
      </c>
      <c r="E98" s="35"/>
      <c r="F98" s="178" t="s">
        <v>151</v>
      </c>
      <c r="G98" s="35"/>
      <c r="H98" s="35"/>
      <c r="I98" s="179"/>
      <c r="J98" s="35"/>
      <c r="K98" s="35"/>
      <c r="L98" s="38"/>
      <c r="M98" s="180"/>
      <c r="N98" s="181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119</v>
      </c>
      <c r="AU98" s="16" t="s">
        <v>80</v>
      </c>
    </row>
    <row r="99" spans="1:65" s="2" customFormat="1" ht="224.25">
      <c r="A99" s="33"/>
      <c r="B99" s="34"/>
      <c r="C99" s="35"/>
      <c r="D99" s="182" t="s">
        <v>121</v>
      </c>
      <c r="E99" s="35"/>
      <c r="F99" s="183" t="s">
        <v>152</v>
      </c>
      <c r="G99" s="35"/>
      <c r="H99" s="35"/>
      <c r="I99" s="179"/>
      <c r="J99" s="35"/>
      <c r="K99" s="35"/>
      <c r="L99" s="38"/>
      <c r="M99" s="180"/>
      <c r="N99" s="18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121</v>
      </c>
      <c r="AU99" s="16" t="s">
        <v>80</v>
      </c>
    </row>
    <row r="100" spans="1:65" s="2" customFormat="1" ht="24.2" customHeight="1">
      <c r="A100" s="33"/>
      <c r="B100" s="34"/>
      <c r="C100" s="164" t="s">
        <v>153</v>
      </c>
      <c r="D100" s="164" t="s">
        <v>112</v>
      </c>
      <c r="E100" s="165" t="s">
        <v>154</v>
      </c>
      <c r="F100" s="166" t="s">
        <v>155</v>
      </c>
      <c r="G100" s="167" t="s">
        <v>115</v>
      </c>
      <c r="H100" s="168">
        <v>1</v>
      </c>
      <c r="I100" s="169"/>
      <c r="J100" s="170">
        <f>ROUND(I100*H100,2)</f>
        <v>0</v>
      </c>
      <c r="K100" s="166" t="s">
        <v>116</v>
      </c>
      <c r="L100" s="38"/>
      <c r="M100" s="171" t="s">
        <v>19</v>
      </c>
      <c r="N100" s="172" t="s">
        <v>43</v>
      </c>
      <c r="O100" s="63"/>
      <c r="P100" s="173">
        <f>O100*H100</f>
        <v>0</v>
      </c>
      <c r="Q100" s="173">
        <v>0</v>
      </c>
      <c r="R100" s="173">
        <f>Q100*H100</f>
        <v>0</v>
      </c>
      <c r="S100" s="173">
        <v>0</v>
      </c>
      <c r="T100" s="174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5" t="s">
        <v>117</v>
      </c>
      <c r="AT100" s="175" t="s">
        <v>112</v>
      </c>
      <c r="AU100" s="175" t="s">
        <v>80</v>
      </c>
      <c r="AY100" s="16" t="s">
        <v>111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6" t="s">
        <v>80</v>
      </c>
      <c r="BK100" s="176">
        <f>ROUND(I100*H100,2)</f>
        <v>0</v>
      </c>
      <c r="BL100" s="16" t="s">
        <v>117</v>
      </c>
      <c r="BM100" s="175" t="s">
        <v>156</v>
      </c>
    </row>
    <row r="101" spans="1:65" s="2" customFormat="1" ht="11.25">
      <c r="A101" s="33"/>
      <c r="B101" s="34"/>
      <c r="C101" s="35"/>
      <c r="D101" s="177" t="s">
        <v>119</v>
      </c>
      <c r="E101" s="35"/>
      <c r="F101" s="178" t="s">
        <v>157</v>
      </c>
      <c r="G101" s="35"/>
      <c r="H101" s="35"/>
      <c r="I101" s="179"/>
      <c r="J101" s="35"/>
      <c r="K101" s="35"/>
      <c r="L101" s="38"/>
      <c r="M101" s="180"/>
      <c r="N101" s="18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119</v>
      </c>
      <c r="AU101" s="16" t="s">
        <v>80</v>
      </c>
    </row>
    <row r="102" spans="1:65" s="2" customFormat="1" ht="156">
      <c r="A102" s="33"/>
      <c r="B102" s="34"/>
      <c r="C102" s="35"/>
      <c r="D102" s="182" t="s">
        <v>121</v>
      </c>
      <c r="E102" s="35"/>
      <c r="F102" s="183" t="s">
        <v>158</v>
      </c>
      <c r="G102" s="35"/>
      <c r="H102" s="35"/>
      <c r="I102" s="179"/>
      <c r="J102" s="35"/>
      <c r="K102" s="35"/>
      <c r="L102" s="38"/>
      <c r="M102" s="180"/>
      <c r="N102" s="18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121</v>
      </c>
      <c r="AU102" s="16" t="s">
        <v>80</v>
      </c>
    </row>
    <row r="103" spans="1:65" s="2" customFormat="1" ht="16.5" customHeight="1">
      <c r="A103" s="33"/>
      <c r="B103" s="34"/>
      <c r="C103" s="164" t="s">
        <v>159</v>
      </c>
      <c r="D103" s="164" t="s">
        <v>112</v>
      </c>
      <c r="E103" s="165" t="s">
        <v>160</v>
      </c>
      <c r="F103" s="166" t="s">
        <v>161</v>
      </c>
      <c r="G103" s="167" t="s">
        <v>115</v>
      </c>
      <c r="H103" s="168">
        <v>1</v>
      </c>
      <c r="I103" s="169"/>
      <c r="J103" s="170">
        <f>ROUND(I103*H103,2)</f>
        <v>0</v>
      </c>
      <c r="K103" s="166" t="s">
        <v>116</v>
      </c>
      <c r="L103" s="38"/>
      <c r="M103" s="171" t="s">
        <v>19</v>
      </c>
      <c r="N103" s="172" t="s">
        <v>43</v>
      </c>
      <c r="O103" s="63"/>
      <c r="P103" s="173">
        <f>O103*H103</f>
        <v>0</v>
      </c>
      <c r="Q103" s="173">
        <v>0</v>
      </c>
      <c r="R103" s="173">
        <f>Q103*H103</f>
        <v>0</v>
      </c>
      <c r="S103" s="173">
        <v>0</v>
      </c>
      <c r="T103" s="174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5" t="s">
        <v>117</v>
      </c>
      <c r="AT103" s="175" t="s">
        <v>112</v>
      </c>
      <c r="AU103" s="175" t="s">
        <v>80</v>
      </c>
      <c r="AY103" s="16" t="s">
        <v>111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16" t="s">
        <v>80</v>
      </c>
      <c r="BK103" s="176">
        <f>ROUND(I103*H103,2)</f>
        <v>0</v>
      </c>
      <c r="BL103" s="16" t="s">
        <v>117</v>
      </c>
      <c r="BM103" s="175" t="s">
        <v>162</v>
      </c>
    </row>
    <row r="104" spans="1:65" s="2" customFormat="1" ht="11.25">
      <c r="A104" s="33"/>
      <c r="B104" s="34"/>
      <c r="C104" s="35"/>
      <c r="D104" s="177" t="s">
        <v>119</v>
      </c>
      <c r="E104" s="35"/>
      <c r="F104" s="178" t="s">
        <v>163</v>
      </c>
      <c r="G104" s="35"/>
      <c r="H104" s="35"/>
      <c r="I104" s="179"/>
      <c r="J104" s="35"/>
      <c r="K104" s="35"/>
      <c r="L104" s="38"/>
      <c r="M104" s="184"/>
      <c r="N104" s="185"/>
      <c r="O104" s="186"/>
      <c r="P104" s="186"/>
      <c r="Q104" s="186"/>
      <c r="R104" s="186"/>
      <c r="S104" s="186"/>
      <c r="T104" s="187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119</v>
      </c>
      <c r="AU104" s="16" t="s">
        <v>80</v>
      </c>
    </row>
    <row r="105" spans="1:65" s="2" customFormat="1" ht="6.95" customHeight="1">
      <c r="A105" s="33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8"/>
      <c r="M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</sheetData>
  <sheetProtection algorithmName="SHA-512" hashValue="NMLuHx6lSmyLN5ijAiw05iFNYfJQQ0Gcn2CMggaXxWrGskARIxU/qo1dIldjZ9Sgj4bHm1T97oXqUL6rbBla8w==" saltValue="ehqWLDwFGvxBgyBjO0Ejvb4FQHbCUacwI+XmsIpp5EX5g2BgeMFY7vdOtzcb8PVe08RnscJceyRvOpW3GfYc/g==" spinCount="100000" sheet="1" objects="1" scenarios="1" formatColumns="0" formatRows="0" autoFilter="0"/>
  <autoFilter ref="C80:K10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4" r:id="rId1"/>
    <hyperlink ref="F87" r:id="rId2"/>
    <hyperlink ref="F90" r:id="rId3"/>
    <hyperlink ref="F93" r:id="rId4"/>
    <hyperlink ref="F95" r:id="rId5"/>
    <hyperlink ref="F98" r:id="rId6"/>
    <hyperlink ref="F101" r:id="rId7"/>
    <hyperlink ref="F104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270" t="str">
        <f>'Rekapitulace stavby'!K6</f>
        <v>II/180 sjezd I/27 - OK Štěnovice</v>
      </c>
      <c r="F7" s="271"/>
      <c r="G7" s="271"/>
      <c r="H7" s="271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2" t="s">
        <v>164</v>
      </c>
      <c r="F9" s="273"/>
      <c r="G9" s="273"/>
      <c r="H9" s="27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6. 11. 2023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4" t="str">
        <f>'Rekapitulace stavby'!E14</f>
        <v>Vyplň údaj</v>
      </c>
      <c r="F18" s="275"/>
      <c r="G18" s="275"/>
      <c r="H18" s="275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35</v>
      </c>
      <c r="F24" s="33"/>
      <c r="G24" s="33"/>
      <c r="H24" s="33"/>
      <c r="I24" s="104" t="s">
        <v>28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36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108"/>
      <c r="B27" s="109"/>
      <c r="C27" s="108"/>
      <c r="D27" s="108"/>
      <c r="E27" s="276" t="s">
        <v>37</v>
      </c>
      <c r="F27" s="276"/>
      <c r="G27" s="276"/>
      <c r="H27" s="27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38</v>
      </c>
      <c r="E30" s="33"/>
      <c r="F30" s="33"/>
      <c r="G30" s="33"/>
      <c r="H30" s="33"/>
      <c r="I30" s="33"/>
      <c r="J30" s="113">
        <f>ROUND(J87,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40</v>
      </c>
      <c r="G32" s="33"/>
      <c r="H32" s="33"/>
      <c r="I32" s="114" t="s">
        <v>39</v>
      </c>
      <c r="J32" s="114" t="s">
        <v>41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42</v>
      </c>
      <c r="E33" s="104" t="s">
        <v>43</v>
      </c>
      <c r="F33" s="116">
        <f>ROUND((SUM(BE87:BE421)),  2)</f>
        <v>0</v>
      </c>
      <c r="G33" s="33"/>
      <c r="H33" s="33"/>
      <c r="I33" s="117">
        <v>0.21</v>
      </c>
      <c r="J33" s="116">
        <f>ROUND(((SUM(BE87:BE421))*I33),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44</v>
      </c>
      <c r="F34" s="116">
        <f>ROUND((SUM(BF87:BF421)),  2)</f>
        <v>0</v>
      </c>
      <c r="G34" s="33"/>
      <c r="H34" s="33"/>
      <c r="I34" s="117">
        <v>0.15</v>
      </c>
      <c r="J34" s="116">
        <f>ROUND(((SUM(BF87:BF421))*I34),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45</v>
      </c>
      <c r="F35" s="116">
        <f>ROUND((SUM(BG87:BG421)),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46</v>
      </c>
      <c r="F36" s="116">
        <f>ROUND((SUM(BH87:BH421)),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47</v>
      </c>
      <c r="F37" s="116">
        <f>ROUND((SUM(BI87:BI421)),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77" t="str">
        <f>E7</f>
        <v>II/180 sjezd I/27 - OK Štěnovice</v>
      </c>
      <c r="F48" s="278"/>
      <c r="G48" s="278"/>
      <c r="H48" s="27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9" t="str">
        <f>E9</f>
        <v>01 - STAVEBNÍ ČÁST</v>
      </c>
      <c r="F50" s="279"/>
      <c r="G50" s="279"/>
      <c r="H50" s="27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6. 11. 2023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5"/>
      <c r="E54" s="35"/>
      <c r="F54" s="26" t="str">
        <f>E15</f>
        <v>Správa a údržba silnic Plzeňského kraje</v>
      </c>
      <c r="G54" s="35"/>
      <c r="H54" s="35"/>
      <c r="I54" s="28" t="s">
        <v>31</v>
      </c>
      <c r="J54" s="31" t="str">
        <f>E21</f>
        <v>SG Geotechnika a.s.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ROMAN MITAS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29" t="s">
        <v>91</v>
      </c>
      <c r="D57" s="130"/>
      <c r="E57" s="130"/>
      <c r="F57" s="130"/>
      <c r="G57" s="130"/>
      <c r="H57" s="130"/>
      <c r="I57" s="130"/>
      <c r="J57" s="131" t="s">
        <v>92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32" t="s">
        <v>70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hidden="1" customHeight="1">
      <c r="B60" s="133"/>
      <c r="C60" s="134"/>
      <c r="D60" s="135" t="s">
        <v>165</v>
      </c>
      <c r="E60" s="136"/>
      <c r="F60" s="136"/>
      <c r="G60" s="136"/>
      <c r="H60" s="136"/>
      <c r="I60" s="136"/>
      <c r="J60" s="137">
        <f>J88</f>
        <v>0</v>
      </c>
      <c r="K60" s="134"/>
      <c r="L60" s="138"/>
    </row>
    <row r="61" spans="1:47" s="12" customFormat="1" ht="19.899999999999999" hidden="1" customHeight="1">
      <c r="B61" s="188"/>
      <c r="C61" s="189"/>
      <c r="D61" s="190" t="s">
        <v>166</v>
      </c>
      <c r="E61" s="191"/>
      <c r="F61" s="191"/>
      <c r="G61" s="191"/>
      <c r="H61" s="191"/>
      <c r="I61" s="191"/>
      <c r="J61" s="192">
        <f>J89</f>
        <v>0</v>
      </c>
      <c r="K61" s="189"/>
      <c r="L61" s="193"/>
    </row>
    <row r="62" spans="1:47" s="12" customFormat="1" ht="19.899999999999999" hidden="1" customHeight="1">
      <c r="B62" s="188"/>
      <c r="C62" s="189"/>
      <c r="D62" s="190" t="s">
        <v>167</v>
      </c>
      <c r="E62" s="191"/>
      <c r="F62" s="191"/>
      <c r="G62" s="191"/>
      <c r="H62" s="191"/>
      <c r="I62" s="191"/>
      <c r="J62" s="192">
        <f>J133</f>
        <v>0</v>
      </c>
      <c r="K62" s="189"/>
      <c r="L62" s="193"/>
    </row>
    <row r="63" spans="1:47" s="12" customFormat="1" ht="19.899999999999999" hidden="1" customHeight="1">
      <c r="B63" s="188"/>
      <c r="C63" s="189"/>
      <c r="D63" s="190" t="s">
        <v>168</v>
      </c>
      <c r="E63" s="191"/>
      <c r="F63" s="191"/>
      <c r="G63" s="191"/>
      <c r="H63" s="191"/>
      <c r="I63" s="191"/>
      <c r="J63" s="192">
        <f>J149</f>
        <v>0</v>
      </c>
      <c r="K63" s="189"/>
      <c r="L63" s="193"/>
    </row>
    <row r="64" spans="1:47" s="12" customFormat="1" ht="19.899999999999999" hidden="1" customHeight="1">
      <c r="B64" s="188"/>
      <c r="C64" s="189"/>
      <c r="D64" s="190" t="s">
        <v>169</v>
      </c>
      <c r="E64" s="191"/>
      <c r="F64" s="191"/>
      <c r="G64" s="191"/>
      <c r="H64" s="191"/>
      <c r="I64" s="191"/>
      <c r="J64" s="192">
        <f>J176</f>
        <v>0</v>
      </c>
      <c r="K64" s="189"/>
      <c r="L64" s="193"/>
    </row>
    <row r="65" spans="1:31" s="12" customFormat="1" ht="19.899999999999999" hidden="1" customHeight="1">
      <c r="B65" s="188"/>
      <c r="C65" s="189"/>
      <c r="D65" s="190" t="s">
        <v>170</v>
      </c>
      <c r="E65" s="191"/>
      <c r="F65" s="191"/>
      <c r="G65" s="191"/>
      <c r="H65" s="191"/>
      <c r="I65" s="191"/>
      <c r="J65" s="192">
        <f>J215</f>
        <v>0</v>
      </c>
      <c r="K65" s="189"/>
      <c r="L65" s="193"/>
    </row>
    <row r="66" spans="1:31" s="12" customFormat="1" ht="19.899999999999999" hidden="1" customHeight="1">
      <c r="B66" s="188"/>
      <c r="C66" s="189"/>
      <c r="D66" s="190" t="s">
        <v>171</v>
      </c>
      <c r="E66" s="191"/>
      <c r="F66" s="191"/>
      <c r="G66" s="191"/>
      <c r="H66" s="191"/>
      <c r="I66" s="191"/>
      <c r="J66" s="192">
        <f>J380</f>
        <v>0</v>
      </c>
      <c r="K66" s="189"/>
      <c r="L66" s="193"/>
    </row>
    <row r="67" spans="1:31" s="12" customFormat="1" ht="19.899999999999999" hidden="1" customHeight="1">
      <c r="B67" s="188"/>
      <c r="C67" s="189"/>
      <c r="D67" s="190" t="s">
        <v>172</v>
      </c>
      <c r="E67" s="191"/>
      <c r="F67" s="191"/>
      <c r="G67" s="191"/>
      <c r="H67" s="191"/>
      <c r="I67" s="191"/>
      <c r="J67" s="192">
        <f>J383</f>
        <v>0</v>
      </c>
      <c r="K67" s="189"/>
      <c r="L67" s="193"/>
    </row>
    <row r="68" spans="1:31" s="2" customFormat="1" ht="21.75" hidden="1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hidden="1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1.25" hidden="1"/>
    <row r="71" spans="1:31" ht="11.25" hidden="1"/>
    <row r="72" spans="1:31" ht="11.25" hidden="1"/>
    <row r="73" spans="1:31" s="2" customFormat="1" ht="6.95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5" customHeight="1">
      <c r="A74" s="33"/>
      <c r="B74" s="34"/>
      <c r="C74" s="22" t="s">
        <v>96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277" t="str">
        <f>E7</f>
        <v>II/180 sjezd I/27 - OK Štěnovice</v>
      </c>
      <c r="F77" s="278"/>
      <c r="G77" s="278"/>
      <c r="H77" s="278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88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9" t="str">
        <f>E9</f>
        <v>01 - STAVEBNÍ ČÁST</v>
      </c>
      <c r="F79" s="279"/>
      <c r="G79" s="279"/>
      <c r="H79" s="279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 </v>
      </c>
      <c r="G81" s="35"/>
      <c r="H81" s="35"/>
      <c r="I81" s="28" t="s">
        <v>23</v>
      </c>
      <c r="J81" s="58" t="str">
        <f>IF(J12="","",J12)</f>
        <v>6. 11. 2023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25</v>
      </c>
      <c r="D83" s="35"/>
      <c r="E83" s="35"/>
      <c r="F83" s="26" t="str">
        <f>E15</f>
        <v>Správa a údržba silnic Plzeňského kraje</v>
      </c>
      <c r="G83" s="35"/>
      <c r="H83" s="35"/>
      <c r="I83" s="28" t="s">
        <v>31</v>
      </c>
      <c r="J83" s="31" t="str">
        <f>E21</f>
        <v>SG Geotechnika a.s.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29</v>
      </c>
      <c r="D84" s="35"/>
      <c r="E84" s="35"/>
      <c r="F84" s="26" t="str">
        <f>IF(E18="","",E18)</f>
        <v>Vyplň údaj</v>
      </c>
      <c r="G84" s="35"/>
      <c r="H84" s="35"/>
      <c r="I84" s="28" t="s">
        <v>34</v>
      </c>
      <c r="J84" s="31" t="str">
        <f>E24</f>
        <v>ROMAN MITAS</v>
      </c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0" customFormat="1" ht="29.25" customHeight="1">
      <c r="A86" s="139"/>
      <c r="B86" s="140"/>
      <c r="C86" s="141" t="s">
        <v>97</v>
      </c>
      <c r="D86" s="142" t="s">
        <v>57</v>
      </c>
      <c r="E86" s="142" t="s">
        <v>53</v>
      </c>
      <c r="F86" s="142" t="s">
        <v>54</v>
      </c>
      <c r="G86" s="142" t="s">
        <v>98</v>
      </c>
      <c r="H86" s="142" t="s">
        <v>99</v>
      </c>
      <c r="I86" s="142" t="s">
        <v>100</v>
      </c>
      <c r="J86" s="142" t="s">
        <v>92</v>
      </c>
      <c r="K86" s="143" t="s">
        <v>101</v>
      </c>
      <c r="L86" s="144"/>
      <c r="M86" s="67" t="s">
        <v>19</v>
      </c>
      <c r="N86" s="68" t="s">
        <v>42</v>
      </c>
      <c r="O86" s="68" t="s">
        <v>102</v>
      </c>
      <c r="P86" s="68" t="s">
        <v>103</v>
      </c>
      <c r="Q86" s="68" t="s">
        <v>104</v>
      </c>
      <c r="R86" s="68" t="s">
        <v>105</v>
      </c>
      <c r="S86" s="68" t="s">
        <v>106</v>
      </c>
      <c r="T86" s="69" t="s">
        <v>107</v>
      </c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65" s="2" customFormat="1" ht="22.9" customHeight="1">
      <c r="A87" s="33"/>
      <c r="B87" s="34"/>
      <c r="C87" s="74" t="s">
        <v>108</v>
      </c>
      <c r="D87" s="35"/>
      <c r="E87" s="35"/>
      <c r="F87" s="35"/>
      <c r="G87" s="35"/>
      <c r="H87" s="35"/>
      <c r="I87" s="35"/>
      <c r="J87" s="145">
        <f>BK87</f>
        <v>0</v>
      </c>
      <c r="K87" s="35"/>
      <c r="L87" s="38"/>
      <c r="M87" s="70"/>
      <c r="N87" s="146"/>
      <c r="O87" s="71"/>
      <c r="P87" s="147">
        <f>P88</f>
        <v>0</v>
      </c>
      <c r="Q87" s="71"/>
      <c r="R87" s="147">
        <f>R88</f>
        <v>2356.1174119200004</v>
      </c>
      <c r="S87" s="71"/>
      <c r="T87" s="148">
        <f>T88</f>
        <v>12251.841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71</v>
      </c>
      <c r="AU87" s="16" t="s">
        <v>93</v>
      </c>
      <c r="BK87" s="149">
        <f>BK88</f>
        <v>0</v>
      </c>
    </row>
    <row r="88" spans="1:65" s="11" customFormat="1" ht="25.9" customHeight="1">
      <c r="B88" s="150"/>
      <c r="C88" s="151"/>
      <c r="D88" s="152" t="s">
        <v>71</v>
      </c>
      <c r="E88" s="153" t="s">
        <v>173</v>
      </c>
      <c r="F88" s="153" t="s">
        <v>174</v>
      </c>
      <c r="G88" s="151"/>
      <c r="H88" s="151"/>
      <c r="I88" s="154"/>
      <c r="J88" s="155">
        <f>BK88</f>
        <v>0</v>
      </c>
      <c r="K88" s="151"/>
      <c r="L88" s="156"/>
      <c r="M88" s="157"/>
      <c r="N88" s="158"/>
      <c r="O88" s="158"/>
      <c r="P88" s="159">
        <f>P89+P133+P149+P176+P215+P380+P383</f>
        <v>0</v>
      </c>
      <c r="Q88" s="158"/>
      <c r="R88" s="159">
        <f>R89+R133+R149+R176+R215+R380+R383</f>
        <v>2356.1174119200004</v>
      </c>
      <c r="S88" s="158"/>
      <c r="T88" s="160">
        <f>T89+T133+T149+T176+T215+T380+T383</f>
        <v>12251.841</v>
      </c>
      <c r="AR88" s="161" t="s">
        <v>80</v>
      </c>
      <c r="AT88" s="162" t="s">
        <v>71</v>
      </c>
      <c r="AU88" s="162" t="s">
        <v>72</v>
      </c>
      <c r="AY88" s="161" t="s">
        <v>111</v>
      </c>
      <c r="BK88" s="163">
        <f>BK89+BK133+BK149+BK176+BK215+BK380+BK383</f>
        <v>0</v>
      </c>
    </row>
    <row r="89" spans="1:65" s="11" customFormat="1" ht="22.9" customHeight="1">
      <c r="B89" s="150"/>
      <c r="C89" s="151"/>
      <c r="D89" s="152" t="s">
        <v>71</v>
      </c>
      <c r="E89" s="194" t="s">
        <v>80</v>
      </c>
      <c r="F89" s="194" t="s">
        <v>175</v>
      </c>
      <c r="G89" s="151"/>
      <c r="H89" s="151"/>
      <c r="I89" s="154"/>
      <c r="J89" s="195">
        <f>BK89</f>
        <v>0</v>
      </c>
      <c r="K89" s="151"/>
      <c r="L89" s="156"/>
      <c r="M89" s="157"/>
      <c r="N89" s="158"/>
      <c r="O89" s="158"/>
      <c r="P89" s="159">
        <f>SUM(P90:P132)</f>
        <v>0</v>
      </c>
      <c r="Q89" s="158"/>
      <c r="R89" s="159">
        <f>SUM(R90:R132)</f>
        <v>5.826179999999999</v>
      </c>
      <c r="S89" s="158"/>
      <c r="T89" s="160">
        <f>SUM(T90:T132)</f>
        <v>10427.880000000001</v>
      </c>
      <c r="AR89" s="161" t="s">
        <v>80</v>
      </c>
      <c r="AT89" s="162" t="s">
        <v>71</v>
      </c>
      <c r="AU89" s="162" t="s">
        <v>80</v>
      </c>
      <c r="AY89" s="161" t="s">
        <v>111</v>
      </c>
      <c r="BK89" s="163">
        <f>SUM(BK90:BK132)</f>
        <v>0</v>
      </c>
    </row>
    <row r="90" spans="1:65" s="2" customFormat="1" ht="55.5" customHeight="1">
      <c r="A90" s="33"/>
      <c r="B90" s="34"/>
      <c r="C90" s="164" t="s">
        <v>80</v>
      </c>
      <c r="D90" s="164" t="s">
        <v>112</v>
      </c>
      <c r="E90" s="165" t="s">
        <v>176</v>
      </c>
      <c r="F90" s="166" t="s">
        <v>177</v>
      </c>
      <c r="G90" s="167" t="s">
        <v>178</v>
      </c>
      <c r="H90" s="168">
        <v>15</v>
      </c>
      <c r="I90" s="169"/>
      <c r="J90" s="170">
        <f>ROUND(I90*H90,2)</f>
        <v>0</v>
      </c>
      <c r="K90" s="166" t="s">
        <v>116</v>
      </c>
      <c r="L90" s="38"/>
      <c r="M90" s="171" t="s">
        <v>19</v>
      </c>
      <c r="N90" s="172" t="s">
        <v>43</v>
      </c>
      <c r="O90" s="63"/>
      <c r="P90" s="173">
        <f>O90*H90</f>
        <v>0</v>
      </c>
      <c r="Q90" s="173">
        <v>0</v>
      </c>
      <c r="R90" s="173">
        <f>Q90*H90</f>
        <v>0</v>
      </c>
      <c r="S90" s="173">
        <v>0.29499999999999998</v>
      </c>
      <c r="T90" s="174">
        <f>S90*H90</f>
        <v>4.4249999999999998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5" t="s">
        <v>136</v>
      </c>
      <c r="AT90" s="175" t="s">
        <v>112</v>
      </c>
      <c r="AU90" s="175" t="s">
        <v>82</v>
      </c>
      <c r="AY90" s="16" t="s">
        <v>111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16" t="s">
        <v>80</v>
      </c>
      <c r="BK90" s="176">
        <f>ROUND(I90*H90,2)</f>
        <v>0</v>
      </c>
      <c r="BL90" s="16" t="s">
        <v>136</v>
      </c>
      <c r="BM90" s="175" t="s">
        <v>179</v>
      </c>
    </row>
    <row r="91" spans="1:65" s="2" customFormat="1" ht="11.25">
      <c r="A91" s="33"/>
      <c r="B91" s="34"/>
      <c r="C91" s="35"/>
      <c r="D91" s="177" t="s">
        <v>119</v>
      </c>
      <c r="E91" s="35"/>
      <c r="F91" s="178" t="s">
        <v>180</v>
      </c>
      <c r="G91" s="35"/>
      <c r="H91" s="35"/>
      <c r="I91" s="179"/>
      <c r="J91" s="35"/>
      <c r="K91" s="35"/>
      <c r="L91" s="38"/>
      <c r="M91" s="180"/>
      <c r="N91" s="181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119</v>
      </c>
      <c r="AU91" s="16" t="s">
        <v>82</v>
      </c>
    </row>
    <row r="92" spans="1:65" s="2" customFormat="1" ht="49.15" customHeight="1">
      <c r="A92" s="33"/>
      <c r="B92" s="34"/>
      <c r="C92" s="164" t="s">
        <v>82</v>
      </c>
      <c r="D92" s="164" t="s">
        <v>112</v>
      </c>
      <c r="E92" s="165" t="s">
        <v>181</v>
      </c>
      <c r="F92" s="166" t="s">
        <v>182</v>
      </c>
      <c r="G92" s="167" t="s">
        <v>178</v>
      </c>
      <c r="H92" s="168">
        <v>4240</v>
      </c>
      <c r="I92" s="169"/>
      <c r="J92" s="170">
        <f>ROUND(I92*H92,2)</f>
        <v>0</v>
      </c>
      <c r="K92" s="166" t="s">
        <v>116</v>
      </c>
      <c r="L92" s="38"/>
      <c r="M92" s="171" t="s">
        <v>19</v>
      </c>
      <c r="N92" s="172" t="s">
        <v>43</v>
      </c>
      <c r="O92" s="63"/>
      <c r="P92" s="173">
        <f>O92*H92</f>
        <v>0</v>
      </c>
      <c r="Q92" s="173">
        <v>5.0000000000000002E-5</v>
      </c>
      <c r="R92" s="173">
        <f>Q92*H92</f>
        <v>0.21200000000000002</v>
      </c>
      <c r="S92" s="173">
        <v>0.115</v>
      </c>
      <c r="T92" s="174">
        <f>S92*H92</f>
        <v>487.6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5" t="s">
        <v>136</v>
      </c>
      <c r="AT92" s="175" t="s">
        <v>112</v>
      </c>
      <c r="AU92" s="175" t="s">
        <v>82</v>
      </c>
      <c r="AY92" s="16" t="s">
        <v>111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6" t="s">
        <v>80</v>
      </c>
      <c r="BK92" s="176">
        <f>ROUND(I92*H92,2)</f>
        <v>0</v>
      </c>
      <c r="BL92" s="16" t="s">
        <v>136</v>
      </c>
      <c r="BM92" s="175" t="s">
        <v>183</v>
      </c>
    </row>
    <row r="93" spans="1:65" s="2" customFormat="1" ht="11.25">
      <c r="A93" s="33"/>
      <c r="B93" s="34"/>
      <c r="C93" s="35"/>
      <c r="D93" s="177" t="s">
        <v>119</v>
      </c>
      <c r="E93" s="35"/>
      <c r="F93" s="178" t="s">
        <v>184</v>
      </c>
      <c r="G93" s="35"/>
      <c r="H93" s="35"/>
      <c r="I93" s="179"/>
      <c r="J93" s="35"/>
      <c r="K93" s="35"/>
      <c r="L93" s="38"/>
      <c r="M93" s="180"/>
      <c r="N93" s="181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119</v>
      </c>
      <c r="AU93" s="16" t="s">
        <v>82</v>
      </c>
    </row>
    <row r="94" spans="1:65" s="13" customFormat="1" ht="11.25">
      <c r="B94" s="196"/>
      <c r="C94" s="197"/>
      <c r="D94" s="182" t="s">
        <v>185</v>
      </c>
      <c r="E94" s="198" t="s">
        <v>19</v>
      </c>
      <c r="F94" s="199" t="s">
        <v>186</v>
      </c>
      <c r="G94" s="197"/>
      <c r="H94" s="198" t="s">
        <v>19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185</v>
      </c>
      <c r="AU94" s="205" t="s">
        <v>82</v>
      </c>
      <c r="AV94" s="13" t="s">
        <v>80</v>
      </c>
      <c r="AW94" s="13" t="s">
        <v>33</v>
      </c>
      <c r="AX94" s="13" t="s">
        <v>72</v>
      </c>
      <c r="AY94" s="205" t="s">
        <v>111</v>
      </c>
    </row>
    <row r="95" spans="1:65" s="13" customFormat="1" ht="11.25">
      <c r="B95" s="196"/>
      <c r="C95" s="197"/>
      <c r="D95" s="182" t="s">
        <v>185</v>
      </c>
      <c r="E95" s="198" t="s">
        <v>19</v>
      </c>
      <c r="F95" s="199" t="s">
        <v>187</v>
      </c>
      <c r="G95" s="197"/>
      <c r="H95" s="198" t="s">
        <v>19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185</v>
      </c>
      <c r="AU95" s="205" t="s">
        <v>82</v>
      </c>
      <c r="AV95" s="13" t="s">
        <v>80</v>
      </c>
      <c r="AW95" s="13" t="s">
        <v>33</v>
      </c>
      <c r="AX95" s="13" t="s">
        <v>72</v>
      </c>
      <c r="AY95" s="205" t="s">
        <v>111</v>
      </c>
    </row>
    <row r="96" spans="1:65" s="14" customFormat="1" ht="11.25">
      <c r="B96" s="206"/>
      <c r="C96" s="207"/>
      <c r="D96" s="182" t="s">
        <v>185</v>
      </c>
      <c r="E96" s="208" t="s">
        <v>19</v>
      </c>
      <c r="F96" s="209" t="s">
        <v>188</v>
      </c>
      <c r="G96" s="207"/>
      <c r="H96" s="210">
        <v>140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185</v>
      </c>
      <c r="AU96" s="216" t="s">
        <v>82</v>
      </c>
      <c r="AV96" s="14" t="s">
        <v>82</v>
      </c>
      <c r="AW96" s="14" t="s">
        <v>33</v>
      </c>
      <c r="AX96" s="14" t="s">
        <v>72</v>
      </c>
      <c r="AY96" s="216" t="s">
        <v>111</v>
      </c>
    </row>
    <row r="97" spans="1:65" s="13" customFormat="1" ht="11.25">
      <c r="B97" s="196"/>
      <c r="C97" s="197"/>
      <c r="D97" s="182" t="s">
        <v>185</v>
      </c>
      <c r="E97" s="198" t="s">
        <v>19</v>
      </c>
      <c r="F97" s="199" t="s">
        <v>189</v>
      </c>
      <c r="G97" s="197"/>
      <c r="H97" s="198" t="s">
        <v>19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185</v>
      </c>
      <c r="AU97" s="205" t="s">
        <v>82</v>
      </c>
      <c r="AV97" s="13" t="s">
        <v>80</v>
      </c>
      <c r="AW97" s="13" t="s">
        <v>33</v>
      </c>
      <c r="AX97" s="13" t="s">
        <v>72</v>
      </c>
      <c r="AY97" s="205" t="s">
        <v>111</v>
      </c>
    </row>
    <row r="98" spans="1:65" s="14" customFormat="1" ht="11.25">
      <c r="B98" s="206"/>
      <c r="C98" s="207"/>
      <c r="D98" s="182" t="s">
        <v>185</v>
      </c>
      <c r="E98" s="208" t="s">
        <v>19</v>
      </c>
      <c r="F98" s="209" t="s">
        <v>190</v>
      </c>
      <c r="G98" s="207"/>
      <c r="H98" s="210">
        <v>4100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185</v>
      </c>
      <c r="AU98" s="216" t="s">
        <v>82</v>
      </c>
      <c r="AV98" s="14" t="s">
        <v>82</v>
      </c>
      <c r="AW98" s="14" t="s">
        <v>33</v>
      </c>
      <c r="AX98" s="14" t="s">
        <v>72</v>
      </c>
      <c r="AY98" s="216" t="s">
        <v>111</v>
      </c>
    </row>
    <row r="99" spans="1:65" s="2" customFormat="1" ht="49.15" customHeight="1">
      <c r="A99" s="33"/>
      <c r="B99" s="34"/>
      <c r="C99" s="164" t="s">
        <v>130</v>
      </c>
      <c r="D99" s="164" t="s">
        <v>112</v>
      </c>
      <c r="E99" s="165" t="s">
        <v>191</v>
      </c>
      <c r="F99" s="166" t="s">
        <v>192</v>
      </c>
      <c r="G99" s="167" t="s">
        <v>178</v>
      </c>
      <c r="H99" s="168">
        <v>43186</v>
      </c>
      <c r="I99" s="169"/>
      <c r="J99" s="170">
        <f>ROUND(I99*H99,2)</f>
        <v>0</v>
      </c>
      <c r="K99" s="166" t="s">
        <v>116</v>
      </c>
      <c r="L99" s="38"/>
      <c r="M99" s="171" t="s">
        <v>19</v>
      </c>
      <c r="N99" s="172" t="s">
        <v>43</v>
      </c>
      <c r="O99" s="63"/>
      <c r="P99" s="173">
        <f>O99*H99</f>
        <v>0</v>
      </c>
      <c r="Q99" s="173">
        <v>1.2999999999999999E-4</v>
      </c>
      <c r="R99" s="173">
        <f>Q99*H99</f>
        <v>5.6141799999999993</v>
      </c>
      <c r="S99" s="173">
        <v>0.23</v>
      </c>
      <c r="T99" s="174">
        <f>S99*H99</f>
        <v>9932.7800000000007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5" t="s">
        <v>136</v>
      </c>
      <c r="AT99" s="175" t="s">
        <v>112</v>
      </c>
      <c r="AU99" s="175" t="s">
        <v>82</v>
      </c>
      <c r="AY99" s="16" t="s">
        <v>111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6" t="s">
        <v>80</v>
      </c>
      <c r="BK99" s="176">
        <f>ROUND(I99*H99,2)</f>
        <v>0</v>
      </c>
      <c r="BL99" s="16" t="s">
        <v>136</v>
      </c>
      <c r="BM99" s="175" t="s">
        <v>193</v>
      </c>
    </row>
    <row r="100" spans="1:65" s="2" customFormat="1" ht="11.25">
      <c r="A100" s="33"/>
      <c r="B100" s="34"/>
      <c r="C100" s="35"/>
      <c r="D100" s="177" t="s">
        <v>119</v>
      </c>
      <c r="E100" s="35"/>
      <c r="F100" s="178" t="s">
        <v>194</v>
      </c>
      <c r="G100" s="35"/>
      <c r="H100" s="35"/>
      <c r="I100" s="179"/>
      <c r="J100" s="35"/>
      <c r="K100" s="35"/>
      <c r="L100" s="38"/>
      <c r="M100" s="180"/>
      <c r="N100" s="181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119</v>
      </c>
      <c r="AU100" s="16" t="s">
        <v>82</v>
      </c>
    </row>
    <row r="101" spans="1:65" s="13" customFormat="1" ht="11.25">
      <c r="B101" s="196"/>
      <c r="C101" s="197"/>
      <c r="D101" s="182" t="s">
        <v>185</v>
      </c>
      <c r="E101" s="198" t="s">
        <v>19</v>
      </c>
      <c r="F101" s="199" t="s">
        <v>187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185</v>
      </c>
      <c r="AU101" s="205" t="s">
        <v>82</v>
      </c>
      <c r="AV101" s="13" t="s">
        <v>80</v>
      </c>
      <c r="AW101" s="13" t="s">
        <v>33</v>
      </c>
      <c r="AX101" s="13" t="s">
        <v>72</v>
      </c>
      <c r="AY101" s="205" t="s">
        <v>111</v>
      </c>
    </row>
    <row r="102" spans="1:65" s="14" customFormat="1" ht="11.25">
      <c r="B102" s="206"/>
      <c r="C102" s="207"/>
      <c r="D102" s="182" t="s">
        <v>185</v>
      </c>
      <c r="E102" s="208" t="s">
        <v>19</v>
      </c>
      <c r="F102" s="209" t="s">
        <v>195</v>
      </c>
      <c r="G102" s="207"/>
      <c r="H102" s="210">
        <v>1452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185</v>
      </c>
      <c r="AU102" s="216" t="s">
        <v>82</v>
      </c>
      <c r="AV102" s="14" t="s">
        <v>82</v>
      </c>
      <c r="AW102" s="14" t="s">
        <v>33</v>
      </c>
      <c r="AX102" s="14" t="s">
        <v>72</v>
      </c>
      <c r="AY102" s="216" t="s">
        <v>111</v>
      </c>
    </row>
    <row r="103" spans="1:65" s="13" customFormat="1" ht="11.25">
      <c r="B103" s="196"/>
      <c r="C103" s="197"/>
      <c r="D103" s="182" t="s">
        <v>185</v>
      </c>
      <c r="E103" s="198" t="s">
        <v>19</v>
      </c>
      <c r="F103" s="199" t="s">
        <v>189</v>
      </c>
      <c r="G103" s="197"/>
      <c r="H103" s="198" t="s">
        <v>19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185</v>
      </c>
      <c r="AU103" s="205" t="s">
        <v>82</v>
      </c>
      <c r="AV103" s="13" t="s">
        <v>80</v>
      </c>
      <c r="AW103" s="13" t="s">
        <v>33</v>
      </c>
      <c r="AX103" s="13" t="s">
        <v>72</v>
      </c>
      <c r="AY103" s="205" t="s">
        <v>111</v>
      </c>
    </row>
    <row r="104" spans="1:65" s="14" customFormat="1" ht="11.25">
      <c r="B104" s="206"/>
      <c r="C104" s="207"/>
      <c r="D104" s="182" t="s">
        <v>185</v>
      </c>
      <c r="E104" s="208" t="s">
        <v>19</v>
      </c>
      <c r="F104" s="209" t="s">
        <v>196</v>
      </c>
      <c r="G104" s="207"/>
      <c r="H104" s="210">
        <v>41734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185</v>
      </c>
      <c r="AU104" s="216" t="s">
        <v>82</v>
      </c>
      <c r="AV104" s="14" t="s">
        <v>82</v>
      </c>
      <c r="AW104" s="14" t="s">
        <v>33</v>
      </c>
      <c r="AX104" s="14" t="s">
        <v>72</v>
      </c>
      <c r="AY104" s="216" t="s">
        <v>111</v>
      </c>
    </row>
    <row r="105" spans="1:65" s="2" customFormat="1" ht="49.15" customHeight="1">
      <c r="A105" s="33"/>
      <c r="B105" s="34"/>
      <c r="C105" s="164" t="s">
        <v>136</v>
      </c>
      <c r="D105" s="164" t="s">
        <v>112</v>
      </c>
      <c r="E105" s="165" t="s">
        <v>197</v>
      </c>
      <c r="F105" s="166" t="s">
        <v>198</v>
      </c>
      <c r="G105" s="167" t="s">
        <v>199</v>
      </c>
      <c r="H105" s="168">
        <v>15</v>
      </c>
      <c r="I105" s="169"/>
      <c r="J105" s="170">
        <f>ROUND(I105*H105,2)</f>
        <v>0</v>
      </c>
      <c r="K105" s="166" t="s">
        <v>116</v>
      </c>
      <c r="L105" s="38"/>
      <c r="M105" s="171" t="s">
        <v>19</v>
      </c>
      <c r="N105" s="172" t="s">
        <v>43</v>
      </c>
      <c r="O105" s="63"/>
      <c r="P105" s="173">
        <f>O105*H105</f>
        <v>0</v>
      </c>
      <c r="Q105" s="173">
        <v>0</v>
      </c>
      <c r="R105" s="173">
        <f>Q105*H105</f>
        <v>0</v>
      </c>
      <c r="S105" s="173">
        <v>0.20499999999999999</v>
      </c>
      <c r="T105" s="174">
        <f>S105*H105</f>
        <v>3.0749999999999997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5" t="s">
        <v>136</v>
      </c>
      <c r="AT105" s="175" t="s">
        <v>112</v>
      </c>
      <c r="AU105" s="175" t="s">
        <v>82</v>
      </c>
      <c r="AY105" s="16" t="s">
        <v>111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16" t="s">
        <v>80</v>
      </c>
      <c r="BK105" s="176">
        <f>ROUND(I105*H105,2)</f>
        <v>0</v>
      </c>
      <c r="BL105" s="16" t="s">
        <v>136</v>
      </c>
      <c r="BM105" s="175" t="s">
        <v>200</v>
      </c>
    </row>
    <row r="106" spans="1:65" s="2" customFormat="1" ht="11.25">
      <c r="A106" s="33"/>
      <c r="B106" s="34"/>
      <c r="C106" s="35"/>
      <c r="D106" s="177" t="s">
        <v>119</v>
      </c>
      <c r="E106" s="35"/>
      <c r="F106" s="178" t="s">
        <v>201</v>
      </c>
      <c r="G106" s="35"/>
      <c r="H106" s="35"/>
      <c r="I106" s="179"/>
      <c r="J106" s="35"/>
      <c r="K106" s="35"/>
      <c r="L106" s="38"/>
      <c r="M106" s="180"/>
      <c r="N106" s="18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119</v>
      </c>
      <c r="AU106" s="16" t="s">
        <v>82</v>
      </c>
    </row>
    <row r="107" spans="1:65" s="2" customFormat="1" ht="44.25" customHeight="1">
      <c r="A107" s="33"/>
      <c r="B107" s="34"/>
      <c r="C107" s="164" t="s">
        <v>141</v>
      </c>
      <c r="D107" s="164" t="s">
        <v>112</v>
      </c>
      <c r="E107" s="165" t="s">
        <v>202</v>
      </c>
      <c r="F107" s="166" t="s">
        <v>203</v>
      </c>
      <c r="G107" s="167" t="s">
        <v>204</v>
      </c>
      <c r="H107" s="168">
        <v>73.3</v>
      </c>
      <c r="I107" s="169"/>
      <c r="J107" s="170">
        <f>ROUND(I107*H107,2)</f>
        <v>0</v>
      </c>
      <c r="K107" s="166" t="s">
        <v>116</v>
      </c>
      <c r="L107" s="38"/>
      <c r="M107" s="171" t="s">
        <v>19</v>
      </c>
      <c r="N107" s="172" t="s">
        <v>43</v>
      </c>
      <c r="O107" s="63"/>
      <c r="P107" s="173">
        <f>O107*H107</f>
        <v>0</v>
      </c>
      <c r="Q107" s="173">
        <v>0</v>
      </c>
      <c r="R107" s="173">
        <f>Q107*H107</f>
        <v>0</v>
      </c>
      <c r="S107" s="173">
        <v>0</v>
      </c>
      <c r="T107" s="174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5" t="s">
        <v>136</v>
      </c>
      <c r="AT107" s="175" t="s">
        <v>112</v>
      </c>
      <c r="AU107" s="175" t="s">
        <v>82</v>
      </c>
      <c r="AY107" s="16" t="s">
        <v>111</v>
      </c>
      <c r="BE107" s="176">
        <f>IF(N107="základní",J107,0)</f>
        <v>0</v>
      </c>
      <c r="BF107" s="176">
        <f>IF(N107="snížená",J107,0)</f>
        <v>0</v>
      </c>
      <c r="BG107" s="176">
        <f>IF(N107="zákl. přenesená",J107,0)</f>
        <v>0</v>
      </c>
      <c r="BH107" s="176">
        <f>IF(N107="sníž. přenesená",J107,0)</f>
        <v>0</v>
      </c>
      <c r="BI107" s="176">
        <f>IF(N107="nulová",J107,0)</f>
        <v>0</v>
      </c>
      <c r="BJ107" s="16" t="s">
        <v>80</v>
      </c>
      <c r="BK107" s="176">
        <f>ROUND(I107*H107,2)</f>
        <v>0</v>
      </c>
      <c r="BL107" s="16" t="s">
        <v>136</v>
      </c>
      <c r="BM107" s="175" t="s">
        <v>205</v>
      </c>
    </row>
    <row r="108" spans="1:65" s="2" customFormat="1" ht="11.25">
      <c r="A108" s="33"/>
      <c r="B108" s="34"/>
      <c r="C108" s="35"/>
      <c r="D108" s="177" t="s">
        <v>119</v>
      </c>
      <c r="E108" s="35"/>
      <c r="F108" s="178" t="s">
        <v>206</v>
      </c>
      <c r="G108" s="35"/>
      <c r="H108" s="35"/>
      <c r="I108" s="179"/>
      <c r="J108" s="35"/>
      <c r="K108" s="35"/>
      <c r="L108" s="38"/>
      <c r="M108" s="180"/>
      <c r="N108" s="181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119</v>
      </c>
      <c r="AU108" s="16" t="s">
        <v>82</v>
      </c>
    </row>
    <row r="109" spans="1:65" s="13" customFormat="1" ht="11.25">
      <c r="B109" s="196"/>
      <c r="C109" s="197"/>
      <c r="D109" s="182" t="s">
        <v>185</v>
      </c>
      <c r="E109" s="198" t="s">
        <v>19</v>
      </c>
      <c r="F109" s="199" t="s">
        <v>207</v>
      </c>
      <c r="G109" s="197"/>
      <c r="H109" s="198" t="s">
        <v>19</v>
      </c>
      <c r="I109" s="200"/>
      <c r="J109" s="197"/>
      <c r="K109" s="197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185</v>
      </c>
      <c r="AU109" s="205" t="s">
        <v>82</v>
      </c>
      <c r="AV109" s="13" t="s">
        <v>80</v>
      </c>
      <c r="AW109" s="13" t="s">
        <v>33</v>
      </c>
      <c r="AX109" s="13" t="s">
        <v>72</v>
      </c>
      <c r="AY109" s="205" t="s">
        <v>111</v>
      </c>
    </row>
    <row r="110" spans="1:65" s="14" customFormat="1" ht="11.25">
      <c r="B110" s="206"/>
      <c r="C110" s="207"/>
      <c r="D110" s="182" t="s">
        <v>185</v>
      </c>
      <c r="E110" s="208" t="s">
        <v>19</v>
      </c>
      <c r="F110" s="209" t="s">
        <v>208</v>
      </c>
      <c r="G110" s="207"/>
      <c r="H110" s="210">
        <v>73.3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185</v>
      </c>
      <c r="AU110" s="216" t="s">
        <v>82</v>
      </c>
      <c r="AV110" s="14" t="s">
        <v>82</v>
      </c>
      <c r="AW110" s="14" t="s">
        <v>33</v>
      </c>
      <c r="AX110" s="14" t="s">
        <v>72</v>
      </c>
      <c r="AY110" s="216" t="s">
        <v>111</v>
      </c>
    </row>
    <row r="111" spans="1:65" s="2" customFormat="1" ht="37.9" customHeight="1">
      <c r="A111" s="33"/>
      <c r="B111" s="34"/>
      <c r="C111" s="164" t="s">
        <v>147</v>
      </c>
      <c r="D111" s="164" t="s">
        <v>112</v>
      </c>
      <c r="E111" s="165" t="s">
        <v>209</v>
      </c>
      <c r="F111" s="166" t="s">
        <v>210</v>
      </c>
      <c r="G111" s="167" t="s">
        <v>204</v>
      </c>
      <c r="H111" s="168">
        <v>12</v>
      </c>
      <c r="I111" s="169"/>
      <c r="J111" s="170">
        <f>ROUND(I111*H111,2)</f>
        <v>0</v>
      </c>
      <c r="K111" s="166" t="s">
        <v>116</v>
      </c>
      <c r="L111" s="38"/>
      <c r="M111" s="171" t="s">
        <v>19</v>
      </c>
      <c r="N111" s="172" t="s">
        <v>43</v>
      </c>
      <c r="O111" s="63"/>
      <c r="P111" s="173">
        <f>O111*H111</f>
        <v>0</v>
      </c>
      <c r="Q111" s="173">
        <v>0</v>
      </c>
      <c r="R111" s="173">
        <f>Q111*H111</f>
        <v>0</v>
      </c>
      <c r="S111" s="173">
        <v>0</v>
      </c>
      <c r="T111" s="174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5" t="s">
        <v>136</v>
      </c>
      <c r="AT111" s="175" t="s">
        <v>112</v>
      </c>
      <c r="AU111" s="175" t="s">
        <v>82</v>
      </c>
      <c r="AY111" s="16" t="s">
        <v>111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6" t="s">
        <v>80</v>
      </c>
      <c r="BK111" s="176">
        <f>ROUND(I111*H111,2)</f>
        <v>0</v>
      </c>
      <c r="BL111" s="16" t="s">
        <v>136</v>
      </c>
      <c r="BM111" s="175" t="s">
        <v>211</v>
      </c>
    </row>
    <row r="112" spans="1:65" s="2" customFormat="1" ht="11.25">
      <c r="A112" s="33"/>
      <c r="B112" s="34"/>
      <c r="C112" s="35"/>
      <c r="D112" s="177" t="s">
        <v>119</v>
      </c>
      <c r="E112" s="35"/>
      <c r="F112" s="178" t="s">
        <v>212</v>
      </c>
      <c r="G112" s="35"/>
      <c r="H112" s="35"/>
      <c r="I112" s="179"/>
      <c r="J112" s="35"/>
      <c r="K112" s="35"/>
      <c r="L112" s="38"/>
      <c r="M112" s="180"/>
      <c r="N112" s="18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119</v>
      </c>
      <c r="AU112" s="16" t="s">
        <v>82</v>
      </c>
    </row>
    <row r="113" spans="1:65" s="13" customFormat="1" ht="11.25">
      <c r="B113" s="196"/>
      <c r="C113" s="197"/>
      <c r="D113" s="182" t="s">
        <v>185</v>
      </c>
      <c r="E113" s="198" t="s">
        <v>19</v>
      </c>
      <c r="F113" s="199" t="s">
        <v>213</v>
      </c>
      <c r="G113" s="197"/>
      <c r="H113" s="198" t="s">
        <v>19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185</v>
      </c>
      <c r="AU113" s="205" t="s">
        <v>82</v>
      </c>
      <c r="AV113" s="13" t="s">
        <v>80</v>
      </c>
      <c r="AW113" s="13" t="s">
        <v>33</v>
      </c>
      <c r="AX113" s="13" t="s">
        <v>72</v>
      </c>
      <c r="AY113" s="205" t="s">
        <v>111</v>
      </c>
    </row>
    <row r="114" spans="1:65" s="14" customFormat="1" ht="11.25">
      <c r="B114" s="206"/>
      <c r="C114" s="207"/>
      <c r="D114" s="182" t="s">
        <v>185</v>
      </c>
      <c r="E114" s="208" t="s">
        <v>19</v>
      </c>
      <c r="F114" s="209" t="s">
        <v>214</v>
      </c>
      <c r="G114" s="207"/>
      <c r="H114" s="210">
        <v>12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185</v>
      </c>
      <c r="AU114" s="216" t="s">
        <v>82</v>
      </c>
      <c r="AV114" s="14" t="s">
        <v>82</v>
      </c>
      <c r="AW114" s="14" t="s">
        <v>33</v>
      </c>
      <c r="AX114" s="14" t="s">
        <v>72</v>
      </c>
      <c r="AY114" s="216" t="s">
        <v>111</v>
      </c>
    </row>
    <row r="115" spans="1:65" s="2" customFormat="1" ht="62.65" customHeight="1">
      <c r="A115" s="33"/>
      <c r="B115" s="34"/>
      <c r="C115" s="164" t="s">
        <v>153</v>
      </c>
      <c r="D115" s="164" t="s">
        <v>112</v>
      </c>
      <c r="E115" s="165" t="s">
        <v>215</v>
      </c>
      <c r="F115" s="166" t="s">
        <v>216</v>
      </c>
      <c r="G115" s="167" t="s">
        <v>204</v>
      </c>
      <c r="H115" s="168">
        <v>85.3</v>
      </c>
      <c r="I115" s="169"/>
      <c r="J115" s="170">
        <f>ROUND(I115*H115,2)</f>
        <v>0</v>
      </c>
      <c r="K115" s="166" t="s">
        <v>116</v>
      </c>
      <c r="L115" s="38"/>
      <c r="M115" s="171" t="s">
        <v>19</v>
      </c>
      <c r="N115" s="172" t="s">
        <v>43</v>
      </c>
      <c r="O115" s="63"/>
      <c r="P115" s="173">
        <f>O115*H115</f>
        <v>0</v>
      </c>
      <c r="Q115" s="173">
        <v>0</v>
      </c>
      <c r="R115" s="173">
        <f>Q115*H115</f>
        <v>0</v>
      </c>
      <c r="S115" s="173">
        <v>0</v>
      </c>
      <c r="T115" s="174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5" t="s">
        <v>136</v>
      </c>
      <c r="AT115" s="175" t="s">
        <v>112</v>
      </c>
      <c r="AU115" s="175" t="s">
        <v>82</v>
      </c>
      <c r="AY115" s="16" t="s">
        <v>111</v>
      </c>
      <c r="BE115" s="176">
        <f>IF(N115="základní",J115,0)</f>
        <v>0</v>
      </c>
      <c r="BF115" s="176">
        <f>IF(N115="snížená",J115,0)</f>
        <v>0</v>
      </c>
      <c r="BG115" s="176">
        <f>IF(N115="zákl. přenesená",J115,0)</f>
        <v>0</v>
      </c>
      <c r="BH115" s="176">
        <f>IF(N115="sníž. přenesená",J115,0)</f>
        <v>0</v>
      </c>
      <c r="BI115" s="176">
        <f>IF(N115="nulová",J115,0)</f>
        <v>0</v>
      </c>
      <c r="BJ115" s="16" t="s">
        <v>80</v>
      </c>
      <c r="BK115" s="176">
        <f>ROUND(I115*H115,2)</f>
        <v>0</v>
      </c>
      <c r="BL115" s="16" t="s">
        <v>136</v>
      </c>
      <c r="BM115" s="175" t="s">
        <v>217</v>
      </c>
    </row>
    <row r="116" spans="1:65" s="2" customFormat="1" ht="11.25">
      <c r="A116" s="33"/>
      <c r="B116" s="34"/>
      <c r="C116" s="35"/>
      <c r="D116" s="177" t="s">
        <v>119</v>
      </c>
      <c r="E116" s="35"/>
      <c r="F116" s="178" t="s">
        <v>218</v>
      </c>
      <c r="G116" s="35"/>
      <c r="H116" s="35"/>
      <c r="I116" s="179"/>
      <c r="J116" s="35"/>
      <c r="K116" s="35"/>
      <c r="L116" s="38"/>
      <c r="M116" s="180"/>
      <c r="N116" s="18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119</v>
      </c>
      <c r="AU116" s="16" t="s">
        <v>82</v>
      </c>
    </row>
    <row r="117" spans="1:65" s="14" customFormat="1" ht="11.25">
      <c r="B117" s="206"/>
      <c r="C117" s="207"/>
      <c r="D117" s="182" t="s">
        <v>185</v>
      </c>
      <c r="E117" s="208" t="s">
        <v>19</v>
      </c>
      <c r="F117" s="209" t="s">
        <v>219</v>
      </c>
      <c r="G117" s="207"/>
      <c r="H117" s="210">
        <v>85.3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185</v>
      </c>
      <c r="AU117" s="216" t="s">
        <v>82</v>
      </c>
      <c r="AV117" s="14" t="s">
        <v>82</v>
      </c>
      <c r="AW117" s="14" t="s">
        <v>33</v>
      </c>
      <c r="AX117" s="14" t="s">
        <v>72</v>
      </c>
      <c r="AY117" s="216" t="s">
        <v>111</v>
      </c>
    </row>
    <row r="118" spans="1:65" s="2" customFormat="1" ht="44.25" customHeight="1">
      <c r="A118" s="33"/>
      <c r="B118" s="34"/>
      <c r="C118" s="164" t="s">
        <v>159</v>
      </c>
      <c r="D118" s="164" t="s">
        <v>112</v>
      </c>
      <c r="E118" s="165" t="s">
        <v>220</v>
      </c>
      <c r="F118" s="166" t="s">
        <v>221</v>
      </c>
      <c r="G118" s="167" t="s">
        <v>222</v>
      </c>
      <c r="H118" s="168">
        <v>157.80500000000001</v>
      </c>
      <c r="I118" s="169"/>
      <c r="J118" s="170">
        <f>ROUND(I118*H118,2)</f>
        <v>0</v>
      </c>
      <c r="K118" s="166" t="s">
        <v>116</v>
      </c>
      <c r="L118" s="38"/>
      <c r="M118" s="171" t="s">
        <v>19</v>
      </c>
      <c r="N118" s="172" t="s">
        <v>43</v>
      </c>
      <c r="O118" s="63"/>
      <c r="P118" s="173">
        <f>O118*H118</f>
        <v>0</v>
      </c>
      <c r="Q118" s="173">
        <v>0</v>
      </c>
      <c r="R118" s="173">
        <f>Q118*H118</f>
        <v>0</v>
      </c>
      <c r="S118" s="173">
        <v>0</v>
      </c>
      <c r="T118" s="174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5" t="s">
        <v>136</v>
      </c>
      <c r="AT118" s="175" t="s">
        <v>112</v>
      </c>
      <c r="AU118" s="175" t="s">
        <v>82</v>
      </c>
      <c r="AY118" s="16" t="s">
        <v>111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6" t="s">
        <v>80</v>
      </c>
      <c r="BK118" s="176">
        <f>ROUND(I118*H118,2)</f>
        <v>0</v>
      </c>
      <c r="BL118" s="16" t="s">
        <v>136</v>
      </c>
      <c r="BM118" s="175" t="s">
        <v>223</v>
      </c>
    </row>
    <row r="119" spans="1:65" s="2" customFormat="1" ht="11.25">
      <c r="A119" s="33"/>
      <c r="B119" s="34"/>
      <c r="C119" s="35"/>
      <c r="D119" s="177" t="s">
        <v>119</v>
      </c>
      <c r="E119" s="35"/>
      <c r="F119" s="178" t="s">
        <v>224</v>
      </c>
      <c r="G119" s="35"/>
      <c r="H119" s="35"/>
      <c r="I119" s="179"/>
      <c r="J119" s="35"/>
      <c r="K119" s="35"/>
      <c r="L119" s="38"/>
      <c r="M119" s="180"/>
      <c r="N119" s="18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119</v>
      </c>
      <c r="AU119" s="16" t="s">
        <v>82</v>
      </c>
    </row>
    <row r="120" spans="1:65" s="14" customFormat="1" ht="11.25">
      <c r="B120" s="206"/>
      <c r="C120" s="207"/>
      <c r="D120" s="182" t="s">
        <v>185</v>
      </c>
      <c r="E120" s="208" t="s">
        <v>19</v>
      </c>
      <c r="F120" s="209" t="s">
        <v>225</v>
      </c>
      <c r="G120" s="207"/>
      <c r="H120" s="210">
        <v>157.80500000000001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185</v>
      </c>
      <c r="AU120" s="216" t="s">
        <v>82</v>
      </c>
      <c r="AV120" s="14" t="s">
        <v>82</v>
      </c>
      <c r="AW120" s="14" t="s">
        <v>33</v>
      </c>
      <c r="AX120" s="14" t="s">
        <v>72</v>
      </c>
      <c r="AY120" s="216" t="s">
        <v>111</v>
      </c>
    </row>
    <row r="121" spans="1:65" s="2" customFormat="1" ht="33" customHeight="1">
      <c r="A121" s="33"/>
      <c r="B121" s="34"/>
      <c r="C121" s="164" t="s">
        <v>226</v>
      </c>
      <c r="D121" s="164" t="s">
        <v>112</v>
      </c>
      <c r="E121" s="165" t="s">
        <v>227</v>
      </c>
      <c r="F121" s="166" t="s">
        <v>228</v>
      </c>
      <c r="G121" s="167" t="s">
        <v>178</v>
      </c>
      <c r="H121" s="168">
        <v>799</v>
      </c>
      <c r="I121" s="169"/>
      <c r="J121" s="170">
        <f>ROUND(I121*H121,2)</f>
        <v>0</v>
      </c>
      <c r="K121" s="166" t="s">
        <v>116</v>
      </c>
      <c r="L121" s="38"/>
      <c r="M121" s="171" t="s">
        <v>19</v>
      </c>
      <c r="N121" s="172" t="s">
        <v>43</v>
      </c>
      <c r="O121" s="63"/>
      <c r="P121" s="173">
        <f>O121*H121</f>
        <v>0</v>
      </c>
      <c r="Q121" s="173">
        <v>0</v>
      </c>
      <c r="R121" s="173">
        <f>Q121*H121</f>
        <v>0</v>
      </c>
      <c r="S121" s="173">
        <v>0</v>
      </c>
      <c r="T121" s="174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5" t="s">
        <v>136</v>
      </c>
      <c r="AT121" s="175" t="s">
        <v>112</v>
      </c>
      <c r="AU121" s="175" t="s">
        <v>82</v>
      </c>
      <c r="AY121" s="16" t="s">
        <v>111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16" t="s">
        <v>80</v>
      </c>
      <c r="BK121" s="176">
        <f>ROUND(I121*H121,2)</f>
        <v>0</v>
      </c>
      <c r="BL121" s="16" t="s">
        <v>136</v>
      </c>
      <c r="BM121" s="175" t="s">
        <v>229</v>
      </c>
    </row>
    <row r="122" spans="1:65" s="2" customFormat="1" ht="11.25">
      <c r="A122" s="33"/>
      <c r="B122" s="34"/>
      <c r="C122" s="35"/>
      <c r="D122" s="177" t="s">
        <v>119</v>
      </c>
      <c r="E122" s="35"/>
      <c r="F122" s="178" t="s">
        <v>230</v>
      </c>
      <c r="G122" s="35"/>
      <c r="H122" s="35"/>
      <c r="I122" s="179"/>
      <c r="J122" s="35"/>
      <c r="K122" s="35"/>
      <c r="L122" s="38"/>
      <c r="M122" s="180"/>
      <c r="N122" s="181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119</v>
      </c>
      <c r="AU122" s="16" t="s">
        <v>82</v>
      </c>
    </row>
    <row r="123" spans="1:65" s="13" customFormat="1" ht="11.25">
      <c r="B123" s="196"/>
      <c r="C123" s="197"/>
      <c r="D123" s="182" t="s">
        <v>185</v>
      </c>
      <c r="E123" s="198" t="s">
        <v>19</v>
      </c>
      <c r="F123" s="199" t="s">
        <v>231</v>
      </c>
      <c r="G123" s="197"/>
      <c r="H123" s="198" t="s">
        <v>19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185</v>
      </c>
      <c r="AU123" s="205" t="s">
        <v>82</v>
      </c>
      <c r="AV123" s="13" t="s">
        <v>80</v>
      </c>
      <c r="AW123" s="13" t="s">
        <v>33</v>
      </c>
      <c r="AX123" s="13" t="s">
        <v>72</v>
      </c>
      <c r="AY123" s="205" t="s">
        <v>111</v>
      </c>
    </row>
    <row r="124" spans="1:65" s="14" customFormat="1" ht="11.25">
      <c r="B124" s="206"/>
      <c r="C124" s="207"/>
      <c r="D124" s="182" t="s">
        <v>185</v>
      </c>
      <c r="E124" s="208" t="s">
        <v>19</v>
      </c>
      <c r="F124" s="209" t="s">
        <v>232</v>
      </c>
      <c r="G124" s="207"/>
      <c r="H124" s="210">
        <v>733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185</v>
      </c>
      <c r="AU124" s="216" t="s">
        <v>82</v>
      </c>
      <c r="AV124" s="14" t="s">
        <v>82</v>
      </c>
      <c r="AW124" s="14" t="s">
        <v>33</v>
      </c>
      <c r="AX124" s="14" t="s">
        <v>72</v>
      </c>
      <c r="AY124" s="216" t="s">
        <v>111</v>
      </c>
    </row>
    <row r="125" spans="1:65" s="13" customFormat="1" ht="11.25">
      <c r="B125" s="196"/>
      <c r="C125" s="197"/>
      <c r="D125" s="182" t="s">
        <v>185</v>
      </c>
      <c r="E125" s="198" t="s">
        <v>19</v>
      </c>
      <c r="F125" s="199" t="s">
        <v>233</v>
      </c>
      <c r="G125" s="197"/>
      <c r="H125" s="198" t="s">
        <v>19</v>
      </c>
      <c r="I125" s="200"/>
      <c r="J125" s="197"/>
      <c r="K125" s="197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185</v>
      </c>
      <c r="AU125" s="205" t="s">
        <v>82</v>
      </c>
      <c r="AV125" s="13" t="s">
        <v>80</v>
      </c>
      <c r="AW125" s="13" t="s">
        <v>33</v>
      </c>
      <c r="AX125" s="13" t="s">
        <v>72</v>
      </c>
      <c r="AY125" s="205" t="s">
        <v>111</v>
      </c>
    </row>
    <row r="126" spans="1:65" s="14" customFormat="1" ht="11.25">
      <c r="B126" s="206"/>
      <c r="C126" s="207"/>
      <c r="D126" s="182" t="s">
        <v>185</v>
      </c>
      <c r="E126" s="208" t="s">
        <v>19</v>
      </c>
      <c r="F126" s="209" t="s">
        <v>234</v>
      </c>
      <c r="G126" s="207"/>
      <c r="H126" s="210">
        <v>8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185</v>
      </c>
      <c r="AU126" s="216" t="s">
        <v>82</v>
      </c>
      <c r="AV126" s="14" t="s">
        <v>82</v>
      </c>
      <c r="AW126" s="14" t="s">
        <v>33</v>
      </c>
      <c r="AX126" s="14" t="s">
        <v>72</v>
      </c>
      <c r="AY126" s="216" t="s">
        <v>111</v>
      </c>
    </row>
    <row r="127" spans="1:65" s="13" customFormat="1" ht="11.25">
      <c r="B127" s="196"/>
      <c r="C127" s="197"/>
      <c r="D127" s="182" t="s">
        <v>185</v>
      </c>
      <c r="E127" s="198" t="s">
        <v>19</v>
      </c>
      <c r="F127" s="199" t="s">
        <v>235</v>
      </c>
      <c r="G127" s="197"/>
      <c r="H127" s="198" t="s">
        <v>19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185</v>
      </c>
      <c r="AU127" s="205" t="s">
        <v>82</v>
      </c>
      <c r="AV127" s="13" t="s">
        <v>80</v>
      </c>
      <c r="AW127" s="13" t="s">
        <v>33</v>
      </c>
      <c r="AX127" s="13" t="s">
        <v>72</v>
      </c>
      <c r="AY127" s="205" t="s">
        <v>111</v>
      </c>
    </row>
    <row r="128" spans="1:65" s="14" customFormat="1" ht="11.25">
      <c r="B128" s="206"/>
      <c r="C128" s="207"/>
      <c r="D128" s="182" t="s">
        <v>185</v>
      </c>
      <c r="E128" s="208" t="s">
        <v>19</v>
      </c>
      <c r="F128" s="209" t="s">
        <v>236</v>
      </c>
      <c r="G128" s="207"/>
      <c r="H128" s="210">
        <v>6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185</v>
      </c>
      <c r="AU128" s="216" t="s">
        <v>82</v>
      </c>
      <c r="AV128" s="14" t="s">
        <v>82</v>
      </c>
      <c r="AW128" s="14" t="s">
        <v>33</v>
      </c>
      <c r="AX128" s="14" t="s">
        <v>72</v>
      </c>
      <c r="AY128" s="216" t="s">
        <v>111</v>
      </c>
    </row>
    <row r="129" spans="1:65" s="13" customFormat="1" ht="11.25">
      <c r="B129" s="196"/>
      <c r="C129" s="197"/>
      <c r="D129" s="182" t="s">
        <v>185</v>
      </c>
      <c r="E129" s="198" t="s">
        <v>19</v>
      </c>
      <c r="F129" s="199" t="s">
        <v>237</v>
      </c>
      <c r="G129" s="197"/>
      <c r="H129" s="198" t="s">
        <v>19</v>
      </c>
      <c r="I129" s="200"/>
      <c r="J129" s="197"/>
      <c r="K129" s="197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185</v>
      </c>
      <c r="AU129" s="205" t="s">
        <v>82</v>
      </c>
      <c r="AV129" s="13" t="s">
        <v>80</v>
      </c>
      <c r="AW129" s="13" t="s">
        <v>33</v>
      </c>
      <c r="AX129" s="13" t="s">
        <v>72</v>
      </c>
      <c r="AY129" s="205" t="s">
        <v>111</v>
      </c>
    </row>
    <row r="130" spans="1:65" s="14" customFormat="1" ht="11.25">
      <c r="B130" s="206"/>
      <c r="C130" s="207"/>
      <c r="D130" s="182" t="s">
        <v>185</v>
      </c>
      <c r="E130" s="208" t="s">
        <v>19</v>
      </c>
      <c r="F130" s="209" t="s">
        <v>238</v>
      </c>
      <c r="G130" s="207"/>
      <c r="H130" s="210">
        <v>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185</v>
      </c>
      <c r="AU130" s="216" t="s">
        <v>82</v>
      </c>
      <c r="AV130" s="14" t="s">
        <v>82</v>
      </c>
      <c r="AW130" s="14" t="s">
        <v>33</v>
      </c>
      <c r="AX130" s="14" t="s">
        <v>72</v>
      </c>
      <c r="AY130" s="216" t="s">
        <v>111</v>
      </c>
    </row>
    <row r="131" spans="1:65" s="13" customFormat="1" ht="11.25">
      <c r="B131" s="196"/>
      <c r="C131" s="197"/>
      <c r="D131" s="182" t="s">
        <v>185</v>
      </c>
      <c r="E131" s="198" t="s">
        <v>19</v>
      </c>
      <c r="F131" s="199" t="s">
        <v>239</v>
      </c>
      <c r="G131" s="197"/>
      <c r="H131" s="198" t="s">
        <v>19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185</v>
      </c>
      <c r="AU131" s="205" t="s">
        <v>82</v>
      </c>
      <c r="AV131" s="13" t="s">
        <v>80</v>
      </c>
      <c r="AW131" s="13" t="s">
        <v>33</v>
      </c>
      <c r="AX131" s="13" t="s">
        <v>72</v>
      </c>
      <c r="AY131" s="205" t="s">
        <v>111</v>
      </c>
    </row>
    <row r="132" spans="1:65" s="14" customFormat="1" ht="11.25">
      <c r="B132" s="206"/>
      <c r="C132" s="207"/>
      <c r="D132" s="182" t="s">
        <v>185</v>
      </c>
      <c r="E132" s="208" t="s">
        <v>19</v>
      </c>
      <c r="F132" s="209" t="s">
        <v>240</v>
      </c>
      <c r="G132" s="207"/>
      <c r="H132" s="210">
        <v>48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185</v>
      </c>
      <c r="AU132" s="216" t="s">
        <v>82</v>
      </c>
      <c r="AV132" s="14" t="s">
        <v>82</v>
      </c>
      <c r="AW132" s="14" t="s">
        <v>33</v>
      </c>
      <c r="AX132" s="14" t="s">
        <v>72</v>
      </c>
      <c r="AY132" s="216" t="s">
        <v>111</v>
      </c>
    </row>
    <row r="133" spans="1:65" s="11" customFormat="1" ht="22.9" customHeight="1">
      <c r="B133" s="150"/>
      <c r="C133" s="151"/>
      <c r="D133" s="152" t="s">
        <v>71</v>
      </c>
      <c r="E133" s="194" t="s">
        <v>130</v>
      </c>
      <c r="F133" s="194" t="s">
        <v>241</v>
      </c>
      <c r="G133" s="151"/>
      <c r="H133" s="151"/>
      <c r="I133" s="154"/>
      <c r="J133" s="195">
        <f>BK133</f>
        <v>0</v>
      </c>
      <c r="K133" s="151"/>
      <c r="L133" s="156"/>
      <c r="M133" s="157"/>
      <c r="N133" s="158"/>
      <c r="O133" s="158"/>
      <c r="P133" s="159">
        <f>SUM(P134:P148)</f>
        <v>0</v>
      </c>
      <c r="Q133" s="158"/>
      <c r="R133" s="159">
        <f>SUM(R134:R148)</f>
        <v>1.2629376699999999</v>
      </c>
      <c r="S133" s="158"/>
      <c r="T133" s="160">
        <f>SUM(T134:T148)</f>
        <v>0</v>
      </c>
      <c r="AR133" s="161" t="s">
        <v>80</v>
      </c>
      <c r="AT133" s="162" t="s">
        <v>71</v>
      </c>
      <c r="AU133" s="162" t="s">
        <v>80</v>
      </c>
      <c r="AY133" s="161" t="s">
        <v>111</v>
      </c>
      <c r="BK133" s="163">
        <f>SUM(BK134:BK148)</f>
        <v>0</v>
      </c>
    </row>
    <row r="134" spans="1:65" s="2" customFormat="1" ht="16.5" customHeight="1">
      <c r="A134" s="33"/>
      <c r="B134" s="34"/>
      <c r="C134" s="164" t="s">
        <v>242</v>
      </c>
      <c r="D134" s="164" t="s">
        <v>112</v>
      </c>
      <c r="E134" s="165" t="s">
        <v>243</v>
      </c>
      <c r="F134" s="166" t="s">
        <v>244</v>
      </c>
      <c r="G134" s="167" t="s">
        <v>204</v>
      </c>
      <c r="H134" s="168">
        <v>3.64</v>
      </c>
      <c r="I134" s="169"/>
      <c r="J134" s="170">
        <f>ROUND(I134*H134,2)</f>
        <v>0</v>
      </c>
      <c r="K134" s="166" t="s">
        <v>116</v>
      </c>
      <c r="L134" s="38"/>
      <c r="M134" s="171" t="s">
        <v>19</v>
      </c>
      <c r="N134" s="172" t="s">
        <v>43</v>
      </c>
      <c r="O134" s="6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5" t="s">
        <v>136</v>
      </c>
      <c r="AT134" s="175" t="s">
        <v>112</v>
      </c>
      <c r="AU134" s="175" t="s">
        <v>82</v>
      </c>
      <c r="AY134" s="16" t="s">
        <v>111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6" t="s">
        <v>80</v>
      </c>
      <c r="BK134" s="176">
        <f>ROUND(I134*H134,2)</f>
        <v>0</v>
      </c>
      <c r="BL134" s="16" t="s">
        <v>136</v>
      </c>
      <c r="BM134" s="175" t="s">
        <v>245</v>
      </c>
    </row>
    <row r="135" spans="1:65" s="2" customFormat="1" ht="11.25">
      <c r="A135" s="33"/>
      <c r="B135" s="34"/>
      <c r="C135" s="35"/>
      <c r="D135" s="177" t="s">
        <v>119</v>
      </c>
      <c r="E135" s="35"/>
      <c r="F135" s="178" t="s">
        <v>246</v>
      </c>
      <c r="G135" s="35"/>
      <c r="H135" s="35"/>
      <c r="I135" s="179"/>
      <c r="J135" s="35"/>
      <c r="K135" s="35"/>
      <c r="L135" s="38"/>
      <c r="M135" s="180"/>
      <c r="N135" s="18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119</v>
      </c>
      <c r="AU135" s="16" t="s">
        <v>82</v>
      </c>
    </row>
    <row r="136" spans="1:65" s="13" customFormat="1" ht="11.25">
      <c r="B136" s="196"/>
      <c r="C136" s="197"/>
      <c r="D136" s="182" t="s">
        <v>185</v>
      </c>
      <c r="E136" s="198" t="s">
        <v>19</v>
      </c>
      <c r="F136" s="199" t="s">
        <v>247</v>
      </c>
      <c r="G136" s="197"/>
      <c r="H136" s="198" t="s">
        <v>19</v>
      </c>
      <c r="I136" s="200"/>
      <c r="J136" s="197"/>
      <c r="K136" s="197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185</v>
      </c>
      <c r="AU136" s="205" t="s">
        <v>82</v>
      </c>
      <c r="AV136" s="13" t="s">
        <v>80</v>
      </c>
      <c r="AW136" s="13" t="s">
        <v>33</v>
      </c>
      <c r="AX136" s="13" t="s">
        <v>72</v>
      </c>
      <c r="AY136" s="205" t="s">
        <v>111</v>
      </c>
    </row>
    <row r="137" spans="1:65" s="14" customFormat="1" ht="11.25">
      <c r="B137" s="206"/>
      <c r="C137" s="207"/>
      <c r="D137" s="182" t="s">
        <v>185</v>
      </c>
      <c r="E137" s="208" t="s">
        <v>19</v>
      </c>
      <c r="F137" s="209" t="s">
        <v>248</v>
      </c>
      <c r="G137" s="207"/>
      <c r="H137" s="210">
        <v>3.64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185</v>
      </c>
      <c r="AU137" s="216" t="s">
        <v>82</v>
      </c>
      <c r="AV137" s="14" t="s">
        <v>82</v>
      </c>
      <c r="AW137" s="14" t="s">
        <v>33</v>
      </c>
      <c r="AX137" s="14" t="s">
        <v>72</v>
      </c>
      <c r="AY137" s="216" t="s">
        <v>111</v>
      </c>
    </row>
    <row r="138" spans="1:65" s="2" customFormat="1" ht="24.2" customHeight="1">
      <c r="A138" s="33"/>
      <c r="B138" s="34"/>
      <c r="C138" s="164" t="s">
        <v>249</v>
      </c>
      <c r="D138" s="164" t="s">
        <v>112</v>
      </c>
      <c r="E138" s="165" t="s">
        <v>250</v>
      </c>
      <c r="F138" s="166" t="s">
        <v>251</v>
      </c>
      <c r="G138" s="167" t="s">
        <v>204</v>
      </c>
      <c r="H138" s="168">
        <v>3.64</v>
      </c>
      <c r="I138" s="169"/>
      <c r="J138" s="170">
        <f>ROUND(I138*H138,2)</f>
        <v>0</v>
      </c>
      <c r="K138" s="166" t="s">
        <v>116</v>
      </c>
      <c r="L138" s="38"/>
      <c r="M138" s="171" t="s">
        <v>19</v>
      </c>
      <c r="N138" s="172" t="s">
        <v>43</v>
      </c>
      <c r="O138" s="63"/>
      <c r="P138" s="173">
        <f>O138*H138</f>
        <v>0</v>
      </c>
      <c r="Q138" s="173">
        <v>4.8579999999999998E-2</v>
      </c>
      <c r="R138" s="173">
        <f>Q138*H138</f>
        <v>0.17683119999999999</v>
      </c>
      <c r="S138" s="173">
        <v>0</v>
      </c>
      <c r="T138" s="17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5" t="s">
        <v>136</v>
      </c>
      <c r="AT138" s="175" t="s">
        <v>112</v>
      </c>
      <c r="AU138" s="175" t="s">
        <v>82</v>
      </c>
      <c r="AY138" s="16" t="s">
        <v>111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6" t="s">
        <v>80</v>
      </c>
      <c r="BK138" s="176">
        <f>ROUND(I138*H138,2)</f>
        <v>0</v>
      </c>
      <c r="BL138" s="16" t="s">
        <v>136</v>
      </c>
      <c r="BM138" s="175" t="s">
        <v>252</v>
      </c>
    </row>
    <row r="139" spans="1:65" s="2" customFormat="1" ht="11.25">
      <c r="A139" s="33"/>
      <c r="B139" s="34"/>
      <c r="C139" s="35"/>
      <c r="D139" s="177" t="s">
        <v>119</v>
      </c>
      <c r="E139" s="35"/>
      <c r="F139" s="178" t="s">
        <v>253</v>
      </c>
      <c r="G139" s="35"/>
      <c r="H139" s="35"/>
      <c r="I139" s="179"/>
      <c r="J139" s="35"/>
      <c r="K139" s="35"/>
      <c r="L139" s="38"/>
      <c r="M139" s="180"/>
      <c r="N139" s="18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119</v>
      </c>
      <c r="AU139" s="16" t="s">
        <v>82</v>
      </c>
    </row>
    <row r="140" spans="1:65" s="2" customFormat="1" ht="16.5" customHeight="1">
      <c r="A140" s="33"/>
      <c r="B140" s="34"/>
      <c r="C140" s="164" t="s">
        <v>254</v>
      </c>
      <c r="D140" s="164" t="s">
        <v>112</v>
      </c>
      <c r="E140" s="165" t="s">
        <v>255</v>
      </c>
      <c r="F140" s="166" t="s">
        <v>256</v>
      </c>
      <c r="G140" s="167" t="s">
        <v>178</v>
      </c>
      <c r="H140" s="168">
        <v>12.82</v>
      </c>
      <c r="I140" s="169"/>
      <c r="J140" s="170">
        <f>ROUND(I140*H140,2)</f>
        <v>0</v>
      </c>
      <c r="K140" s="166" t="s">
        <v>116</v>
      </c>
      <c r="L140" s="38"/>
      <c r="M140" s="171" t="s">
        <v>19</v>
      </c>
      <c r="N140" s="172" t="s">
        <v>43</v>
      </c>
      <c r="O140" s="63"/>
      <c r="P140" s="173">
        <f>O140*H140</f>
        <v>0</v>
      </c>
      <c r="Q140" s="173">
        <v>4.1259999999999998E-2</v>
      </c>
      <c r="R140" s="173">
        <f>Q140*H140</f>
        <v>0.52895320000000001</v>
      </c>
      <c r="S140" s="173">
        <v>0</v>
      </c>
      <c r="T140" s="17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5" t="s">
        <v>136</v>
      </c>
      <c r="AT140" s="175" t="s">
        <v>112</v>
      </c>
      <c r="AU140" s="175" t="s">
        <v>82</v>
      </c>
      <c r="AY140" s="16" t="s">
        <v>111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6" t="s">
        <v>80</v>
      </c>
      <c r="BK140" s="176">
        <f>ROUND(I140*H140,2)</f>
        <v>0</v>
      </c>
      <c r="BL140" s="16" t="s">
        <v>136</v>
      </c>
      <c r="BM140" s="175" t="s">
        <v>257</v>
      </c>
    </row>
    <row r="141" spans="1:65" s="2" customFormat="1" ht="11.25">
      <c r="A141" s="33"/>
      <c r="B141" s="34"/>
      <c r="C141" s="35"/>
      <c r="D141" s="177" t="s">
        <v>119</v>
      </c>
      <c r="E141" s="35"/>
      <c r="F141" s="178" t="s">
        <v>258</v>
      </c>
      <c r="G141" s="35"/>
      <c r="H141" s="35"/>
      <c r="I141" s="179"/>
      <c r="J141" s="35"/>
      <c r="K141" s="35"/>
      <c r="L141" s="38"/>
      <c r="M141" s="180"/>
      <c r="N141" s="18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119</v>
      </c>
      <c r="AU141" s="16" t="s">
        <v>82</v>
      </c>
    </row>
    <row r="142" spans="1:65" s="13" customFormat="1" ht="11.25">
      <c r="B142" s="196"/>
      <c r="C142" s="197"/>
      <c r="D142" s="182" t="s">
        <v>185</v>
      </c>
      <c r="E142" s="198" t="s">
        <v>19</v>
      </c>
      <c r="F142" s="199" t="s">
        <v>247</v>
      </c>
      <c r="G142" s="197"/>
      <c r="H142" s="198" t="s">
        <v>19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185</v>
      </c>
      <c r="AU142" s="205" t="s">
        <v>82</v>
      </c>
      <c r="AV142" s="13" t="s">
        <v>80</v>
      </c>
      <c r="AW142" s="13" t="s">
        <v>33</v>
      </c>
      <c r="AX142" s="13" t="s">
        <v>72</v>
      </c>
      <c r="AY142" s="205" t="s">
        <v>111</v>
      </c>
    </row>
    <row r="143" spans="1:65" s="14" customFormat="1" ht="11.25">
      <c r="B143" s="206"/>
      <c r="C143" s="207"/>
      <c r="D143" s="182" t="s">
        <v>185</v>
      </c>
      <c r="E143" s="208" t="s">
        <v>19</v>
      </c>
      <c r="F143" s="209" t="s">
        <v>259</v>
      </c>
      <c r="G143" s="207"/>
      <c r="H143" s="210">
        <v>12.82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185</v>
      </c>
      <c r="AU143" s="216" t="s">
        <v>82</v>
      </c>
      <c r="AV143" s="14" t="s">
        <v>82</v>
      </c>
      <c r="AW143" s="14" t="s">
        <v>33</v>
      </c>
      <c r="AX143" s="14" t="s">
        <v>72</v>
      </c>
      <c r="AY143" s="216" t="s">
        <v>111</v>
      </c>
    </row>
    <row r="144" spans="1:65" s="2" customFormat="1" ht="16.5" customHeight="1">
      <c r="A144" s="33"/>
      <c r="B144" s="34"/>
      <c r="C144" s="164" t="s">
        <v>260</v>
      </c>
      <c r="D144" s="164" t="s">
        <v>112</v>
      </c>
      <c r="E144" s="165" t="s">
        <v>261</v>
      </c>
      <c r="F144" s="166" t="s">
        <v>262</v>
      </c>
      <c r="G144" s="167" t="s">
        <v>178</v>
      </c>
      <c r="H144" s="168">
        <v>12.82</v>
      </c>
      <c r="I144" s="169"/>
      <c r="J144" s="170">
        <f>ROUND(I144*H144,2)</f>
        <v>0</v>
      </c>
      <c r="K144" s="166" t="s">
        <v>116</v>
      </c>
      <c r="L144" s="38"/>
      <c r="M144" s="171" t="s">
        <v>19</v>
      </c>
      <c r="N144" s="172" t="s">
        <v>43</v>
      </c>
      <c r="O144" s="63"/>
      <c r="P144" s="173">
        <f>O144*H144</f>
        <v>0</v>
      </c>
      <c r="Q144" s="173">
        <v>2.0000000000000002E-5</v>
      </c>
      <c r="R144" s="173">
        <f>Q144*H144</f>
        <v>2.5640000000000005E-4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136</v>
      </c>
      <c r="AT144" s="175" t="s">
        <v>112</v>
      </c>
      <c r="AU144" s="175" t="s">
        <v>82</v>
      </c>
      <c r="AY144" s="16" t="s">
        <v>111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6" t="s">
        <v>80</v>
      </c>
      <c r="BK144" s="176">
        <f>ROUND(I144*H144,2)</f>
        <v>0</v>
      </c>
      <c r="BL144" s="16" t="s">
        <v>136</v>
      </c>
      <c r="BM144" s="175" t="s">
        <v>263</v>
      </c>
    </row>
    <row r="145" spans="1:65" s="2" customFormat="1" ht="11.25">
      <c r="A145" s="33"/>
      <c r="B145" s="34"/>
      <c r="C145" s="35"/>
      <c r="D145" s="177" t="s">
        <v>119</v>
      </c>
      <c r="E145" s="35"/>
      <c r="F145" s="178" t="s">
        <v>264</v>
      </c>
      <c r="G145" s="35"/>
      <c r="H145" s="35"/>
      <c r="I145" s="179"/>
      <c r="J145" s="35"/>
      <c r="K145" s="35"/>
      <c r="L145" s="38"/>
      <c r="M145" s="180"/>
      <c r="N145" s="18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119</v>
      </c>
      <c r="AU145" s="16" t="s">
        <v>82</v>
      </c>
    </row>
    <row r="146" spans="1:65" s="2" customFormat="1" ht="24.2" customHeight="1">
      <c r="A146" s="33"/>
      <c r="B146" s="34"/>
      <c r="C146" s="164" t="s">
        <v>265</v>
      </c>
      <c r="D146" s="164" t="s">
        <v>112</v>
      </c>
      <c r="E146" s="165" t="s">
        <v>266</v>
      </c>
      <c r="F146" s="166" t="s">
        <v>267</v>
      </c>
      <c r="G146" s="167" t="s">
        <v>222</v>
      </c>
      <c r="H146" s="168">
        <v>0.53100000000000003</v>
      </c>
      <c r="I146" s="169"/>
      <c r="J146" s="170">
        <f>ROUND(I146*H146,2)</f>
        <v>0</v>
      </c>
      <c r="K146" s="166" t="s">
        <v>116</v>
      </c>
      <c r="L146" s="38"/>
      <c r="M146" s="171" t="s">
        <v>19</v>
      </c>
      <c r="N146" s="172" t="s">
        <v>43</v>
      </c>
      <c r="O146" s="63"/>
      <c r="P146" s="173">
        <f>O146*H146</f>
        <v>0</v>
      </c>
      <c r="Q146" s="173">
        <v>1.04877</v>
      </c>
      <c r="R146" s="173">
        <f>Q146*H146</f>
        <v>0.55689686999999999</v>
      </c>
      <c r="S146" s="173">
        <v>0</v>
      </c>
      <c r="T146" s="17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5" t="s">
        <v>136</v>
      </c>
      <c r="AT146" s="175" t="s">
        <v>112</v>
      </c>
      <c r="AU146" s="175" t="s">
        <v>82</v>
      </c>
      <c r="AY146" s="16" t="s">
        <v>111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6" t="s">
        <v>80</v>
      </c>
      <c r="BK146" s="176">
        <f>ROUND(I146*H146,2)</f>
        <v>0</v>
      </c>
      <c r="BL146" s="16" t="s">
        <v>136</v>
      </c>
      <c r="BM146" s="175" t="s">
        <v>268</v>
      </c>
    </row>
    <row r="147" spans="1:65" s="2" customFormat="1" ht="11.25">
      <c r="A147" s="33"/>
      <c r="B147" s="34"/>
      <c r="C147" s="35"/>
      <c r="D147" s="177" t="s">
        <v>119</v>
      </c>
      <c r="E147" s="35"/>
      <c r="F147" s="178" t="s">
        <v>269</v>
      </c>
      <c r="G147" s="35"/>
      <c r="H147" s="35"/>
      <c r="I147" s="179"/>
      <c r="J147" s="35"/>
      <c r="K147" s="35"/>
      <c r="L147" s="38"/>
      <c r="M147" s="180"/>
      <c r="N147" s="18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119</v>
      </c>
      <c r="AU147" s="16" t="s">
        <v>82</v>
      </c>
    </row>
    <row r="148" spans="1:65" s="14" customFormat="1" ht="11.25">
      <c r="B148" s="206"/>
      <c r="C148" s="207"/>
      <c r="D148" s="182" t="s">
        <v>185</v>
      </c>
      <c r="E148" s="208" t="s">
        <v>19</v>
      </c>
      <c r="F148" s="209" t="s">
        <v>270</v>
      </c>
      <c r="G148" s="207"/>
      <c r="H148" s="210">
        <v>0.53100000000000003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185</v>
      </c>
      <c r="AU148" s="216" t="s">
        <v>82</v>
      </c>
      <c r="AV148" s="14" t="s">
        <v>82</v>
      </c>
      <c r="AW148" s="14" t="s">
        <v>33</v>
      </c>
      <c r="AX148" s="14" t="s">
        <v>72</v>
      </c>
      <c r="AY148" s="216" t="s">
        <v>111</v>
      </c>
    </row>
    <row r="149" spans="1:65" s="11" customFormat="1" ht="22.9" customHeight="1">
      <c r="B149" s="150"/>
      <c r="C149" s="151"/>
      <c r="D149" s="152" t="s">
        <v>71</v>
      </c>
      <c r="E149" s="194" t="s">
        <v>136</v>
      </c>
      <c r="F149" s="194" t="s">
        <v>271</v>
      </c>
      <c r="G149" s="151"/>
      <c r="H149" s="151"/>
      <c r="I149" s="154"/>
      <c r="J149" s="195">
        <f>BK149</f>
        <v>0</v>
      </c>
      <c r="K149" s="151"/>
      <c r="L149" s="156"/>
      <c r="M149" s="157"/>
      <c r="N149" s="158"/>
      <c r="O149" s="158"/>
      <c r="P149" s="159">
        <f>SUM(P150:P175)</f>
        <v>0</v>
      </c>
      <c r="Q149" s="158"/>
      <c r="R149" s="159">
        <f>SUM(R150:R175)</f>
        <v>39.516959999999997</v>
      </c>
      <c r="S149" s="158"/>
      <c r="T149" s="160">
        <f>SUM(T150:T175)</f>
        <v>0</v>
      </c>
      <c r="AR149" s="161" t="s">
        <v>80</v>
      </c>
      <c r="AT149" s="162" t="s">
        <v>71</v>
      </c>
      <c r="AU149" s="162" t="s">
        <v>80</v>
      </c>
      <c r="AY149" s="161" t="s">
        <v>111</v>
      </c>
      <c r="BK149" s="163">
        <f>SUM(BK150:BK175)</f>
        <v>0</v>
      </c>
    </row>
    <row r="150" spans="1:65" s="2" customFormat="1" ht="33" customHeight="1">
      <c r="A150" s="33"/>
      <c r="B150" s="34"/>
      <c r="C150" s="164" t="s">
        <v>8</v>
      </c>
      <c r="D150" s="164" t="s">
        <v>112</v>
      </c>
      <c r="E150" s="165" t="s">
        <v>272</v>
      </c>
      <c r="F150" s="166" t="s">
        <v>273</v>
      </c>
      <c r="G150" s="167" t="s">
        <v>178</v>
      </c>
      <c r="H150" s="168">
        <v>48</v>
      </c>
      <c r="I150" s="169"/>
      <c r="J150" s="170">
        <f>ROUND(I150*H150,2)</f>
        <v>0</v>
      </c>
      <c r="K150" s="166" t="s">
        <v>116</v>
      </c>
      <c r="L150" s="38"/>
      <c r="M150" s="171" t="s">
        <v>19</v>
      </c>
      <c r="N150" s="172" t="s">
        <v>43</v>
      </c>
      <c r="O150" s="63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5" t="s">
        <v>136</v>
      </c>
      <c r="AT150" s="175" t="s">
        <v>112</v>
      </c>
      <c r="AU150" s="175" t="s">
        <v>82</v>
      </c>
      <c r="AY150" s="16" t="s">
        <v>111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6" t="s">
        <v>80</v>
      </c>
      <c r="BK150" s="176">
        <f>ROUND(I150*H150,2)</f>
        <v>0</v>
      </c>
      <c r="BL150" s="16" t="s">
        <v>136</v>
      </c>
      <c r="BM150" s="175" t="s">
        <v>274</v>
      </c>
    </row>
    <row r="151" spans="1:65" s="2" customFormat="1" ht="11.25">
      <c r="A151" s="33"/>
      <c r="B151" s="34"/>
      <c r="C151" s="35"/>
      <c r="D151" s="177" t="s">
        <v>119</v>
      </c>
      <c r="E151" s="35"/>
      <c r="F151" s="178" t="s">
        <v>275</v>
      </c>
      <c r="G151" s="35"/>
      <c r="H151" s="35"/>
      <c r="I151" s="179"/>
      <c r="J151" s="35"/>
      <c r="K151" s="35"/>
      <c r="L151" s="38"/>
      <c r="M151" s="180"/>
      <c r="N151" s="18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119</v>
      </c>
      <c r="AU151" s="16" t="s">
        <v>82</v>
      </c>
    </row>
    <row r="152" spans="1:65" s="13" customFormat="1" ht="11.25">
      <c r="B152" s="196"/>
      <c r="C152" s="197"/>
      <c r="D152" s="182" t="s">
        <v>185</v>
      </c>
      <c r="E152" s="198" t="s">
        <v>19</v>
      </c>
      <c r="F152" s="199" t="s">
        <v>233</v>
      </c>
      <c r="G152" s="197"/>
      <c r="H152" s="198" t="s">
        <v>19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185</v>
      </c>
      <c r="AU152" s="205" t="s">
        <v>82</v>
      </c>
      <c r="AV152" s="13" t="s">
        <v>80</v>
      </c>
      <c r="AW152" s="13" t="s">
        <v>33</v>
      </c>
      <c r="AX152" s="13" t="s">
        <v>72</v>
      </c>
      <c r="AY152" s="205" t="s">
        <v>111</v>
      </c>
    </row>
    <row r="153" spans="1:65" s="14" customFormat="1" ht="11.25">
      <c r="B153" s="206"/>
      <c r="C153" s="207"/>
      <c r="D153" s="182" t="s">
        <v>185</v>
      </c>
      <c r="E153" s="208" t="s">
        <v>19</v>
      </c>
      <c r="F153" s="209" t="s">
        <v>276</v>
      </c>
      <c r="G153" s="207"/>
      <c r="H153" s="210">
        <v>16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185</v>
      </c>
      <c r="AU153" s="216" t="s">
        <v>82</v>
      </c>
      <c r="AV153" s="14" t="s">
        <v>82</v>
      </c>
      <c r="AW153" s="14" t="s">
        <v>33</v>
      </c>
      <c r="AX153" s="14" t="s">
        <v>72</v>
      </c>
      <c r="AY153" s="216" t="s">
        <v>111</v>
      </c>
    </row>
    <row r="154" spans="1:65" s="13" customFormat="1" ht="11.25">
      <c r="B154" s="196"/>
      <c r="C154" s="197"/>
      <c r="D154" s="182" t="s">
        <v>185</v>
      </c>
      <c r="E154" s="198" t="s">
        <v>19</v>
      </c>
      <c r="F154" s="199" t="s">
        <v>237</v>
      </c>
      <c r="G154" s="197"/>
      <c r="H154" s="198" t="s">
        <v>19</v>
      </c>
      <c r="I154" s="200"/>
      <c r="J154" s="197"/>
      <c r="K154" s="197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185</v>
      </c>
      <c r="AU154" s="205" t="s">
        <v>82</v>
      </c>
      <c r="AV154" s="13" t="s">
        <v>80</v>
      </c>
      <c r="AW154" s="13" t="s">
        <v>33</v>
      </c>
      <c r="AX154" s="13" t="s">
        <v>72</v>
      </c>
      <c r="AY154" s="205" t="s">
        <v>111</v>
      </c>
    </row>
    <row r="155" spans="1:65" s="14" customFormat="1" ht="11.25">
      <c r="B155" s="206"/>
      <c r="C155" s="207"/>
      <c r="D155" s="182" t="s">
        <v>185</v>
      </c>
      <c r="E155" s="208" t="s">
        <v>19</v>
      </c>
      <c r="F155" s="209" t="s">
        <v>276</v>
      </c>
      <c r="G155" s="207"/>
      <c r="H155" s="210">
        <v>16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185</v>
      </c>
      <c r="AU155" s="216" t="s">
        <v>82</v>
      </c>
      <c r="AV155" s="14" t="s">
        <v>82</v>
      </c>
      <c r="AW155" s="14" t="s">
        <v>33</v>
      </c>
      <c r="AX155" s="14" t="s">
        <v>72</v>
      </c>
      <c r="AY155" s="216" t="s">
        <v>111</v>
      </c>
    </row>
    <row r="156" spans="1:65" s="13" customFormat="1" ht="11.25">
      <c r="B156" s="196"/>
      <c r="C156" s="197"/>
      <c r="D156" s="182" t="s">
        <v>185</v>
      </c>
      <c r="E156" s="198" t="s">
        <v>19</v>
      </c>
      <c r="F156" s="199" t="s">
        <v>277</v>
      </c>
      <c r="G156" s="197"/>
      <c r="H156" s="198" t="s">
        <v>19</v>
      </c>
      <c r="I156" s="200"/>
      <c r="J156" s="197"/>
      <c r="K156" s="197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185</v>
      </c>
      <c r="AU156" s="205" t="s">
        <v>82</v>
      </c>
      <c r="AV156" s="13" t="s">
        <v>80</v>
      </c>
      <c r="AW156" s="13" t="s">
        <v>33</v>
      </c>
      <c r="AX156" s="13" t="s">
        <v>72</v>
      </c>
      <c r="AY156" s="205" t="s">
        <v>111</v>
      </c>
    </row>
    <row r="157" spans="1:65" s="14" customFormat="1" ht="11.25">
      <c r="B157" s="206"/>
      <c r="C157" s="207"/>
      <c r="D157" s="182" t="s">
        <v>185</v>
      </c>
      <c r="E157" s="208" t="s">
        <v>19</v>
      </c>
      <c r="F157" s="209" t="s">
        <v>276</v>
      </c>
      <c r="G157" s="207"/>
      <c r="H157" s="210">
        <v>16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185</v>
      </c>
      <c r="AU157" s="216" t="s">
        <v>82</v>
      </c>
      <c r="AV157" s="14" t="s">
        <v>82</v>
      </c>
      <c r="AW157" s="14" t="s">
        <v>33</v>
      </c>
      <c r="AX157" s="14" t="s">
        <v>72</v>
      </c>
      <c r="AY157" s="216" t="s">
        <v>111</v>
      </c>
    </row>
    <row r="158" spans="1:65" s="2" customFormat="1" ht="44.25" customHeight="1">
      <c r="A158" s="33"/>
      <c r="B158" s="34"/>
      <c r="C158" s="164" t="s">
        <v>278</v>
      </c>
      <c r="D158" s="164" t="s">
        <v>112</v>
      </c>
      <c r="E158" s="165" t="s">
        <v>279</v>
      </c>
      <c r="F158" s="166" t="s">
        <v>280</v>
      </c>
      <c r="G158" s="167" t="s">
        <v>178</v>
      </c>
      <c r="H158" s="168">
        <v>48</v>
      </c>
      <c r="I158" s="169"/>
      <c r="J158" s="170">
        <f>ROUND(I158*H158,2)</f>
        <v>0</v>
      </c>
      <c r="K158" s="166" t="s">
        <v>116</v>
      </c>
      <c r="L158" s="38"/>
      <c r="M158" s="171" t="s">
        <v>19</v>
      </c>
      <c r="N158" s="172" t="s">
        <v>43</v>
      </c>
      <c r="O158" s="63"/>
      <c r="P158" s="173">
        <f>O158*H158</f>
        <v>0</v>
      </c>
      <c r="Q158" s="173">
        <v>0.82326999999999995</v>
      </c>
      <c r="R158" s="173">
        <f>Q158*H158</f>
        <v>39.516959999999997</v>
      </c>
      <c r="S158" s="173">
        <v>0</v>
      </c>
      <c r="T158" s="17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5" t="s">
        <v>136</v>
      </c>
      <c r="AT158" s="175" t="s">
        <v>112</v>
      </c>
      <c r="AU158" s="175" t="s">
        <v>82</v>
      </c>
      <c r="AY158" s="16" t="s">
        <v>111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6" t="s">
        <v>80</v>
      </c>
      <c r="BK158" s="176">
        <f>ROUND(I158*H158,2)</f>
        <v>0</v>
      </c>
      <c r="BL158" s="16" t="s">
        <v>136</v>
      </c>
      <c r="BM158" s="175" t="s">
        <v>281</v>
      </c>
    </row>
    <row r="159" spans="1:65" s="2" customFormat="1" ht="11.25">
      <c r="A159" s="33"/>
      <c r="B159" s="34"/>
      <c r="C159" s="35"/>
      <c r="D159" s="177" t="s">
        <v>119</v>
      </c>
      <c r="E159" s="35"/>
      <c r="F159" s="178" t="s">
        <v>282</v>
      </c>
      <c r="G159" s="35"/>
      <c r="H159" s="35"/>
      <c r="I159" s="179"/>
      <c r="J159" s="35"/>
      <c r="K159" s="35"/>
      <c r="L159" s="38"/>
      <c r="M159" s="180"/>
      <c r="N159" s="181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119</v>
      </c>
      <c r="AU159" s="16" t="s">
        <v>82</v>
      </c>
    </row>
    <row r="160" spans="1:65" s="2" customFormat="1" ht="33" customHeight="1">
      <c r="A160" s="33"/>
      <c r="B160" s="34"/>
      <c r="C160" s="164" t="s">
        <v>283</v>
      </c>
      <c r="D160" s="164" t="s">
        <v>112</v>
      </c>
      <c r="E160" s="165" t="s">
        <v>284</v>
      </c>
      <c r="F160" s="166" t="s">
        <v>285</v>
      </c>
      <c r="G160" s="167" t="s">
        <v>204</v>
      </c>
      <c r="H160" s="168">
        <v>1.8</v>
      </c>
      <c r="I160" s="169"/>
      <c r="J160" s="170">
        <f>ROUND(I160*H160,2)</f>
        <v>0</v>
      </c>
      <c r="K160" s="166" t="s">
        <v>116</v>
      </c>
      <c r="L160" s="38"/>
      <c r="M160" s="171" t="s">
        <v>19</v>
      </c>
      <c r="N160" s="172" t="s">
        <v>43</v>
      </c>
      <c r="O160" s="6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5" t="s">
        <v>136</v>
      </c>
      <c r="AT160" s="175" t="s">
        <v>112</v>
      </c>
      <c r="AU160" s="175" t="s">
        <v>82</v>
      </c>
      <c r="AY160" s="16" t="s">
        <v>111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6" t="s">
        <v>80</v>
      </c>
      <c r="BK160" s="176">
        <f>ROUND(I160*H160,2)</f>
        <v>0</v>
      </c>
      <c r="BL160" s="16" t="s">
        <v>136</v>
      </c>
      <c r="BM160" s="175" t="s">
        <v>286</v>
      </c>
    </row>
    <row r="161" spans="1:65" s="2" customFormat="1" ht="11.25">
      <c r="A161" s="33"/>
      <c r="B161" s="34"/>
      <c r="C161" s="35"/>
      <c r="D161" s="177" t="s">
        <v>119</v>
      </c>
      <c r="E161" s="35"/>
      <c r="F161" s="178" t="s">
        <v>287</v>
      </c>
      <c r="G161" s="35"/>
      <c r="H161" s="35"/>
      <c r="I161" s="179"/>
      <c r="J161" s="35"/>
      <c r="K161" s="35"/>
      <c r="L161" s="38"/>
      <c r="M161" s="180"/>
      <c r="N161" s="18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119</v>
      </c>
      <c r="AU161" s="16" t="s">
        <v>82</v>
      </c>
    </row>
    <row r="162" spans="1:65" s="13" customFormat="1" ht="11.25">
      <c r="B162" s="196"/>
      <c r="C162" s="197"/>
      <c r="D162" s="182" t="s">
        <v>185</v>
      </c>
      <c r="E162" s="198" t="s">
        <v>19</v>
      </c>
      <c r="F162" s="199" t="s">
        <v>233</v>
      </c>
      <c r="G162" s="197"/>
      <c r="H162" s="198" t="s">
        <v>19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185</v>
      </c>
      <c r="AU162" s="205" t="s">
        <v>82</v>
      </c>
      <c r="AV162" s="13" t="s">
        <v>80</v>
      </c>
      <c r="AW162" s="13" t="s">
        <v>33</v>
      </c>
      <c r="AX162" s="13" t="s">
        <v>72</v>
      </c>
      <c r="AY162" s="205" t="s">
        <v>111</v>
      </c>
    </row>
    <row r="163" spans="1:65" s="14" customFormat="1" ht="11.25">
      <c r="B163" s="206"/>
      <c r="C163" s="207"/>
      <c r="D163" s="182" t="s">
        <v>185</v>
      </c>
      <c r="E163" s="208" t="s">
        <v>19</v>
      </c>
      <c r="F163" s="209" t="s">
        <v>288</v>
      </c>
      <c r="G163" s="207"/>
      <c r="H163" s="210">
        <v>0.8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185</v>
      </c>
      <c r="AU163" s="216" t="s">
        <v>82</v>
      </c>
      <c r="AV163" s="14" t="s">
        <v>82</v>
      </c>
      <c r="AW163" s="14" t="s">
        <v>33</v>
      </c>
      <c r="AX163" s="14" t="s">
        <v>72</v>
      </c>
      <c r="AY163" s="216" t="s">
        <v>111</v>
      </c>
    </row>
    <row r="164" spans="1:65" s="13" customFormat="1" ht="11.25">
      <c r="B164" s="196"/>
      <c r="C164" s="197"/>
      <c r="D164" s="182" t="s">
        <v>185</v>
      </c>
      <c r="E164" s="198" t="s">
        <v>19</v>
      </c>
      <c r="F164" s="199" t="s">
        <v>235</v>
      </c>
      <c r="G164" s="197"/>
      <c r="H164" s="198" t="s">
        <v>19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185</v>
      </c>
      <c r="AU164" s="205" t="s">
        <v>82</v>
      </c>
      <c r="AV164" s="13" t="s">
        <v>80</v>
      </c>
      <c r="AW164" s="13" t="s">
        <v>33</v>
      </c>
      <c r="AX164" s="13" t="s">
        <v>72</v>
      </c>
      <c r="AY164" s="205" t="s">
        <v>111</v>
      </c>
    </row>
    <row r="165" spans="1:65" s="14" customFormat="1" ht="11.25">
      <c r="B165" s="206"/>
      <c r="C165" s="207"/>
      <c r="D165" s="182" t="s">
        <v>185</v>
      </c>
      <c r="E165" s="208" t="s">
        <v>19</v>
      </c>
      <c r="F165" s="209" t="s">
        <v>289</v>
      </c>
      <c r="G165" s="207"/>
      <c r="H165" s="210">
        <v>0.6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185</v>
      </c>
      <c r="AU165" s="216" t="s">
        <v>82</v>
      </c>
      <c r="AV165" s="14" t="s">
        <v>82</v>
      </c>
      <c r="AW165" s="14" t="s">
        <v>33</v>
      </c>
      <c r="AX165" s="14" t="s">
        <v>72</v>
      </c>
      <c r="AY165" s="216" t="s">
        <v>111</v>
      </c>
    </row>
    <row r="166" spans="1:65" s="13" customFormat="1" ht="11.25">
      <c r="B166" s="196"/>
      <c r="C166" s="197"/>
      <c r="D166" s="182" t="s">
        <v>185</v>
      </c>
      <c r="E166" s="198" t="s">
        <v>19</v>
      </c>
      <c r="F166" s="199" t="s">
        <v>237</v>
      </c>
      <c r="G166" s="197"/>
      <c r="H166" s="198" t="s">
        <v>19</v>
      </c>
      <c r="I166" s="200"/>
      <c r="J166" s="197"/>
      <c r="K166" s="197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185</v>
      </c>
      <c r="AU166" s="205" t="s">
        <v>82</v>
      </c>
      <c r="AV166" s="13" t="s">
        <v>80</v>
      </c>
      <c r="AW166" s="13" t="s">
        <v>33</v>
      </c>
      <c r="AX166" s="13" t="s">
        <v>72</v>
      </c>
      <c r="AY166" s="205" t="s">
        <v>111</v>
      </c>
    </row>
    <row r="167" spans="1:65" s="14" customFormat="1" ht="11.25">
      <c r="B167" s="206"/>
      <c r="C167" s="207"/>
      <c r="D167" s="182" t="s">
        <v>185</v>
      </c>
      <c r="E167" s="208" t="s">
        <v>19</v>
      </c>
      <c r="F167" s="209" t="s">
        <v>290</v>
      </c>
      <c r="G167" s="207"/>
      <c r="H167" s="210">
        <v>0.4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185</v>
      </c>
      <c r="AU167" s="216" t="s">
        <v>82</v>
      </c>
      <c r="AV167" s="14" t="s">
        <v>82</v>
      </c>
      <c r="AW167" s="14" t="s">
        <v>33</v>
      </c>
      <c r="AX167" s="14" t="s">
        <v>72</v>
      </c>
      <c r="AY167" s="216" t="s">
        <v>111</v>
      </c>
    </row>
    <row r="168" spans="1:65" s="2" customFormat="1" ht="49.15" customHeight="1">
      <c r="A168" s="33"/>
      <c r="B168" s="34"/>
      <c r="C168" s="164" t="s">
        <v>291</v>
      </c>
      <c r="D168" s="164" t="s">
        <v>112</v>
      </c>
      <c r="E168" s="165" t="s">
        <v>292</v>
      </c>
      <c r="F168" s="166" t="s">
        <v>293</v>
      </c>
      <c r="G168" s="167" t="s">
        <v>204</v>
      </c>
      <c r="H168" s="168">
        <v>1.8</v>
      </c>
      <c r="I168" s="169"/>
      <c r="J168" s="170">
        <f>ROUND(I168*H168,2)</f>
        <v>0</v>
      </c>
      <c r="K168" s="166" t="s">
        <v>116</v>
      </c>
      <c r="L168" s="38"/>
      <c r="M168" s="171" t="s">
        <v>19</v>
      </c>
      <c r="N168" s="172" t="s">
        <v>43</v>
      </c>
      <c r="O168" s="63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5" t="s">
        <v>136</v>
      </c>
      <c r="AT168" s="175" t="s">
        <v>112</v>
      </c>
      <c r="AU168" s="175" t="s">
        <v>82</v>
      </c>
      <c r="AY168" s="16" t="s">
        <v>111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6" t="s">
        <v>80</v>
      </c>
      <c r="BK168" s="176">
        <f>ROUND(I168*H168,2)</f>
        <v>0</v>
      </c>
      <c r="BL168" s="16" t="s">
        <v>136</v>
      </c>
      <c r="BM168" s="175" t="s">
        <v>294</v>
      </c>
    </row>
    <row r="169" spans="1:65" s="2" customFormat="1" ht="11.25">
      <c r="A169" s="33"/>
      <c r="B169" s="34"/>
      <c r="C169" s="35"/>
      <c r="D169" s="177" t="s">
        <v>119</v>
      </c>
      <c r="E169" s="35"/>
      <c r="F169" s="178" t="s">
        <v>295</v>
      </c>
      <c r="G169" s="35"/>
      <c r="H169" s="35"/>
      <c r="I169" s="179"/>
      <c r="J169" s="35"/>
      <c r="K169" s="35"/>
      <c r="L169" s="38"/>
      <c r="M169" s="180"/>
      <c r="N169" s="18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119</v>
      </c>
      <c r="AU169" s="16" t="s">
        <v>82</v>
      </c>
    </row>
    <row r="170" spans="1:65" s="13" customFormat="1" ht="11.25">
      <c r="B170" s="196"/>
      <c r="C170" s="197"/>
      <c r="D170" s="182" t="s">
        <v>185</v>
      </c>
      <c r="E170" s="198" t="s">
        <v>19</v>
      </c>
      <c r="F170" s="199" t="s">
        <v>233</v>
      </c>
      <c r="G170" s="197"/>
      <c r="H170" s="198" t="s">
        <v>19</v>
      </c>
      <c r="I170" s="200"/>
      <c r="J170" s="197"/>
      <c r="K170" s="197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185</v>
      </c>
      <c r="AU170" s="205" t="s">
        <v>82</v>
      </c>
      <c r="AV170" s="13" t="s">
        <v>80</v>
      </c>
      <c r="AW170" s="13" t="s">
        <v>33</v>
      </c>
      <c r="AX170" s="13" t="s">
        <v>72</v>
      </c>
      <c r="AY170" s="205" t="s">
        <v>111</v>
      </c>
    </row>
    <row r="171" spans="1:65" s="14" customFormat="1" ht="11.25">
      <c r="B171" s="206"/>
      <c r="C171" s="207"/>
      <c r="D171" s="182" t="s">
        <v>185</v>
      </c>
      <c r="E171" s="208" t="s">
        <v>19</v>
      </c>
      <c r="F171" s="209" t="s">
        <v>288</v>
      </c>
      <c r="G171" s="207"/>
      <c r="H171" s="210">
        <v>0.8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185</v>
      </c>
      <c r="AU171" s="216" t="s">
        <v>82</v>
      </c>
      <c r="AV171" s="14" t="s">
        <v>82</v>
      </c>
      <c r="AW171" s="14" t="s">
        <v>33</v>
      </c>
      <c r="AX171" s="14" t="s">
        <v>72</v>
      </c>
      <c r="AY171" s="216" t="s">
        <v>111</v>
      </c>
    </row>
    <row r="172" spans="1:65" s="13" customFormat="1" ht="11.25">
      <c r="B172" s="196"/>
      <c r="C172" s="197"/>
      <c r="D172" s="182" t="s">
        <v>185</v>
      </c>
      <c r="E172" s="198" t="s">
        <v>19</v>
      </c>
      <c r="F172" s="199" t="s">
        <v>235</v>
      </c>
      <c r="G172" s="197"/>
      <c r="H172" s="198" t="s">
        <v>19</v>
      </c>
      <c r="I172" s="200"/>
      <c r="J172" s="197"/>
      <c r="K172" s="197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185</v>
      </c>
      <c r="AU172" s="205" t="s">
        <v>82</v>
      </c>
      <c r="AV172" s="13" t="s">
        <v>80</v>
      </c>
      <c r="AW172" s="13" t="s">
        <v>33</v>
      </c>
      <c r="AX172" s="13" t="s">
        <v>72</v>
      </c>
      <c r="AY172" s="205" t="s">
        <v>111</v>
      </c>
    </row>
    <row r="173" spans="1:65" s="14" customFormat="1" ht="11.25">
      <c r="B173" s="206"/>
      <c r="C173" s="207"/>
      <c r="D173" s="182" t="s">
        <v>185</v>
      </c>
      <c r="E173" s="208" t="s">
        <v>19</v>
      </c>
      <c r="F173" s="209" t="s">
        <v>289</v>
      </c>
      <c r="G173" s="207"/>
      <c r="H173" s="210">
        <v>0.6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185</v>
      </c>
      <c r="AU173" s="216" t="s">
        <v>82</v>
      </c>
      <c r="AV173" s="14" t="s">
        <v>82</v>
      </c>
      <c r="AW173" s="14" t="s">
        <v>33</v>
      </c>
      <c r="AX173" s="14" t="s">
        <v>72</v>
      </c>
      <c r="AY173" s="216" t="s">
        <v>111</v>
      </c>
    </row>
    <row r="174" spans="1:65" s="13" customFormat="1" ht="11.25">
      <c r="B174" s="196"/>
      <c r="C174" s="197"/>
      <c r="D174" s="182" t="s">
        <v>185</v>
      </c>
      <c r="E174" s="198" t="s">
        <v>19</v>
      </c>
      <c r="F174" s="199" t="s">
        <v>237</v>
      </c>
      <c r="G174" s="197"/>
      <c r="H174" s="198" t="s">
        <v>19</v>
      </c>
      <c r="I174" s="200"/>
      <c r="J174" s="197"/>
      <c r="K174" s="197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185</v>
      </c>
      <c r="AU174" s="205" t="s">
        <v>82</v>
      </c>
      <c r="AV174" s="13" t="s">
        <v>80</v>
      </c>
      <c r="AW174" s="13" t="s">
        <v>33</v>
      </c>
      <c r="AX174" s="13" t="s">
        <v>72</v>
      </c>
      <c r="AY174" s="205" t="s">
        <v>111</v>
      </c>
    </row>
    <row r="175" spans="1:65" s="14" customFormat="1" ht="11.25">
      <c r="B175" s="206"/>
      <c r="C175" s="207"/>
      <c r="D175" s="182" t="s">
        <v>185</v>
      </c>
      <c r="E175" s="208" t="s">
        <v>19</v>
      </c>
      <c r="F175" s="209" t="s">
        <v>290</v>
      </c>
      <c r="G175" s="207"/>
      <c r="H175" s="210">
        <v>0.4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185</v>
      </c>
      <c r="AU175" s="216" t="s">
        <v>82</v>
      </c>
      <c r="AV175" s="14" t="s">
        <v>82</v>
      </c>
      <c r="AW175" s="14" t="s">
        <v>33</v>
      </c>
      <c r="AX175" s="14" t="s">
        <v>72</v>
      </c>
      <c r="AY175" s="216" t="s">
        <v>111</v>
      </c>
    </row>
    <row r="176" spans="1:65" s="11" customFormat="1" ht="22.9" customHeight="1">
      <c r="B176" s="150"/>
      <c r="C176" s="151"/>
      <c r="D176" s="152" t="s">
        <v>71</v>
      </c>
      <c r="E176" s="194" t="s">
        <v>141</v>
      </c>
      <c r="F176" s="194" t="s">
        <v>296</v>
      </c>
      <c r="G176" s="151"/>
      <c r="H176" s="151"/>
      <c r="I176" s="154"/>
      <c r="J176" s="195">
        <f>BK176</f>
        <v>0</v>
      </c>
      <c r="K176" s="151"/>
      <c r="L176" s="156"/>
      <c r="M176" s="157"/>
      <c r="N176" s="158"/>
      <c r="O176" s="158"/>
      <c r="P176" s="159">
        <f>SUM(P177:P214)</f>
        <v>0</v>
      </c>
      <c r="Q176" s="158"/>
      <c r="R176" s="159">
        <f>SUM(R177:R214)</f>
        <v>2230.2132000000001</v>
      </c>
      <c r="S176" s="158"/>
      <c r="T176" s="160">
        <f>SUM(T177:T214)</f>
        <v>0</v>
      </c>
      <c r="AR176" s="161" t="s">
        <v>80</v>
      </c>
      <c r="AT176" s="162" t="s">
        <v>71</v>
      </c>
      <c r="AU176" s="162" t="s">
        <v>80</v>
      </c>
      <c r="AY176" s="161" t="s">
        <v>111</v>
      </c>
      <c r="BK176" s="163">
        <f>SUM(BK177:BK214)</f>
        <v>0</v>
      </c>
    </row>
    <row r="177" spans="1:65" s="2" customFormat="1" ht="49.15" customHeight="1">
      <c r="A177" s="33"/>
      <c r="B177" s="34"/>
      <c r="C177" s="164" t="s">
        <v>297</v>
      </c>
      <c r="D177" s="164" t="s">
        <v>112</v>
      </c>
      <c r="E177" s="165" t="s">
        <v>298</v>
      </c>
      <c r="F177" s="166" t="s">
        <v>299</v>
      </c>
      <c r="G177" s="167" t="s">
        <v>178</v>
      </c>
      <c r="H177" s="168">
        <v>4240</v>
      </c>
      <c r="I177" s="169"/>
      <c r="J177" s="170">
        <f>ROUND(I177*H177,2)</f>
        <v>0</v>
      </c>
      <c r="K177" s="166" t="s">
        <v>116</v>
      </c>
      <c r="L177" s="38"/>
      <c r="M177" s="171" t="s">
        <v>19</v>
      </c>
      <c r="N177" s="172" t="s">
        <v>43</v>
      </c>
      <c r="O177" s="6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5" t="s">
        <v>136</v>
      </c>
      <c r="AT177" s="175" t="s">
        <v>112</v>
      </c>
      <c r="AU177" s="175" t="s">
        <v>82</v>
      </c>
      <c r="AY177" s="16" t="s">
        <v>111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6" t="s">
        <v>80</v>
      </c>
      <c r="BK177" s="176">
        <f>ROUND(I177*H177,2)</f>
        <v>0</v>
      </c>
      <c r="BL177" s="16" t="s">
        <v>136</v>
      </c>
      <c r="BM177" s="175" t="s">
        <v>300</v>
      </c>
    </row>
    <row r="178" spans="1:65" s="2" customFormat="1" ht="11.25">
      <c r="A178" s="33"/>
      <c r="B178" s="34"/>
      <c r="C178" s="35"/>
      <c r="D178" s="177" t="s">
        <v>119</v>
      </c>
      <c r="E178" s="35"/>
      <c r="F178" s="178" t="s">
        <v>301</v>
      </c>
      <c r="G178" s="35"/>
      <c r="H178" s="35"/>
      <c r="I178" s="179"/>
      <c r="J178" s="35"/>
      <c r="K178" s="35"/>
      <c r="L178" s="38"/>
      <c r="M178" s="180"/>
      <c r="N178" s="181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119</v>
      </c>
      <c r="AU178" s="16" t="s">
        <v>82</v>
      </c>
    </row>
    <row r="179" spans="1:65" s="13" customFormat="1" ht="11.25">
      <c r="B179" s="196"/>
      <c r="C179" s="197"/>
      <c r="D179" s="182" t="s">
        <v>185</v>
      </c>
      <c r="E179" s="198" t="s">
        <v>19</v>
      </c>
      <c r="F179" s="199" t="s">
        <v>302</v>
      </c>
      <c r="G179" s="197"/>
      <c r="H179" s="198" t="s">
        <v>19</v>
      </c>
      <c r="I179" s="200"/>
      <c r="J179" s="197"/>
      <c r="K179" s="197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185</v>
      </c>
      <c r="AU179" s="205" t="s">
        <v>82</v>
      </c>
      <c r="AV179" s="13" t="s">
        <v>80</v>
      </c>
      <c r="AW179" s="13" t="s">
        <v>33</v>
      </c>
      <c r="AX179" s="13" t="s">
        <v>72</v>
      </c>
      <c r="AY179" s="205" t="s">
        <v>111</v>
      </c>
    </row>
    <row r="180" spans="1:65" s="13" customFormat="1" ht="11.25">
      <c r="B180" s="196"/>
      <c r="C180" s="197"/>
      <c r="D180" s="182" t="s">
        <v>185</v>
      </c>
      <c r="E180" s="198" t="s">
        <v>19</v>
      </c>
      <c r="F180" s="199" t="s">
        <v>187</v>
      </c>
      <c r="G180" s="197"/>
      <c r="H180" s="198" t="s">
        <v>19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185</v>
      </c>
      <c r="AU180" s="205" t="s">
        <v>82</v>
      </c>
      <c r="AV180" s="13" t="s">
        <v>80</v>
      </c>
      <c r="AW180" s="13" t="s">
        <v>33</v>
      </c>
      <c r="AX180" s="13" t="s">
        <v>72</v>
      </c>
      <c r="AY180" s="205" t="s">
        <v>111</v>
      </c>
    </row>
    <row r="181" spans="1:65" s="14" customFormat="1" ht="11.25">
      <c r="B181" s="206"/>
      <c r="C181" s="207"/>
      <c r="D181" s="182" t="s">
        <v>185</v>
      </c>
      <c r="E181" s="208" t="s">
        <v>19</v>
      </c>
      <c r="F181" s="209" t="s">
        <v>188</v>
      </c>
      <c r="G181" s="207"/>
      <c r="H181" s="210">
        <v>140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185</v>
      </c>
      <c r="AU181" s="216" t="s">
        <v>82</v>
      </c>
      <c r="AV181" s="14" t="s">
        <v>82</v>
      </c>
      <c r="AW181" s="14" t="s">
        <v>33</v>
      </c>
      <c r="AX181" s="14" t="s">
        <v>72</v>
      </c>
      <c r="AY181" s="216" t="s">
        <v>111</v>
      </c>
    </row>
    <row r="182" spans="1:65" s="13" customFormat="1" ht="11.25">
      <c r="B182" s="196"/>
      <c r="C182" s="197"/>
      <c r="D182" s="182" t="s">
        <v>185</v>
      </c>
      <c r="E182" s="198" t="s">
        <v>19</v>
      </c>
      <c r="F182" s="199" t="s">
        <v>189</v>
      </c>
      <c r="G182" s="197"/>
      <c r="H182" s="198" t="s">
        <v>19</v>
      </c>
      <c r="I182" s="200"/>
      <c r="J182" s="197"/>
      <c r="K182" s="197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185</v>
      </c>
      <c r="AU182" s="205" t="s">
        <v>82</v>
      </c>
      <c r="AV182" s="13" t="s">
        <v>80</v>
      </c>
      <c r="AW182" s="13" t="s">
        <v>33</v>
      </c>
      <c r="AX182" s="13" t="s">
        <v>72</v>
      </c>
      <c r="AY182" s="205" t="s">
        <v>111</v>
      </c>
    </row>
    <row r="183" spans="1:65" s="14" customFormat="1" ht="11.25">
      <c r="B183" s="206"/>
      <c r="C183" s="207"/>
      <c r="D183" s="182" t="s">
        <v>185</v>
      </c>
      <c r="E183" s="208" t="s">
        <v>19</v>
      </c>
      <c r="F183" s="209" t="s">
        <v>190</v>
      </c>
      <c r="G183" s="207"/>
      <c r="H183" s="210">
        <v>4100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185</v>
      </c>
      <c r="AU183" s="216" t="s">
        <v>82</v>
      </c>
      <c r="AV183" s="14" t="s">
        <v>82</v>
      </c>
      <c r="AW183" s="14" t="s">
        <v>33</v>
      </c>
      <c r="AX183" s="14" t="s">
        <v>72</v>
      </c>
      <c r="AY183" s="216" t="s">
        <v>111</v>
      </c>
    </row>
    <row r="184" spans="1:65" s="2" customFormat="1" ht="24.2" customHeight="1">
      <c r="A184" s="33"/>
      <c r="B184" s="34"/>
      <c r="C184" s="164" t="s">
        <v>303</v>
      </c>
      <c r="D184" s="164" t="s">
        <v>112</v>
      </c>
      <c r="E184" s="165" t="s">
        <v>304</v>
      </c>
      <c r="F184" s="166" t="s">
        <v>305</v>
      </c>
      <c r="G184" s="167" t="s">
        <v>178</v>
      </c>
      <c r="H184" s="168">
        <v>85718</v>
      </c>
      <c r="I184" s="169"/>
      <c r="J184" s="170">
        <f>ROUND(I184*H184,2)</f>
        <v>0</v>
      </c>
      <c r="K184" s="166" t="s">
        <v>116</v>
      </c>
      <c r="L184" s="38"/>
      <c r="M184" s="171" t="s">
        <v>19</v>
      </c>
      <c r="N184" s="172" t="s">
        <v>43</v>
      </c>
      <c r="O184" s="63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5" t="s">
        <v>136</v>
      </c>
      <c r="AT184" s="175" t="s">
        <v>112</v>
      </c>
      <c r="AU184" s="175" t="s">
        <v>82</v>
      </c>
      <c r="AY184" s="16" t="s">
        <v>111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6" t="s">
        <v>80</v>
      </c>
      <c r="BK184" s="176">
        <f>ROUND(I184*H184,2)</f>
        <v>0</v>
      </c>
      <c r="BL184" s="16" t="s">
        <v>136</v>
      </c>
      <c r="BM184" s="175" t="s">
        <v>306</v>
      </c>
    </row>
    <row r="185" spans="1:65" s="2" customFormat="1" ht="11.25">
      <c r="A185" s="33"/>
      <c r="B185" s="34"/>
      <c r="C185" s="35"/>
      <c r="D185" s="177" t="s">
        <v>119</v>
      </c>
      <c r="E185" s="35"/>
      <c r="F185" s="178" t="s">
        <v>307</v>
      </c>
      <c r="G185" s="35"/>
      <c r="H185" s="35"/>
      <c r="I185" s="179"/>
      <c r="J185" s="35"/>
      <c r="K185" s="35"/>
      <c r="L185" s="38"/>
      <c r="M185" s="180"/>
      <c r="N185" s="18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119</v>
      </c>
      <c r="AU185" s="16" t="s">
        <v>82</v>
      </c>
    </row>
    <row r="186" spans="1:65" s="13" customFormat="1" ht="11.25">
      <c r="B186" s="196"/>
      <c r="C186" s="197"/>
      <c r="D186" s="182" t="s">
        <v>185</v>
      </c>
      <c r="E186" s="198" t="s">
        <v>19</v>
      </c>
      <c r="F186" s="199" t="s">
        <v>187</v>
      </c>
      <c r="G186" s="197"/>
      <c r="H186" s="198" t="s">
        <v>19</v>
      </c>
      <c r="I186" s="200"/>
      <c r="J186" s="197"/>
      <c r="K186" s="197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185</v>
      </c>
      <c r="AU186" s="205" t="s">
        <v>82</v>
      </c>
      <c r="AV186" s="13" t="s">
        <v>80</v>
      </c>
      <c r="AW186" s="13" t="s">
        <v>33</v>
      </c>
      <c r="AX186" s="13" t="s">
        <v>72</v>
      </c>
      <c r="AY186" s="205" t="s">
        <v>111</v>
      </c>
    </row>
    <row r="187" spans="1:65" s="14" customFormat="1" ht="11.25">
      <c r="B187" s="206"/>
      <c r="C187" s="207"/>
      <c r="D187" s="182" t="s">
        <v>185</v>
      </c>
      <c r="E187" s="208" t="s">
        <v>19</v>
      </c>
      <c r="F187" s="209" t="s">
        <v>308</v>
      </c>
      <c r="G187" s="207"/>
      <c r="H187" s="210">
        <v>2894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185</v>
      </c>
      <c r="AU187" s="216" t="s">
        <v>82</v>
      </c>
      <c r="AV187" s="14" t="s">
        <v>82</v>
      </c>
      <c r="AW187" s="14" t="s">
        <v>33</v>
      </c>
      <c r="AX187" s="14" t="s">
        <v>72</v>
      </c>
      <c r="AY187" s="216" t="s">
        <v>111</v>
      </c>
    </row>
    <row r="188" spans="1:65" s="13" customFormat="1" ht="11.25">
      <c r="B188" s="196"/>
      <c r="C188" s="197"/>
      <c r="D188" s="182" t="s">
        <v>185</v>
      </c>
      <c r="E188" s="198" t="s">
        <v>19</v>
      </c>
      <c r="F188" s="199" t="s">
        <v>189</v>
      </c>
      <c r="G188" s="197"/>
      <c r="H188" s="198" t="s">
        <v>19</v>
      </c>
      <c r="I188" s="200"/>
      <c r="J188" s="197"/>
      <c r="K188" s="197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185</v>
      </c>
      <c r="AU188" s="205" t="s">
        <v>82</v>
      </c>
      <c r="AV188" s="13" t="s">
        <v>80</v>
      </c>
      <c r="AW188" s="13" t="s">
        <v>33</v>
      </c>
      <c r="AX188" s="13" t="s">
        <v>72</v>
      </c>
      <c r="AY188" s="205" t="s">
        <v>111</v>
      </c>
    </row>
    <row r="189" spans="1:65" s="14" customFormat="1" ht="11.25">
      <c r="B189" s="206"/>
      <c r="C189" s="207"/>
      <c r="D189" s="182" t="s">
        <v>185</v>
      </c>
      <c r="E189" s="208" t="s">
        <v>19</v>
      </c>
      <c r="F189" s="209" t="s">
        <v>309</v>
      </c>
      <c r="G189" s="207"/>
      <c r="H189" s="210">
        <v>82824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185</v>
      </c>
      <c r="AU189" s="216" t="s">
        <v>82</v>
      </c>
      <c r="AV189" s="14" t="s">
        <v>82</v>
      </c>
      <c r="AW189" s="14" t="s">
        <v>33</v>
      </c>
      <c r="AX189" s="14" t="s">
        <v>72</v>
      </c>
      <c r="AY189" s="216" t="s">
        <v>111</v>
      </c>
    </row>
    <row r="190" spans="1:65" s="2" customFormat="1" ht="44.25" customHeight="1">
      <c r="A190" s="33"/>
      <c r="B190" s="34"/>
      <c r="C190" s="164" t="s">
        <v>7</v>
      </c>
      <c r="D190" s="164" t="s">
        <v>112</v>
      </c>
      <c r="E190" s="165" t="s">
        <v>310</v>
      </c>
      <c r="F190" s="166" t="s">
        <v>311</v>
      </c>
      <c r="G190" s="167" t="s">
        <v>178</v>
      </c>
      <c r="H190" s="168">
        <v>1442</v>
      </c>
      <c r="I190" s="169"/>
      <c r="J190" s="170">
        <f>ROUND(I190*H190,2)</f>
        <v>0</v>
      </c>
      <c r="K190" s="166" t="s">
        <v>116</v>
      </c>
      <c r="L190" s="38"/>
      <c r="M190" s="171" t="s">
        <v>19</v>
      </c>
      <c r="N190" s="172" t="s">
        <v>43</v>
      </c>
      <c r="O190" s="63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5" t="s">
        <v>136</v>
      </c>
      <c r="AT190" s="175" t="s">
        <v>112</v>
      </c>
      <c r="AU190" s="175" t="s">
        <v>82</v>
      </c>
      <c r="AY190" s="16" t="s">
        <v>111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6" t="s">
        <v>80</v>
      </c>
      <c r="BK190" s="176">
        <f>ROUND(I190*H190,2)</f>
        <v>0</v>
      </c>
      <c r="BL190" s="16" t="s">
        <v>136</v>
      </c>
      <c r="BM190" s="175" t="s">
        <v>312</v>
      </c>
    </row>
    <row r="191" spans="1:65" s="2" customFormat="1" ht="11.25">
      <c r="A191" s="33"/>
      <c r="B191" s="34"/>
      <c r="C191" s="35"/>
      <c r="D191" s="177" t="s">
        <v>119</v>
      </c>
      <c r="E191" s="35"/>
      <c r="F191" s="178" t="s">
        <v>313</v>
      </c>
      <c r="G191" s="35"/>
      <c r="H191" s="35"/>
      <c r="I191" s="179"/>
      <c r="J191" s="35"/>
      <c r="K191" s="35"/>
      <c r="L191" s="38"/>
      <c r="M191" s="180"/>
      <c r="N191" s="18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119</v>
      </c>
      <c r="AU191" s="16" t="s">
        <v>82</v>
      </c>
    </row>
    <row r="192" spans="1:65" s="13" customFormat="1" ht="11.25">
      <c r="B192" s="196"/>
      <c r="C192" s="197"/>
      <c r="D192" s="182" t="s">
        <v>185</v>
      </c>
      <c r="E192" s="198" t="s">
        <v>19</v>
      </c>
      <c r="F192" s="199" t="s">
        <v>187</v>
      </c>
      <c r="G192" s="197"/>
      <c r="H192" s="198" t="s">
        <v>19</v>
      </c>
      <c r="I192" s="200"/>
      <c r="J192" s="197"/>
      <c r="K192" s="197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185</v>
      </c>
      <c r="AU192" s="205" t="s">
        <v>82</v>
      </c>
      <c r="AV192" s="13" t="s">
        <v>80</v>
      </c>
      <c r="AW192" s="13" t="s">
        <v>33</v>
      </c>
      <c r="AX192" s="13" t="s">
        <v>72</v>
      </c>
      <c r="AY192" s="205" t="s">
        <v>111</v>
      </c>
    </row>
    <row r="193" spans="1:65" s="14" customFormat="1" ht="11.25">
      <c r="B193" s="206"/>
      <c r="C193" s="207"/>
      <c r="D193" s="182" t="s">
        <v>185</v>
      </c>
      <c r="E193" s="208" t="s">
        <v>19</v>
      </c>
      <c r="F193" s="209" t="s">
        <v>314</v>
      </c>
      <c r="G193" s="207"/>
      <c r="H193" s="210">
        <v>1442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185</v>
      </c>
      <c r="AU193" s="216" t="s">
        <v>82</v>
      </c>
      <c r="AV193" s="14" t="s">
        <v>82</v>
      </c>
      <c r="AW193" s="14" t="s">
        <v>33</v>
      </c>
      <c r="AX193" s="14" t="s">
        <v>72</v>
      </c>
      <c r="AY193" s="216" t="s">
        <v>111</v>
      </c>
    </row>
    <row r="194" spans="1:65" s="2" customFormat="1" ht="49.15" customHeight="1">
      <c r="A194" s="33"/>
      <c r="B194" s="34"/>
      <c r="C194" s="164" t="s">
        <v>315</v>
      </c>
      <c r="D194" s="164" t="s">
        <v>112</v>
      </c>
      <c r="E194" s="165" t="s">
        <v>316</v>
      </c>
      <c r="F194" s="166" t="s">
        <v>317</v>
      </c>
      <c r="G194" s="167" t="s">
        <v>178</v>
      </c>
      <c r="H194" s="168">
        <v>41090</v>
      </c>
      <c r="I194" s="169"/>
      <c r="J194" s="170">
        <f>ROUND(I194*H194,2)</f>
        <v>0</v>
      </c>
      <c r="K194" s="166" t="s">
        <v>116</v>
      </c>
      <c r="L194" s="38"/>
      <c r="M194" s="171" t="s">
        <v>19</v>
      </c>
      <c r="N194" s="172" t="s">
        <v>43</v>
      </c>
      <c r="O194" s="63"/>
      <c r="P194" s="173">
        <f>O194*H194</f>
        <v>0</v>
      </c>
      <c r="Q194" s="173">
        <v>0</v>
      </c>
      <c r="R194" s="173">
        <f>Q194*H194</f>
        <v>0</v>
      </c>
      <c r="S194" s="173">
        <v>0</v>
      </c>
      <c r="T194" s="17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5" t="s">
        <v>136</v>
      </c>
      <c r="AT194" s="175" t="s">
        <v>112</v>
      </c>
      <c r="AU194" s="175" t="s">
        <v>82</v>
      </c>
      <c r="AY194" s="16" t="s">
        <v>111</v>
      </c>
      <c r="BE194" s="176">
        <f>IF(N194="základní",J194,0)</f>
        <v>0</v>
      </c>
      <c r="BF194" s="176">
        <f>IF(N194="snížená",J194,0)</f>
        <v>0</v>
      </c>
      <c r="BG194" s="176">
        <f>IF(N194="zákl. přenesená",J194,0)</f>
        <v>0</v>
      </c>
      <c r="BH194" s="176">
        <f>IF(N194="sníž. přenesená",J194,0)</f>
        <v>0</v>
      </c>
      <c r="BI194" s="176">
        <f>IF(N194="nulová",J194,0)</f>
        <v>0</v>
      </c>
      <c r="BJ194" s="16" t="s">
        <v>80</v>
      </c>
      <c r="BK194" s="176">
        <f>ROUND(I194*H194,2)</f>
        <v>0</v>
      </c>
      <c r="BL194" s="16" t="s">
        <v>136</v>
      </c>
      <c r="BM194" s="175" t="s">
        <v>318</v>
      </c>
    </row>
    <row r="195" spans="1:65" s="2" customFormat="1" ht="11.25">
      <c r="A195" s="33"/>
      <c r="B195" s="34"/>
      <c r="C195" s="35"/>
      <c r="D195" s="177" t="s">
        <v>119</v>
      </c>
      <c r="E195" s="35"/>
      <c r="F195" s="178" t="s">
        <v>319</v>
      </c>
      <c r="G195" s="35"/>
      <c r="H195" s="35"/>
      <c r="I195" s="179"/>
      <c r="J195" s="35"/>
      <c r="K195" s="35"/>
      <c r="L195" s="38"/>
      <c r="M195" s="180"/>
      <c r="N195" s="181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119</v>
      </c>
      <c r="AU195" s="16" t="s">
        <v>82</v>
      </c>
    </row>
    <row r="196" spans="1:65" s="13" customFormat="1" ht="11.25">
      <c r="B196" s="196"/>
      <c r="C196" s="197"/>
      <c r="D196" s="182" t="s">
        <v>185</v>
      </c>
      <c r="E196" s="198" t="s">
        <v>19</v>
      </c>
      <c r="F196" s="199" t="s">
        <v>189</v>
      </c>
      <c r="G196" s="197"/>
      <c r="H196" s="198" t="s">
        <v>19</v>
      </c>
      <c r="I196" s="200"/>
      <c r="J196" s="197"/>
      <c r="K196" s="197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185</v>
      </c>
      <c r="AU196" s="205" t="s">
        <v>82</v>
      </c>
      <c r="AV196" s="13" t="s">
        <v>80</v>
      </c>
      <c r="AW196" s="13" t="s">
        <v>33</v>
      </c>
      <c r="AX196" s="13" t="s">
        <v>72</v>
      </c>
      <c r="AY196" s="205" t="s">
        <v>111</v>
      </c>
    </row>
    <row r="197" spans="1:65" s="14" customFormat="1" ht="11.25">
      <c r="B197" s="206"/>
      <c r="C197" s="207"/>
      <c r="D197" s="182" t="s">
        <v>185</v>
      </c>
      <c r="E197" s="208" t="s">
        <v>19</v>
      </c>
      <c r="F197" s="209" t="s">
        <v>320</v>
      </c>
      <c r="G197" s="207"/>
      <c r="H197" s="210">
        <v>41090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185</v>
      </c>
      <c r="AU197" s="216" t="s">
        <v>82</v>
      </c>
      <c r="AV197" s="14" t="s">
        <v>82</v>
      </c>
      <c r="AW197" s="14" t="s">
        <v>33</v>
      </c>
      <c r="AX197" s="14" t="s">
        <v>72</v>
      </c>
      <c r="AY197" s="216" t="s">
        <v>111</v>
      </c>
    </row>
    <row r="198" spans="1:65" s="2" customFormat="1" ht="44.25" customHeight="1">
      <c r="A198" s="33"/>
      <c r="B198" s="34"/>
      <c r="C198" s="164" t="s">
        <v>321</v>
      </c>
      <c r="D198" s="164" t="s">
        <v>112</v>
      </c>
      <c r="E198" s="165" t="s">
        <v>322</v>
      </c>
      <c r="F198" s="166" t="s">
        <v>323</v>
      </c>
      <c r="G198" s="167" t="s">
        <v>178</v>
      </c>
      <c r="H198" s="168">
        <v>42062</v>
      </c>
      <c r="I198" s="169"/>
      <c r="J198" s="170">
        <f>ROUND(I198*H198,2)</f>
        <v>0</v>
      </c>
      <c r="K198" s="166" t="s">
        <v>116</v>
      </c>
      <c r="L198" s="38"/>
      <c r="M198" s="171" t="s">
        <v>19</v>
      </c>
      <c r="N198" s="172" t="s">
        <v>43</v>
      </c>
      <c r="O198" s="63"/>
      <c r="P198" s="173">
        <f>O198*H198</f>
        <v>0</v>
      </c>
      <c r="Q198" s="173">
        <v>0</v>
      </c>
      <c r="R198" s="173">
        <f>Q198*H198</f>
        <v>0</v>
      </c>
      <c r="S198" s="173">
        <v>0</v>
      </c>
      <c r="T198" s="17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5" t="s">
        <v>136</v>
      </c>
      <c r="AT198" s="175" t="s">
        <v>112</v>
      </c>
      <c r="AU198" s="175" t="s">
        <v>82</v>
      </c>
      <c r="AY198" s="16" t="s">
        <v>111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16" t="s">
        <v>80</v>
      </c>
      <c r="BK198" s="176">
        <f>ROUND(I198*H198,2)</f>
        <v>0</v>
      </c>
      <c r="BL198" s="16" t="s">
        <v>136</v>
      </c>
      <c r="BM198" s="175" t="s">
        <v>324</v>
      </c>
    </row>
    <row r="199" spans="1:65" s="2" customFormat="1" ht="11.25">
      <c r="A199" s="33"/>
      <c r="B199" s="34"/>
      <c r="C199" s="35"/>
      <c r="D199" s="177" t="s">
        <v>119</v>
      </c>
      <c r="E199" s="35"/>
      <c r="F199" s="178" t="s">
        <v>325</v>
      </c>
      <c r="G199" s="35"/>
      <c r="H199" s="35"/>
      <c r="I199" s="179"/>
      <c r="J199" s="35"/>
      <c r="K199" s="35"/>
      <c r="L199" s="38"/>
      <c r="M199" s="180"/>
      <c r="N199" s="181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119</v>
      </c>
      <c r="AU199" s="16" t="s">
        <v>82</v>
      </c>
    </row>
    <row r="200" spans="1:65" s="13" customFormat="1" ht="11.25">
      <c r="B200" s="196"/>
      <c r="C200" s="197"/>
      <c r="D200" s="182" t="s">
        <v>185</v>
      </c>
      <c r="E200" s="198" t="s">
        <v>19</v>
      </c>
      <c r="F200" s="199" t="s">
        <v>187</v>
      </c>
      <c r="G200" s="197"/>
      <c r="H200" s="198" t="s">
        <v>19</v>
      </c>
      <c r="I200" s="200"/>
      <c r="J200" s="197"/>
      <c r="K200" s="197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185</v>
      </c>
      <c r="AU200" s="205" t="s">
        <v>82</v>
      </c>
      <c r="AV200" s="13" t="s">
        <v>80</v>
      </c>
      <c r="AW200" s="13" t="s">
        <v>33</v>
      </c>
      <c r="AX200" s="13" t="s">
        <v>72</v>
      </c>
      <c r="AY200" s="205" t="s">
        <v>111</v>
      </c>
    </row>
    <row r="201" spans="1:65" s="14" customFormat="1" ht="11.25">
      <c r="B201" s="206"/>
      <c r="C201" s="207"/>
      <c r="D201" s="182" t="s">
        <v>185</v>
      </c>
      <c r="E201" s="208" t="s">
        <v>19</v>
      </c>
      <c r="F201" s="209" t="s">
        <v>326</v>
      </c>
      <c r="G201" s="207"/>
      <c r="H201" s="210">
        <v>1432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185</v>
      </c>
      <c r="AU201" s="216" t="s">
        <v>82</v>
      </c>
      <c r="AV201" s="14" t="s">
        <v>82</v>
      </c>
      <c r="AW201" s="14" t="s">
        <v>33</v>
      </c>
      <c r="AX201" s="14" t="s">
        <v>72</v>
      </c>
      <c r="AY201" s="216" t="s">
        <v>111</v>
      </c>
    </row>
    <row r="202" spans="1:65" s="13" customFormat="1" ht="11.25">
      <c r="B202" s="196"/>
      <c r="C202" s="197"/>
      <c r="D202" s="182" t="s">
        <v>185</v>
      </c>
      <c r="E202" s="198" t="s">
        <v>19</v>
      </c>
      <c r="F202" s="199" t="s">
        <v>189</v>
      </c>
      <c r="G202" s="197"/>
      <c r="H202" s="198" t="s">
        <v>19</v>
      </c>
      <c r="I202" s="200"/>
      <c r="J202" s="197"/>
      <c r="K202" s="197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185</v>
      </c>
      <c r="AU202" s="205" t="s">
        <v>82</v>
      </c>
      <c r="AV202" s="13" t="s">
        <v>80</v>
      </c>
      <c r="AW202" s="13" t="s">
        <v>33</v>
      </c>
      <c r="AX202" s="13" t="s">
        <v>72</v>
      </c>
      <c r="AY202" s="205" t="s">
        <v>111</v>
      </c>
    </row>
    <row r="203" spans="1:65" s="14" customFormat="1" ht="11.25">
      <c r="B203" s="206"/>
      <c r="C203" s="207"/>
      <c r="D203" s="182" t="s">
        <v>185</v>
      </c>
      <c r="E203" s="208" t="s">
        <v>19</v>
      </c>
      <c r="F203" s="209" t="s">
        <v>327</v>
      </c>
      <c r="G203" s="207"/>
      <c r="H203" s="210">
        <v>40630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185</v>
      </c>
      <c r="AU203" s="216" t="s">
        <v>82</v>
      </c>
      <c r="AV203" s="14" t="s">
        <v>82</v>
      </c>
      <c r="AW203" s="14" t="s">
        <v>33</v>
      </c>
      <c r="AX203" s="14" t="s">
        <v>72</v>
      </c>
      <c r="AY203" s="216" t="s">
        <v>111</v>
      </c>
    </row>
    <row r="204" spans="1:65" s="2" customFormat="1" ht="37.9" customHeight="1">
      <c r="A204" s="33"/>
      <c r="B204" s="34"/>
      <c r="C204" s="164" t="s">
        <v>328</v>
      </c>
      <c r="D204" s="164" t="s">
        <v>112</v>
      </c>
      <c r="E204" s="165" t="s">
        <v>329</v>
      </c>
      <c r="F204" s="166" t="s">
        <v>330</v>
      </c>
      <c r="G204" s="167" t="s">
        <v>178</v>
      </c>
      <c r="H204" s="168">
        <v>6870</v>
      </c>
      <c r="I204" s="169"/>
      <c r="J204" s="170">
        <f>ROUND(I204*H204,2)</f>
        <v>0</v>
      </c>
      <c r="K204" s="166" t="s">
        <v>116</v>
      </c>
      <c r="L204" s="38"/>
      <c r="M204" s="171" t="s">
        <v>19</v>
      </c>
      <c r="N204" s="172" t="s">
        <v>43</v>
      </c>
      <c r="O204" s="63"/>
      <c r="P204" s="173">
        <f>O204*H204</f>
        <v>0</v>
      </c>
      <c r="Q204" s="173">
        <v>0.32400000000000001</v>
      </c>
      <c r="R204" s="173">
        <f>Q204*H204</f>
        <v>2225.88</v>
      </c>
      <c r="S204" s="173">
        <v>0</v>
      </c>
      <c r="T204" s="17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5" t="s">
        <v>136</v>
      </c>
      <c r="AT204" s="175" t="s">
        <v>112</v>
      </c>
      <c r="AU204" s="175" t="s">
        <v>82</v>
      </c>
      <c r="AY204" s="16" t="s">
        <v>111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6" t="s">
        <v>80</v>
      </c>
      <c r="BK204" s="176">
        <f>ROUND(I204*H204,2)</f>
        <v>0</v>
      </c>
      <c r="BL204" s="16" t="s">
        <v>136</v>
      </c>
      <c r="BM204" s="175" t="s">
        <v>331</v>
      </c>
    </row>
    <row r="205" spans="1:65" s="2" customFormat="1" ht="11.25">
      <c r="A205" s="33"/>
      <c r="B205" s="34"/>
      <c r="C205" s="35"/>
      <c r="D205" s="177" t="s">
        <v>119</v>
      </c>
      <c r="E205" s="35"/>
      <c r="F205" s="178" t="s">
        <v>332</v>
      </c>
      <c r="G205" s="35"/>
      <c r="H205" s="35"/>
      <c r="I205" s="179"/>
      <c r="J205" s="35"/>
      <c r="K205" s="35"/>
      <c r="L205" s="38"/>
      <c r="M205" s="180"/>
      <c r="N205" s="181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119</v>
      </c>
      <c r="AU205" s="16" t="s">
        <v>82</v>
      </c>
    </row>
    <row r="206" spans="1:65" s="2" customFormat="1" ht="29.25">
      <c r="A206" s="33"/>
      <c r="B206" s="34"/>
      <c r="C206" s="35"/>
      <c r="D206" s="182" t="s">
        <v>121</v>
      </c>
      <c r="E206" s="35"/>
      <c r="F206" s="183" t="s">
        <v>333</v>
      </c>
      <c r="G206" s="35"/>
      <c r="H206" s="35"/>
      <c r="I206" s="179"/>
      <c r="J206" s="35"/>
      <c r="K206" s="35"/>
      <c r="L206" s="38"/>
      <c r="M206" s="180"/>
      <c r="N206" s="181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121</v>
      </c>
      <c r="AU206" s="16" t="s">
        <v>82</v>
      </c>
    </row>
    <row r="207" spans="1:65" s="2" customFormat="1" ht="37.9" customHeight="1">
      <c r="A207" s="33"/>
      <c r="B207" s="34"/>
      <c r="C207" s="164" t="s">
        <v>334</v>
      </c>
      <c r="D207" s="164" t="s">
        <v>112</v>
      </c>
      <c r="E207" s="165" t="s">
        <v>335</v>
      </c>
      <c r="F207" s="166" t="s">
        <v>336</v>
      </c>
      <c r="G207" s="167" t="s">
        <v>178</v>
      </c>
      <c r="H207" s="168">
        <v>733</v>
      </c>
      <c r="I207" s="169"/>
      <c r="J207" s="170">
        <f>ROUND(I207*H207,2)</f>
        <v>0</v>
      </c>
      <c r="K207" s="166" t="s">
        <v>116</v>
      </c>
      <c r="L207" s="38"/>
      <c r="M207" s="171" t="s">
        <v>19</v>
      </c>
      <c r="N207" s="172" t="s">
        <v>43</v>
      </c>
      <c r="O207" s="63"/>
      <c r="P207" s="173">
        <f>O207*H207</f>
        <v>0</v>
      </c>
      <c r="Q207" s="173">
        <v>0</v>
      </c>
      <c r="R207" s="173">
        <f>Q207*H207</f>
        <v>0</v>
      </c>
      <c r="S207" s="173">
        <v>0</v>
      </c>
      <c r="T207" s="17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5" t="s">
        <v>136</v>
      </c>
      <c r="AT207" s="175" t="s">
        <v>112</v>
      </c>
      <c r="AU207" s="175" t="s">
        <v>82</v>
      </c>
      <c r="AY207" s="16" t="s">
        <v>111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6" t="s">
        <v>80</v>
      </c>
      <c r="BK207" s="176">
        <f>ROUND(I207*H207,2)</f>
        <v>0</v>
      </c>
      <c r="BL207" s="16" t="s">
        <v>136</v>
      </c>
      <c r="BM207" s="175" t="s">
        <v>337</v>
      </c>
    </row>
    <row r="208" spans="1:65" s="2" customFormat="1" ht="11.25">
      <c r="A208" s="33"/>
      <c r="B208" s="34"/>
      <c r="C208" s="35"/>
      <c r="D208" s="177" t="s">
        <v>119</v>
      </c>
      <c r="E208" s="35"/>
      <c r="F208" s="178" t="s">
        <v>338</v>
      </c>
      <c r="G208" s="35"/>
      <c r="H208" s="35"/>
      <c r="I208" s="179"/>
      <c r="J208" s="35"/>
      <c r="K208" s="35"/>
      <c r="L208" s="38"/>
      <c r="M208" s="180"/>
      <c r="N208" s="181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119</v>
      </c>
      <c r="AU208" s="16" t="s">
        <v>82</v>
      </c>
    </row>
    <row r="209" spans="1:65" s="13" customFormat="1" ht="11.25">
      <c r="B209" s="196"/>
      <c r="C209" s="197"/>
      <c r="D209" s="182" t="s">
        <v>185</v>
      </c>
      <c r="E209" s="198" t="s">
        <v>19</v>
      </c>
      <c r="F209" s="199" t="s">
        <v>207</v>
      </c>
      <c r="G209" s="197"/>
      <c r="H209" s="198" t="s">
        <v>19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185</v>
      </c>
      <c r="AU209" s="205" t="s">
        <v>82</v>
      </c>
      <c r="AV209" s="13" t="s">
        <v>80</v>
      </c>
      <c r="AW209" s="13" t="s">
        <v>33</v>
      </c>
      <c r="AX209" s="13" t="s">
        <v>72</v>
      </c>
      <c r="AY209" s="205" t="s">
        <v>111</v>
      </c>
    </row>
    <row r="210" spans="1:65" s="14" customFormat="1" ht="11.25">
      <c r="B210" s="206"/>
      <c r="C210" s="207"/>
      <c r="D210" s="182" t="s">
        <v>185</v>
      </c>
      <c r="E210" s="208" t="s">
        <v>19</v>
      </c>
      <c r="F210" s="209" t="s">
        <v>232</v>
      </c>
      <c r="G210" s="207"/>
      <c r="H210" s="210">
        <v>733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185</v>
      </c>
      <c r="AU210" s="216" t="s">
        <v>82</v>
      </c>
      <c r="AV210" s="14" t="s">
        <v>82</v>
      </c>
      <c r="AW210" s="14" t="s">
        <v>33</v>
      </c>
      <c r="AX210" s="14" t="s">
        <v>72</v>
      </c>
      <c r="AY210" s="216" t="s">
        <v>111</v>
      </c>
    </row>
    <row r="211" spans="1:65" s="2" customFormat="1" ht="66.75" customHeight="1">
      <c r="A211" s="33"/>
      <c r="B211" s="34"/>
      <c r="C211" s="164" t="s">
        <v>339</v>
      </c>
      <c r="D211" s="164" t="s">
        <v>112</v>
      </c>
      <c r="E211" s="165" t="s">
        <v>340</v>
      </c>
      <c r="F211" s="166" t="s">
        <v>341</v>
      </c>
      <c r="G211" s="167" t="s">
        <v>178</v>
      </c>
      <c r="H211" s="168">
        <v>15</v>
      </c>
      <c r="I211" s="169"/>
      <c r="J211" s="170">
        <f>ROUND(I211*H211,2)</f>
        <v>0</v>
      </c>
      <c r="K211" s="166" t="s">
        <v>116</v>
      </c>
      <c r="L211" s="38"/>
      <c r="M211" s="171" t="s">
        <v>19</v>
      </c>
      <c r="N211" s="172" t="s">
        <v>43</v>
      </c>
      <c r="O211" s="63"/>
      <c r="P211" s="173">
        <f>O211*H211</f>
        <v>0</v>
      </c>
      <c r="Q211" s="173">
        <v>0.17726</v>
      </c>
      <c r="R211" s="173">
        <f>Q211*H211</f>
        <v>2.6589</v>
      </c>
      <c r="S211" s="173">
        <v>0</v>
      </c>
      <c r="T211" s="174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5" t="s">
        <v>136</v>
      </c>
      <c r="AT211" s="175" t="s">
        <v>112</v>
      </c>
      <c r="AU211" s="175" t="s">
        <v>82</v>
      </c>
      <c r="AY211" s="16" t="s">
        <v>111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6" t="s">
        <v>80</v>
      </c>
      <c r="BK211" s="176">
        <f>ROUND(I211*H211,2)</f>
        <v>0</v>
      </c>
      <c r="BL211" s="16" t="s">
        <v>136</v>
      </c>
      <c r="BM211" s="175" t="s">
        <v>342</v>
      </c>
    </row>
    <row r="212" spans="1:65" s="2" customFormat="1" ht="11.25">
      <c r="A212" s="33"/>
      <c r="B212" s="34"/>
      <c r="C212" s="35"/>
      <c r="D212" s="177" t="s">
        <v>119</v>
      </c>
      <c r="E212" s="35"/>
      <c r="F212" s="178" t="s">
        <v>343</v>
      </c>
      <c r="G212" s="35"/>
      <c r="H212" s="35"/>
      <c r="I212" s="179"/>
      <c r="J212" s="35"/>
      <c r="K212" s="35"/>
      <c r="L212" s="38"/>
      <c r="M212" s="180"/>
      <c r="N212" s="181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119</v>
      </c>
      <c r="AU212" s="16" t="s">
        <v>82</v>
      </c>
    </row>
    <row r="213" spans="1:65" s="2" customFormat="1" ht="78" customHeight="1">
      <c r="A213" s="33"/>
      <c r="B213" s="34"/>
      <c r="C213" s="164" t="s">
        <v>344</v>
      </c>
      <c r="D213" s="164" t="s">
        <v>112</v>
      </c>
      <c r="E213" s="165" t="s">
        <v>345</v>
      </c>
      <c r="F213" s="166" t="s">
        <v>346</v>
      </c>
      <c r="G213" s="167" t="s">
        <v>178</v>
      </c>
      <c r="H213" s="168">
        <v>15</v>
      </c>
      <c r="I213" s="169"/>
      <c r="J213" s="170">
        <f>ROUND(I213*H213,2)</f>
        <v>0</v>
      </c>
      <c r="K213" s="166" t="s">
        <v>116</v>
      </c>
      <c r="L213" s="38"/>
      <c r="M213" s="171" t="s">
        <v>19</v>
      </c>
      <c r="N213" s="172" t="s">
        <v>43</v>
      </c>
      <c r="O213" s="63"/>
      <c r="P213" s="173">
        <f>O213*H213</f>
        <v>0</v>
      </c>
      <c r="Q213" s="173">
        <v>0.11162</v>
      </c>
      <c r="R213" s="173">
        <f>Q213*H213</f>
        <v>1.6742999999999999</v>
      </c>
      <c r="S213" s="173">
        <v>0</v>
      </c>
      <c r="T213" s="17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5" t="s">
        <v>136</v>
      </c>
      <c r="AT213" s="175" t="s">
        <v>112</v>
      </c>
      <c r="AU213" s="175" t="s">
        <v>82</v>
      </c>
      <c r="AY213" s="16" t="s">
        <v>111</v>
      </c>
      <c r="BE213" s="176">
        <f>IF(N213="základní",J213,0)</f>
        <v>0</v>
      </c>
      <c r="BF213" s="176">
        <f>IF(N213="snížená",J213,0)</f>
        <v>0</v>
      </c>
      <c r="BG213" s="176">
        <f>IF(N213="zákl. přenesená",J213,0)</f>
        <v>0</v>
      </c>
      <c r="BH213" s="176">
        <f>IF(N213="sníž. přenesená",J213,0)</f>
        <v>0</v>
      </c>
      <c r="BI213" s="176">
        <f>IF(N213="nulová",J213,0)</f>
        <v>0</v>
      </c>
      <c r="BJ213" s="16" t="s">
        <v>80</v>
      </c>
      <c r="BK213" s="176">
        <f>ROUND(I213*H213,2)</f>
        <v>0</v>
      </c>
      <c r="BL213" s="16" t="s">
        <v>136</v>
      </c>
      <c r="BM213" s="175" t="s">
        <v>347</v>
      </c>
    </row>
    <row r="214" spans="1:65" s="2" customFormat="1" ht="11.25">
      <c r="A214" s="33"/>
      <c r="B214" s="34"/>
      <c r="C214" s="35"/>
      <c r="D214" s="177" t="s">
        <v>119</v>
      </c>
      <c r="E214" s="35"/>
      <c r="F214" s="178" t="s">
        <v>348</v>
      </c>
      <c r="G214" s="35"/>
      <c r="H214" s="35"/>
      <c r="I214" s="179"/>
      <c r="J214" s="35"/>
      <c r="K214" s="35"/>
      <c r="L214" s="38"/>
      <c r="M214" s="180"/>
      <c r="N214" s="181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119</v>
      </c>
      <c r="AU214" s="16" t="s">
        <v>82</v>
      </c>
    </row>
    <row r="215" spans="1:65" s="11" customFormat="1" ht="22.9" customHeight="1">
      <c r="B215" s="150"/>
      <c r="C215" s="151"/>
      <c r="D215" s="152" t="s">
        <v>71</v>
      </c>
      <c r="E215" s="194" t="s">
        <v>226</v>
      </c>
      <c r="F215" s="194" t="s">
        <v>349</v>
      </c>
      <c r="G215" s="151"/>
      <c r="H215" s="151"/>
      <c r="I215" s="154"/>
      <c r="J215" s="195">
        <f>BK215</f>
        <v>0</v>
      </c>
      <c r="K215" s="151"/>
      <c r="L215" s="156"/>
      <c r="M215" s="157"/>
      <c r="N215" s="158"/>
      <c r="O215" s="158"/>
      <c r="P215" s="159">
        <f>SUM(P216:P379)</f>
        <v>0</v>
      </c>
      <c r="Q215" s="158"/>
      <c r="R215" s="159">
        <f>SUM(R216:R379)</f>
        <v>79.298134250000004</v>
      </c>
      <c r="S215" s="158"/>
      <c r="T215" s="160">
        <f>SUM(T216:T379)</f>
        <v>1823.961</v>
      </c>
      <c r="AR215" s="161" t="s">
        <v>80</v>
      </c>
      <c r="AT215" s="162" t="s">
        <v>71</v>
      </c>
      <c r="AU215" s="162" t="s">
        <v>80</v>
      </c>
      <c r="AY215" s="161" t="s">
        <v>111</v>
      </c>
      <c r="BK215" s="163">
        <f>SUM(BK216:BK379)</f>
        <v>0</v>
      </c>
    </row>
    <row r="216" spans="1:65" s="2" customFormat="1" ht="16.5" customHeight="1">
      <c r="A216" s="33"/>
      <c r="B216" s="34"/>
      <c r="C216" s="164" t="s">
        <v>350</v>
      </c>
      <c r="D216" s="164" t="s">
        <v>112</v>
      </c>
      <c r="E216" s="165" t="s">
        <v>351</v>
      </c>
      <c r="F216" s="166" t="s">
        <v>352</v>
      </c>
      <c r="G216" s="167" t="s">
        <v>125</v>
      </c>
      <c r="H216" s="168">
        <v>36</v>
      </c>
      <c r="I216" s="169"/>
      <c r="J216" s="170">
        <f>ROUND(I216*H216,2)</f>
        <v>0</v>
      </c>
      <c r="K216" s="166" t="s">
        <v>19</v>
      </c>
      <c r="L216" s="38"/>
      <c r="M216" s="171" t="s">
        <v>19</v>
      </c>
      <c r="N216" s="172" t="s">
        <v>43</v>
      </c>
      <c r="O216" s="63"/>
      <c r="P216" s="173">
        <f>O216*H216</f>
        <v>0</v>
      </c>
      <c r="Q216" s="173">
        <v>0</v>
      </c>
      <c r="R216" s="173">
        <f>Q216*H216</f>
        <v>0</v>
      </c>
      <c r="S216" s="173">
        <v>0</v>
      </c>
      <c r="T216" s="174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5" t="s">
        <v>136</v>
      </c>
      <c r="AT216" s="175" t="s">
        <v>112</v>
      </c>
      <c r="AU216" s="175" t="s">
        <v>82</v>
      </c>
      <c r="AY216" s="16" t="s">
        <v>111</v>
      </c>
      <c r="BE216" s="176">
        <f>IF(N216="základní",J216,0)</f>
        <v>0</v>
      </c>
      <c r="BF216" s="176">
        <f>IF(N216="snížená",J216,0)</f>
        <v>0</v>
      </c>
      <c r="BG216" s="176">
        <f>IF(N216="zákl. přenesená",J216,0)</f>
        <v>0</v>
      </c>
      <c r="BH216" s="176">
        <f>IF(N216="sníž. přenesená",J216,0)</f>
        <v>0</v>
      </c>
      <c r="BI216" s="176">
        <f>IF(N216="nulová",J216,0)</f>
        <v>0</v>
      </c>
      <c r="BJ216" s="16" t="s">
        <v>80</v>
      </c>
      <c r="BK216" s="176">
        <f>ROUND(I216*H216,2)</f>
        <v>0</v>
      </c>
      <c r="BL216" s="16" t="s">
        <v>136</v>
      </c>
      <c r="BM216" s="175" t="s">
        <v>353</v>
      </c>
    </row>
    <row r="217" spans="1:65" s="2" customFormat="1" ht="78">
      <c r="A217" s="33"/>
      <c r="B217" s="34"/>
      <c r="C217" s="35"/>
      <c r="D217" s="182" t="s">
        <v>121</v>
      </c>
      <c r="E217" s="35"/>
      <c r="F217" s="183" t="s">
        <v>354</v>
      </c>
      <c r="G217" s="35"/>
      <c r="H217" s="35"/>
      <c r="I217" s="179"/>
      <c r="J217" s="35"/>
      <c r="K217" s="35"/>
      <c r="L217" s="38"/>
      <c r="M217" s="180"/>
      <c r="N217" s="181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121</v>
      </c>
      <c r="AU217" s="16" t="s">
        <v>82</v>
      </c>
    </row>
    <row r="218" spans="1:65" s="14" customFormat="1" ht="11.25">
      <c r="B218" s="206"/>
      <c r="C218" s="207"/>
      <c r="D218" s="182" t="s">
        <v>185</v>
      </c>
      <c r="E218" s="208" t="s">
        <v>19</v>
      </c>
      <c r="F218" s="209" t="s">
        <v>82</v>
      </c>
      <c r="G218" s="207"/>
      <c r="H218" s="210">
        <v>2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185</v>
      </c>
      <c r="AU218" s="216" t="s">
        <v>82</v>
      </c>
      <c r="AV218" s="14" t="s">
        <v>82</v>
      </c>
      <c r="AW218" s="14" t="s">
        <v>33</v>
      </c>
      <c r="AX218" s="14" t="s">
        <v>72</v>
      </c>
      <c r="AY218" s="216" t="s">
        <v>111</v>
      </c>
    </row>
    <row r="219" spans="1:65" s="13" customFormat="1" ht="11.25">
      <c r="B219" s="196"/>
      <c r="C219" s="197"/>
      <c r="D219" s="182" t="s">
        <v>185</v>
      </c>
      <c r="E219" s="198" t="s">
        <v>19</v>
      </c>
      <c r="F219" s="199" t="s">
        <v>355</v>
      </c>
      <c r="G219" s="197"/>
      <c r="H219" s="198" t="s">
        <v>19</v>
      </c>
      <c r="I219" s="200"/>
      <c r="J219" s="197"/>
      <c r="K219" s="197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185</v>
      </c>
      <c r="AU219" s="205" t="s">
        <v>82</v>
      </c>
      <c r="AV219" s="13" t="s">
        <v>80</v>
      </c>
      <c r="AW219" s="13" t="s">
        <v>33</v>
      </c>
      <c r="AX219" s="13" t="s">
        <v>72</v>
      </c>
      <c r="AY219" s="205" t="s">
        <v>111</v>
      </c>
    </row>
    <row r="220" spans="1:65" s="14" customFormat="1" ht="11.25">
      <c r="B220" s="206"/>
      <c r="C220" s="207"/>
      <c r="D220" s="182" t="s">
        <v>185</v>
      </c>
      <c r="E220" s="208" t="s">
        <v>19</v>
      </c>
      <c r="F220" s="209" t="s">
        <v>82</v>
      </c>
      <c r="G220" s="207"/>
      <c r="H220" s="210">
        <v>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185</v>
      </c>
      <c r="AU220" s="216" t="s">
        <v>82</v>
      </c>
      <c r="AV220" s="14" t="s">
        <v>82</v>
      </c>
      <c r="AW220" s="14" t="s">
        <v>33</v>
      </c>
      <c r="AX220" s="14" t="s">
        <v>72</v>
      </c>
      <c r="AY220" s="216" t="s">
        <v>111</v>
      </c>
    </row>
    <row r="221" spans="1:65" s="13" customFormat="1" ht="11.25">
      <c r="B221" s="196"/>
      <c r="C221" s="197"/>
      <c r="D221" s="182" t="s">
        <v>185</v>
      </c>
      <c r="E221" s="198" t="s">
        <v>19</v>
      </c>
      <c r="F221" s="199" t="s">
        <v>356</v>
      </c>
      <c r="G221" s="197"/>
      <c r="H221" s="198" t="s">
        <v>19</v>
      </c>
      <c r="I221" s="200"/>
      <c r="J221" s="197"/>
      <c r="K221" s="197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185</v>
      </c>
      <c r="AU221" s="205" t="s">
        <v>82</v>
      </c>
      <c r="AV221" s="13" t="s">
        <v>80</v>
      </c>
      <c r="AW221" s="13" t="s">
        <v>33</v>
      </c>
      <c r="AX221" s="13" t="s">
        <v>72</v>
      </c>
      <c r="AY221" s="205" t="s">
        <v>111</v>
      </c>
    </row>
    <row r="222" spans="1:65" s="14" customFormat="1" ht="11.25">
      <c r="B222" s="206"/>
      <c r="C222" s="207"/>
      <c r="D222" s="182" t="s">
        <v>185</v>
      </c>
      <c r="E222" s="208" t="s">
        <v>19</v>
      </c>
      <c r="F222" s="209" t="s">
        <v>80</v>
      </c>
      <c r="G222" s="207"/>
      <c r="H222" s="210">
        <v>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185</v>
      </c>
      <c r="AU222" s="216" t="s">
        <v>82</v>
      </c>
      <c r="AV222" s="14" t="s">
        <v>82</v>
      </c>
      <c r="AW222" s="14" t="s">
        <v>33</v>
      </c>
      <c r="AX222" s="14" t="s">
        <v>72</v>
      </c>
      <c r="AY222" s="216" t="s">
        <v>111</v>
      </c>
    </row>
    <row r="223" spans="1:65" s="13" customFormat="1" ht="11.25">
      <c r="B223" s="196"/>
      <c r="C223" s="197"/>
      <c r="D223" s="182" t="s">
        <v>185</v>
      </c>
      <c r="E223" s="198" t="s">
        <v>19</v>
      </c>
      <c r="F223" s="199" t="s">
        <v>357</v>
      </c>
      <c r="G223" s="197"/>
      <c r="H223" s="198" t="s">
        <v>19</v>
      </c>
      <c r="I223" s="200"/>
      <c r="J223" s="197"/>
      <c r="K223" s="197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185</v>
      </c>
      <c r="AU223" s="205" t="s">
        <v>82</v>
      </c>
      <c r="AV223" s="13" t="s">
        <v>80</v>
      </c>
      <c r="AW223" s="13" t="s">
        <v>33</v>
      </c>
      <c r="AX223" s="13" t="s">
        <v>72</v>
      </c>
      <c r="AY223" s="205" t="s">
        <v>111</v>
      </c>
    </row>
    <row r="224" spans="1:65" s="14" customFormat="1" ht="11.25">
      <c r="B224" s="206"/>
      <c r="C224" s="207"/>
      <c r="D224" s="182" t="s">
        <v>185</v>
      </c>
      <c r="E224" s="208" t="s">
        <v>19</v>
      </c>
      <c r="F224" s="209" t="s">
        <v>82</v>
      </c>
      <c r="G224" s="207"/>
      <c r="H224" s="210">
        <v>2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185</v>
      </c>
      <c r="AU224" s="216" t="s">
        <v>82</v>
      </c>
      <c r="AV224" s="14" t="s">
        <v>82</v>
      </c>
      <c r="AW224" s="14" t="s">
        <v>33</v>
      </c>
      <c r="AX224" s="14" t="s">
        <v>72</v>
      </c>
      <c r="AY224" s="216" t="s">
        <v>111</v>
      </c>
    </row>
    <row r="225" spans="1:65" s="13" customFormat="1" ht="11.25">
      <c r="B225" s="196"/>
      <c r="C225" s="197"/>
      <c r="D225" s="182" t="s">
        <v>185</v>
      </c>
      <c r="E225" s="198" t="s">
        <v>19</v>
      </c>
      <c r="F225" s="199" t="s">
        <v>358</v>
      </c>
      <c r="G225" s="197"/>
      <c r="H225" s="198" t="s">
        <v>19</v>
      </c>
      <c r="I225" s="200"/>
      <c r="J225" s="197"/>
      <c r="K225" s="197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185</v>
      </c>
      <c r="AU225" s="205" t="s">
        <v>82</v>
      </c>
      <c r="AV225" s="13" t="s">
        <v>80</v>
      </c>
      <c r="AW225" s="13" t="s">
        <v>33</v>
      </c>
      <c r="AX225" s="13" t="s">
        <v>72</v>
      </c>
      <c r="AY225" s="205" t="s">
        <v>111</v>
      </c>
    </row>
    <row r="226" spans="1:65" s="14" customFormat="1" ht="11.25">
      <c r="B226" s="206"/>
      <c r="C226" s="207"/>
      <c r="D226" s="182" t="s">
        <v>185</v>
      </c>
      <c r="E226" s="208" t="s">
        <v>19</v>
      </c>
      <c r="F226" s="209" t="s">
        <v>82</v>
      </c>
      <c r="G226" s="207"/>
      <c r="H226" s="210">
        <v>2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185</v>
      </c>
      <c r="AU226" s="216" t="s">
        <v>82</v>
      </c>
      <c r="AV226" s="14" t="s">
        <v>82</v>
      </c>
      <c r="AW226" s="14" t="s">
        <v>33</v>
      </c>
      <c r="AX226" s="14" t="s">
        <v>72</v>
      </c>
      <c r="AY226" s="216" t="s">
        <v>111</v>
      </c>
    </row>
    <row r="227" spans="1:65" s="13" customFormat="1" ht="11.25">
      <c r="B227" s="196"/>
      <c r="C227" s="197"/>
      <c r="D227" s="182" t="s">
        <v>185</v>
      </c>
      <c r="E227" s="198" t="s">
        <v>19</v>
      </c>
      <c r="F227" s="199" t="s">
        <v>247</v>
      </c>
      <c r="G227" s="197"/>
      <c r="H227" s="198" t="s">
        <v>19</v>
      </c>
      <c r="I227" s="200"/>
      <c r="J227" s="197"/>
      <c r="K227" s="197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185</v>
      </c>
      <c r="AU227" s="205" t="s">
        <v>82</v>
      </c>
      <c r="AV227" s="13" t="s">
        <v>80</v>
      </c>
      <c r="AW227" s="13" t="s">
        <v>33</v>
      </c>
      <c r="AX227" s="13" t="s">
        <v>72</v>
      </c>
      <c r="AY227" s="205" t="s">
        <v>111</v>
      </c>
    </row>
    <row r="228" spans="1:65" s="14" customFormat="1" ht="11.25">
      <c r="B228" s="206"/>
      <c r="C228" s="207"/>
      <c r="D228" s="182" t="s">
        <v>185</v>
      </c>
      <c r="E228" s="208" t="s">
        <v>19</v>
      </c>
      <c r="F228" s="209" t="s">
        <v>80</v>
      </c>
      <c r="G228" s="207"/>
      <c r="H228" s="210">
        <v>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185</v>
      </c>
      <c r="AU228" s="216" t="s">
        <v>82</v>
      </c>
      <c r="AV228" s="14" t="s">
        <v>82</v>
      </c>
      <c r="AW228" s="14" t="s">
        <v>33</v>
      </c>
      <c r="AX228" s="14" t="s">
        <v>72</v>
      </c>
      <c r="AY228" s="216" t="s">
        <v>111</v>
      </c>
    </row>
    <row r="229" spans="1:65" s="13" customFormat="1" ht="11.25">
      <c r="B229" s="196"/>
      <c r="C229" s="197"/>
      <c r="D229" s="182" t="s">
        <v>185</v>
      </c>
      <c r="E229" s="198" t="s">
        <v>19</v>
      </c>
      <c r="F229" s="199" t="s">
        <v>359</v>
      </c>
      <c r="G229" s="197"/>
      <c r="H229" s="198" t="s">
        <v>19</v>
      </c>
      <c r="I229" s="200"/>
      <c r="J229" s="197"/>
      <c r="K229" s="197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185</v>
      </c>
      <c r="AU229" s="205" t="s">
        <v>82</v>
      </c>
      <c r="AV229" s="13" t="s">
        <v>80</v>
      </c>
      <c r="AW229" s="13" t="s">
        <v>33</v>
      </c>
      <c r="AX229" s="13" t="s">
        <v>72</v>
      </c>
      <c r="AY229" s="205" t="s">
        <v>111</v>
      </c>
    </row>
    <row r="230" spans="1:65" s="14" customFormat="1" ht="11.25">
      <c r="B230" s="206"/>
      <c r="C230" s="207"/>
      <c r="D230" s="182" t="s">
        <v>185</v>
      </c>
      <c r="E230" s="208" t="s">
        <v>19</v>
      </c>
      <c r="F230" s="209" t="s">
        <v>82</v>
      </c>
      <c r="G230" s="207"/>
      <c r="H230" s="210">
        <v>2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185</v>
      </c>
      <c r="AU230" s="216" t="s">
        <v>82</v>
      </c>
      <c r="AV230" s="14" t="s">
        <v>82</v>
      </c>
      <c r="AW230" s="14" t="s">
        <v>33</v>
      </c>
      <c r="AX230" s="14" t="s">
        <v>72</v>
      </c>
      <c r="AY230" s="216" t="s">
        <v>111</v>
      </c>
    </row>
    <row r="231" spans="1:65" s="13" customFormat="1" ht="11.25">
      <c r="B231" s="196"/>
      <c r="C231" s="197"/>
      <c r="D231" s="182" t="s">
        <v>185</v>
      </c>
      <c r="E231" s="198" t="s">
        <v>19</v>
      </c>
      <c r="F231" s="199" t="s">
        <v>207</v>
      </c>
      <c r="G231" s="197"/>
      <c r="H231" s="198" t="s">
        <v>19</v>
      </c>
      <c r="I231" s="200"/>
      <c r="J231" s="197"/>
      <c r="K231" s="197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185</v>
      </c>
      <c r="AU231" s="205" t="s">
        <v>82</v>
      </c>
      <c r="AV231" s="13" t="s">
        <v>80</v>
      </c>
      <c r="AW231" s="13" t="s">
        <v>33</v>
      </c>
      <c r="AX231" s="13" t="s">
        <v>72</v>
      </c>
      <c r="AY231" s="205" t="s">
        <v>111</v>
      </c>
    </row>
    <row r="232" spans="1:65" s="14" customFormat="1" ht="11.25">
      <c r="B232" s="206"/>
      <c r="C232" s="207"/>
      <c r="D232" s="182" t="s">
        <v>185</v>
      </c>
      <c r="E232" s="208" t="s">
        <v>19</v>
      </c>
      <c r="F232" s="209" t="s">
        <v>360</v>
      </c>
      <c r="G232" s="207"/>
      <c r="H232" s="210">
        <v>24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185</v>
      </c>
      <c r="AU232" s="216" t="s">
        <v>82</v>
      </c>
      <c r="AV232" s="14" t="s">
        <v>82</v>
      </c>
      <c r="AW232" s="14" t="s">
        <v>33</v>
      </c>
      <c r="AX232" s="14" t="s">
        <v>72</v>
      </c>
      <c r="AY232" s="216" t="s">
        <v>111</v>
      </c>
    </row>
    <row r="233" spans="1:65" s="2" customFormat="1" ht="49.15" customHeight="1">
      <c r="A233" s="33"/>
      <c r="B233" s="34"/>
      <c r="C233" s="164" t="s">
        <v>361</v>
      </c>
      <c r="D233" s="164" t="s">
        <v>112</v>
      </c>
      <c r="E233" s="165" t="s">
        <v>362</v>
      </c>
      <c r="F233" s="166" t="s">
        <v>363</v>
      </c>
      <c r="G233" s="167" t="s">
        <v>199</v>
      </c>
      <c r="H233" s="168">
        <v>15</v>
      </c>
      <c r="I233" s="169"/>
      <c r="J233" s="170">
        <f>ROUND(I233*H233,2)</f>
        <v>0</v>
      </c>
      <c r="K233" s="166" t="s">
        <v>116</v>
      </c>
      <c r="L233" s="38"/>
      <c r="M233" s="171" t="s">
        <v>19</v>
      </c>
      <c r="N233" s="172" t="s">
        <v>43</v>
      </c>
      <c r="O233" s="63"/>
      <c r="P233" s="173">
        <f>O233*H233</f>
        <v>0</v>
      </c>
      <c r="Q233" s="173">
        <v>0.15540000000000001</v>
      </c>
      <c r="R233" s="173">
        <f>Q233*H233</f>
        <v>2.331</v>
      </c>
      <c r="S233" s="173">
        <v>0</v>
      </c>
      <c r="T233" s="17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5" t="s">
        <v>136</v>
      </c>
      <c r="AT233" s="175" t="s">
        <v>112</v>
      </c>
      <c r="AU233" s="175" t="s">
        <v>82</v>
      </c>
      <c r="AY233" s="16" t="s">
        <v>111</v>
      </c>
      <c r="BE233" s="176">
        <f>IF(N233="základní",J233,0)</f>
        <v>0</v>
      </c>
      <c r="BF233" s="176">
        <f>IF(N233="snížená",J233,0)</f>
        <v>0</v>
      </c>
      <c r="BG233" s="176">
        <f>IF(N233="zákl. přenesená",J233,0)</f>
        <v>0</v>
      </c>
      <c r="BH233" s="176">
        <f>IF(N233="sníž. přenesená",J233,0)</f>
        <v>0</v>
      </c>
      <c r="BI233" s="176">
        <f>IF(N233="nulová",J233,0)</f>
        <v>0</v>
      </c>
      <c r="BJ233" s="16" t="s">
        <v>80</v>
      </c>
      <c r="BK233" s="176">
        <f>ROUND(I233*H233,2)</f>
        <v>0</v>
      </c>
      <c r="BL233" s="16" t="s">
        <v>136</v>
      </c>
      <c r="BM233" s="175" t="s">
        <v>364</v>
      </c>
    </row>
    <row r="234" spans="1:65" s="2" customFormat="1" ht="11.25">
      <c r="A234" s="33"/>
      <c r="B234" s="34"/>
      <c r="C234" s="35"/>
      <c r="D234" s="177" t="s">
        <v>119</v>
      </c>
      <c r="E234" s="35"/>
      <c r="F234" s="178" t="s">
        <v>365</v>
      </c>
      <c r="G234" s="35"/>
      <c r="H234" s="35"/>
      <c r="I234" s="179"/>
      <c r="J234" s="35"/>
      <c r="K234" s="35"/>
      <c r="L234" s="38"/>
      <c r="M234" s="180"/>
      <c r="N234" s="18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119</v>
      </c>
      <c r="AU234" s="16" t="s">
        <v>82</v>
      </c>
    </row>
    <row r="235" spans="1:65" s="2" customFormat="1" ht="16.5" customHeight="1">
      <c r="A235" s="33"/>
      <c r="B235" s="34"/>
      <c r="C235" s="217" t="s">
        <v>366</v>
      </c>
      <c r="D235" s="217" t="s">
        <v>367</v>
      </c>
      <c r="E235" s="218" t="s">
        <v>368</v>
      </c>
      <c r="F235" s="219" t="s">
        <v>369</v>
      </c>
      <c r="G235" s="220" t="s">
        <v>199</v>
      </c>
      <c r="H235" s="221">
        <v>15.3</v>
      </c>
      <c r="I235" s="222"/>
      <c r="J235" s="223">
        <f>ROUND(I235*H235,2)</f>
        <v>0</v>
      </c>
      <c r="K235" s="219" t="s">
        <v>116</v>
      </c>
      <c r="L235" s="224"/>
      <c r="M235" s="225" t="s">
        <v>19</v>
      </c>
      <c r="N235" s="226" t="s">
        <v>43</v>
      </c>
      <c r="O235" s="63"/>
      <c r="P235" s="173">
        <f>O235*H235</f>
        <v>0</v>
      </c>
      <c r="Q235" s="173">
        <v>0.04</v>
      </c>
      <c r="R235" s="173">
        <f>Q235*H235</f>
        <v>0.61199999999999999</v>
      </c>
      <c r="S235" s="173">
        <v>0</v>
      </c>
      <c r="T235" s="17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5" t="s">
        <v>159</v>
      </c>
      <c r="AT235" s="175" t="s">
        <v>367</v>
      </c>
      <c r="AU235" s="175" t="s">
        <v>82</v>
      </c>
      <c r="AY235" s="16" t="s">
        <v>111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16" t="s">
        <v>80</v>
      </c>
      <c r="BK235" s="176">
        <f>ROUND(I235*H235,2)</f>
        <v>0</v>
      </c>
      <c r="BL235" s="16" t="s">
        <v>136</v>
      </c>
      <c r="BM235" s="175" t="s">
        <v>370</v>
      </c>
    </row>
    <row r="236" spans="1:65" s="14" customFormat="1" ht="11.25">
      <c r="B236" s="206"/>
      <c r="C236" s="207"/>
      <c r="D236" s="182" t="s">
        <v>185</v>
      </c>
      <c r="E236" s="207"/>
      <c r="F236" s="209" t="s">
        <v>371</v>
      </c>
      <c r="G236" s="207"/>
      <c r="H236" s="210">
        <v>15.3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185</v>
      </c>
      <c r="AU236" s="216" t="s">
        <v>82</v>
      </c>
      <c r="AV236" s="14" t="s">
        <v>82</v>
      </c>
      <c r="AW236" s="14" t="s">
        <v>4</v>
      </c>
      <c r="AX236" s="14" t="s">
        <v>80</v>
      </c>
      <c r="AY236" s="216" t="s">
        <v>111</v>
      </c>
    </row>
    <row r="237" spans="1:65" s="2" customFormat="1" ht="78" customHeight="1">
      <c r="A237" s="33"/>
      <c r="B237" s="34"/>
      <c r="C237" s="164" t="s">
        <v>372</v>
      </c>
      <c r="D237" s="164" t="s">
        <v>112</v>
      </c>
      <c r="E237" s="165" t="s">
        <v>373</v>
      </c>
      <c r="F237" s="166" t="s">
        <v>374</v>
      </c>
      <c r="G237" s="167" t="s">
        <v>199</v>
      </c>
      <c r="H237" s="168">
        <v>148</v>
      </c>
      <c r="I237" s="169"/>
      <c r="J237" s="170">
        <f>ROUND(I237*H237,2)</f>
        <v>0</v>
      </c>
      <c r="K237" s="166" t="s">
        <v>116</v>
      </c>
      <c r="L237" s="38"/>
      <c r="M237" s="171" t="s">
        <v>19</v>
      </c>
      <c r="N237" s="172" t="s">
        <v>43</v>
      </c>
      <c r="O237" s="63"/>
      <c r="P237" s="173">
        <f>O237*H237</f>
        <v>0</v>
      </c>
      <c r="Q237" s="173">
        <v>9.0000000000000006E-5</v>
      </c>
      <c r="R237" s="173">
        <f>Q237*H237</f>
        <v>1.332E-2</v>
      </c>
      <c r="S237" s="173">
        <v>4.2000000000000003E-2</v>
      </c>
      <c r="T237" s="174">
        <f>S237*H237</f>
        <v>6.2160000000000002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5" t="s">
        <v>136</v>
      </c>
      <c r="AT237" s="175" t="s">
        <v>112</v>
      </c>
      <c r="AU237" s="175" t="s">
        <v>82</v>
      </c>
      <c r="AY237" s="16" t="s">
        <v>111</v>
      </c>
      <c r="BE237" s="176">
        <f>IF(N237="základní",J237,0)</f>
        <v>0</v>
      </c>
      <c r="BF237" s="176">
        <f>IF(N237="snížená",J237,0)</f>
        <v>0</v>
      </c>
      <c r="BG237" s="176">
        <f>IF(N237="zákl. přenesená",J237,0)</f>
        <v>0</v>
      </c>
      <c r="BH237" s="176">
        <f>IF(N237="sníž. přenesená",J237,0)</f>
        <v>0</v>
      </c>
      <c r="BI237" s="176">
        <f>IF(N237="nulová",J237,0)</f>
        <v>0</v>
      </c>
      <c r="BJ237" s="16" t="s">
        <v>80</v>
      </c>
      <c r="BK237" s="176">
        <f>ROUND(I237*H237,2)</f>
        <v>0</v>
      </c>
      <c r="BL237" s="16" t="s">
        <v>136</v>
      </c>
      <c r="BM237" s="175" t="s">
        <v>375</v>
      </c>
    </row>
    <row r="238" spans="1:65" s="2" customFormat="1" ht="11.25">
      <c r="A238" s="33"/>
      <c r="B238" s="34"/>
      <c r="C238" s="35"/>
      <c r="D238" s="177" t="s">
        <v>119</v>
      </c>
      <c r="E238" s="35"/>
      <c r="F238" s="178" t="s">
        <v>376</v>
      </c>
      <c r="G238" s="35"/>
      <c r="H238" s="35"/>
      <c r="I238" s="179"/>
      <c r="J238" s="35"/>
      <c r="K238" s="35"/>
      <c r="L238" s="38"/>
      <c r="M238" s="180"/>
      <c r="N238" s="18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119</v>
      </c>
      <c r="AU238" s="16" t="s">
        <v>82</v>
      </c>
    </row>
    <row r="239" spans="1:65" s="14" customFormat="1" ht="11.25">
      <c r="B239" s="206"/>
      <c r="C239" s="207"/>
      <c r="D239" s="182" t="s">
        <v>185</v>
      </c>
      <c r="E239" s="208" t="s">
        <v>19</v>
      </c>
      <c r="F239" s="209" t="s">
        <v>377</v>
      </c>
      <c r="G239" s="207"/>
      <c r="H239" s="210">
        <v>104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185</v>
      </c>
      <c r="AU239" s="216" t="s">
        <v>82</v>
      </c>
      <c r="AV239" s="14" t="s">
        <v>82</v>
      </c>
      <c r="AW239" s="14" t="s">
        <v>33</v>
      </c>
      <c r="AX239" s="14" t="s">
        <v>72</v>
      </c>
      <c r="AY239" s="216" t="s">
        <v>111</v>
      </c>
    </row>
    <row r="240" spans="1:65" s="13" customFormat="1" ht="11.25">
      <c r="B240" s="196"/>
      <c r="C240" s="197"/>
      <c r="D240" s="182" t="s">
        <v>185</v>
      </c>
      <c r="E240" s="198" t="s">
        <v>19</v>
      </c>
      <c r="F240" s="199" t="s">
        <v>355</v>
      </c>
      <c r="G240" s="197"/>
      <c r="H240" s="198" t="s">
        <v>19</v>
      </c>
      <c r="I240" s="200"/>
      <c r="J240" s="197"/>
      <c r="K240" s="197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185</v>
      </c>
      <c r="AU240" s="205" t="s">
        <v>82</v>
      </c>
      <c r="AV240" s="13" t="s">
        <v>80</v>
      </c>
      <c r="AW240" s="13" t="s">
        <v>33</v>
      </c>
      <c r="AX240" s="13" t="s">
        <v>72</v>
      </c>
      <c r="AY240" s="205" t="s">
        <v>111</v>
      </c>
    </row>
    <row r="241" spans="1:65" s="14" customFormat="1" ht="11.25">
      <c r="B241" s="206"/>
      <c r="C241" s="207"/>
      <c r="D241" s="182" t="s">
        <v>185</v>
      </c>
      <c r="E241" s="208" t="s">
        <v>19</v>
      </c>
      <c r="F241" s="209" t="s">
        <v>378</v>
      </c>
      <c r="G241" s="207"/>
      <c r="H241" s="210">
        <v>44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185</v>
      </c>
      <c r="AU241" s="216" t="s">
        <v>82</v>
      </c>
      <c r="AV241" s="14" t="s">
        <v>82</v>
      </c>
      <c r="AW241" s="14" t="s">
        <v>33</v>
      </c>
      <c r="AX241" s="14" t="s">
        <v>72</v>
      </c>
      <c r="AY241" s="216" t="s">
        <v>111</v>
      </c>
    </row>
    <row r="242" spans="1:65" s="2" customFormat="1" ht="37.9" customHeight="1">
      <c r="A242" s="33"/>
      <c r="B242" s="34"/>
      <c r="C242" s="164" t="s">
        <v>379</v>
      </c>
      <c r="D242" s="164" t="s">
        <v>112</v>
      </c>
      <c r="E242" s="165" t="s">
        <v>380</v>
      </c>
      <c r="F242" s="166" t="s">
        <v>381</v>
      </c>
      <c r="G242" s="167" t="s">
        <v>199</v>
      </c>
      <c r="H242" s="168">
        <v>164</v>
      </c>
      <c r="I242" s="169"/>
      <c r="J242" s="170">
        <f>ROUND(I242*H242,2)</f>
        <v>0</v>
      </c>
      <c r="K242" s="166" t="s">
        <v>116</v>
      </c>
      <c r="L242" s="38"/>
      <c r="M242" s="171" t="s">
        <v>19</v>
      </c>
      <c r="N242" s="172" t="s">
        <v>43</v>
      </c>
      <c r="O242" s="63"/>
      <c r="P242" s="173">
        <f>O242*H242</f>
        <v>0</v>
      </c>
      <c r="Q242" s="173">
        <v>0.03</v>
      </c>
      <c r="R242" s="173">
        <f>Q242*H242</f>
        <v>4.92</v>
      </c>
      <c r="S242" s="173">
        <v>0</v>
      </c>
      <c r="T242" s="174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5" t="s">
        <v>136</v>
      </c>
      <c r="AT242" s="175" t="s">
        <v>112</v>
      </c>
      <c r="AU242" s="175" t="s">
        <v>82</v>
      </c>
      <c r="AY242" s="16" t="s">
        <v>111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16" t="s">
        <v>80</v>
      </c>
      <c r="BK242" s="176">
        <f>ROUND(I242*H242,2)</f>
        <v>0</v>
      </c>
      <c r="BL242" s="16" t="s">
        <v>136</v>
      </c>
      <c r="BM242" s="175" t="s">
        <v>382</v>
      </c>
    </row>
    <row r="243" spans="1:65" s="2" customFormat="1" ht="11.25">
      <c r="A243" s="33"/>
      <c r="B243" s="34"/>
      <c r="C243" s="35"/>
      <c r="D243" s="177" t="s">
        <v>119</v>
      </c>
      <c r="E243" s="35"/>
      <c r="F243" s="178" t="s">
        <v>383</v>
      </c>
      <c r="G243" s="35"/>
      <c r="H243" s="35"/>
      <c r="I243" s="179"/>
      <c r="J243" s="35"/>
      <c r="K243" s="35"/>
      <c r="L243" s="38"/>
      <c r="M243" s="180"/>
      <c r="N243" s="181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119</v>
      </c>
      <c r="AU243" s="16" t="s">
        <v>82</v>
      </c>
    </row>
    <row r="244" spans="1:65" s="13" customFormat="1" ht="11.25">
      <c r="B244" s="196"/>
      <c r="C244" s="197"/>
      <c r="D244" s="182" t="s">
        <v>185</v>
      </c>
      <c r="E244" s="198" t="s">
        <v>19</v>
      </c>
      <c r="F244" s="199" t="s">
        <v>384</v>
      </c>
      <c r="G244" s="197"/>
      <c r="H244" s="198" t="s">
        <v>19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185</v>
      </c>
      <c r="AU244" s="205" t="s">
        <v>82</v>
      </c>
      <c r="AV244" s="13" t="s">
        <v>80</v>
      </c>
      <c r="AW244" s="13" t="s">
        <v>33</v>
      </c>
      <c r="AX244" s="13" t="s">
        <v>72</v>
      </c>
      <c r="AY244" s="205" t="s">
        <v>111</v>
      </c>
    </row>
    <row r="245" spans="1:65" s="14" customFormat="1" ht="11.25">
      <c r="B245" s="206"/>
      <c r="C245" s="207"/>
      <c r="D245" s="182" t="s">
        <v>185</v>
      </c>
      <c r="E245" s="208" t="s">
        <v>19</v>
      </c>
      <c r="F245" s="209" t="s">
        <v>385</v>
      </c>
      <c r="G245" s="207"/>
      <c r="H245" s="210">
        <v>84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185</v>
      </c>
      <c r="AU245" s="216" t="s">
        <v>82</v>
      </c>
      <c r="AV245" s="14" t="s">
        <v>82</v>
      </c>
      <c r="AW245" s="14" t="s">
        <v>33</v>
      </c>
      <c r="AX245" s="14" t="s">
        <v>72</v>
      </c>
      <c r="AY245" s="216" t="s">
        <v>111</v>
      </c>
    </row>
    <row r="246" spans="1:65" s="13" customFormat="1" ht="11.25">
      <c r="B246" s="196"/>
      <c r="C246" s="197"/>
      <c r="D246" s="182" t="s">
        <v>185</v>
      </c>
      <c r="E246" s="198" t="s">
        <v>19</v>
      </c>
      <c r="F246" s="199" t="s">
        <v>386</v>
      </c>
      <c r="G246" s="197"/>
      <c r="H246" s="198" t="s">
        <v>19</v>
      </c>
      <c r="I246" s="200"/>
      <c r="J246" s="197"/>
      <c r="K246" s="197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185</v>
      </c>
      <c r="AU246" s="205" t="s">
        <v>82</v>
      </c>
      <c r="AV246" s="13" t="s">
        <v>80</v>
      </c>
      <c r="AW246" s="13" t="s">
        <v>33</v>
      </c>
      <c r="AX246" s="13" t="s">
        <v>72</v>
      </c>
      <c r="AY246" s="205" t="s">
        <v>111</v>
      </c>
    </row>
    <row r="247" spans="1:65" s="14" customFormat="1" ht="11.25">
      <c r="B247" s="206"/>
      <c r="C247" s="207"/>
      <c r="D247" s="182" t="s">
        <v>185</v>
      </c>
      <c r="E247" s="208" t="s">
        <v>19</v>
      </c>
      <c r="F247" s="209" t="s">
        <v>387</v>
      </c>
      <c r="G247" s="207"/>
      <c r="H247" s="210">
        <v>80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185</v>
      </c>
      <c r="AU247" s="216" t="s">
        <v>82</v>
      </c>
      <c r="AV247" s="14" t="s">
        <v>82</v>
      </c>
      <c r="AW247" s="14" t="s">
        <v>33</v>
      </c>
      <c r="AX247" s="14" t="s">
        <v>72</v>
      </c>
      <c r="AY247" s="216" t="s">
        <v>111</v>
      </c>
    </row>
    <row r="248" spans="1:65" s="2" customFormat="1" ht="33" customHeight="1">
      <c r="A248" s="33"/>
      <c r="B248" s="34"/>
      <c r="C248" s="164" t="s">
        <v>388</v>
      </c>
      <c r="D248" s="164" t="s">
        <v>112</v>
      </c>
      <c r="E248" s="165" t="s">
        <v>389</v>
      </c>
      <c r="F248" s="166" t="s">
        <v>390</v>
      </c>
      <c r="G248" s="167" t="s">
        <v>199</v>
      </c>
      <c r="H248" s="168">
        <v>72</v>
      </c>
      <c r="I248" s="169"/>
      <c r="J248" s="170">
        <f>ROUND(I248*H248,2)</f>
        <v>0</v>
      </c>
      <c r="K248" s="166" t="s">
        <v>391</v>
      </c>
      <c r="L248" s="38"/>
      <c r="M248" s="171" t="s">
        <v>19</v>
      </c>
      <c r="N248" s="172" t="s">
        <v>43</v>
      </c>
      <c r="O248" s="63"/>
      <c r="P248" s="173">
        <f>O248*H248</f>
        <v>0</v>
      </c>
      <c r="Q248" s="173">
        <v>2.7799999999999998E-2</v>
      </c>
      <c r="R248" s="173">
        <f>Q248*H248</f>
        <v>2.0015999999999998</v>
      </c>
      <c r="S248" s="173">
        <v>0</v>
      </c>
      <c r="T248" s="17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5" t="s">
        <v>136</v>
      </c>
      <c r="AT248" s="175" t="s">
        <v>112</v>
      </c>
      <c r="AU248" s="175" t="s">
        <v>82</v>
      </c>
      <c r="AY248" s="16" t="s">
        <v>111</v>
      </c>
      <c r="BE248" s="176">
        <f>IF(N248="základní",J248,0)</f>
        <v>0</v>
      </c>
      <c r="BF248" s="176">
        <f>IF(N248="snížená",J248,0)</f>
        <v>0</v>
      </c>
      <c r="BG248" s="176">
        <f>IF(N248="zákl. přenesená",J248,0)</f>
        <v>0</v>
      </c>
      <c r="BH248" s="176">
        <f>IF(N248="sníž. přenesená",J248,0)</f>
        <v>0</v>
      </c>
      <c r="BI248" s="176">
        <f>IF(N248="nulová",J248,0)</f>
        <v>0</v>
      </c>
      <c r="BJ248" s="16" t="s">
        <v>80</v>
      </c>
      <c r="BK248" s="176">
        <f>ROUND(I248*H248,2)</f>
        <v>0</v>
      </c>
      <c r="BL248" s="16" t="s">
        <v>136</v>
      </c>
      <c r="BM248" s="175" t="s">
        <v>392</v>
      </c>
    </row>
    <row r="249" spans="1:65" s="2" customFormat="1" ht="11.25">
      <c r="A249" s="33"/>
      <c r="B249" s="34"/>
      <c r="C249" s="35"/>
      <c r="D249" s="177" t="s">
        <v>119</v>
      </c>
      <c r="E249" s="35"/>
      <c r="F249" s="178" t="s">
        <v>393</v>
      </c>
      <c r="G249" s="35"/>
      <c r="H249" s="35"/>
      <c r="I249" s="179"/>
      <c r="J249" s="35"/>
      <c r="K249" s="35"/>
      <c r="L249" s="38"/>
      <c r="M249" s="180"/>
      <c r="N249" s="181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119</v>
      </c>
      <c r="AU249" s="16" t="s">
        <v>82</v>
      </c>
    </row>
    <row r="250" spans="1:65" s="13" customFormat="1" ht="11.25">
      <c r="B250" s="196"/>
      <c r="C250" s="197"/>
      <c r="D250" s="182" t="s">
        <v>185</v>
      </c>
      <c r="E250" s="198" t="s">
        <v>19</v>
      </c>
      <c r="F250" s="199" t="s">
        <v>394</v>
      </c>
      <c r="G250" s="197"/>
      <c r="H250" s="198" t="s">
        <v>19</v>
      </c>
      <c r="I250" s="200"/>
      <c r="J250" s="197"/>
      <c r="K250" s="197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185</v>
      </c>
      <c r="AU250" s="205" t="s">
        <v>82</v>
      </c>
      <c r="AV250" s="13" t="s">
        <v>80</v>
      </c>
      <c r="AW250" s="13" t="s">
        <v>33</v>
      </c>
      <c r="AX250" s="13" t="s">
        <v>72</v>
      </c>
      <c r="AY250" s="205" t="s">
        <v>111</v>
      </c>
    </row>
    <row r="251" spans="1:65" s="14" customFormat="1" ht="11.25">
      <c r="B251" s="206"/>
      <c r="C251" s="207"/>
      <c r="D251" s="182" t="s">
        <v>185</v>
      </c>
      <c r="E251" s="208" t="s">
        <v>19</v>
      </c>
      <c r="F251" s="209" t="s">
        <v>395</v>
      </c>
      <c r="G251" s="207"/>
      <c r="H251" s="210">
        <v>48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185</v>
      </c>
      <c r="AU251" s="216" t="s">
        <v>82</v>
      </c>
      <c r="AV251" s="14" t="s">
        <v>82</v>
      </c>
      <c r="AW251" s="14" t="s">
        <v>33</v>
      </c>
      <c r="AX251" s="14" t="s">
        <v>72</v>
      </c>
      <c r="AY251" s="216" t="s">
        <v>111</v>
      </c>
    </row>
    <row r="252" spans="1:65" s="13" customFormat="1" ht="11.25">
      <c r="B252" s="196"/>
      <c r="C252" s="197"/>
      <c r="D252" s="182" t="s">
        <v>185</v>
      </c>
      <c r="E252" s="198" t="s">
        <v>19</v>
      </c>
      <c r="F252" s="199" t="s">
        <v>386</v>
      </c>
      <c r="G252" s="197"/>
      <c r="H252" s="198" t="s">
        <v>19</v>
      </c>
      <c r="I252" s="200"/>
      <c r="J252" s="197"/>
      <c r="K252" s="197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185</v>
      </c>
      <c r="AU252" s="205" t="s">
        <v>82</v>
      </c>
      <c r="AV252" s="13" t="s">
        <v>80</v>
      </c>
      <c r="AW252" s="13" t="s">
        <v>33</v>
      </c>
      <c r="AX252" s="13" t="s">
        <v>72</v>
      </c>
      <c r="AY252" s="205" t="s">
        <v>111</v>
      </c>
    </row>
    <row r="253" spans="1:65" s="14" customFormat="1" ht="11.25">
      <c r="B253" s="206"/>
      <c r="C253" s="207"/>
      <c r="D253" s="182" t="s">
        <v>185</v>
      </c>
      <c r="E253" s="208" t="s">
        <v>19</v>
      </c>
      <c r="F253" s="209" t="s">
        <v>396</v>
      </c>
      <c r="G253" s="207"/>
      <c r="H253" s="210">
        <v>24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185</v>
      </c>
      <c r="AU253" s="216" t="s">
        <v>82</v>
      </c>
      <c r="AV253" s="14" t="s">
        <v>82</v>
      </c>
      <c r="AW253" s="14" t="s">
        <v>33</v>
      </c>
      <c r="AX253" s="14" t="s">
        <v>72</v>
      </c>
      <c r="AY253" s="216" t="s">
        <v>111</v>
      </c>
    </row>
    <row r="254" spans="1:65" s="2" customFormat="1" ht="24.2" customHeight="1">
      <c r="A254" s="33"/>
      <c r="B254" s="34"/>
      <c r="C254" s="164" t="s">
        <v>397</v>
      </c>
      <c r="D254" s="164" t="s">
        <v>112</v>
      </c>
      <c r="E254" s="165" t="s">
        <v>398</v>
      </c>
      <c r="F254" s="166" t="s">
        <v>399</v>
      </c>
      <c r="G254" s="167" t="s">
        <v>125</v>
      </c>
      <c r="H254" s="168">
        <v>214</v>
      </c>
      <c r="I254" s="169"/>
      <c r="J254" s="170">
        <f>ROUND(I254*H254,2)</f>
        <v>0</v>
      </c>
      <c r="K254" s="166" t="s">
        <v>116</v>
      </c>
      <c r="L254" s="38"/>
      <c r="M254" s="171" t="s">
        <v>19</v>
      </c>
      <c r="N254" s="172" t="s">
        <v>43</v>
      </c>
      <c r="O254" s="63"/>
      <c r="P254" s="173">
        <f>O254*H254</f>
        <v>0</v>
      </c>
      <c r="Q254" s="173">
        <v>0</v>
      </c>
      <c r="R254" s="173">
        <f>Q254*H254</f>
        <v>0</v>
      </c>
      <c r="S254" s="173">
        <v>0</v>
      </c>
      <c r="T254" s="174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5" t="s">
        <v>136</v>
      </c>
      <c r="AT254" s="175" t="s">
        <v>112</v>
      </c>
      <c r="AU254" s="175" t="s">
        <v>82</v>
      </c>
      <c r="AY254" s="16" t="s">
        <v>111</v>
      </c>
      <c r="BE254" s="176">
        <f>IF(N254="základní",J254,0)</f>
        <v>0</v>
      </c>
      <c r="BF254" s="176">
        <f>IF(N254="snížená",J254,0)</f>
        <v>0</v>
      </c>
      <c r="BG254" s="176">
        <f>IF(N254="zákl. přenesená",J254,0)</f>
        <v>0</v>
      </c>
      <c r="BH254" s="176">
        <f>IF(N254="sníž. přenesená",J254,0)</f>
        <v>0</v>
      </c>
      <c r="BI254" s="176">
        <f>IF(N254="nulová",J254,0)</f>
        <v>0</v>
      </c>
      <c r="BJ254" s="16" t="s">
        <v>80</v>
      </c>
      <c r="BK254" s="176">
        <f>ROUND(I254*H254,2)</f>
        <v>0</v>
      </c>
      <c r="BL254" s="16" t="s">
        <v>136</v>
      </c>
      <c r="BM254" s="175" t="s">
        <v>400</v>
      </c>
    </row>
    <row r="255" spans="1:65" s="2" customFormat="1" ht="11.25">
      <c r="A255" s="33"/>
      <c r="B255" s="34"/>
      <c r="C255" s="35"/>
      <c r="D255" s="177" t="s">
        <v>119</v>
      </c>
      <c r="E255" s="35"/>
      <c r="F255" s="178" t="s">
        <v>401</v>
      </c>
      <c r="G255" s="35"/>
      <c r="H255" s="35"/>
      <c r="I255" s="179"/>
      <c r="J255" s="35"/>
      <c r="K255" s="35"/>
      <c r="L255" s="38"/>
      <c r="M255" s="180"/>
      <c r="N255" s="181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119</v>
      </c>
      <c r="AU255" s="16" t="s">
        <v>82</v>
      </c>
    </row>
    <row r="256" spans="1:65" s="2" customFormat="1" ht="16.5" customHeight="1">
      <c r="A256" s="33"/>
      <c r="B256" s="34"/>
      <c r="C256" s="217" t="s">
        <v>402</v>
      </c>
      <c r="D256" s="217" t="s">
        <v>367</v>
      </c>
      <c r="E256" s="218" t="s">
        <v>403</v>
      </c>
      <c r="F256" s="219" t="s">
        <v>404</v>
      </c>
      <c r="G256" s="220" t="s">
        <v>125</v>
      </c>
      <c r="H256" s="221">
        <v>214</v>
      </c>
      <c r="I256" s="222"/>
      <c r="J256" s="223">
        <f>ROUND(I256*H256,2)</f>
        <v>0</v>
      </c>
      <c r="K256" s="219" t="s">
        <v>116</v>
      </c>
      <c r="L256" s="224"/>
      <c r="M256" s="225" t="s">
        <v>19</v>
      </c>
      <c r="N256" s="226" t="s">
        <v>43</v>
      </c>
      <c r="O256" s="63"/>
      <c r="P256" s="173">
        <f>O256*H256</f>
        <v>0</v>
      </c>
      <c r="Q256" s="173">
        <v>1.4499999999999999E-3</v>
      </c>
      <c r="R256" s="173">
        <f>Q256*H256</f>
        <v>0.31029999999999996</v>
      </c>
      <c r="S256" s="173">
        <v>0</v>
      </c>
      <c r="T256" s="17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5" t="s">
        <v>159</v>
      </c>
      <c r="AT256" s="175" t="s">
        <v>367</v>
      </c>
      <c r="AU256" s="175" t="s">
        <v>82</v>
      </c>
      <c r="AY256" s="16" t="s">
        <v>111</v>
      </c>
      <c r="BE256" s="176">
        <f>IF(N256="základní",J256,0)</f>
        <v>0</v>
      </c>
      <c r="BF256" s="176">
        <f>IF(N256="snížená",J256,0)</f>
        <v>0</v>
      </c>
      <c r="BG256" s="176">
        <f>IF(N256="zákl. přenesená",J256,0)</f>
        <v>0</v>
      </c>
      <c r="BH256" s="176">
        <f>IF(N256="sníž. přenesená",J256,0)</f>
        <v>0</v>
      </c>
      <c r="BI256" s="176">
        <f>IF(N256="nulová",J256,0)</f>
        <v>0</v>
      </c>
      <c r="BJ256" s="16" t="s">
        <v>80</v>
      </c>
      <c r="BK256" s="176">
        <f>ROUND(I256*H256,2)</f>
        <v>0</v>
      </c>
      <c r="BL256" s="16" t="s">
        <v>136</v>
      </c>
      <c r="BM256" s="175" t="s">
        <v>405</v>
      </c>
    </row>
    <row r="257" spans="1:65" s="2" customFormat="1" ht="37.9" customHeight="1">
      <c r="A257" s="33"/>
      <c r="B257" s="34"/>
      <c r="C257" s="164" t="s">
        <v>406</v>
      </c>
      <c r="D257" s="164" t="s">
        <v>112</v>
      </c>
      <c r="E257" s="165" t="s">
        <v>407</v>
      </c>
      <c r="F257" s="166" t="s">
        <v>408</v>
      </c>
      <c r="G257" s="167" t="s">
        <v>199</v>
      </c>
      <c r="H257" s="168">
        <v>16793</v>
      </c>
      <c r="I257" s="169"/>
      <c r="J257" s="170">
        <f>ROUND(I257*H257,2)</f>
        <v>0</v>
      </c>
      <c r="K257" s="166" t="s">
        <v>116</v>
      </c>
      <c r="L257" s="38"/>
      <c r="M257" s="171" t="s">
        <v>19</v>
      </c>
      <c r="N257" s="172" t="s">
        <v>43</v>
      </c>
      <c r="O257" s="63"/>
      <c r="P257" s="173">
        <f>O257*H257</f>
        <v>0</v>
      </c>
      <c r="Q257" s="173">
        <v>0</v>
      </c>
      <c r="R257" s="173">
        <f>Q257*H257</f>
        <v>0</v>
      </c>
      <c r="S257" s="173">
        <v>0</v>
      </c>
      <c r="T257" s="17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5" t="s">
        <v>136</v>
      </c>
      <c r="AT257" s="175" t="s">
        <v>112</v>
      </c>
      <c r="AU257" s="175" t="s">
        <v>82</v>
      </c>
      <c r="AY257" s="16" t="s">
        <v>111</v>
      </c>
      <c r="BE257" s="176">
        <f>IF(N257="základní",J257,0)</f>
        <v>0</v>
      </c>
      <c r="BF257" s="176">
        <f>IF(N257="snížená",J257,0)</f>
        <v>0</v>
      </c>
      <c r="BG257" s="176">
        <f>IF(N257="zákl. přenesená",J257,0)</f>
        <v>0</v>
      </c>
      <c r="BH257" s="176">
        <f>IF(N257="sníž. přenesená",J257,0)</f>
        <v>0</v>
      </c>
      <c r="BI257" s="176">
        <f>IF(N257="nulová",J257,0)</f>
        <v>0</v>
      </c>
      <c r="BJ257" s="16" t="s">
        <v>80</v>
      </c>
      <c r="BK257" s="176">
        <f>ROUND(I257*H257,2)</f>
        <v>0</v>
      </c>
      <c r="BL257" s="16" t="s">
        <v>136</v>
      </c>
      <c r="BM257" s="175" t="s">
        <v>409</v>
      </c>
    </row>
    <row r="258" spans="1:65" s="2" customFormat="1" ht="11.25">
      <c r="A258" s="33"/>
      <c r="B258" s="34"/>
      <c r="C258" s="35"/>
      <c r="D258" s="177" t="s">
        <v>119</v>
      </c>
      <c r="E258" s="35"/>
      <c r="F258" s="178" t="s">
        <v>410</v>
      </c>
      <c r="G258" s="35"/>
      <c r="H258" s="35"/>
      <c r="I258" s="179"/>
      <c r="J258" s="35"/>
      <c r="K258" s="35"/>
      <c r="L258" s="38"/>
      <c r="M258" s="180"/>
      <c r="N258" s="181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119</v>
      </c>
      <c r="AU258" s="16" t="s">
        <v>82</v>
      </c>
    </row>
    <row r="259" spans="1:65" s="14" customFormat="1" ht="11.25">
      <c r="B259" s="206"/>
      <c r="C259" s="207"/>
      <c r="D259" s="182" t="s">
        <v>185</v>
      </c>
      <c r="E259" s="208" t="s">
        <v>19</v>
      </c>
      <c r="F259" s="209" t="s">
        <v>411</v>
      </c>
      <c r="G259" s="207"/>
      <c r="H259" s="210">
        <v>15370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185</v>
      </c>
      <c r="AU259" s="216" t="s">
        <v>82</v>
      </c>
      <c r="AV259" s="14" t="s">
        <v>82</v>
      </c>
      <c r="AW259" s="14" t="s">
        <v>33</v>
      </c>
      <c r="AX259" s="14" t="s">
        <v>72</v>
      </c>
      <c r="AY259" s="216" t="s">
        <v>111</v>
      </c>
    </row>
    <row r="260" spans="1:65" s="14" customFormat="1" ht="11.25">
      <c r="B260" s="206"/>
      <c r="C260" s="207"/>
      <c r="D260" s="182" t="s">
        <v>185</v>
      </c>
      <c r="E260" s="208" t="s">
        <v>19</v>
      </c>
      <c r="F260" s="209" t="s">
        <v>412</v>
      </c>
      <c r="G260" s="207"/>
      <c r="H260" s="210">
        <v>1423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185</v>
      </c>
      <c r="AU260" s="216" t="s">
        <v>82</v>
      </c>
      <c r="AV260" s="14" t="s">
        <v>82</v>
      </c>
      <c r="AW260" s="14" t="s">
        <v>33</v>
      </c>
      <c r="AX260" s="14" t="s">
        <v>72</v>
      </c>
      <c r="AY260" s="216" t="s">
        <v>111</v>
      </c>
    </row>
    <row r="261" spans="1:65" s="2" customFormat="1" ht="37.9" customHeight="1">
      <c r="A261" s="33"/>
      <c r="B261" s="34"/>
      <c r="C261" s="164" t="s">
        <v>413</v>
      </c>
      <c r="D261" s="164" t="s">
        <v>112</v>
      </c>
      <c r="E261" s="165" t="s">
        <v>414</v>
      </c>
      <c r="F261" s="166" t="s">
        <v>415</v>
      </c>
      <c r="G261" s="167" t="s">
        <v>178</v>
      </c>
      <c r="H261" s="168">
        <v>414</v>
      </c>
      <c r="I261" s="169"/>
      <c r="J261" s="170">
        <f>ROUND(I261*H261,2)</f>
        <v>0</v>
      </c>
      <c r="K261" s="166" t="s">
        <v>116</v>
      </c>
      <c r="L261" s="38"/>
      <c r="M261" s="171" t="s">
        <v>19</v>
      </c>
      <c r="N261" s="172" t="s">
        <v>43</v>
      </c>
      <c r="O261" s="63"/>
      <c r="P261" s="173">
        <f>O261*H261</f>
        <v>0</v>
      </c>
      <c r="Q261" s="173">
        <v>1.0000000000000001E-5</v>
      </c>
      <c r="R261" s="173">
        <f>Q261*H261</f>
        <v>4.1400000000000005E-3</v>
      </c>
      <c r="S261" s="173">
        <v>0</v>
      </c>
      <c r="T261" s="17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5" t="s">
        <v>136</v>
      </c>
      <c r="AT261" s="175" t="s">
        <v>112</v>
      </c>
      <c r="AU261" s="175" t="s">
        <v>82</v>
      </c>
      <c r="AY261" s="16" t="s">
        <v>111</v>
      </c>
      <c r="BE261" s="176">
        <f>IF(N261="základní",J261,0)</f>
        <v>0</v>
      </c>
      <c r="BF261" s="176">
        <f>IF(N261="snížená",J261,0)</f>
        <v>0</v>
      </c>
      <c r="BG261" s="176">
        <f>IF(N261="zákl. přenesená",J261,0)</f>
        <v>0</v>
      </c>
      <c r="BH261" s="176">
        <f>IF(N261="sníž. přenesená",J261,0)</f>
        <v>0</v>
      </c>
      <c r="BI261" s="176">
        <f>IF(N261="nulová",J261,0)</f>
        <v>0</v>
      </c>
      <c r="BJ261" s="16" t="s">
        <v>80</v>
      </c>
      <c r="BK261" s="176">
        <f>ROUND(I261*H261,2)</f>
        <v>0</v>
      </c>
      <c r="BL261" s="16" t="s">
        <v>136</v>
      </c>
      <c r="BM261" s="175" t="s">
        <v>416</v>
      </c>
    </row>
    <row r="262" spans="1:65" s="2" customFormat="1" ht="11.25">
      <c r="A262" s="33"/>
      <c r="B262" s="34"/>
      <c r="C262" s="35"/>
      <c r="D262" s="177" t="s">
        <v>119</v>
      </c>
      <c r="E262" s="35"/>
      <c r="F262" s="178" t="s">
        <v>417</v>
      </c>
      <c r="G262" s="35"/>
      <c r="H262" s="35"/>
      <c r="I262" s="179"/>
      <c r="J262" s="35"/>
      <c r="K262" s="35"/>
      <c r="L262" s="38"/>
      <c r="M262" s="180"/>
      <c r="N262" s="181"/>
      <c r="O262" s="63"/>
      <c r="P262" s="63"/>
      <c r="Q262" s="63"/>
      <c r="R262" s="63"/>
      <c r="S262" s="63"/>
      <c r="T262" s="64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119</v>
      </c>
      <c r="AU262" s="16" t="s">
        <v>82</v>
      </c>
    </row>
    <row r="263" spans="1:65" s="2" customFormat="1" ht="33" customHeight="1">
      <c r="A263" s="33"/>
      <c r="B263" s="34"/>
      <c r="C263" s="164" t="s">
        <v>418</v>
      </c>
      <c r="D263" s="164" t="s">
        <v>112</v>
      </c>
      <c r="E263" s="165" t="s">
        <v>419</v>
      </c>
      <c r="F263" s="166" t="s">
        <v>420</v>
      </c>
      <c r="G263" s="167" t="s">
        <v>199</v>
      </c>
      <c r="H263" s="168">
        <v>5603</v>
      </c>
      <c r="I263" s="169"/>
      <c r="J263" s="170">
        <f>ROUND(I263*H263,2)</f>
        <v>0</v>
      </c>
      <c r="K263" s="166" t="s">
        <v>116</v>
      </c>
      <c r="L263" s="38"/>
      <c r="M263" s="171" t="s">
        <v>19</v>
      </c>
      <c r="N263" s="172" t="s">
        <v>43</v>
      </c>
      <c r="O263" s="63"/>
      <c r="P263" s="173">
        <f>O263*H263</f>
        <v>0</v>
      </c>
      <c r="Q263" s="173">
        <v>3.3E-4</v>
      </c>
      <c r="R263" s="173">
        <f>Q263*H263</f>
        <v>1.8489899999999999</v>
      </c>
      <c r="S263" s="173">
        <v>0</v>
      </c>
      <c r="T263" s="17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5" t="s">
        <v>136</v>
      </c>
      <c r="AT263" s="175" t="s">
        <v>112</v>
      </c>
      <c r="AU263" s="175" t="s">
        <v>82</v>
      </c>
      <c r="AY263" s="16" t="s">
        <v>111</v>
      </c>
      <c r="BE263" s="176">
        <f>IF(N263="základní",J263,0)</f>
        <v>0</v>
      </c>
      <c r="BF263" s="176">
        <f>IF(N263="snížená",J263,0)</f>
        <v>0</v>
      </c>
      <c r="BG263" s="176">
        <f>IF(N263="zákl. přenesená",J263,0)</f>
        <v>0</v>
      </c>
      <c r="BH263" s="176">
        <f>IF(N263="sníž. přenesená",J263,0)</f>
        <v>0</v>
      </c>
      <c r="BI263" s="176">
        <f>IF(N263="nulová",J263,0)</f>
        <v>0</v>
      </c>
      <c r="BJ263" s="16" t="s">
        <v>80</v>
      </c>
      <c r="BK263" s="176">
        <f>ROUND(I263*H263,2)</f>
        <v>0</v>
      </c>
      <c r="BL263" s="16" t="s">
        <v>136</v>
      </c>
      <c r="BM263" s="175" t="s">
        <v>421</v>
      </c>
    </row>
    <row r="264" spans="1:65" s="2" customFormat="1" ht="11.25">
      <c r="A264" s="33"/>
      <c r="B264" s="34"/>
      <c r="C264" s="35"/>
      <c r="D264" s="177" t="s">
        <v>119</v>
      </c>
      <c r="E264" s="35"/>
      <c r="F264" s="178" t="s">
        <v>422</v>
      </c>
      <c r="G264" s="35"/>
      <c r="H264" s="35"/>
      <c r="I264" s="179"/>
      <c r="J264" s="35"/>
      <c r="K264" s="35"/>
      <c r="L264" s="38"/>
      <c r="M264" s="180"/>
      <c r="N264" s="181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119</v>
      </c>
      <c r="AU264" s="16" t="s">
        <v>82</v>
      </c>
    </row>
    <row r="265" spans="1:65" s="13" customFormat="1" ht="11.25">
      <c r="B265" s="196"/>
      <c r="C265" s="197"/>
      <c r="D265" s="182" t="s">
        <v>185</v>
      </c>
      <c r="E265" s="198" t="s">
        <v>19</v>
      </c>
      <c r="F265" s="199" t="s">
        <v>423</v>
      </c>
      <c r="G265" s="197"/>
      <c r="H265" s="198" t="s">
        <v>19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185</v>
      </c>
      <c r="AU265" s="205" t="s">
        <v>82</v>
      </c>
      <c r="AV265" s="13" t="s">
        <v>80</v>
      </c>
      <c r="AW265" s="13" t="s">
        <v>33</v>
      </c>
      <c r="AX265" s="13" t="s">
        <v>72</v>
      </c>
      <c r="AY265" s="205" t="s">
        <v>111</v>
      </c>
    </row>
    <row r="266" spans="1:65" s="14" customFormat="1" ht="11.25">
      <c r="B266" s="206"/>
      <c r="C266" s="207"/>
      <c r="D266" s="182" t="s">
        <v>185</v>
      </c>
      <c r="E266" s="208" t="s">
        <v>19</v>
      </c>
      <c r="F266" s="209" t="s">
        <v>424</v>
      </c>
      <c r="G266" s="207"/>
      <c r="H266" s="210">
        <v>4180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185</v>
      </c>
      <c r="AU266" s="216" t="s">
        <v>82</v>
      </c>
      <c r="AV266" s="14" t="s">
        <v>82</v>
      </c>
      <c r="AW266" s="14" t="s">
        <v>33</v>
      </c>
      <c r="AX266" s="14" t="s">
        <v>72</v>
      </c>
      <c r="AY266" s="216" t="s">
        <v>111</v>
      </c>
    </row>
    <row r="267" spans="1:65" s="14" customFormat="1" ht="11.25">
      <c r="B267" s="206"/>
      <c r="C267" s="207"/>
      <c r="D267" s="182" t="s">
        <v>185</v>
      </c>
      <c r="E267" s="208" t="s">
        <v>19</v>
      </c>
      <c r="F267" s="209" t="s">
        <v>412</v>
      </c>
      <c r="G267" s="207"/>
      <c r="H267" s="210">
        <v>1423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185</v>
      </c>
      <c r="AU267" s="216" t="s">
        <v>82</v>
      </c>
      <c r="AV267" s="14" t="s">
        <v>82</v>
      </c>
      <c r="AW267" s="14" t="s">
        <v>33</v>
      </c>
      <c r="AX267" s="14" t="s">
        <v>72</v>
      </c>
      <c r="AY267" s="216" t="s">
        <v>111</v>
      </c>
    </row>
    <row r="268" spans="1:65" s="2" customFormat="1" ht="33" customHeight="1">
      <c r="A268" s="33"/>
      <c r="B268" s="34"/>
      <c r="C268" s="164" t="s">
        <v>425</v>
      </c>
      <c r="D268" s="164" t="s">
        <v>112</v>
      </c>
      <c r="E268" s="165" t="s">
        <v>426</v>
      </c>
      <c r="F268" s="166" t="s">
        <v>427</v>
      </c>
      <c r="G268" s="167" t="s">
        <v>199</v>
      </c>
      <c r="H268" s="168">
        <v>1830</v>
      </c>
      <c r="I268" s="169"/>
      <c r="J268" s="170">
        <f>ROUND(I268*H268,2)</f>
        <v>0</v>
      </c>
      <c r="K268" s="166" t="s">
        <v>116</v>
      </c>
      <c r="L268" s="38"/>
      <c r="M268" s="171" t="s">
        <v>19</v>
      </c>
      <c r="N268" s="172" t="s">
        <v>43</v>
      </c>
      <c r="O268" s="63"/>
      <c r="P268" s="173">
        <f>O268*H268</f>
        <v>0</v>
      </c>
      <c r="Q268" s="173">
        <v>1.1E-4</v>
      </c>
      <c r="R268" s="173">
        <f>Q268*H268</f>
        <v>0.20130000000000001</v>
      </c>
      <c r="S268" s="173">
        <v>0</v>
      </c>
      <c r="T268" s="17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5" t="s">
        <v>136</v>
      </c>
      <c r="AT268" s="175" t="s">
        <v>112</v>
      </c>
      <c r="AU268" s="175" t="s">
        <v>82</v>
      </c>
      <c r="AY268" s="16" t="s">
        <v>111</v>
      </c>
      <c r="BE268" s="176">
        <f>IF(N268="základní",J268,0)</f>
        <v>0</v>
      </c>
      <c r="BF268" s="176">
        <f>IF(N268="snížená",J268,0)</f>
        <v>0</v>
      </c>
      <c r="BG268" s="176">
        <f>IF(N268="zákl. přenesená",J268,0)</f>
        <v>0</v>
      </c>
      <c r="BH268" s="176">
        <f>IF(N268="sníž. přenesená",J268,0)</f>
        <v>0</v>
      </c>
      <c r="BI268" s="176">
        <f>IF(N268="nulová",J268,0)</f>
        <v>0</v>
      </c>
      <c r="BJ268" s="16" t="s">
        <v>80</v>
      </c>
      <c r="BK268" s="176">
        <f>ROUND(I268*H268,2)</f>
        <v>0</v>
      </c>
      <c r="BL268" s="16" t="s">
        <v>136</v>
      </c>
      <c r="BM268" s="175" t="s">
        <v>428</v>
      </c>
    </row>
    <row r="269" spans="1:65" s="2" customFormat="1" ht="11.25">
      <c r="A269" s="33"/>
      <c r="B269" s="34"/>
      <c r="C269" s="35"/>
      <c r="D269" s="177" t="s">
        <v>119</v>
      </c>
      <c r="E269" s="35"/>
      <c r="F269" s="178" t="s">
        <v>429</v>
      </c>
      <c r="G269" s="35"/>
      <c r="H269" s="35"/>
      <c r="I269" s="179"/>
      <c r="J269" s="35"/>
      <c r="K269" s="35"/>
      <c r="L269" s="38"/>
      <c r="M269" s="180"/>
      <c r="N269" s="181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119</v>
      </c>
      <c r="AU269" s="16" t="s">
        <v>82</v>
      </c>
    </row>
    <row r="270" spans="1:65" s="13" customFormat="1" ht="11.25">
      <c r="B270" s="196"/>
      <c r="C270" s="197"/>
      <c r="D270" s="182" t="s">
        <v>185</v>
      </c>
      <c r="E270" s="198" t="s">
        <v>19</v>
      </c>
      <c r="F270" s="199" t="s">
        <v>430</v>
      </c>
      <c r="G270" s="197"/>
      <c r="H270" s="198" t="s">
        <v>19</v>
      </c>
      <c r="I270" s="200"/>
      <c r="J270" s="197"/>
      <c r="K270" s="197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185</v>
      </c>
      <c r="AU270" s="205" t="s">
        <v>82</v>
      </c>
      <c r="AV270" s="13" t="s">
        <v>80</v>
      </c>
      <c r="AW270" s="13" t="s">
        <v>33</v>
      </c>
      <c r="AX270" s="13" t="s">
        <v>72</v>
      </c>
      <c r="AY270" s="205" t="s">
        <v>111</v>
      </c>
    </row>
    <row r="271" spans="1:65" s="14" customFormat="1" ht="11.25">
      <c r="B271" s="206"/>
      <c r="C271" s="207"/>
      <c r="D271" s="182" t="s">
        <v>185</v>
      </c>
      <c r="E271" s="208" t="s">
        <v>19</v>
      </c>
      <c r="F271" s="209" t="s">
        <v>431</v>
      </c>
      <c r="G271" s="207"/>
      <c r="H271" s="210">
        <v>1620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185</v>
      </c>
      <c r="AU271" s="216" t="s">
        <v>82</v>
      </c>
      <c r="AV271" s="14" t="s">
        <v>82</v>
      </c>
      <c r="AW271" s="14" t="s">
        <v>33</v>
      </c>
      <c r="AX271" s="14" t="s">
        <v>72</v>
      </c>
      <c r="AY271" s="216" t="s">
        <v>111</v>
      </c>
    </row>
    <row r="272" spans="1:65" s="13" customFormat="1" ht="11.25">
      <c r="B272" s="196"/>
      <c r="C272" s="197"/>
      <c r="D272" s="182" t="s">
        <v>185</v>
      </c>
      <c r="E272" s="198" t="s">
        <v>19</v>
      </c>
      <c r="F272" s="199" t="s">
        <v>432</v>
      </c>
      <c r="G272" s="197"/>
      <c r="H272" s="198" t="s">
        <v>19</v>
      </c>
      <c r="I272" s="200"/>
      <c r="J272" s="197"/>
      <c r="K272" s="197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185</v>
      </c>
      <c r="AU272" s="205" t="s">
        <v>82</v>
      </c>
      <c r="AV272" s="13" t="s">
        <v>80</v>
      </c>
      <c r="AW272" s="13" t="s">
        <v>33</v>
      </c>
      <c r="AX272" s="13" t="s">
        <v>72</v>
      </c>
      <c r="AY272" s="205" t="s">
        <v>111</v>
      </c>
    </row>
    <row r="273" spans="1:65" s="14" customFormat="1" ht="11.25">
      <c r="B273" s="206"/>
      <c r="C273" s="207"/>
      <c r="D273" s="182" t="s">
        <v>185</v>
      </c>
      <c r="E273" s="208" t="s">
        <v>19</v>
      </c>
      <c r="F273" s="209" t="s">
        <v>433</v>
      </c>
      <c r="G273" s="207"/>
      <c r="H273" s="210">
        <v>210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185</v>
      </c>
      <c r="AU273" s="216" t="s">
        <v>82</v>
      </c>
      <c r="AV273" s="14" t="s">
        <v>82</v>
      </c>
      <c r="AW273" s="14" t="s">
        <v>33</v>
      </c>
      <c r="AX273" s="14" t="s">
        <v>72</v>
      </c>
      <c r="AY273" s="216" t="s">
        <v>111</v>
      </c>
    </row>
    <row r="274" spans="1:65" s="2" customFormat="1" ht="33" customHeight="1">
      <c r="A274" s="33"/>
      <c r="B274" s="34"/>
      <c r="C274" s="164" t="s">
        <v>434</v>
      </c>
      <c r="D274" s="164" t="s">
        <v>112</v>
      </c>
      <c r="E274" s="165" t="s">
        <v>435</v>
      </c>
      <c r="F274" s="166" t="s">
        <v>436</v>
      </c>
      <c r="G274" s="167" t="s">
        <v>199</v>
      </c>
      <c r="H274" s="168">
        <v>9360</v>
      </c>
      <c r="I274" s="169"/>
      <c r="J274" s="170">
        <f>ROUND(I274*H274,2)</f>
        <v>0</v>
      </c>
      <c r="K274" s="166" t="s">
        <v>116</v>
      </c>
      <c r="L274" s="38"/>
      <c r="M274" s="171" t="s">
        <v>19</v>
      </c>
      <c r="N274" s="172" t="s">
        <v>43</v>
      </c>
      <c r="O274" s="63"/>
      <c r="P274" s="173">
        <f>O274*H274</f>
        <v>0</v>
      </c>
      <c r="Q274" s="173">
        <v>6.4999999999999997E-4</v>
      </c>
      <c r="R274" s="173">
        <f>Q274*H274</f>
        <v>6.0839999999999996</v>
      </c>
      <c r="S274" s="173">
        <v>0</v>
      </c>
      <c r="T274" s="17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5" t="s">
        <v>136</v>
      </c>
      <c r="AT274" s="175" t="s">
        <v>112</v>
      </c>
      <c r="AU274" s="175" t="s">
        <v>82</v>
      </c>
      <c r="AY274" s="16" t="s">
        <v>111</v>
      </c>
      <c r="BE274" s="176">
        <f>IF(N274="základní",J274,0)</f>
        <v>0</v>
      </c>
      <c r="BF274" s="176">
        <f>IF(N274="snížená",J274,0)</f>
        <v>0</v>
      </c>
      <c r="BG274" s="176">
        <f>IF(N274="zákl. přenesená",J274,0)</f>
        <v>0</v>
      </c>
      <c r="BH274" s="176">
        <f>IF(N274="sníž. přenesená",J274,0)</f>
        <v>0</v>
      </c>
      <c r="BI274" s="176">
        <f>IF(N274="nulová",J274,0)</f>
        <v>0</v>
      </c>
      <c r="BJ274" s="16" t="s">
        <v>80</v>
      </c>
      <c r="BK274" s="176">
        <f>ROUND(I274*H274,2)</f>
        <v>0</v>
      </c>
      <c r="BL274" s="16" t="s">
        <v>136</v>
      </c>
      <c r="BM274" s="175" t="s">
        <v>437</v>
      </c>
    </row>
    <row r="275" spans="1:65" s="2" customFormat="1" ht="11.25">
      <c r="A275" s="33"/>
      <c r="B275" s="34"/>
      <c r="C275" s="35"/>
      <c r="D275" s="177" t="s">
        <v>119</v>
      </c>
      <c r="E275" s="35"/>
      <c r="F275" s="178" t="s">
        <v>438</v>
      </c>
      <c r="G275" s="35"/>
      <c r="H275" s="35"/>
      <c r="I275" s="179"/>
      <c r="J275" s="35"/>
      <c r="K275" s="35"/>
      <c r="L275" s="38"/>
      <c r="M275" s="180"/>
      <c r="N275" s="181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119</v>
      </c>
      <c r="AU275" s="16" t="s">
        <v>82</v>
      </c>
    </row>
    <row r="276" spans="1:65" s="13" customFormat="1" ht="11.25">
      <c r="B276" s="196"/>
      <c r="C276" s="197"/>
      <c r="D276" s="182" t="s">
        <v>185</v>
      </c>
      <c r="E276" s="198" t="s">
        <v>19</v>
      </c>
      <c r="F276" s="199" t="s">
        <v>439</v>
      </c>
      <c r="G276" s="197"/>
      <c r="H276" s="198" t="s">
        <v>19</v>
      </c>
      <c r="I276" s="200"/>
      <c r="J276" s="197"/>
      <c r="K276" s="197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185</v>
      </c>
      <c r="AU276" s="205" t="s">
        <v>82</v>
      </c>
      <c r="AV276" s="13" t="s">
        <v>80</v>
      </c>
      <c r="AW276" s="13" t="s">
        <v>33</v>
      </c>
      <c r="AX276" s="13" t="s">
        <v>72</v>
      </c>
      <c r="AY276" s="205" t="s">
        <v>111</v>
      </c>
    </row>
    <row r="277" spans="1:65" s="14" customFormat="1" ht="11.25">
      <c r="B277" s="206"/>
      <c r="C277" s="207"/>
      <c r="D277" s="182" t="s">
        <v>185</v>
      </c>
      <c r="E277" s="208" t="s">
        <v>19</v>
      </c>
      <c r="F277" s="209" t="s">
        <v>440</v>
      </c>
      <c r="G277" s="207"/>
      <c r="H277" s="210">
        <v>9360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185</v>
      </c>
      <c r="AU277" s="216" t="s">
        <v>82</v>
      </c>
      <c r="AV277" s="14" t="s">
        <v>82</v>
      </c>
      <c r="AW277" s="14" t="s">
        <v>33</v>
      </c>
      <c r="AX277" s="14" t="s">
        <v>72</v>
      </c>
      <c r="AY277" s="216" t="s">
        <v>111</v>
      </c>
    </row>
    <row r="278" spans="1:65" s="2" customFormat="1" ht="37.9" customHeight="1">
      <c r="A278" s="33"/>
      <c r="B278" s="34"/>
      <c r="C278" s="164" t="s">
        <v>441</v>
      </c>
      <c r="D278" s="164" t="s">
        <v>112</v>
      </c>
      <c r="E278" s="165" t="s">
        <v>442</v>
      </c>
      <c r="F278" s="166" t="s">
        <v>443</v>
      </c>
      <c r="G278" s="167" t="s">
        <v>178</v>
      </c>
      <c r="H278" s="168">
        <v>414</v>
      </c>
      <c r="I278" s="169"/>
      <c r="J278" s="170">
        <f>ROUND(I278*H278,2)</f>
        <v>0</v>
      </c>
      <c r="K278" s="166" t="s">
        <v>116</v>
      </c>
      <c r="L278" s="38"/>
      <c r="M278" s="171" t="s">
        <v>19</v>
      </c>
      <c r="N278" s="172" t="s">
        <v>43</v>
      </c>
      <c r="O278" s="63"/>
      <c r="P278" s="173">
        <f>O278*H278</f>
        <v>0</v>
      </c>
      <c r="Q278" s="173">
        <v>2.5999999999999999E-3</v>
      </c>
      <c r="R278" s="173">
        <f>Q278*H278</f>
        <v>1.0764</v>
      </c>
      <c r="S278" s="173">
        <v>0</v>
      </c>
      <c r="T278" s="174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5" t="s">
        <v>136</v>
      </c>
      <c r="AT278" s="175" t="s">
        <v>112</v>
      </c>
      <c r="AU278" s="175" t="s">
        <v>82</v>
      </c>
      <c r="AY278" s="16" t="s">
        <v>111</v>
      </c>
      <c r="BE278" s="176">
        <f>IF(N278="základní",J278,0)</f>
        <v>0</v>
      </c>
      <c r="BF278" s="176">
        <f>IF(N278="snížená",J278,0)</f>
        <v>0</v>
      </c>
      <c r="BG278" s="176">
        <f>IF(N278="zákl. přenesená",J278,0)</f>
        <v>0</v>
      </c>
      <c r="BH278" s="176">
        <f>IF(N278="sníž. přenesená",J278,0)</f>
        <v>0</v>
      </c>
      <c r="BI278" s="176">
        <f>IF(N278="nulová",J278,0)</f>
        <v>0</v>
      </c>
      <c r="BJ278" s="16" t="s">
        <v>80</v>
      </c>
      <c r="BK278" s="176">
        <f>ROUND(I278*H278,2)</f>
        <v>0</v>
      </c>
      <c r="BL278" s="16" t="s">
        <v>136</v>
      </c>
      <c r="BM278" s="175" t="s">
        <v>444</v>
      </c>
    </row>
    <row r="279" spans="1:65" s="2" customFormat="1" ht="11.25">
      <c r="A279" s="33"/>
      <c r="B279" s="34"/>
      <c r="C279" s="35"/>
      <c r="D279" s="177" t="s">
        <v>119</v>
      </c>
      <c r="E279" s="35"/>
      <c r="F279" s="178" t="s">
        <v>445</v>
      </c>
      <c r="G279" s="35"/>
      <c r="H279" s="35"/>
      <c r="I279" s="179"/>
      <c r="J279" s="35"/>
      <c r="K279" s="35"/>
      <c r="L279" s="38"/>
      <c r="M279" s="180"/>
      <c r="N279" s="181"/>
      <c r="O279" s="63"/>
      <c r="P279" s="63"/>
      <c r="Q279" s="63"/>
      <c r="R279" s="63"/>
      <c r="S279" s="63"/>
      <c r="T279" s="64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119</v>
      </c>
      <c r="AU279" s="16" t="s">
        <v>82</v>
      </c>
    </row>
    <row r="280" spans="1:65" s="13" customFormat="1" ht="11.25">
      <c r="B280" s="196"/>
      <c r="C280" s="197"/>
      <c r="D280" s="182" t="s">
        <v>185</v>
      </c>
      <c r="E280" s="198" t="s">
        <v>19</v>
      </c>
      <c r="F280" s="199" t="s">
        <v>446</v>
      </c>
      <c r="G280" s="197"/>
      <c r="H280" s="198" t="s">
        <v>19</v>
      </c>
      <c r="I280" s="200"/>
      <c r="J280" s="197"/>
      <c r="K280" s="197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185</v>
      </c>
      <c r="AU280" s="205" t="s">
        <v>82</v>
      </c>
      <c r="AV280" s="13" t="s">
        <v>80</v>
      </c>
      <c r="AW280" s="13" t="s">
        <v>33</v>
      </c>
      <c r="AX280" s="13" t="s">
        <v>72</v>
      </c>
      <c r="AY280" s="205" t="s">
        <v>111</v>
      </c>
    </row>
    <row r="281" spans="1:65" s="14" customFormat="1" ht="11.25">
      <c r="B281" s="206"/>
      <c r="C281" s="207"/>
      <c r="D281" s="182" t="s">
        <v>185</v>
      </c>
      <c r="E281" s="208" t="s">
        <v>19</v>
      </c>
      <c r="F281" s="209" t="s">
        <v>447</v>
      </c>
      <c r="G281" s="207"/>
      <c r="H281" s="210">
        <v>380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185</v>
      </c>
      <c r="AU281" s="216" t="s">
        <v>82</v>
      </c>
      <c r="AV281" s="14" t="s">
        <v>82</v>
      </c>
      <c r="AW281" s="14" t="s">
        <v>33</v>
      </c>
      <c r="AX281" s="14" t="s">
        <v>72</v>
      </c>
      <c r="AY281" s="216" t="s">
        <v>111</v>
      </c>
    </row>
    <row r="282" spans="1:65" s="13" customFormat="1" ht="11.25">
      <c r="B282" s="196"/>
      <c r="C282" s="197"/>
      <c r="D282" s="182" t="s">
        <v>185</v>
      </c>
      <c r="E282" s="198" t="s">
        <v>19</v>
      </c>
      <c r="F282" s="199" t="s">
        <v>448</v>
      </c>
      <c r="G282" s="197"/>
      <c r="H282" s="198" t="s">
        <v>19</v>
      </c>
      <c r="I282" s="200"/>
      <c r="J282" s="197"/>
      <c r="K282" s="197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185</v>
      </c>
      <c r="AU282" s="205" t="s">
        <v>82</v>
      </c>
      <c r="AV282" s="13" t="s">
        <v>80</v>
      </c>
      <c r="AW282" s="13" t="s">
        <v>33</v>
      </c>
      <c r="AX282" s="13" t="s">
        <v>72</v>
      </c>
      <c r="AY282" s="205" t="s">
        <v>111</v>
      </c>
    </row>
    <row r="283" spans="1:65" s="14" customFormat="1" ht="11.25">
      <c r="B283" s="206"/>
      <c r="C283" s="207"/>
      <c r="D283" s="182" t="s">
        <v>185</v>
      </c>
      <c r="E283" s="208" t="s">
        <v>19</v>
      </c>
      <c r="F283" s="209" t="s">
        <v>291</v>
      </c>
      <c r="G283" s="207"/>
      <c r="H283" s="210">
        <v>18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185</v>
      </c>
      <c r="AU283" s="216" t="s">
        <v>82</v>
      </c>
      <c r="AV283" s="14" t="s">
        <v>82</v>
      </c>
      <c r="AW283" s="14" t="s">
        <v>33</v>
      </c>
      <c r="AX283" s="14" t="s">
        <v>72</v>
      </c>
      <c r="AY283" s="216" t="s">
        <v>111</v>
      </c>
    </row>
    <row r="284" spans="1:65" s="13" customFormat="1" ht="11.25">
      <c r="B284" s="196"/>
      <c r="C284" s="197"/>
      <c r="D284" s="182" t="s">
        <v>185</v>
      </c>
      <c r="E284" s="198" t="s">
        <v>19</v>
      </c>
      <c r="F284" s="199" t="s">
        <v>449</v>
      </c>
      <c r="G284" s="197"/>
      <c r="H284" s="198" t="s">
        <v>19</v>
      </c>
      <c r="I284" s="200"/>
      <c r="J284" s="197"/>
      <c r="K284" s="197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185</v>
      </c>
      <c r="AU284" s="205" t="s">
        <v>82</v>
      </c>
      <c r="AV284" s="13" t="s">
        <v>80</v>
      </c>
      <c r="AW284" s="13" t="s">
        <v>33</v>
      </c>
      <c r="AX284" s="13" t="s">
        <v>72</v>
      </c>
      <c r="AY284" s="205" t="s">
        <v>111</v>
      </c>
    </row>
    <row r="285" spans="1:65" s="14" customFormat="1" ht="11.25">
      <c r="B285" s="206"/>
      <c r="C285" s="207"/>
      <c r="D285" s="182" t="s">
        <v>185</v>
      </c>
      <c r="E285" s="208" t="s">
        <v>19</v>
      </c>
      <c r="F285" s="209" t="s">
        <v>254</v>
      </c>
      <c r="G285" s="207"/>
      <c r="H285" s="210">
        <v>12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185</v>
      </c>
      <c r="AU285" s="216" t="s">
        <v>82</v>
      </c>
      <c r="AV285" s="14" t="s">
        <v>82</v>
      </c>
      <c r="AW285" s="14" t="s">
        <v>33</v>
      </c>
      <c r="AX285" s="14" t="s">
        <v>72</v>
      </c>
      <c r="AY285" s="216" t="s">
        <v>111</v>
      </c>
    </row>
    <row r="286" spans="1:65" s="13" customFormat="1" ht="11.25">
      <c r="B286" s="196"/>
      <c r="C286" s="197"/>
      <c r="D286" s="182" t="s">
        <v>185</v>
      </c>
      <c r="E286" s="198" t="s">
        <v>19</v>
      </c>
      <c r="F286" s="199" t="s">
        <v>450</v>
      </c>
      <c r="G286" s="197"/>
      <c r="H286" s="198" t="s">
        <v>19</v>
      </c>
      <c r="I286" s="200"/>
      <c r="J286" s="197"/>
      <c r="K286" s="197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185</v>
      </c>
      <c r="AU286" s="205" t="s">
        <v>82</v>
      </c>
      <c r="AV286" s="13" t="s">
        <v>80</v>
      </c>
      <c r="AW286" s="13" t="s">
        <v>33</v>
      </c>
      <c r="AX286" s="13" t="s">
        <v>72</v>
      </c>
      <c r="AY286" s="205" t="s">
        <v>111</v>
      </c>
    </row>
    <row r="287" spans="1:65" s="14" customFormat="1" ht="11.25">
      <c r="B287" s="206"/>
      <c r="C287" s="207"/>
      <c r="D287" s="182" t="s">
        <v>185</v>
      </c>
      <c r="E287" s="208" t="s">
        <v>19</v>
      </c>
      <c r="F287" s="209" t="s">
        <v>451</v>
      </c>
      <c r="G287" s="207"/>
      <c r="H287" s="210">
        <v>4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185</v>
      </c>
      <c r="AU287" s="216" t="s">
        <v>82</v>
      </c>
      <c r="AV287" s="14" t="s">
        <v>82</v>
      </c>
      <c r="AW287" s="14" t="s">
        <v>33</v>
      </c>
      <c r="AX287" s="14" t="s">
        <v>72</v>
      </c>
      <c r="AY287" s="216" t="s">
        <v>111</v>
      </c>
    </row>
    <row r="288" spans="1:65" s="2" customFormat="1" ht="33" customHeight="1">
      <c r="A288" s="33"/>
      <c r="B288" s="34"/>
      <c r="C288" s="164" t="s">
        <v>452</v>
      </c>
      <c r="D288" s="164" t="s">
        <v>112</v>
      </c>
      <c r="E288" s="165" t="s">
        <v>453</v>
      </c>
      <c r="F288" s="166" t="s">
        <v>454</v>
      </c>
      <c r="G288" s="167" t="s">
        <v>199</v>
      </c>
      <c r="H288" s="168">
        <v>480</v>
      </c>
      <c r="I288" s="169"/>
      <c r="J288" s="170">
        <f>ROUND(I288*H288,2)</f>
        <v>0</v>
      </c>
      <c r="K288" s="166" t="s">
        <v>116</v>
      </c>
      <c r="L288" s="38"/>
      <c r="M288" s="171" t="s">
        <v>19</v>
      </c>
      <c r="N288" s="172" t="s">
        <v>43</v>
      </c>
      <c r="O288" s="63"/>
      <c r="P288" s="173">
        <f>O288*H288</f>
        <v>0</v>
      </c>
      <c r="Q288" s="173">
        <v>0</v>
      </c>
      <c r="R288" s="173">
        <f>Q288*H288</f>
        <v>0</v>
      </c>
      <c r="S288" s="173">
        <v>0</v>
      </c>
      <c r="T288" s="174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5" t="s">
        <v>136</v>
      </c>
      <c r="AT288" s="175" t="s">
        <v>112</v>
      </c>
      <c r="AU288" s="175" t="s">
        <v>82</v>
      </c>
      <c r="AY288" s="16" t="s">
        <v>111</v>
      </c>
      <c r="BE288" s="176">
        <f>IF(N288="základní",J288,0)</f>
        <v>0</v>
      </c>
      <c r="BF288" s="176">
        <f>IF(N288="snížená",J288,0)</f>
        <v>0</v>
      </c>
      <c r="BG288" s="176">
        <f>IF(N288="zákl. přenesená",J288,0)</f>
        <v>0</v>
      </c>
      <c r="BH288" s="176">
        <f>IF(N288="sníž. přenesená",J288,0)</f>
        <v>0</v>
      </c>
      <c r="BI288" s="176">
        <f>IF(N288="nulová",J288,0)</f>
        <v>0</v>
      </c>
      <c r="BJ288" s="16" t="s">
        <v>80</v>
      </c>
      <c r="BK288" s="176">
        <f>ROUND(I288*H288,2)</f>
        <v>0</v>
      </c>
      <c r="BL288" s="16" t="s">
        <v>136</v>
      </c>
      <c r="BM288" s="175" t="s">
        <v>455</v>
      </c>
    </row>
    <row r="289" spans="1:65" s="2" customFormat="1" ht="11.25">
      <c r="A289" s="33"/>
      <c r="B289" s="34"/>
      <c r="C289" s="35"/>
      <c r="D289" s="177" t="s">
        <v>119</v>
      </c>
      <c r="E289" s="35"/>
      <c r="F289" s="178" t="s">
        <v>456</v>
      </c>
      <c r="G289" s="35"/>
      <c r="H289" s="35"/>
      <c r="I289" s="179"/>
      <c r="J289" s="35"/>
      <c r="K289" s="35"/>
      <c r="L289" s="38"/>
      <c r="M289" s="180"/>
      <c r="N289" s="181"/>
      <c r="O289" s="63"/>
      <c r="P289" s="63"/>
      <c r="Q289" s="63"/>
      <c r="R289" s="63"/>
      <c r="S289" s="63"/>
      <c r="T289" s="64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119</v>
      </c>
      <c r="AU289" s="16" t="s">
        <v>82</v>
      </c>
    </row>
    <row r="290" spans="1:65" s="2" customFormat="1" ht="55.5" customHeight="1">
      <c r="A290" s="33"/>
      <c r="B290" s="34"/>
      <c r="C290" s="164" t="s">
        <v>457</v>
      </c>
      <c r="D290" s="164" t="s">
        <v>112</v>
      </c>
      <c r="E290" s="165" t="s">
        <v>458</v>
      </c>
      <c r="F290" s="166" t="s">
        <v>459</v>
      </c>
      <c r="G290" s="167" t="s">
        <v>199</v>
      </c>
      <c r="H290" s="168">
        <v>5180</v>
      </c>
      <c r="I290" s="169"/>
      <c r="J290" s="170">
        <f>ROUND(I290*H290,2)</f>
        <v>0</v>
      </c>
      <c r="K290" s="166" t="s">
        <v>116</v>
      </c>
      <c r="L290" s="38"/>
      <c r="M290" s="171" t="s">
        <v>19</v>
      </c>
      <c r="N290" s="172" t="s">
        <v>43</v>
      </c>
      <c r="O290" s="63"/>
      <c r="P290" s="173">
        <f>O290*H290</f>
        <v>0</v>
      </c>
      <c r="Q290" s="173">
        <v>2.2000000000000001E-4</v>
      </c>
      <c r="R290" s="173">
        <f>Q290*H290</f>
        <v>1.1395999999999999</v>
      </c>
      <c r="S290" s="173">
        <v>0</v>
      </c>
      <c r="T290" s="174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5" t="s">
        <v>136</v>
      </c>
      <c r="AT290" s="175" t="s">
        <v>112</v>
      </c>
      <c r="AU290" s="175" t="s">
        <v>82</v>
      </c>
      <c r="AY290" s="16" t="s">
        <v>111</v>
      </c>
      <c r="BE290" s="176">
        <f>IF(N290="základní",J290,0)</f>
        <v>0</v>
      </c>
      <c r="BF290" s="176">
        <f>IF(N290="snížená",J290,0)</f>
        <v>0</v>
      </c>
      <c r="BG290" s="176">
        <f>IF(N290="zákl. přenesená",J290,0)</f>
        <v>0</v>
      </c>
      <c r="BH290" s="176">
        <f>IF(N290="sníž. přenesená",J290,0)</f>
        <v>0</v>
      </c>
      <c r="BI290" s="176">
        <f>IF(N290="nulová",J290,0)</f>
        <v>0</v>
      </c>
      <c r="BJ290" s="16" t="s">
        <v>80</v>
      </c>
      <c r="BK290" s="176">
        <f>ROUND(I290*H290,2)</f>
        <v>0</v>
      </c>
      <c r="BL290" s="16" t="s">
        <v>136</v>
      </c>
      <c r="BM290" s="175" t="s">
        <v>460</v>
      </c>
    </row>
    <row r="291" spans="1:65" s="2" customFormat="1" ht="11.25">
      <c r="A291" s="33"/>
      <c r="B291" s="34"/>
      <c r="C291" s="35"/>
      <c r="D291" s="177" t="s">
        <v>119</v>
      </c>
      <c r="E291" s="35"/>
      <c r="F291" s="178" t="s">
        <v>461</v>
      </c>
      <c r="G291" s="35"/>
      <c r="H291" s="35"/>
      <c r="I291" s="179"/>
      <c r="J291" s="35"/>
      <c r="K291" s="35"/>
      <c r="L291" s="38"/>
      <c r="M291" s="180"/>
      <c r="N291" s="181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119</v>
      </c>
      <c r="AU291" s="16" t="s">
        <v>82</v>
      </c>
    </row>
    <row r="292" spans="1:65" s="13" customFormat="1" ht="11.25">
      <c r="B292" s="196"/>
      <c r="C292" s="197"/>
      <c r="D292" s="182" t="s">
        <v>185</v>
      </c>
      <c r="E292" s="198" t="s">
        <v>19</v>
      </c>
      <c r="F292" s="199" t="s">
        <v>462</v>
      </c>
      <c r="G292" s="197"/>
      <c r="H292" s="198" t="s">
        <v>19</v>
      </c>
      <c r="I292" s="200"/>
      <c r="J292" s="197"/>
      <c r="K292" s="197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185</v>
      </c>
      <c r="AU292" s="205" t="s">
        <v>82</v>
      </c>
      <c r="AV292" s="13" t="s">
        <v>80</v>
      </c>
      <c r="AW292" s="13" t="s">
        <v>33</v>
      </c>
      <c r="AX292" s="13" t="s">
        <v>72</v>
      </c>
      <c r="AY292" s="205" t="s">
        <v>111</v>
      </c>
    </row>
    <row r="293" spans="1:65" s="14" customFormat="1" ht="11.25">
      <c r="B293" s="206"/>
      <c r="C293" s="207"/>
      <c r="D293" s="182" t="s">
        <v>185</v>
      </c>
      <c r="E293" s="208" t="s">
        <v>19</v>
      </c>
      <c r="F293" s="209" t="s">
        <v>463</v>
      </c>
      <c r="G293" s="207"/>
      <c r="H293" s="210">
        <v>480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185</v>
      </c>
      <c r="AU293" s="216" t="s">
        <v>82</v>
      </c>
      <c r="AV293" s="14" t="s">
        <v>82</v>
      </c>
      <c r="AW293" s="14" t="s">
        <v>33</v>
      </c>
      <c r="AX293" s="14" t="s">
        <v>72</v>
      </c>
      <c r="AY293" s="216" t="s">
        <v>111</v>
      </c>
    </row>
    <row r="294" spans="1:65" s="13" customFormat="1" ht="11.25">
      <c r="B294" s="196"/>
      <c r="C294" s="197"/>
      <c r="D294" s="182" t="s">
        <v>185</v>
      </c>
      <c r="E294" s="198" t="s">
        <v>19</v>
      </c>
      <c r="F294" s="199" t="s">
        <v>464</v>
      </c>
      <c r="G294" s="197"/>
      <c r="H294" s="198" t="s">
        <v>19</v>
      </c>
      <c r="I294" s="200"/>
      <c r="J294" s="197"/>
      <c r="K294" s="197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185</v>
      </c>
      <c r="AU294" s="205" t="s">
        <v>82</v>
      </c>
      <c r="AV294" s="13" t="s">
        <v>80</v>
      </c>
      <c r="AW294" s="13" t="s">
        <v>33</v>
      </c>
      <c r="AX294" s="13" t="s">
        <v>72</v>
      </c>
      <c r="AY294" s="205" t="s">
        <v>111</v>
      </c>
    </row>
    <row r="295" spans="1:65" s="14" customFormat="1" ht="11.25">
      <c r="B295" s="206"/>
      <c r="C295" s="207"/>
      <c r="D295" s="182" t="s">
        <v>185</v>
      </c>
      <c r="E295" s="208" t="s">
        <v>19</v>
      </c>
      <c r="F295" s="209" t="s">
        <v>465</v>
      </c>
      <c r="G295" s="207"/>
      <c r="H295" s="210">
        <v>4700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185</v>
      </c>
      <c r="AU295" s="216" t="s">
        <v>82</v>
      </c>
      <c r="AV295" s="14" t="s">
        <v>82</v>
      </c>
      <c r="AW295" s="14" t="s">
        <v>33</v>
      </c>
      <c r="AX295" s="14" t="s">
        <v>72</v>
      </c>
      <c r="AY295" s="216" t="s">
        <v>111</v>
      </c>
    </row>
    <row r="296" spans="1:65" s="2" customFormat="1" ht="62.65" customHeight="1">
      <c r="A296" s="33"/>
      <c r="B296" s="34"/>
      <c r="C296" s="164" t="s">
        <v>466</v>
      </c>
      <c r="D296" s="164" t="s">
        <v>112</v>
      </c>
      <c r="E296" s="165" t="s">
        <v>467</v>
      </c>
      <c r="F296" s="166" t="s">
        <v>468</v>
      </c>
      <c r="G296" s="167" t="s">
        <v>199</v>
      </c>
      <c r="H296" s="168">
        <v>6050</v>
      </c>
      <c r="I296" s="169"/>
      <c r="J296" s="170">
        <f>ROUND(I296*H296,2)</f>
        <v>0</v>
      </c>
      <c r="K296" s="166" t="s">
        <v>116</v>
      </c>
      <c r="L296" s="38"/>
      <c r="M296" s="171" t="s">
        <v>19</v>
      </c>
      <c r="N296" s="172" t="s">
        <v>43</v>
      </c>
      <c r="O296" s="63"/>
      <c r="P296" s="173">
        <f>O296*H296</f>
        <v>0</v>
      </c>
      <c r="Q296" s="173">
        <v>0</v>
      </c>
      <c r="R296" s="173">
        <f>Q296*H296</f>
        <v>0</v>
      </c>
      <c r="S296" s="173">
        <v>0</v>
      </c>
      <c r="T296" s="17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5" t="s">
        <v>136</v>
      </c>
      <c r="AT296" s="175" t="s">
        <v>112</v>
      </c>
      <c r="AU296" s="175" t="s">
        <v>82</v>
      </c>
      <c r="AY296" s="16" t="s">
        <v>111</v>
      </c>
      <c r="BE296" s="176">
        <f>IF(N296="základní",J296,0)</f>
        <v>0</v>
      </c>
      <c r="BF296" s="176">
        <f>IF(N296="snížená",J296,0)</f>
        <v>0</v>
      </c>
      <c r="BG296" s="176">
        <f>IF(N296="zákl. přenesená",J296,0)</f>
        <v>0</v>
      </c>
      <c r="BH296" s="176">
        <f>IF(N296="sníž. přenesená",J296,0)</f>
        <v>0</v>
      </c>
      <c r="BI296" s="176">
        <f>IF(N296="nulová",J296,0)</f>
        <v>0</v>
      </c>
      <c r="BJ296" s="16" t="s">
        <v>80</v>
      </c>
      <c r="BK296" s="176">
        <f>ROUND(I296*H296,2)</f>
        <v>0</v>
      </c>
      <c r="BL296" s="16" t="s">
        <v>136</v>
      </c>
      <c r="BM296" s="175" t="s">
        <v>469</v>
      </c>
    </row>
    <row r="297" spans="1:65" s="2" customFormat="1" ht="11.25">
      <c r="A297" s="33"/>
      <c r="B297" s="34"/>
      <c r="C297" s="35"/>
      <c r="D297" s="177" t="s">
        <v>119</v>
      </c>
      <c r="E297" s="35"/>
      <c r="F297" s="178" t="s">
        <v>470</v>
      </c>
      <c r="G297" s="35"/>
      <c r="H297" s="35"/>
      <c r="I297" s="179"/>
      <c r="J297" s="35"/>
      <c r="K297" s="35"/>
      <c r="L297" s="38"/>
      <c r="M297" s="180"/>
      <c r="N297" s="181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119</v>
      </c>
      <c r="AU297" s="16" t="s">
        <v>82</v>
      </c>
    </row>
    <row r="298" spans="1:65" s="2" customFormat="1" ht="19.5">
      <c r="A298" s="33"/>
      <c r="B298" s="34"/>
      <c r="C298" s="35"/>
      <c r="D298" s="182" t="s">
        <v>121</v>
      </c>
      <c r="E298" s="35"/>
      <c r="F298" s="183" t="s">
        <v>471</v>
      </c>
      <c r="G298" s="35"/>
      <c r="H298" s="35"/>
      <c r="I298" s="179"/>
      <c r="J298" s="35"/>
      <c r="K298" s="35"/>
      <c r="L298" s="38"/>
      <c r="M298" s="180"/>
      <c r="N298" s="181"/>
      <c r="O298" s="63"/>
      <c r="P298" s="63"/>
      <c r="Q298" s="63"/>
      <c r="R298" s="63"/>
      <c r="S298" s="63"/>
      <c r="T298" s="64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121</v>
      </c>
      <c r="AU298" s="16" t="s">
        <v>82</v>
      </c>
    </row>
    <row r="299" spans="1:65" s="2" customFormat="1" ht="66.75" customHeight="1">
      <c r="A299" s="33"/>
      <c r="B299" s="34"/>
      <c r="C299" s="164" t="s">
        <v>472</v>
      </c>
      <c r="D299" s="164" t="s">
        <v>112</v>
      </c>
      <c r="E299" s="165" t="s">
        <v>473</v>
      </c>
      <c r="F299" s="166" t="s">
        <v>474</v>
      </c>
      <c r="G299" s="167" t="s">
        <v>199</v>
      </c>
      <c r="H299" s="168">
        <v>72.2</v>
      </c>
      <c r="I299" s="169"/>
      <c r="J299" s="170">
        <f>ROUND(I299*H299,2)</f>
        <v>0</v>
      </c>
      <c r="K299" s="166" t="s">
        <v>116</v>
      </c>
      <c r="L299" s="38"/>
      <c r="M299" s="171" t="s">
        <v>19</v>
      </c>
      <c r="N299" s="172" t="s">
        <v>43</v>
      </c>
      <c r="O299" s="63"/>
      <c r="P299" s="173">
        <f>O299*H299</f>
        <v>0</v>
      </c>
      <c r="Q299" s="173">
        <v>0</v>
      </c>
      <c r="R299" s="173">
        <f>Q299*H299</f>
        <v>0</v>
      </c>
      <c r="S299" s="173">
        <v>8.5999999999999993E-2</v>
      </c>
      <c r="T299" s="174">
        <f>S299*H299</f>
        <v>6.2092000000000001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5" t="s">
        <v>136</v>
      </c>
      <c r="AT299" s="175" t="s">
        <v>112</v>
      </c>
      <c r="AU299" s="175" t="s">
        <v>82</v>
      </c>
      <c r="AY299" s="16" t="s">
        <v>111</v>
      </c>
      <c r="BE299" s="176">
        <f>IF(N299="základní",J299,0)</f>
        <v>0</v>
      </c>
      <c r="BF299" s="176">
        <f>IF(N299="snížená",J299,0)</f>
        <v>0</v>
      </c>
      <c r="BG299" s="176">
        <f>IF(N299="zákl. přenesená",J299,0)</f>
        <v>0</v>
      </c>
      <c r="BH299" s="176">
        <f>IF(N299="sníž. přenesená",J299,0)</f>
        <v>0</v>
      </c>
      <c r="BI299" s="176">
        <f>IF(N299="nulová",J299,0)</f>
        <v>0</v>
      </c>
      <c r="BJ299" s="16" t="s">
        <v>80</v>
      </c>
      <c r="BK299" s="176">
        <f>ROUND(I299*H299,2)</f>
        <v>0</v>
      </c>
      <c r="BL299" s="16" t="s">
        <v>136</v>
      </c>
      <c r="BM299" s="175" t="s">
        <v>475</v>
      </c>
    </row>
    <row r="300" spans="1:65" s="2" customFormat="1" ht="11.25">
      <c r="A300" s="33"/>
      <c r="B300" s="34"/>
      <c r="C300" s="35"/>
      <c r="D300" s="177" t="s">
        <v>119</v>
      </c>
      <c r="E300" s="35"/>
      <c r="F300" s="178" t="s">
        <v>476</v>
      </c>
      <c r="G300" s="35"/>
      <c r="H300" s="35"/>
      <c r="I300" s="179"/>
      <c r="J300" s="35"/>
      <c r="K300" s="35"/>
      <c r="L300" s="38"/>
      <c r="M300" s="180"/>
      <c r="N300" s="181"/>
      <c r="O300" s="63"/>
      <c r="P300" s="63"/>
      <c r="Q300" s="63"/>
      <c r="R300" s="63"/>
      <c r="S300" s="63"/>
      <c r="T300" s="64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119</v>
      </c>
      <c r="AU300" s="16" t="s">
        <v>82</v>
      </c>
    </row>
    <row r="301" spans="1:65" s="13" customFormat="1" ht="11.25">
      <c r="B301" s="196"/>
      <c r="C301" s="197"/>
      <c r="D301" s="182" t="s">
        <v>185</v>
      </c>
      <c r="E301" s="198" t="s">
        <v>19</v>
      </c>
      <c r="F301" s="199" t="s">
        <v>477</v>
      </c>
      <c r="G301" s="197"/>
      <c r="H301" s="198" t="s">
        <v>19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185</v>
      </c>
      <c r="AU301" s="205" t="s">
        <v>82</v>
      </c>
      <c r="AV301" s="13" t="s">
        <v>80</v>
      </c>
      <c r="AW301" s="13" t="s">
        <v>33</v>
      </c>
      <c r="AX301" s="13" t="s">
        <v>72</v>
      </c>
      <c r="AY301" s="205" t="s">
        <v>111</v>
      </c>
    </row>
    <row r="302" spans="1:65" s="14" customFormat="1" ht="11.25">
      <c r="B302" s="206"/>
      <c r="C302" s="207"/>
      <c r="D302" s="182" t="s">
        <v>185</v>
      </c>
      <c r="E302" s="208" t="s">
        <v>19</v>
      </c>
      <c r="F302" s="209" t="s">
        <v>478</v>
      </c>
      <c r="G302" s="207"/>
      <c r="H302" s="210">
        <v>60.7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185</v>
      </c>
      <c r="AU302" s="216" t="s">
        <v>82</v>
      </c>
      <c r="AV302" s="14" t="s">
        <v>82</v>
      </c>
      <c r="AW302" s="14" t="s">
        <v>33</v>
      </c>
      <c r="AX302" s="14" t="s">
        <v>72</v>
      </c>
      <c r="AY302" s="216" t="s">
        <v>111</v>
      </c>
    </row>
    <row r="303" spans="1:65" s="13" customFormat="1" ht="11.25">
      <c r="B303" s="196"/>
      <c r="C303" s="197"/>
      <c r="D303" s="182" t="s">
        <v>185</v>
      </c>
      <c r="E303" s="198" t="s">
        <v>19</v>
      </c>
      <c r="F303" s="199" t="s">
        <v>358</v>
      </c>
      <c r="G303" s="197"/>
      <c r="H303" s="198" t="s">
        <v>19</v>
      </c>
      <c r="I303" s="200"/>
      <c r="J303" s="197"/>
      <c r="K303" s="197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185</v>
      </c>
      <c r="AU303" s="205" t="s">
        <v>82</v>
      </c>
      <c r="AV303" s="13" t="s">
        <v>80</v>
      </c>
      <c r="AW303" s="13" t="s">
        <v>33</v>
      </c>
      <c r="AX303" s="13" t="s">
        <v>72</v>
      </c>
      <c r="AY303" s="205" t="s">
        <v>111</v>
      </c>
    </row>
    <row r="304" spans="1:65" s="14" customFormat="1" ht="11.25">
      <c r="B304" s="206"/>
      <c r="C304" s="207"/>
      <c r="D304" s="182" t="s">
        <v>185</v>
      </c>
      <c r="E304" s="208" t="s">
        <v>19</v>
      </c>
      <c r="F304" s="209" t="s">
        <v>479</v>
      </c>
      <c r="G304" s="207"/>
      <c r="H304" s="210">
        <v>11.5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185</v>
      </c>
      <c r="AU304" s="216" t="s">
        <v>82</v>
      </c>
      <c r="AV304" s="14" t="s">
        <v>82</v>
      </c>
      <c r="AW304" s="14" t="s">
        <v>33</v>
      </c>
      <c r="AX304" s="14" t="s">
        <v>72</v>
      </c>
      <c r="AY304" s="216" t="s">
        <v>111</v>
      </c>
    </row>
    <row r="305" spans="1:65" s="2" customFormat="1" ht="66.75" customHeight="1">
      <c r="A305" s="33"/>
      <c r="B305" s="34"/>
      <c r="C305" s="164" t="s">
        <v>480</v>
      </c>
      <c r="D305" s="164" t="s">
        <v>112</v>
      </c>
      <c r="E305" s="165" t="s">
        <v>481</v>
      </c>
      <c r="F305" s="166" t="s">
        <v>482</v>
      </c>
      <c r="G305" s="167" t="s">
        <v>199</v>
      </c>
      <c r="H305" s="168">
        <v>202.1</v>
      </c>
      <c r="I305" s="169"/>
      <c r="J305" s="170">
        <f>ROUND(I305*H305,2)</f>
        <v>0</v>
      </c>
      <c r="K305" s="166" t="s">
        <v>116</v>
      </c>
      <c r="L305" s="38"/>
      <c r="M305" s="171" t="s">
        <v>19</v>
      </c>
      <c r="N305" s="172" t="s">
        <v>43</v>
      </c>
      <c r="O305" s="63"/>
      <c r="P305" s="173">
        <f>O305*H305</f>
        <v>0</v>
      </c>
      <c r="Q305" s="173">
        <v>0</v>
      </c>
      <c r="R305" s="173">
        <f>Q305*H305</f>
        <v>0</v>
      </c>
      <c r="S305" s="173">
        <v>0.129</v>
      </c>
      <c r="T305" s="174">
        <f>S305*H305</f>
        <v>26.070900000000002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5" t="s">
        <v>136</v>
      </c>
      <c r="AT305" s="175" t="s">
        <v>112</v>
      </c>
      <c r="AU305" s="175" t="s">
        <v>82</v>
      </c>
      <c r="AY305" s="16" t="s">
        <v>111</v>
      </c>
      <c r="BE305" s="176">
        <f>IF(N305="základní",J305,0)</f>
        <v>0</v>
      </c>
      <c r="BF305" s="176">
        <f>IF(N305="snížená",J305,0)</f>
        <v>0</v>
      </c>
      <c r="BG305" s="176">
        <f>IF(N305="zákl. přenesená",J305,0)</f>
        <v>0</v>
      </c>
      <c r="BH305" s="176">
        <f>IF(N305="sníž. přenesená",J305,0)</f>
        <v>0</v>
      </c>
      <c r="BI305" s="176">
        <f>IF(N305="nulová",J305,0)</f>
        <v>0</v>
      </c>
      <c r="BJ305" s="16" t="s">
        <v>80</v>
      </c>
      <c r="BK305" s="176">
        <f>ROUND(I305*H305,2)</f>
        <v>0</v>
      </c>
      <c r="BL305" s="16" t="s">
        <v>136</v>
      </c>
      <c r="BM305" s="175" t="s">
        <v>483</v>
      </c>
    </row>
    <row r="306" spans="1:65" s="2" customFormat="1" ht="11.25">
      <c r="A306" s="33"/>
      <c r="B306" s="34"/>
      <c r="C306" s="35"/>
      <c r="D306" s="177" t="s">
        <v>119</v>
      </c>
      <c r="E306" s="35"/>
      <c r="F306" s="178" t="s">
        <v>484</v>
      </c>
      <c r="G306" s="35"/>
      <c r="H306" s="35"/>
      <c r="I306" s="179"/>
      <c r="J306" s="35"/>
      <c r="K306" s="35"/>
      <c r="L306" s="38"/>
      <c r="M306" s="180"/>
      <c r="N306" s="181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119</v>
      </c>
      <c r="AU306" s="16" t="s">
        <v>82</v>
      </c>
    </row>
    <row r="307" spans="1:65" s="13" customFormat="1" ht="11.25">
      <c r="B307" s="196"/>
      <c r="C307" s="197"/>
      <c r="D307" s="182" t="s">
        <v>185</v>
      </c>
      <c r="E307" s="198" t="s">
        <v>19</v>
      </c>
      <c r="F307" s="199" t="s">
        <v>485</v>
      </c>
      <c r="G307" s="197"/>
      <c r="H307" s="198" t="s">
        <v>19</v>
      </c>
      <c r="I307" s="200"/>
      <c r="J307" s="197"/>
      <c r="K307" s="197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185</v>
      </c>
      <c r="AU307" s="205" t="s">
        <v>82</v>
      </c>
      <c r="AV307" s="13" t="s">
        <v>80</v>
      </c>
      <c r="AW307" s="13" t="s">
        <v>33</v>
      </c>
      <c r="AX307" s="13" t="s">
        <v>72</v>
      </c>
      <c r="AY307" s="205" t="s">
        <v>111</v>
      </c>
    </row>
    <row r="308" spans="1:65" s="14" customFormat="1" ht="11.25">
      <c r="B308" s="206"/>
      <c r="C308" s="207"/>
      <c r="D308" s="182" t="s">
        <v>185</v>
      </c>
      <c r="E308" s="208" t="s">
        <v>19</v>
      </c>
      <c r="F308" s="209" t="s">
        <v>486</v>
      </c>
      <c r="G308" s="207"/>
      <c r="H308" s="210">
        <v>15.5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185</v>
      </c>
      <c r="AU308" s="216" t="s">
        <v>82</v>
      </c>
      <c r="AV308" s="14" t="s">
        <v>82</v>
      </c>
      <c r="AW308" s="14" t="s">
        <v>33</v>
      </c>
      <c r="AX308" s="14" t="s">
        <v>72</v>
      </c>
      <c r="AY308" s="216" t="s">
        <v>111</v>
      </c>
    </row>
    <row r="309" spans="1:65" s="13" customFormat="1" ht="11.25">
      <c r="B309" s="196"/>
      <c r="C309" s="197"/>
      <c r="D309" s="182" t="s">
        <v>185</v>
      </c>
      <c r="E309" s="198" t="s">
        <v>19</v>
      </c>
      <c r="F309" s="199" t="s">
        <v>355</v>
      </c>
      <c r="G309" s="197"/>
      <c r="H309" s="198" t="s">
        <v>19</v>
      </c>
      <c r="I309" s="200"/>
      <c r="J309" s="197"/>
      <c r="K309" s="197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185</v>
      </c>
      <c r="AU309" s="205" t="s">
        <v>82</v>
      </c>
      <c r="AV309" s="13" t="s">
        <v>80</v>
      </c>
      <c r="AW309" s="13" t="s">
        <v>33</v>
      </c>
      <c r="AX309" s="13" t="s">
        <v>72</v>
      </c>
      <c r="AY309" s="205" t="s">
        <v>111</v>
      </c>
    </row>
    <row r="310" spans="1:65" s="14" customFormat="1" ht="11.25">
      <c r="B310" s="206"/>
      <c r="C310" s="207"/>
      <c r="D310" s="182" t="s">
        <v>185</v>
      </c>
      <c r="E310" s="208" t="s">
        <v>19</v>
      </c>
      <c r="F310" s="209" t="s">
        <v>486</v>
      </c>
      <c r="G310" s="207"/>
      <c r="H310" s="210">
        <v>15.5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185</v>
      </c>
      <c r="AU310" s="216" t="s">
        <v>82</v>
      </c>
      <c r="AV310" s="14" t="s">
        <v>82</v>
      </c>
      <c r="AW310" s="14" t="s">
        <v>33</v>
      </c>
      <c r="AX310" s="14" t="s">
        <v>72</v>
      </c>
      <c r="AY310" s="216" t="s">
        <v>111</v>
      </c>
    </row>
    <row r="311" spans="1:65" s="13" customFormat="1" ht="11.25">
      <c r="B311" s="196"/>
      <c r="C311" s="197"/>
      <c r="D311" s="182" t="s">
        <v>185</v>
      </c>
      <c r="E311" s="198" t="s">
        <v>19</v>
      </c>
      <c r="F311" s="199" t="s">
        <v>356</v>
      </c>
      <c r="G311" s="197"/>
      <c r="H311" s="198" t="s">
        <v>19</v>
      </c>
      <c r="I311" s="200"/>
      <c r="J311" s="197"/>
      <c r="K311" s="197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185</v>
      </c>
      <c r="AU311" s="205" t="s">
        <v>82</v>
      </c>
      <c r="AV311" s="13" t="s">
        <v>80</v>
      </c>
      <c r="AW311" s="13" t="s">
        <v>33</v>
      </c>
      <c r="AX311" s="13" t="s">
        <v>72</v>
      </c>
      <c r="AY311" s="205" t="s">
        <v>111</v>
      </c>
    </row>
    <row r="312" spans="1:65" s="14" customFormat="1" ht="11.25">
      <c r="B312" s="206"/>
      <c r="C312" s="207"/>
      <c r="D312" s="182" t="s">
        <v>185</v>
      </c>
      <c r="E312" s="208" t="s">
        <v>19</v>
      </c>
      <c r="F312" s="209" t="s">
        <v>8</v>
      </c>
      <c r="G312" s="207"/>
      <c r="H312" s="210">
        <v>15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185</v>
      </c>
      <c r="AU312" s="216" t="s">
        <v>82</v>
      </c>
      <c r="AV312" s="14" t="s">
        <v>82</v>
      </c>
      <c r="AW312" s="14" t="s">
        <v>33</v>
      </c>
      <c r="AX312" s="14" t="s">
        <v>72</v>
      </c>
      <c r="AY312" s="216" t="s">
        <v>111</v>
      </c>
    </row>
    <row r="313" spans="1:65" s="13" customFormat="1" ht="11.25">
      <c r="B313" s="196"/>
      <c r="C313" s="197"/>
      <c r="D313" s="182" t="s">
        <v>185</v>
      </c>
      <c r="E313" s="198" t="s">
        <v>19</v>
      </c>
      <c r="F313" s="199" t="s">
        <v>357</v>
      </c>
      <c r="G313" s="197"/>
      <c r="H313" s="198" t="s">
        <v>19</v>
      </c>
      <c r="I313" s="200"/>
      <c r="J313" s="197"/>
      <c r="K313" s="197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185</v>
      </c>
      <c r="AU313" s="205" t="s">
        <v>82</v>
      </c>
      <c r="AV313" s="13" t="s">
        <v>80</v>
      </c>
      <c r="AW313" s="13" t="s">
        <v>33</v>
      </c>
      <c r="AX313" s="13" t="s">
        <v>72</v>
      </c>
      <c r="AY313" s="205" t="s">
        <v>111</v>
      </c>
    </row>
    <row r="314" spans="1:65" s="14" customFormat="1" ht="11.25">
      <c r="B314" s="206"/>
      <c r="C314" s="207"/>
      <c r="D314" s="182" t="s">
        <v>185</v>
      </c>
      <c r="E314" s="208" t="s">
        <v>19</v>
      </c>
      <c r="F314" s="209" t="s">
        <v>487</v>
      </c>
      <c r="G314" s="207"/>
      <c r="H314" s="210">
        <v>12.35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185</v>
      </c>
      <c r="AU314" s="216" t="s">
        <v>82</v>
      </c>
      <c r="AV314" s="14" t="s">
        <v>82</v>
      </c>
      <c r="AW314" s="14" t="s">
        <v>33</v>
      </c>
      <c r="AX314" s="14" t="s">
        <v>72</v>
      </c>
      <c r="AY314" s="216" t="s">
        <v>111</v>
      </c>
    </row>
    <row r="315" spans="1:65" s="13" customFormat="1" ht="11.25">
      <c r="B315" s="196"/>
      <c r="C315" s="197"/>
      <c r="D315" s="182" t="s">
        <v>185</v>
      </c>
      <c r="E315" s="198" t="s">
        <v>19</v>
      </c>
      <c r="F315" s="199" t="s">
        <v>247</v>
      </c>
      <c r="G315" s="197"/>
      <c r="H315" s="198" t="s">
        <v>19</v>
      </c>
      <c r="I315" s="200"/>
      <c r="J315" s="197"/>
      <c r="K315" s="197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185</v>
      </c>
      <c r="AU315" s="205" t="s">
        <v>82</v>
      </c>
      <c r="AV315" s="13" t="s">
        <v>80</v>
      </c>
      <c r="AW315" s="13" t="s">
        <v>33</v>
      </c>
      <c r="AX315" s="13" t="s">
        <v>72</v>
      </c>
      <c r="AY315" s="205" t="s">
        <v>111</v>
      </c>
    </row>
    <row r="316" spans="1:65" s="14" customFormat="1" ht="11.25">
      <c r="B316" s="206"/>
      <c r="C316" s="207"/>
      <c r="D316" s="182" t="s">
        <v>185</v>
      </c>
      <c r="E316" s="208" t="s">
        <v>19</v>
      </c>
      <c r="F316" s="209" t="s">
        <v>249</v>
      </c>
      <c r="G316" s="207"/>
      <c r="H316" s="210">
        <v>11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185</v>
      </c>
      <c r="AU316" s="216" t="s">
        <v>82</v>
      </c>
      <c r="AV316" s="14" t="s">
        <v>82</v>
      </c>
      <c r="AW316" s="14" t="s">
        <v>33</v>
      </c>
      <c r="AX316" s="14" t="s">
        <v>72</v>
      </c>
      <c r="AY316" s="216" t="s">
        <v>111</v>
      </c>
    </row>
    <row r="317" spans="1:65" s="13" customFormat="1" ht="11.25">
      <c r="B317" s="196"/>
      <c r="C317" s="197"/>
      <c r="D317" s="182" t="s">
        <v>185</v>
      </c>
      <c r="E317" s="198" t="s">
        <v>19</v>
      </c>
      <c r="F317" s="199" t="s">
        <v>359</v>
      </c>
      <c r="G317" s="197"/>
      <c r="H317" s="198" t="s">
        <v>19</v>
      </c>
      <c r="I317" s="200"/>
      <c r="J317" s="197"/>
      <c r="K317" s="197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185</v>
      </c>
      <c r="AU317" s="205" t="s">
        <v>82</v>
      </c>
      <c r="AV317" s="13" t="s">
        <v>80</v>
      </c>
      <c r="AW317" s="13" t="s">
        <v>33</v>
      </c>
      <c r="AX317" s="13" t="s">
        <v>72</v>
      </c>
      <c r="AY317" s="205" t="s">
        <v>111</v>
      </c>
    </row>
    <row r="318" spans="1:65" s="14" customFormat="1" ht="11.25">
      <c r="B318" s="206"/>
      <c r="C318" s="207"/>
      <c r="D318" s="182" t="s">
        <v>185</v>
      </c>
      <c r="E318" s="208" t="s">
        <v>19</v>
      </c>
      <c r="F318" s="209" t="s">
        <v>488</v>
      </c>
      <c r="G318" s="207"/>
      <c r="H318" s="210">
        <v>11.35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185</v>
      </c>
      <c r="AU318" s="216" t="s">
        <v>82</v>
      </c>
      <c r="AV318" s="14" t="s">
        <v>82</v>
      </c>
      <c r="AW318" s="14" t="s">
        <v>33</v>
      </c>
      <c r="AX318" s="14" t="s">
        <v>72</v>
      </c>
      <c r="AY318" s="216" t="s">
        <v>111</v>
      </c>
    </row>
    <row r="319" spans="1:65" s="13" customFormat="1" ht="11.25">
      <c r="B319" s="196"/>
      <c r="C319" s="197"/>
      <c r="D319" s="182" t="s">
        <v>185</v>
      </c>
      <c r="E319" s="198" t="s">
        <v>19</v>
      </c>
      <c r="F319" s="199" t="s">
        <v>489</v>
      </c>
      <c r="G319" s="197"/>
      <c r="H319" s="198" t="s">
        <v>19</v>
      </c>
      <c r="I319" s="200"/>
      <c r="J319" s="197"/>
      <c r="K319" s="197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185</v>
      </c>
      <c r="AU319" s="205" t="s">
        <v>82</v>
      </c>
      <c r="AV319" s="13" t="s">
        <v>80</v>
      </c>
      <c r="AW319" s="13" t="s">
        <v>33</v>
      </c>
      <c r="AX319" s="13" t="s">
        <v>72</v>
      </c>
      <c r="AY319" s="205" t="s">
        <v>111</v>
      </c>
    </row>
    <row r="320" spans="1:65" s="14" customFormat="1" ht="22.5">
      <c r="B320" s="206"/>
      <c r="C320" s="207"/>
      <c r="D320" s="182" t="s">
        <v>185</v>
      </c>
      <c r="E320" s="208" t="s">
        <v>19</v>
      </c>
      <c r="F320" s="209" t="s">
        <v>490</v>
      </c>
      <c r="G320" s="207"/>
      <c r="H320" s="210">
        <v>121.4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185</v>
      </c>
      <c r="AU320" s="216" t="s">
        <v>82</v>
      </c>
      <c r="AV320" s="14" t="s">
        <v>82</v>
      </c>
      <c r="AW320" s="14" t="s">
        <v>33</v>
      </c>
      <c r="AX320" s="14" t="s">
        <v>72</v>
      </c>
      <c r="AY320" s="216" t="s">
        <v>111</v>
      </c>
    </row>
    <row r="321" spans="1:65" s="2" customFormat="1" ht="66.75" customHeight="1">
      <c r="A321" s="33"/>
      <c r="B321" s="34"/>
      <c r="C321" s="164" t="s">
        <v>491</v>
      </c>
      <c r="D321" s="164" t="s">
        <v>112</v>
      </c>
      <c r="E321" s="165" t="s">
        <v>492</v>
      </c>
      <c r="F321" s="166" t="s">
        <v>493</v>
      </c>
      <c r="G321" s="167" t="s">
        <v>178</v>
      </c>
      <c r="H321" s="168">
        <v>6870</v>
      </c>
      <c r="I321" s="169"/>
      <c r="J321" s="170">
        <f>ROUND(I321*H321,2)</f>
        <v>0</v>
      </c>
      <c r="K321" s="166" t="s">
        <v>116</v>
      </c>
      <c r="L321" s="38"/>
      <c r="M321" s="171" t="s">
        <v>19</v>
      </c>
      <c r="N321" s="172" t="s">
        <v>43</v>
      </c>
      <c r="O321" s="63"/>
      <c r="P321" s="173">
        <f>O321*H321</f>
        <v>0</v>
      </c>
      <c r="Q321" s="173">
        <v>0</v>
      </c>
      <c r="R321" s="173">
        <f>Q321*H321</f>
        <v>0</v>
      </c>
      <c r="S321" s="173">
        <v>0.252</v>
      </c>
      <c r="T321" s="174">
        <f>S321*H321</f>
        <v>1731.24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5" t="s">
        <v>136</v>
      </c>
      <c r="AT321" s="175" t="s">
        <v>112</v>
      </c>
      <c r="AU321" s="175" t="s">
        <v>82</v>
      </c>
      <c r="AY321" s="16" t="s">
        <v>111</v>
      </c>
      <c r="BE321" s="176">
        <f>IF(N321="základní",J321,0)</f>
        <v>0</v>
      </c>
      <c r="BF321" s="176">
        <f>IF(N321="snížená",J321,0)</f>
        <v>0</v>
      </c>
      <c r="BG321" s="176">
        <f>IF(N321="zákl. přenesená",J321,0)</f>
        <v>0</v>
      </c>
      <c r="BH321" s="176">
        <f>IF(N321="sníž. přenesená",J321,0)</f>
        <v>0</v>
      </c>
      <c r="BI321" s="176">
        <f>IF(N321="nulová",J321,0)</f>
        <v>0</v>
      </c>
      <c r="BJ321" s="16" t="s">
        <v>80</v>
      </c>
      <c r="BK321" s="176">
        <f>ROUND(I321*H321,2)</f>
        <v>0</v>
      </c>
      <c r="BL321" s="16" t="s">
        <v>136</v>
      </c>
      <c r="BM321" s="175" t="s">
        <v>494</v>
      </c>
    </row>
    <row r="322" spans="1:65" s="2" customFormat="1" ht="11.25">
      <c r="A322" s="33"/>
      <c r="B322" s="34"/>
      <c r="C322" s="35"/>
      <c r="D322" s="177" t="s">
        <v>119</v>
      </c>
      <c r="E322" s="35"/>
      <c r="F322" s="178" t="s">
        <v>495</v>
      </c>
      <c r="G322" s="35"/>
      <c r="H322" s="35"/>
      <c r="I322" s="179"/>
      <c r="J322" s="35"/>
      <c r="K322" s="35"/>
      <c r="L322" s="38"/>
      <c r="M322" s="180"/>
      <c r="N322" s="181"/>
      <c r="O322" s="63"/>
      <c r="P322" s="63"/>
      <c r="Q322" s="63"/>
      <c r="R322" s="63"/>
      <c r="S322" s="63"/>
      <c r="T322" s="64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6" t="s">
        <v>119</v>
      </c>
      <c r="AU322" s="16" t="s">
        <v>82</v>
      </c>
    </row>
    <row r="323" spans="1:65" s="13" customFormat="1" ht="11.25">
      <c r="B323" s="196"/>
      <c r="C323" s="197"/>
      <c r="D323" s="182" t="s">
        <v>185</v>
      </c>
      <c r="E323" s="198" t="s">
        <v>19</v>
      </c>
      <c r="F323" s="199" t="s">
        <v>496</v>
      </c>
      <c r="G323" s="197"/>
      <c r="H323" s="198" t="s">
        <v>19</v>
      </c>
      <c r="I323" s="200"/>
      <c r="J323" s="197"/>
      <c r="K323" s="197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185</v>
      </c>
      <c r="AU323" s="205" t="s">
        <v>82</v>
      </c>
      <c r="AV323" s="13" t="s">
        <v>80</v>
      </c>
      <c r="AW323" s="13" t="s">
        <v>33</v>
      </c>
      <c r="AX323" s="13" t="s">
        <v>72</v>
      </c>
      <c r="AY323" s="205" t="s">
        <v>111</v>
      </c>
    </row>
    <row r="324" spans="1:65" s="14" customFormat="1" ht="11.25">
      <c r="B324" s="206"/>
      <c r="C324" s="207"/>
      <c r="D324" s="182" t="s">
        <v>185</v>
      </c>
      <c r="E324" s="208" t="s">
        <v>19</v>
      </c>
      <c r="F324" s="209" t="s">
        <v>497</v>
      </c>
      <c r="G324" s="207"/>
      <c r="H324" s="210">
        <v>6870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185</v>
      </c>
      <c r="AU324" s="216" t="s">
        <v>82</v>
      </c>
      <c r="AV324" s="14" t="s">
        <v>82</v>
      </c>
      <c r="AW324" s="14" t="s">
        <v>33</v>
      </c>
      <c r="AX324" s="14" t="s">
        <v>72</v>
      </c>
      <c r="AY324" s="216" t="s">
        <v>111</v>
      </c>
    </row>
    <row r="325" spans="1:65" s="2" customFormat="1" ht="24.2" customHeight="1">
      <c r="A325" s="33"/>
      <c r="B325" s="34"/>
      <c r="C325" s="164" t="s">
        <v>240</v>
      </c>
      <c r="D325" s="164" t="s">
        <v>112</v>
      </c>
      <c r="E325" s="165" t="s">
        <v>498</v>
      </c>
      <c r="F325" s="166" t="s">
        <v>499</v>
      </c>
      <c r="G325" s="167" t="s">
        <v>199</v>
      </c>
      <c r="H325" s="168">
        <v>20</v>
      </c>
      <c r="I325" s="169"/>
      <c r="J325" s="170">
        <f>ROUND(I325*H325,2)</f>
        <v>0</v>
      </c>
      <c r="K325" s="166" t="s">
        <v>116</v>
      </c>
      <c r="L325" s="38"/>
      <c r="M325" s="171" t="s">
        <v>19</v>
      </c>
      <c r="N325" s="172" t="s">
        <v>43</v>
      </c>
      <c r="O325" s="63"/>
      <c r="P325" s="173">
        <f>O325*H325</f>
        <v>0</v>
      </c>
      <c r="Q325" s="173">
        <v>0</v>
      </c>
      <c r="R325" s="173">
        <f>Q325*H325</f>
        <v>0</v>
      </c>
      <c r="S325" s="173">
        <v>3.6999999999999998E-2</v>
      </c>
      <c r="T325" s="174">
        <f>S325*H325</f>
        <v>0.74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5" t="s">
        <v>136</v>
      </c>
      <c r="AT325" s="175" t="s">
        <v>112</v>
      </c>
      <c r="AU325" s="175" t="s">
        <v>82</v>
      </c>
      <c r="AY325" s="16" t="s">
        <v>111</v>
      </c>
      <c r="BE325" s="176">
        <f>IF(N325="základní",J325,0)</f>
        <v>0</v>
      </c>
      <c r="BF325" s="176">
        <f>IF(N325="snížená",J325,0)</f>
        <v>0</v>
      </c>
      <c r="BG325" s="176">
        <f>IF(N325="zákl. přenesená",J325,0)</f>
        <v>0</v>
      </c>
      <c r="BH325" s="176">
        <f>IF(N325="sníž. přenesená",J325,0)</f>
        <v>0</v>
      </c>
      <c r="BI325" s="176">
        <f>IF(N325="nulová",J325,0)</f>
        <v>0</v>
      </c>
      <c r="BJ325" s="16" t="s">
        <v>80</v>
      </c>
      <c r="BK325" s="176">
        <f>ROUND(I325*H325,2)</f>
        <v>0</v>
      </c>
      <c r="BL325" s="16" t="s">
        <v>136</v>
      </c>
      <c r="BM325" s="175" t="s">
        <v>500</v>
      </c>
    </row>
    <row r="326" spans="1:65" s="2" customFormat="1" ht="11.25">
      <c r="A326" s="33"/>
      <c r="B326" s="34"/>
      <c r="C326" s="35"/>
      <c r="D326" s="177" t="s">
        <v>119</v>
      </c>
      <c r="E326" s="35"/>
      <c r="F326" s="178" t="s">
        <v>501</v>
      </c>
      <c r="G326" s="35"/>
      <c r="H326" s="35"/>
      <c r="I326" s="179"/>
      <c r="J326" s="35"/>
      <c r="K326" s="35"/>
      <c r="L326" s="38"/>
      <c r="M326" s="180"/>
      <c r="N326" s="181"/>
      <c r="O326" s="63"/>
      <c r="P326" s="63"/>
      <c r="Q326" s="63"/>
      <c r="R326" s="63"/>
      <c r="S326" s="63"/>
      <c r="T326" s="64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119</v>
      </c>
      <c r="AU326" s="16" t="s">
        <v>82</v>
      </c>
    </row>
    <row r="327" spans="1:65" s="13" customFormat="1" ht="11.25">
      <c r="B327" s="196"/>
      <c r="C327" s="197"/>
      <c r="D327" s="182" t="s">
        <v>185</v>
      </c>
      <c r="E327" s="198" t="s">
        <v>19</v>
      </c>
      <c r="F327" s="199" t="s">
        <v>247</v>
      </c>
      <c r="G327" s="197"/>
      <c r="H327" s="198" t="s">
        <v>19</v>
      </c>
      <c r="I327" s="200"/>
      <c r="J327" s="197"/>
      <c r="K327" s="197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185</v>
      </c>
      <c r="AU327" s="205" t="s">
        <v>82</v>
      </c>
      <c r="AV327" s="13" t="s">
        <v>80</v>
      </c>
      <c r="AW327" s="13" t="s">
        <v>33</v>
      </c>
      <c r="AX327" s="13" t="s">
        <v>72</v>
      </c>
      <c r="AY327" s="205" t="s">
        <v>111</v>
      </c>
    </row>
    <row r="328" spans="1:65" s="14" customFormat="1" ht="11.25">
      <c r="B328" s="206"/>
      <c r="C328" s="207"/>
      <c r="D328" s="182" t="s">
        <v>185</v>
      </c>
      <c r="E328" s="208" t="s">
        <v>19</v>
      </c>
      <c r="F328" s="209" t="s">
        <v>502</v>
      </c>
      <c r="G328" s="207"/>
      <c r="H328" s="210">
        <v>12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185</v>
      </c>
      <c r="AU328" s="216" t="s">
        <v>82</v>
      </c>
      <c r="AV328" s="14" t="s">
        <v>82</v>
      </c>
      <c r="AW328" s="14" t="s">
        <v>33</v>
      </c>
      <c r="AX328" s="14" t="s">
        <v>72</v>
      </c>
      <c r="AY328" s="216" t="s">
        <v>111</v>
      </c>
    </row>
    <row r="329" spans="1:65" s="13" customFormat="1" ht="11.25">
      <c r="B329" s="196"/>
      <c r="C329" s="197"/>
      <c r="D329" s="182" t="s">
        <v>185</v>
      </c>
      <c r="E329" s="198" t="s">
        <v>19</v>
      </c>
      <c r="F329" s="199" t="s">
        <v>359</v>
      </c>
      <c r="G329" s="197"/>
      <c r="H329" s="198" t="s">
        <v>19</v>
      </c>
      <c r="I329" s="200"/>
      <c r="J329" s="197"/>
      <c r="K329" s="197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185</v>
      </c>
      <c r="AU329" s="205" t="s">
        <v>82</v>
      </c>
      <c r="AV329" s="13" t="s">
        <v>80</v>
      </c>
      <c r="AW329" s="13" t="s">
        <v>33</v>
      </c>
      <c r="AX329" s="13" t="s">
        <v>72</v>
      </c>
      <c r="AY329" s="205" t="s">
        <v>111</v>
      </c>
    </row>
    <row r="330" spans="1:65" s="14" customFormat="1" ht="11.25">
      <c r="B330" s="206"/>
      <c r="C330" s="207"/>
      <c r="D330" s="182" t="s">
        <v>185</v>
      </c>
      <c r="E330" s="208" t="s">
        <v>19</v>
      </c>
      <c r="F330" s="209" t="s">
        <v>503</v>
      </c>
      <c r="G330" s="207"/>
      <c r="H330" s="210">
        <v>8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185</v>
      </c>
      <c r="AU330" s="216" t="s">
        <v>82</v>
      </c>
      <c r="AV330" s="14" t="s">
        <v>82</v>
      </c>
      <c r="AW330" s="14" t="s">
        <v>33</v>
      </c>
      <c r="AX330" s="14" t="s">
        <v>72</v>
      </c>
      <c r="AY330" s="216" t="s">
        <v>111</v>
      </c>
    </row>
    <row r="331" spans="1:65" s="2" customFormat="1" ht="62.65" customHeight="1">
      <c r="A331" s="33"/>
      <c r="B331" s="34"/>
      <c r="C331" s="164" t="s">
        <v>504</v>
      </c>
      <c r="D331" s="164" t="s">
        <v>112</v>
      </c>
      <c r="E331" s="165" t="s">
        <v>505</v>
      </c>
      <c r="F331" s="166" t="s">
        <v>506</v>
      </c>
      <c r="G331" s="167" t="s">
        <v>199</v>
      </c>
      <c r="H331" s="168">
        <v>5.5</v>
      </c>
      <c r="I331" s="169"/>
      <c r="J331" s="170">
        <f>ROUND(I331*H331,2)</f>
        <v>0</v>
      </c>
      <c r="K331" s="166" t="s">
        <v>116</v>
      </c>
      <c r="L331" s="38"/>
      <c r="M331" s="171" t="s">
        <v>19</v>
      </c>
      <c r="N331" s="172" t="s">
        <v>43</v>
      </c>
      <c r="O331" s="63"/>
      <c r="P331" s="173">
        <f>O331*H331</f>
        <v>0</v>
      </c>
      <c r="Q331" s="173">
        <v>0</v>
      </c>
      <c r="R331" s="173">
        <f>Q331*H331</f>
        <v>0</v>
      </c>
      <c r="S331" s="173">
        <v>2.0550000000000002</v>
      </c>
      <c r="T331" s="174">
        <f>S331*H331</f>
        <v>11.3025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5" t="s">
        <v>136</v>
      </c>
      <c r="AT331" s="175" t="s">
        <v>112</v>
      </c>
      <c r="AU331" s="175" t="s">
        <v>82</v>
      </c>
      <c r="AY331" s="16" t="s">
        <v>111</v>
      </c>
      <c r="BE331" s="176">
        <f>IF(N331="základní",J331,0)</f>
        <v>0</v>
      </c>
      <c r="BF331" s="176">
        <f>IF(N331="snížená",J331,0)</f>
        <v>0</v>
      </c>
      <c r="BG331" s="176">
        <f>IF(N331="zákl. přenesená",J331,0)</f>
        <v>0</v>
      </c>
      <c r="BH331" s="176">
        <f>IF(N331="sníž. přenesená",J331,0)</f>
        <v>0</v>
      </c>
      <c r="BI331" s="176">
        <f>IF(N331="nulová",J331,0)</f>
        <v>0</v>
      </c>
      <c r="BJ331" s="16" t="s">
        <v>80</v>
      </c>
      <c r="BK331" s="176">
        <f>ROUND(I331*H331,2)</f>
        <v>0</v>
      </c>
      <c r="BL331" s="16" t="s">
        <v>136</v>
      </c>
      <c r="BM331" s="175" t="s">
        <v>507</v>
      </c>
    </row>
    <row r="332" spans="1:65" s="2" customFormat="1" ht="11.25">
      <c r="A332" s="33"/>
      <c r="B332" s="34"/>
      <c r="C332" s="35"/>
      <c r="D332" s="177" t="s">
        <v>119</v>
      </c>
      <c r="E332" s="35"/>
      <c r="F332" s="178" t="s">
        <v>508</v>
      </c>
      <c r="G332" s="35"/>
      <c r="H332" s="35"/>
      <c r="I332" s="179"/>
      <c r="J332" s="35"/>
      <c r="K332" s="35"/>
      <c r="L332" s="38"/>
      <c r="M332" s="180"/>
      <c r="N332" s="181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6" t="s">
        <v>119</v>
      </c>
      <c r="AU332" s="16" t="s">
        <v>82</v>
      </c>
    </row>
    <row r="333" spans="1:65" s="13" customFormat="1" ht="11.25">
      <c r="B333" s="196"/>
      <c r="C333" s="197"/>
      <c r="D333" s="182" t="s">
        <v>185</v>
      </c>
      <c r="E333" s="198" t="s">
        <v>19</v>
      </c>
      <c r="F333" s="199" t="s">
        <v>233</v>
      </c>
      <c r="G333" s="197"/>
      <c r="H333" s="198" t="s">
        <v>19</v>
      </c>
      <c r="I333" s="200"/>
      <c r="J333" s="197"/>
      <c r="K333" s="197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185</v>
      </c>
      <c r="AU333" s="205" t="s">
        <v>82</v>
      </c>
      <c r="AV333" s="13" t="s">
        <v>80</v>
      </c>
      <c r="AW333" s="13" t="s">
        <v>33</v>
      </c>
      <c r="AX333" s="13" t="s">
        <v>72</v>
      </c>
      <c r="AY333" s="205" t="s">
        <v>111</v>
      </c>
    </row>
    <row r="334" spans="1:65" s="14" customFormat="1" ht="11.25">
      <c r="B334" s="206"/>
      <c r="C334" s="207"/>
      <c r="D334" s="182" t="s">
        <v>185</v>
      </c>
      <c r="E334" s="208" t="s">
        <v>19</v>
      </c>
      <c r="F334" s="209" t="s">
        <v>509</v>
      </c>
      <c r="G334" s="207"/>
      <c r="H334" s="210">
        <v>5.5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185</v>
      </c>
      <c r="AU334" s="216" t="s">
        <v>82</v>
      </c>
      <c r="AV334" s="14" t="s">
        <v>82</v>
      </c>
      <c r="AW334" s="14" t="s">
        <v>33</v>
      </c>
      <c r="AX334" s="14" t="s">
        <v>72</v>
      </c>
      <c r="AY334" s="216" t="s">
        <v>111</v>
      </c>
    </row>
    <row r="335" spans="1:65" s="2" customFormat="1" ht="49.15" customHeight="1">
      <c r="A335" s="33"/>
      <c r="B335" s="34"/>
      <c r="C335" s="164" t="s">
        <v>510</v>
      </c>
      <c r="D335" s="164" t="s">
        <v>112</v>
      </c>
      <c r="E335" s="165" t="s">
        <v>511</v>
      </c>
      <c r="F335" s="166" t="s">
        <v>512</v>
      </c>
      <c r="G335" s="167" t="s">
        <v>204</v>
      </c>
      <c r="H335" s="168">
        <v>17.576000000000001</v>
      </c>
      <c r="I335" s="169"/>
      <c r="J335" s="170">
        <f>ROUND(I335*H335,2)</f>
        <v>0</v>
      </c>
      <c r="K335" s="166" t="s">
        <v>116</v>
      </c>
      <c r="L335" s="38"/>
      <c r="M335" s="171" t="s">
        <v>19</v>
      </c>
      <c r="N335" s="172" t="s">
        <v>43</v>
      </c>
      <c r="O335" s="63"/>
      <c r="P335" s="173">
        <f>O335*H335</f>
        <v>0</v>
      </c>
      <c r="Q335" s="173">
        <v>0</v>
      </c>
      <c r="R335" s="173">
        <f>Q335*H335</f>
        <v>0</v>
      </c>
      <c r="S335" s="173">
        <v>2.4</v>
      </c>
      <c r="T335" s="174">
        <f>S335*H335</f>
        <v>42.182400000000001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5" t="s">
        <v>136</v>
      </c>
      <c r="AT335" s="175" t="s">
        <v>112</v>
      </c>
      <c r="AU335" s="175" t="s">
        <v>82</v>
      </c>
      <c r="AY335" s="16" t="s">
        <v>111</v>
      </c>
      <c r="BE335" s="176">
        <f>IF(N335="základní",J335,0)</f>
        <v>0</v>
      </c>
      <c r="BF335" s="176">
        <f>IF(N335="snížená",J335,0)</f>
        <v>0</v>
      </c>
      <c r="BG335" s="176">
        <f>IF(N335="zákl. přenesená",J335,0)</f>
        <v>0</v>
      </c>
      <c r="BH335" s="176">
        <f>IF(N335="sníž. přenesená",J335,0)</f>
        <v>0</v>
      </c>
      <c r="BI335" s="176">
        <f>IF(N335="nulová",J335,0)</f>
        <v>0</v>
      </c>
      <c r="BJ335" s="16" t="s">
        <v>80</v>
      </c>
      <c r="BK335" s="176">
        <f>ROUND(I335*H335,2)</f>
        <v>0</v>
      </c>
      <c r="BL335" s="16" t="s">
        <v>136</v>
      </c>
      <c r="BM335" s="175" t="s">
        <v>513</v>
      </c>
    </row>
    <row r="336" spans="1:65" s="2" customFormat="1" ht="11.25">
      <c r="A336" s="33"/>
      <c r="B336" s="34"/>
      <c r="C336" s="35"/>
      <c r="D336" s="177" t="s">
        <v>119</v>
      </c>
      <c r="E336" s="35"/>
      <c r="F336" s="178" t="s">
        <v>514</v>
      </c>
      <c r="G336" s="35"/>
      <c r="H336" s="35"/>
      <c r="I336" s="179"/>
      <c r="J336" s="35"/>
      <c r="K336" s="35"/>
      <c r="L336" s="38"/>
      <c r="M336" s="180"/>
      <c r="N336" s="181"/>
      <c r="O336" s="63"/>
      <c r="P336" s="63"/>
      <c r="Q336" s="63"/>
      <c r="R336" s="63"/>
      <c r="S336" s="63"/>
      <c r="T336" s="64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6" t="s">
        <v>119</v>
      </c>
      <c r="AU336" s="16" t="s">
        <v>82</v>
      </c>
    </row>
    <row r="337" spans="1:65" s="13" customFormat="1" ht="11.25">
      <c r="B337" s="196"/>
      <c r="C337" s="197"/>
      <c r="D337" s="182" t="s">
        <v>185</v>
      </c>
      <c r="E337" s="198" t="s">
        <v>19</v>
      </c>
      <c r="F337" s="199" t="s">
        <v>515</v>
      </c>
      <c r="G337" s="197"/>
      <c r="H337" s="198" t="s">
        <v>19</v>
      </c>
      <c r="I337" s="200"/>
      <c r="J337" s="197"/>
      <c r="K337" s="197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185</v>
      </c>
      <c r="AU337" s="205" t="s">
        <v>82</v>
      </c>
      <c r="AV337" s="13" t="s">
        <v>80</v>
      </c>
      <c r="AW337" s="13" t="s">
        <v>33</v>
      </c>
      <c r="AX337" s="13" t="s">
        <v>72</v>
      </c>
      <c r="AY337" s="205" t="s">
        <v>111</v>
      </c>
    </row>
    <row r="338" spans="1:65" s="13" customFormat="1" ht="11.25">
      <c r="B338" s="196"/>
      <c r="C338" s="197"/>
      <c r="D338" s="182" t="s">
        <v>185</v>
      </c>
      <c r="E338" s="198" t="s">
        <v>19</v>
      </c>
      <c r="F338" s="199" t="s">
        <v>247</v>
      </c>
      <c r="G338" s="197"/>
      <c r="H338" s="198" t="s">
        <v>19</v>
      </c>
      <c r="I338" s="200"/>
      <c r="J338" s="197"/>
      <c r="K338" s="197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185</v>
      </c>
      <c r="AU338" s="205" t="s">
        <v>82</v>
      </c>
      <c r="AV338" s="13" t="s">
        <v>80</v>
      </c>
      <c r="AW338" s="13" t="s">
        <v>33</v>
      </c>
      <c r="AX338" s="13" t="s">
        <v>72</v>
      </c>
      <c r="AY338" s="205" t="s">
        <v>111</v>
      </c>
    </row>
    <row r="339" spans="1:65" s="14" customFormat="1" ht="11.25">
      <c r="B339" s="206"/>
      <c r="C339" s="207"/>
      <c r="D339" s="182" t="s">
        <v>185</v>
      </c>
      <c r="E339" s="208" t="s">
        <v>19</v>
      </c>
      <c r="F339" s="209" t="s">
        <v>516</v>
      </c>
      <c r="G339" s="207"/>
      <c r="H339" s="210">
        <v>3.36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185</v>
      </c>
      <c r="AU339" s="216" t="s">
        <v>82</v>
      </c>
      <c r="AV339" s="14" t="s">
        <v>82</v>
      </c>
      <c r="AW339" s="14" t="s">
        <v>33</v>
      </c>
      <c r="AX339" s="14" t="s">
        <v>72</v>
      </c>
      <c r="AY339" s="216" t="s">
        <v>111</v>
      </c>
    </row>
    <row r="340" spans="1:65" s="13" customFormat="1" ht="11.25">
      <c r="B340" s="196"/>
      <c r="C340" s="197"/>
      <c r="D340" s="182" t="s">
        <v>185</v>
      </c>
      <c r="E340" s="198" t="s">
        <v>19</v>
      </c>
      <c r="F340" s="199" t="s">
        <v>233</v>
      </c>
      <c r="G340" s="197"/>
      <c r="H340" s="198" t="s">
        <v>19</v>
      </c>
      <c r="I340" s="200"/>
      <c r="J340" s="197"/>
      <c r="K340" s="197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185</v>
      </c>
      <c r="AU340" s="205" t="s">
        <v>82</v>
      </c>
      <c r="AV340" s="13" t="s">
        <v>80</v>
      </c>
      <c r="AW340" s="13" t="s">
        <v>33</v>
      </c>
      <c r="AX340" s="13" t="s">
        <v>72</v>
      </c>
      <c r="AY340" s="205" t="s">
        <v>111</v>
      </c>
    </row>
    <row r="341" spans="1:65" s="14" customFormat="1" ht="11.25">
      <c r="B341" s="206"/>
      <c r="C341" s="207"/>
      <c r="D341" s="182" t="s">
        <v>185</v>
      </c>
      <c r="E341" s="208" t="s">
        <v>19</v>
      </c>
      <c r="F341" s="209" t="s">
        <v>517</v>
      </c>
      <c r="G341" s="207"/>
      <c r="H341" s="210">
        <v>4.2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185</v>
      </c>
      <c r="AU341" s="216" t="s">
        <v>82</v>
      </c>
      <c r="AV341" s="14" t="s">
        <v>82</v>
      </c>
      <c r="AW341" s="14" t="s">
        <v>33</v>
      </c>
      <c r="AX341" s="14" t="s">
        <v>72</v>
      </c>
      <c r="AY341" s="216" t="s">
        <v>111</v>
      </c>
    </row>
    <row r="342" spans="1:65" s="13" customFormat="1" ht="11.25">
      <c r="B342" s="196"/>
      <c r="C342" s="197"/>
      <c r="D342" s="182" t="s">
        <v>185</v>
      </c>
      <c r="E342" s="198" t="s">
        <v>19</v>
      </c>
      <c r="F342" s="199" t="s">
        <v>235</v>
      </c>
      <c r="G342" s="197"/>
      <c r="H342" s="198" t="s">
        <v>19</v>
      </c>
      <c r="I342" s="200"/>
      <c r="J342" s="197"/>
      <c r="K342" s="197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185</v>
      </c>
      <c r="AU342" s="205" t="s">
        <v>82</v>
      </c>
      <c r="AV342" s="13" t="s">
        <v>80</v>
      </c>
      <c r="AW342" s="13" t="s">
        <v>33</v>
      </c>
      <c r="AX342" s="13" t="s">
        <v>72</v>
      </c>
      <c r="AY342" s="205" t="s">
        <v>111</v>
      </c>
    </row>
    <row r="343" spans="1:65" s="14" customFormat="1" ht="11.25">
      <c r="B343" s="206"/>
      <c r="C343" s="207"/>
      <c r="D343" s="182" t="s">
        <v>185</v>
      </c>
      <c r="E343" s="208" t="s">
        <v>19</v>
      </c>
      <c r="F343" s="209" t="s">
        <v>518</v>
      </c>
      <c r="G343" s="207"/>
      <c r="H343" s="210">
        <v>3.36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185</v>
      </c>
      <c r="AU343" s="216" t="s">
        <v>82</v>
      </c>
      <c r="AV343" s="14" t="s">
        <v>82</v>
      </c>
      <c r="AW343" s="14" t="s">
        <v>33</v>
      </c>
      <c r="AX343" s="14" t="s">
        <v>72</v>
      </c>
      <c r="AY343" s="216" t="s">
        <v>111</v>
      </c>
    </row>
    <row r="344" spans="1:65" s="14" customFormat="1" ht="11.25">
      <c r="B344" s="206"/>
      <c r="C344" s="207"/>
      <c r="D344" s="182" t="s">
        <v>185</v>
      </c>
      <c r="E344" s="208" t="s">
        <v>19</v>
      </c>
      <c r="F344" s="209" t="s">
        <v>519</v>
      </c>
      <c r="G344" s="207"/>
      <c r="H344" s="210">
        <v>2.8159999999999998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185</v>
      </c>
      <c r="AU344" s="216" t="s">
        <v>82</v>
      </c>
      <c r="AV344" s="14" t="s">
        <v>82</v>
      </c>
      <c r="AW344" s="14" t="s">
        <v>33</v>
      </c>
      <c r="AX344" s="14" t="s">
        <v>72</v>
      </c>
      <c r="AY344" s="216" t="s">
        <v>111</v>
      </c>
    </row>
    <row r="345" spans="1:65" s="13" customFormat="1" ht="11.25">
      <c r="B345" s="196"/>
      <c r="C345" s="197"/>
      <c r="D345" s="182" t="s">
        <v>185</v>
      </c>
      <c r="E345" s="198" t="s">
        <v>19</v>
      </c>
      <c r="F345" s="199" t="s">
        <v>237</v>
      </c>
      <c r="G345" s="197"/>
      <c r="H345" s="198" t="s">
        <v>19</v>
      </c>
      <c r="I345" s="200"/>
      <c r="J345" s="197"/>
      <c r="K345" s="197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185</v>
      </c>
      <c r="AU345" s="205" t="s">
        <v>82</v>
      </c>
      <c r="AV345" s="13" t="s">
        <v>80</v>
      </c>
      <c r="AW345" s="13" t="s">
        <v>33</v>
      </c>
      <c r="AX345" s="13" t="s">
        <v>72</v>
      </c>
      <c r="AY345" s="205" t="s">
        <v>111</v>
      </c>
    </row>
    <row r="346" spans="1:65" s="14" customFormat="1" ht="11.25">
      <c r="B346" s="206"/>
      <c r="C346" s="207"/>
      <c r="D346" s="182" t="s">
        <v>185</v>
      </c>
      <c r="E346" s="208" t="s">
        <v>19</v>
      </c>
      <c r="F346" s="209" t="s">
        <v>520</v>
      </c>
      <c r="G346" s="207"/>
      <c r="H346" s="210">
        <v>3.84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185</v>
      </c>
      <c r="AU346" s="216" t="s">
        <v>82</v>
      </c>
      <c r="AV346" s="14" t="s">
        <v>82</v>
      </c>
      <c r="AW346" s="14" t="s">
        <v>33</v>
      </c>
      <c r="AX346" s="14" t="s">
        <v>72</v>
      </c>
      <c r="AY346" s="216" t="s">
        <v>111</v>
      </c>
    </row>
    <row r="347" spans="1:65" s="2" customFormat="1" ht="24.2" customHeight="1">
      <c r="A347" s="33"/>
      <c r="B347" s="34"/>
      <c r="C347" s="164" t="s">
        <v>521</v>
      </c>
      <c r="D347" s="164" t="s">
        <v>112</v>
      </c>
      <c r="E347" s="165" t="s">
        <v>522</v>
      </c>
      <c r="F347" s="166" t="s">
        <v>523</v>
      </c>
      <c r="G347" s="167" t="s">
        <v>199</v>
      </c>
      <c r="H347" s="168">
        <v>18</v>
      </c>
      <c r="I347" s="169"/>
      <c r="J347" s="170">
        <f>ROUND(I347*H347,2)</f>
        <v>0</v>
      </c>
      <c r="K347" s="166" t="s">
        <v>116</v>
      </c>
      <c r="L347" s="38"/>
      <c r="M347" s="171" t="s">
        <v>19</v>
      </c>
      <c r="N347" s="172" t="s">
        <v>43</v>
      </c>
      <c r="O347" s="63"/>
      <c r="P347" s="173">
        <f>O347*H347</f>
        <v>0</v>
      </c>
      <c r="Q347" s="173">
        <v>0.88534999999999997</v>
      </c>
      <c r="R347" s="173">
        <f>Q347*H347</f>
        <v>15.936299999999999</v>
      </c>
      <c r="S347" s="173">
        <v>0</v>
      </c>
      <c r="T347" s="174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5" t="s">
        <v>136</v>
      </c>
      <c r="AT347" s="175" t="s">
        <v>112</v>
      </c>
      <c r="AU347" s="175" t="s">
        <v>82</v>
      </c>
      <c r="AY347" s="16" t="s">
        <v>111</v>
      </c>
      <c r="BE347" s="176">
        <f>IF(N347="základní",J347,0)</f>
        <v>0</v>
      </c>
      <c r="BF347" s="176">
        <f>IF(N347="snížená",J347,0)</f>
        <v>0</v>
      </c>
      <c r="BG347" s="176">
        <f>IF(N347="zákl. přenesená",J347,0)</f>
        <v>0</v>
      </c>
      <c r="BH347" s="176">
        <f>IF(N347="sníž. přenesená",J347,0)</f>
        <v>0</v>
      </c>
      <c r="BI347" s="176">
        <f>IF(N347="nulová",J347,0)</f>
        <v>0</v>
      </c>
      <c r="BJ347" s="16" t="s">
        <v>80</v>
      </c>
      <c r="BK347" s="176">
        <f>ROUND(I347*H347,2)</f>
        <v>0</v>
      </c>
      <c r="BL347" s="16" t="s">
        <v>136</v>
      </c>
      <c r="BM347" s="175" t="s">
        <v>524</v>
      </c>
    </row>
    <row r="348" spans="1:65" s="2" customFormat="1" ht="11.25">
      <c r="A348" s="33"/>
      <c r="B348" s="34"/>
      <c r="C348" s="35"/>
      <c r="D348" s="177" t="s">
        <v>119</v>
      </c>
      <c r="E348" s="35"/>
      <c r="F348" s="178" t="s">
        <v>525</v>
      </c>
      <c r="G348" s="35"/>
      <c r="H348" s="35"/>
      <c r="I348" s="179"/>
      <c r="J348" s="35"/>
      <c r="K348" s="35"/>
      <c r="L348" s="38"/>
      <c r="M348" s="180"/>
      <c r="N348" s="181"/>
      <c r="O348" s="63"/>
      <c r="P348" s="63"/>
      <c r="Q348" s="63"/>
      <c r="R348" s="63"/>
      <c r="S348" s="63"/>
      <c r="T348" s="64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119</v>
      </c>
      <c r="AU348" s="16" t="s">
        <v>82</v>
      </c>
    </row>
    <row r="349" spans="1:65" s="13" customFormat="1" ht="11.25">
      <c r="B349" s="196"/>
      <c r="C349" s="197"/>
      <c r="D349" s="182" t="s">
        <v>185</v>
      </c>
      <c r="E349" s="198" t="s">
        <v>19</v>
      </c>
      <c r="F349" s="199" t="s">
        <v>233</v>
      </c>
      <c r="G349" s="197"/>
      <c r="H349" s="198" t="s">
        <v>19</v>
      </c>
      <c r="I349" s="200"/>
      <c r="J349" s="197"/>
      <c r="K349" s="197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185</v>
      </c>
      <c r="AU349" s="205" t="s">
        <v>82</v>
      </c>
      <c r="AV349" s="13" t="s">
        <v>80</v>
      </c>
      <c r="AW349" s="13" t="s">
        <v>33</v>
      </c>
      <c r="AX349" s="13" t="s">
        <v>72</v>
      </c>
      <c r="AY349" s="205" t="s">
        <v>111</v>
      </c>
    </row>
    <row r="350" spans="1:65" s="14" customFormat="1" ht="11.25">
      <c r="B350" s="206"/>
      <c r="C350" s="207"/>
      <c r="D350" s="182" t="s">
        <v>185</v>
      </c>
      <c r="E350" s="208" t="s">
        <v>19</v>
      </c>
      <c r="F350" s="209" t="s">
        <v>159</v>
      </c>
      <c r="G350" s="207"/>
      <c r="H350" s="210">
        <v>8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185</v>
      </c>
      <c r="AU350" s="216" t="s">
        <v>82</v>
      </c>
      <c r="AV350" s="14" t="s">
        <v>82</v>
      </c>
      <c r="AW350" s="14" t="s">
        <v>33</v>
      </c>
      <c r="AX350" s="14" t="s">
        <v>72</v>
      </c>
      <c r="AY350" s="216" t="s">
        <v>111</v>
      </c>
    </row>
    <row r="351" spans="1:65" s="13" customFormat="1" ht="11.25">
      <c r="B351" s="196"/>
      <c r="C351" s="197"/>
      <c r="D351" s="182" t="s">
        <v>185</v>
      </c>
      <c r="E351" s="198" t="s">
        <v>19</v>
      </c>
      <c r="F351" s="199" t="s">
        <v>235</v>
      </c>
      <c r="G351" s="197"/>
      <c r="H351" s="198" t="s">
        <v>19</v>
      </c>
      <c r="I351" s="200"/>
      <c r="J351" s="197"/>
      <c r="K351" s="197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185</v>
      </c>
      <c r="AU351" s="205" t="s">
        <v>82</v>
      </c>
      <c r="AV351" s="13" t="s">
        <v>80</v>
      </c>
      <c r="AW351" s="13" t="s">
        <v>33</v>
      </c>
      <c r="AX351" s="13" t="s">
        <v>72</v>
      </c>
      <c r="AY351" s="205" t="s">
        <v>111</v>
      </c>
    </row>
    <row r="352" spans="1:65" s="14" customFormat="1" ht="11.25">
      <c r="B352" s="206"/>
      <c r="C352" s="207"/>
      <c r="D352" s="182" t="s">
        <v>185</v>
      </c>
      <c r="E352" s="208" t="s">
        <v>19</v>
      </c>
      <c r="F352" s="209" t="s">
        <v>526</v>
      </c>
      <c r="G352" s="207"/>
      <c r="H352" s="210">
        <v>6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185</v>
      </c>
      <c r="AU352" s="216" t="s">
        <v>82</v>
      </c>
      <c r="AV352" s="14" t="s">
        <v>82</v>
      </c>
      <c r="AW352" s="14" t="s">
        <v>33</v>
      </c>
      <c r="AX352" s="14" t="s">
        <v>72</v>
      </c>
      <c r="AY352" s="216" t="s">
        <v>111</v>
      </c>
    </row>
    <row r="353" spans="1:65" s="13" customFormat="1" ht="11.25">
      <c r="B353" s="196"/>
      <c r="C353" s="197"/>
      <c r="D353" s="182" t="s">
        <v>185</v>
      </c>
      <c r="E353" s="198" t="s">
        <v>19</v>
      </c>
      <c r="F353" s="199" t="s">
        <v>237</v>
      </c>
      <c r="G353" s="197"/>
      <c r="H353" s="198" t="s">
        <v>19</v>
      </c>
      <c r="I353" s="200"/>
      <c r="J353" s="197"/>
      <c r="K353" s="197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185</v>
      </c>
      <c r="AU353" s="205" t="s">
        <v>82</v>
      </c>
      <c r="AV353" s="13" t="s">
        <v>80</v>
      </c>
      <c r="AW353" s="13" t="s">
        <v>33</v>
      </c>
      <c r="AX353" s="13" t="s">
        <v>72</v>
      </c>
      <c r="AY353" s="205" t="s">
        <v>111</v>
      </c>
    </row>
    <row r="354" spans="1:65" s="14" customFormat="1" ht="11.25">
      <c r="B354" s="206"/>
      <c r="C354" s="207"/>
      <c r="D354" s="182" t="s">
        <v>185</v>
      </c>
      <c r="E354" s="208" t="s">
        <v>19</v>
      </c>
      <c r="F354" s="209" t="s">
        <v>527</v>
      </c>
      <c r="G354" s="207"/>
      <c r="H354" s="210">
        <v>4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185</v>
      </c>
      <c r="AU354" s="216" t="s">
        <v>82</v>
      </c>
      <c r="AV354" s="14" t="s">
        <v>82</v>
      </c>
      <c r="AW354" s="14" t="s">
        <v>33</v>
      </c>
      <c r="AX354" s="14" t="s">
        <v>72</v>
      </c>
      <c r="AY354" s="216" t="s">
        <v>111</v>
      </c>
    </row>
    <row r="355" spans="1:65" s="2" customFormat="1" ht="16.5" customHeight="1">
      <c r="A355" s="33"/>
      <c r="B355" s="34"/>
      <c r="C355" s="217" t="s">
        <v>528</v>
      </c>
      <c r="D355" s="217" t="s">
        <v>367</v>
      </c>
      <c r="E355" s="218" t="s">
        <v>529</v>
      </c>
      <c r="F355" s="219" t="s">
        <v>530</v>
      </c>
      <c r="G355" s="220" t="s">
        <v>125</v>
      </c>
      <c r="H355" s="221">
        <v>10</v>
      </c>
      <c r="I355" s="222"/>
      <c r="J355" s="223">
        <f>ROUND(I355*H355,2)</f>
        <v>0</v>
      </c>
      <c r="K355" s="219" t="s">
        <v>19</v>
      </c>
      <c r="L355" s="224"/>
      <c r="M355" s="225" t="s">
        <v>19</v>
      </c>
      <c r="N355" s="226" t="s">
        <v>43</v>
      </c>
      <c r="O355" s="63"/>
      <c r="P355" s="173">
        <f>O355*H355</f>
        <v>0</v>
      </c>
      <c r="Q355" s="173">
        <v>1.5</v>
      </c>
      <c r="R355" s="173">
        <f>Q355*H355</f>
        <v>15</v>
      </c>
      <c r="S355" s="173">
        <v>0</v>
      </c>
      <c r="T355" s="174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5" t="s">
        <v>531</v>
      </c>
      <c r="AT355" s="175" t="s">
        <v>367</v>
      </c>
      <c r="AU355" s="175" t="s">
        <v>82</v>
      </c>
      <c r="AY355" s="16" t="s">
        <v>111</v>
      </c>
      <c r="BE355" s="176">
        <f>IF(N355="základní",J355,0)</f>
        <v>0</v>
      </c>
      <c r="BF355" s="176">
        <f>IF(N355="snížená",J355,0)</f>
        <v>0</v>
      </c>
      <c r="BG355" s="176">
        <f>IF(N355="zákl. přenesená",J355,0)</f>
        <v>0</v>
      </c>
      <c r="BH355" s="176">
        <f>IF(N355="sníž. přenesená",J355,0)</f>
        <v>0</v>
      </c>
      <c r="BI355" s="176">
        <f>IF(N355="nulová",J355,0)</f>
        <v>0</v>
      </c>
      <c r="BJ355" s="16" t="s">
        <v>80</v>
      </c>
      <c r="BK355" s="176">
        <f>ROUND(I355*H355,2)</f>
        <v>0</v>
      </c>
      <c r="BL355" s="16" t="s">
        <v>531</v>
      </c>
      <c r="BM355" s="175" t="s">
        <v>532</v>
      </c>
    </row>
    <row r="356" spans="1:65" s="13" customFormat="1" ht="11.25">
      <c r="B356" s="196"/>
      <c r="C356" s="197"/>
      <c r="D356" s="182" t="s">
        <v>185</v>
      </c>
      <c r="E356" s="198" t="s">
        <v>19</v>
      </c>
      <c r="F356" s="199" t="s">
        <v>233</v>
      </c>
      <c r="G356" s="197"/>
      <c r="H356" s="198" t="s">
        <v>19</v>
      </c>
      <c r="I356" s="200"/>
      <c r="J356" s="197"/>
      <c r="K356" s="197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185</v>
      </c>
      <c r="AU356" s="205" t="s">
        <v>82</v>
      </c>
      <c r="AV356" s="13" t="s">
        <v>80</v>
      </c>
      <c r="AW356" s="13" t="s">
        <v>33</v>
      </c>
      <c r="AX356" s="13" t="s">
        <v>72</v>
      </c>
      <c r="AY356" s="205" t="s">
        <v>111</v>
      </c>
    </row>
    <row r="357" spans="1:65" s="14" customFormat="1" ht="11.25">
      <c r="B357" s="206"/>
      <c r="C357" s="207"/>
      <c r="D357" s="182" t="s">
        <v>185</v>
      </c>
      <c r="E357" s="208" t="s">
        <v>19</v>
      </c>
      <c r="F357" s="209" t="s">
        <v>136</v>
      </c>
      <c r="G357" s="207"/>
      <c r="H357" s="210">
        <v>4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185</v>
      </c>
      <c r="AU357" s="216" t="s">
        <v>82</v>
      </c>
      <c r="AV357" s="14" t="s">
        <v>82</v>
      </c>
      <c r="AW357" s="14" t="s">
        <v>33</v>
      </c>
      <c r="AX357" s="14" t="s">
        <v>72</v>
      </c>
      <c r="AY357" s="216" t="s">
        <v>111</v>
      </c>
    </row>
    <row r="358" spans="1:65" s="13" customFormat="1" ht="11.25">
      <c r="B358" s="196"/>
      <c r="C358" s="197"/>
      <c r="D358" s="182" t="s">
        <v>185</v>
      </c>
      <c r="E358" s="198" t="s">
        <v>19</v>
      </c>
      <c r="F358" s="199" t="s">
        <v>235</v>
      </c>
      <c r="G358" s="197"/>
      <c r="H358" s="198" t="s">
        <v>19</v>
      </c>
      <c r="I358" s="200"/>
      <c r="J358" s="197"/>
      <c r="K358" s="197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185</v>
      </c>
      <c r="AU358" s="205" t="s">
        <v>82</v>
      </c>
      <c r="AV358" s="13" t="s">
        <v>80</v>
      </c>
      <c r="AW358" s="13" t="s">
        <v>33</v>
      </c>
      <c r="AX358" s="13" t="s">
        <v>72</v>
      </c>
      <c r="AY358" s="205" t="s">
        <v>111</v>
      </c>
    </row>
    <row r="359" spans="1:65" s="14" customFormat="1" ht="11.25">
      <c r="B359" s="206"/>
      <c r="C359" s="207"/>
      <c r="D359" s="182" t="s">
        <v>185</v>
      </c>
      <c r="E359" s="208" t="s">
        <v>19</v>
      </c>
      <c r="F359" s="209" t="s">
        <v>136</v>
      </c>
      <c r="G359" s="207"/>
      <c r="H359" s="210">
        <v>4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185</v>
      </c>
      <c r="AU359" s="216" t="s">
        <v>82</v>
      </c>
      <c r="AV359" s="14" t="s">
        <v>82</v>
      </c>
      <c r="AW359" s="14" t="s">
        <v>33</v>
      </c>
      <c r="AX359" s="14" t="s">
        <v>72</v>
      </c>
      <c r="AY359" s="216" t="s">
        <v>111</v>
      </c>
    </row>
    <row r="360" spans="1:65" s="13" customFormat="1" ht="11.25">
      <c r="B360" s="196"/>
      <c r="C360" s="197"/>
      <c r="D360" s="182" t="s">
        <v>185</v>
      </c>
      <c r="E360" s="198" t="s">
        <v>19</v>
      </c>
      <c r="F360" s="199" t="s">
        <v>237</v>
      </c>
      <c r="G360" s="197"/>
      <c r="H360" s="198" t="s">
        <v>19</v>
      </c>
      <c r="I360" s="200"/>
      <c r="J360" s="197"/>
      <c r="K360" s="197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185</v>
      </c>
      <c r="AU360" s="205" t="s">
        <v>82</v>
      </c>
      <c r="AV360" s="13" t="s">
        <v>80</v>
      </c>
      <c r="AW360" s="13" t="s">
        <v>33</v>
      </c>
      <c r="AX360" s="13" t="s">
        <v>72</v>
      </c>
      <c r="AY360" s="205" t="s">
        <v>111</v>
      </c>
    </row>
    <row r="361" spans="1:65" s="14" customFormat="1" ht="11.25">
      <c r="B361" s="206"/>
      <c r="C361" s="207"/>
      <c r="D361" s="182" t="s">
        <v>185</v>
      </c>
      <c r="E361" s="208" t="s">
        <v>19</v>
      </c>
      <c r="F361" s="209" t="s">
        <v>82</v>
      </c>
      <c r="G361" s="207"/>
      <c r="H361" s="210">
        <v>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185</v>
      </c>
      <c r="AU361" s="216" t="s">
        <v>82</v>
      </c>
      <c r="AV361" s="14" t="s">
        <v>82</v>
      </c>
      <c r="AW361" s="14" t="s">
        <v>33</v>
      </c>
      <c r="AX361" s="14" t="s">
        <v>72</v>
      </c>
      <c r="AY361" s="216" t="s">
        <v>111</v>
      </c>
    </row>
    <row r="362" spans="1:65" s="2" customFormat="1" ht="24.2" customHeight="1">
      <c r="A362" s="33"/>
      <c r="B362" s="34"/>
      <c r="C362" s="164" t="s">
        <v>533</v>
      </c>
      <c r="D362" s="164" t="s">
        <v>112</v>
      </c>
      <c r="E362" s="165" t="s">
        <v>534</v>
      </c>
      <c r="F362" s="166" t="s">
        <v>535</v>
      </c>
      <c r="G362" s="167" t="s">
        <v>204</v>
      </c>
      <c r="H362" s="168">
        <v>11.073</v>
      </c>
      <c r="I362" s="169"/>
      <c r="J362" s="170">
        <f>ROUND(I362*H362,2)</f>
        <v>0</v>
      </c>
      <c r="K362" s="166" t="s">
        <v>116</v>
      </c>
      <c r="L362" s="38"/>
      <c r="M362" s="171" t="s">
        <v>19</v>
      </c>
      <c r="N362" s="172" t="s">
        <v>43</v>
      </c>
      <c r="O362" s="63"/>
      <c r="P362" s="173">
        <f>O362*H362</f>
        <v>0</v>
      </c>
      <c r="Q362" s="173">
        <v>2.5122499999999999</v>
      </c>
      <c r="R362" s="173">
        <f>Q362*H362</f>
        <v>27.81814425</v>
      </c>
      <c r="S362" s="173">
        <v>0</v>
      </c>
      <c r="T362" s="174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5" t="s">
        <v>136</v>
      </c>
      <c r="AT362" s="175" t="s">
        <v>112</v>
      </c>
      <c r="AU362" s="175" t="s">
        <v>82</v>
      </c>
      <c r="AY362" s="16" t="s">
        <v>111</v>
      </c>
      <c r="BE362" s="176">
        <f>IF(N362="základní",J362,0)</f>
        <v>0</v>
      </c>
      <c r="BF362" s="176">
        <f>IF(N362="snížená",J362,0)</f>
        <v>0</v>
      </c>
      <c r="BG362" s="176">
        <f>IF(N362="zákl. přenesená",J362,0)</f>
        <v>0</v>
      </c>
      <c r="BH362" s="176">
        <f>IF(N362="sníž. přenesená",J362,0)</f>
        <v>0</v>
      </c>
      <c r="BI362" s="176">
        <f>IF(N362="nulová",J362,0)</f>
        <v>0</v>
      </c>
      <c r="BJ362" s="16" t="s">
        <v>80</v>
      </c>
      <c r="BK362" s="176">
        <f>ROUND(I362*H362,2)</f>
        <v>0</v>
      </c>
      <c r="BL362" s="16" t="s">
        <v>136</v>
      </c>
      <c r="BM362" s="175" t="s">
        <v>536</v>
      </c>
    </row>
    <row r="363" spans="1:65" s="2" customFormat="1" ht="11.25">
      <c r="A363" s="33"/>
      <c r="B363" s="34"/>
      <c r="C363" s="35"/>
      <c r="D363" s="177" t="s">
        <v>119</v>
      </c>
      <c r="E363" s="35"/>
      <c r="F363" s="178" t="s">
        <v>537</v>
      </c>
      <c r="G363" s="35"/>
      <c r="H363" s="35"/>
      <c r="I363" s="179"/>
      <c r="J363" s="35"/>
      <c r="K363" s="35"/>
      <c r="L363" s="38"/>
      <c r="M363" s="180"/>
      <c r="N363" s="181"/>
      <c r="O363" s="63"/>
      <c r="P363" s="63"/>
      <c r="Q363" s="63"/>
      <c r="R363" s="63"/>
      <c r="S363" s="63"/>
      <c r="T363" s="64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6" t="s">
        <v>119</v>
      </c>
      <c r="AU363" s="16" t="s">
        <v>82</v>
      </c>
    </row>
    <row r="364" spans="1:65" s="13" customFormat="1" ht="11.25">
      <c r="B364" s="196"/>
      <c r="C364" s="197"/>
      <c r="D364" s="182" t="s">
        <v>185</v>
      </c>
      <c r="E364" s="198" t="s">
        <v>19</v>
      </c>
      <c r="F364" s="199" t="s">
        <v>233</v>
      </c>
      <c r="G364" s="197"/>
      <c r="H364" s="198" t="s">
        <v>19</v>
      </c>
      <c r="I364" s="200"/>
      <c r="J364" s="197"/>
      <c r="K364" s="197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185</v>
      </c>
      <c r="AU364" s="205" t="s">
        <v>82</v>
      </c>
      <c r="AV364" s="13" t="s">
        <v>80</v>
      </c>
      <c r="AW364" s="13" t="s">
        <v>33</v>
      </c>
      <c r="AX364" s="13" t="s">
        <v>72</v>
      </c>
      <c r="AY364" s="205" t="s">
        <v>111</v>
      </c>
    </row>
    <row r="365" spans="1:65" s="14" customFormat="1" ht="11.25">
      <c r="B365" s="206"/>
      <c r="C365" s="207"/>
      <c r="D365" s="182" t="s">
        <v>185</v>
      </c>
      <c r="E365" s="208" t="s">
        <v>19</v>
      </c>
      <c r="F365" s="209" t="s">
        <v>538</v>
      </c>
      <c r="G365" s="207"/>
      <c r="H365" s="210">
        <v>4.9210000000000003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185</v>
      </c>
      <c r="AU365" s="216" t="s">
        <v>82</v>
      </c>
      <c r="AV365" s="14" t="s">
        <v>82</v>
      </c>
      <c r="AW365" s="14" t="s">
        <v>33</v>
      </c>
      <c r="AX365" s="14" t="s">
        <v>72</v>
      </c>
      <c r="AY365" s="216" t="s">
        <v>111</v>
      </c>
    </row>
    <row r="366" spans="1:65" s="13" customFormat="1" ht="11.25">
      <c r="B366" s="196"/>
      <c r="C366" s="197"/>
      <c r="D366" s="182" t="s">
        <v>185</v>
      </c>
      <c r="E366" s="198" t="s">
        <v>19</v>
      </c>
      <c r="F366" s="199" t="s">
        <v>235</v>
      </c>
      <c r="G366" s="197"/>
      <c r="H366" s="198" t="s">
        <v>19</v>
      </c>
      <c r="I366" s="200"/>
      <c r="J366" s="197"/>
      <c r="K366" s="197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185</v>
      </c>
      <c r="AU366" s="205" t="s">
        <v>82</v>
      </c>
      <c r="AV366" s="13" t="s">
        <v>80</v>
      </c>
      <c r="AW366" s="13" t="s">
        <v>33</v>
      </c>
      <c r="AX366" s="13" t="s">
        <v>72</v>
      </c>
      <c r="AY366" s="205" t="s">
        <v>111</v>
      </c>
    </row>
    <row r="367" spans="1:65" s="14" customFormat="1" ht="11.25">
      <c r="B367" s="206"/>
      <c r="C367" s="207"/>
      <c r="D367" s="182" t="s">
        <v>185</v>
      </c>
      <c r="E367" s="208" t="s">
        <v>19</v>
      </c>
      <c r="F367" s="209" t="s">
        <v>539</v>
      </c>
      <c r="G367" s="207"/>
      <c r="H367" s="210">
        <v>3.6909999999999998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185</v>
      </c>
      <c r="AU367" s="216" t="s">
        <v>82</v>
      </c>
      <c r="AV367" s="14" t="s">
        <v>82</v>
      </c>
      <c r="AW367" s="14" t="s">
        <v>33</v>
      </c>
      <c r="AX367" s="14" t="s">
        <v>72</v>
      </c>
      <c r="AY367" s="216" t="s">
        <v>111</v>
      </c>
    </row>
    <row r="368" spans="1:65" s="13" customFormat="1" ht="11.25">
      <c r="B368" s="196"/>
      <c r="C368" s="197"/>
      <c r="D368" s="182" t="s">
        <v>185</v>
      </c>
      <c r="E368" s="198" t="s">
        <v>19</v>
      </c>
      <c r="F368" s="199" t="s">
        <v>237</v>
      </c>
      <c r="G368" s="197"/>
      <c r="H368" s="198" t="s">
        <v>19</v>
      </c>
      <c r="I368" s="200"/>
      <c r="J368" s="197"/>
      <c r="K368" s="197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185</v>
      </c>
      <c r="AU368" s="205" t="s">
        <v>82</v>
      </c>
      <c r="AV368" s="13" t="s">
        <v>80</v>
      </c>
      <c r="AW368" s="13" t="s">
        <v>33</v>
      </c>
      <c r="AX368" s="13" t="s">
        <v>72</v>
      </c>
      <c r="AY368" s="205" t="s">
        <v>111</v>
      </c>
    </row>
    <row r="369" spans="1:65" s="14" customFormat="1" ht="11.25">
      <c r="B369" s="206"/>
      <c r="C369" s="207"/>
      <c r="D369" s="182" t="s">
        <v>185</v>
      </c>
      <c r="E369" s="208" t="s">
        <v>19</v>
      </c>
      <c r="F369" s="209" t="s">
        <v>540</v>
      </c>
      <c r="G369" s="207"/>
      <c r="H369" s="210">
        <v>2.4609999999999999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185</v>
      </c>
      <c r="AU369" s="216" t="s">
        <v>82</v>
      </c>
      <c r="AV369" s="14" t="s">
        <v>82</v>
      </c>
      <c r="AW369" s="14" t="s">
        <v>33</v>
      </c>
      <c r="AX369" s="14" t="s">
        <v>72</v>
      </c>
      <c r="AY369" s="216" t="s">
        <v>111</v>
      </c>
    </row>
    <row r="370" spans="1:65" s="2" customFormat="1" ht="24.2" customHeight="1">
      <c r="A370" s="33"/>
      <c r="B370" s="34"/>
      <c r="C370" s="164" t="s">
        <v>541</v>
      </c>
      <c r="D370" s="164" t="s">
        <v>112</v>
      </c>
      <c r="E370" s="165" t="s">
        <v>542</v>
      </c>
      <c r="F370" s="166" t="s">
        <v>543</v>
      </c>
      <c r="G370" s="167" t="s">
        <v>125</v>
      </c>
      <c r="H370" s="168">
        <v>8</v>
      </c>
      <c r="I370" s="169"/>
      <c r="J370" s="170">
        <f>ROUND(I370*H370,2)</f>
        <v>0</v>
      </c>
      <c r="K370" s="166" t="s">
        <v>116</v>
      </c>
      <c r="L370" s="38"/>
      <c r="M370" s="171" t="s">
        <v>19</v>
      </c>
      <c r="N370" s="172" t="s">
        <v>43</v>
      </c>
      <c r="O370" s="63"/>
      <c r="P370" s="173">
        <f>O370*H370</f>
        <v>0</v>
      </c>
      <c r="Q370" s="173">
        <v>1.2999999999999999E-4</v>
      </c>
      <c r="R370" s="173">
        <f>Q370*H370</f>
        <v>1.0399999999999999E-3</v>
      </c>
      <c r="S370" s="173">
        <v>0</v>
      </c>
      <c r="T370" s="174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5" t="s">
        <v>136</v>
      </c>
      <c r="AT370" s="175" t="s">
        <v>112</v>
      </c>
      <c r="AU370" s="175" t="s">
        <v>82</v>
      </c>
      <c r="AY370" s="16" t="s">
        <v>111</v>
      </c>
      <c r="BE370" s="176">
        <f>IF(N370="základní",J370,0)</f>
        <v>0</v>
      </c>
      <c r="BF370" s="176">
        <f>IF(N370="snížená",J370,0)</f>
        <v>0</v>
      </c>
      <c r="BG370" s="176">
        <f>IF(N370="zákl. přenesená",J370,0)</f>
        <v>0</v>
      </c>
      <c r="BH370" s="176">
        <f>IF(N370="sníž. přenesená",J370,0)</f>
        <v>0</v>
      </c>
      <c r="BI370" s="176">
        <f>IF(N370="nulová",J370,0)</f>
        <v>0</v>
      </c>
      <c r="BJ370" s="16" t="s">
        <v>80</v>
      </c>
      <c r="BK370" s="176">
        <f>ROUND(I370*H370,2)</f>
        <v>0</v>
      </c>
      <c r="BL370" s="16" t="s">
        <v>136</v>
      </c>
      <c r="BM370" s="175" t="s">
        <v>544</v>
      </c>
    </row>
    <row r="371" spans="1:65" s="2" customFormat="1" ht="11.25">
      <c r="A371" s="33"/>
      <c r="B371" s="34"/>
      <c r="C371" s="35"/>
      <c r="D371" s="177" t="s">
        <v>119</v>
      </c>
      <c r="E371" s="35"/>
      <c r="F371" s="178" t="s">
        <v>545</v>
      </c>
      <c r="G371" s="35"/>
      <c r="H371" s="35"/>
      <c r="I371" s="179"/>
      <c r="J371" s="35"/>
      <c r="K371" s="35"/>
      <c r="L371" s="38"/>
      <c r="M371" s="180"/>
      <c r="N371" s="181"/>
      <c r="O371" s="63"/>
      <c r="P371" s="63"/>
      <c r="Q371" s="63"/>
      <c r="R371" s="63"/>
      <c r="S371" s="63"/>
      <c r="T371" s="64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6" t="s">
        <v>119</v>
      </c>
      <c r="AU371" s="16" t="s">
        <v>82</v>
      </c>
    </row>
    <row r="372" spans="1:65" s="13" customFormat="1" ht="11.25">
      <c r="B372" s="196"/>
      <c r="C372" s="197"/>
      <c r="D372" s="182" t="s">
        <v>185</v>
      </c>
      <c r="E372" s="198" t="s">
        <v>19</v>
      </c>
      <c r="F372" s="199" t="s">
        <v>233</v>
      </c>
      <c r="G372" s="197"/>
      <c r="H372" s="198" t="s">
        <v>19</v>
      </c>
      <c r="I372" s="200"/>
      <c r="J372" s="197"/>
      <c r="K372" s="197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185</v>
      </c>
      <c r="AU372" s="205" t="s">
        <v>82</v>
      </c>
      <c r="AV372" s="13" t="s">
        <v>80</v>
      </c>
      <c r="AW372" s="13" t="s">
        <v>33</v>
      </c>
      <c r="AX372" s="13" t="s">
        <v>72</v>
      </c>
      <c r="AY372" s="205" t="s">
        <v>111</v>
      </c>
    </row>
    <row r="373" spans="1:65" s="14" customFormat="1" ht="11.25">
      <c r="B373" s="206"/>
      <c r="C373" s="207"/>
      <c r="D373" s="182" t="s">
        <v>185</v>
      </c>
      <c r="E373" s="208" t="s">
        <v>19</v>
      </c>
      <c r="F373" s="209" t="s">
        <v>82</v>
      </c>
      <c r="G373" s="207"/>
      <c r="H373" s="210">
        <v>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185</v>
      </c>
      <c r="AU373" s="216" t="s">
        <v>82</v>
      </c>
      <c r="AV373" s="14" t="s">
        <v>82</v>
      </c>
      <c r="AW373" s="14" t="s">
        <v>33</v>
      </c>
      <c r="AX373" s="14" t="s">
        <v>72</v>
      </c>
      <c r="AY373" s="216" t="s">
        <v>111</v>
      </c>
    </row>
    <row r="374" spans="1:65" s="13" customFormat="1" ht="11.25">
      <c r="B374" s="196"/>
      <c r="C374" s="197"/>
      <c r="D374" s="182" t="s">
        <v>185</v>
      </c>
      <c r="E374" s="198" t="s">
        <v>19</v>
      </c>
      <c r="F374" s="199" t="s">
        <v>235</v>
      </c>
      <c r="G374" s="197"/>
      <c r="H374" s="198" t="s">
        <v>19</v>
      </c>
      <c r="I374" s="200"/>
      <c r="J374" s="197"/>
      <c r="K374" s="197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185</v>
      </c>
      <c r="AU374" s="205" t="s">
        <v>82</v>
      </c>
      <c r="AV374" s="13" t="s">
        <v>80</v>
      </c>
      <c r="AW374" s="13" t="s">
        <v>33</v>
      </c>
      <c r="AX374" s="13" t="s">
        <v>72</v>
      </c>
      <c r="AY374" s="205" t="s">
        <v>111</v>
      </c>
    </row>
    <row r="375" spans="1:65" s="14" customFormat="1" ht="11.25">
      <c r="B375" s="206"/>
      <c r="C375" s="207"/>
      <c r="D375" s="182" t="s">
        <v>185</v>
      </c>
      <c r="E375" s="208" t="s">
        <v>19</v>
      </c>
      <c r="F375" s="209" t="s">
        <v>136</v>
      </c>
      <c r="G375" s="207"/>
      <c r="H375" s="210">
        <v>4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185</v>
      </c>
      <c r="AU375" s="216" t="s">
        <v>82</v>
      </c>
      <c r="AV375" s="14" t="s">
        <v>82</v>
      </c>
      <c r="AW375" s="14" t="s">
        <v>33</v>
      </c>
      <c r="AX375" s="14" t="s">
        <v>72</v>
      </c>
      <c r="AY375" s="216" t="s">
        <v>111</v>
      </c>
    </row>
    <row r="376" spans="1:65" s="13" customFormat="1" ht="11.25">
      <c r="B376" s="196"/>
      <c r="C376" s="197"/>
      <c r="D376" s="182" t="s">
        <v>185</v>
      </c>
      <c r="E376" s="198" t="s">
        <v>19</v>
      </c>
      <c r="F376" s="199" t="s">
        <v>237</v>
      </c>
      <c r="G376" s="197"/>
      <c r="H376" s="198" t="s">
        <v>19</v>
      </c>
      <c r="I376" s="200"/>
      <c r="J376" s="197"/>
      <c r="K376" s="197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185</v>
      </c>
      <c r="AU376" s="205" t="s">
        <v>82</v>
      </c>
      <c r="AV376" s="13" t="s">
        <v>80</v>
      </c>
      <c r="AW376" s="13" t="s">
        <v>33</v>
      </c>
      <c r="AX376" s="13" t="s">
        <v>72</v>
      </c>
      <c r="AY376" s="205" t="s">
        <v>111</v>
      </c>
    </row>
    <row r="377" spans="1:65" s="14" customFormat="1" ht="11.25">
      <c r="B377" s="206"/>
      <c r="C377" s="207"/>
      <c r="D377" s="182" t="s">
        <v>185</v>
      </c>
      <c r="E377" s="208" t="s">
        <v>19</v>
      </c>
      <c r="F377" s="209" t="s">
        <v>82</v>
      </c>
      <c r="G377" s="207"/>
      <c r="H377" s="210">
        <v>2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185</v>
      </c>
      <c r="AU377" s="216" t="s">
        <v>82</v>
      </c>
      <c r="AV377" s="14" t="s">
        <v>82</v>
      </c>
      <c r="AW377" s="14" t="s">
        <v>33</v>
      </c>
      <c r="AX377" s="14" t="s">
        <v>72</v>
      </c>
      <c r="AY377" s="216" t="s">
        <v>111</v>
      </c>
    </row>
    <row r="378" spans="1:65" s="2" customFormat="1" ht="55.5" customHeight="1">
      <c r="A378" s="33"/>
      <c r="B378" s="34"/>
      <c r="C378" s="164" t="s">
        <v>546</v>
      </c>
      <c r="D378" s="164" t="s">
        <v>112</v>
      </c>
      <c r="E378" s="165" t="s">
        <v>547</v>
      </c>
      <c r="F378" s="166" t="s">
        <v>548</v>
      </c>
      <c r="G378" s="167" t="s">
        <v>178</v>
      </c>
      <c r="H378" s="168">
        <v>15</v>
      </c>
      <c r="I378" s="169"/>
      <c r="J378" s="170">
        <f>ROUND(I378*H378,2)</f>
        <v>0</v>
      </c>
      <c r="K378" s="166" t="s">
        <v>116</v>
      </c>
      <c r="L378" s="38"/>
      <c r="M378" s="171" t="s">
        <v>19</v>
      </c>
      <c r="N378" s="172" t="s">
        <v>43</v>
      </c>
      <c r="O378" s="63"/>
      <c r="P378" s="173">
        <f>O378*H378</f>
        <v>0</v>
      </c>
      <c r="Q378" s="173">
        <v>0</v>
      </c>
      <c r="R378" s="173">
        <f>Q378*H378</f>
        <v>0</v>
      </c>
      <c r="S378" s="173">
        <v>0</v>
      </c>
      <c r="T378" s="174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5" t="s">
        <v>136</v>
      </c>
      <c r="AT378" s="175" t="s">
        <v>112</v>
      </c>
      <c r="AU378" s="175" t="s">
        <v>82</v>
      </c>
      <c r="AY378" s="16" t="s">
        <v>111</v>
      </c>
      <c r="BE378" s="176">
        <f>IF(N378="základní",J378,0)</f>
        <v>0</v>
      </c>
      <c r="BF378" s="176">
        <f>IF(N378="snížená",J378,0)</f>
        <v>0</v>
      </c>
      <c r="BG378" s="176">
        <f>IF(N378="zákl. přenesená",J378,0)</f>
        <v>0</v>
      </c>
      <c r="BH378" s="176">
        <f>IF(N378="sníž. přenesená",J378,0)</f>
        <v>0</v>
      </c>
      <c r="BI378" s="176">
        <f>IF(N378="nulová",J378,0)</f>
        <v>0</v>
      </c>
      <c r="BJ378" s="16" t="s">
        <v>80</v>
      </c>
      <c r="BK378" s="176">
        <f>ROUND(I378*H378,2)</f>
        <v>0</v>
      </c>
      <c r="BL378" s="16" t="s">
        <v>136</v>
      </c>
      <c r="BM378" s="175" t="s">
        <v>549</v>
      </c>
    </row>
    <row r="379" spans="1:65" s="2" customFormat="1" ht="11.25">
      <c r="A379" s="33"/>
      <c r="B379" s="34"/>
      <c r="C379" s="35"/>
      <c r="D379" s="177" t="s">
        <v>119</v>
      </c>
      <c r="E379" s="35"/>
      <c r="F379" s="178" t="s">
        <v>550</v>
      </c>
      <c r="G379" s="35"/>
      <c r="H379" s="35"/>
      <c r="I379" s="179"/>
      <c r="J379" s="35"/>
      <c r="K379" s="35"/>
      <c r="L379" s="38"/>
      <c r="M379" s="180"/>
      <c r="N379" s="181"/>
      <c r="O379" s="63"/>
      <c r="P379" s="63"/>
      <c r="Q379" s="63"/>
      <c r="R379" s="63"/>
      <c r="S379" s="63"/>
      <c r="T379" s="64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6" t="s">
        <v>119</v>
      </c>
      <c r="AU379" s="16" t="s">
        <v>82</v>
      </c>
    </row>
    <row r="380" spans="1:65" s="11" customFormat="1" ht="22.9" customHeight="1">
      <c r="B380" s="150"/>
      <c r="C380" s="151"/>
      <c r="D380" s="152" t="s">
        <v>71</v>
      </c>
      <c r="E380" s="194" t="s">
        <v>551</v>
      </c>
      <c r="F380" s="194" t="s">
        <v>552</v>
      </c>
      <c r="G380" s="151"/>
      <c r="H380" s="151"/>
      <c r="I380" s="154"/>
      <c r="J380" s="195">
        <f>BK380</f>
        <v>0</v>
      </c>
      <c r="K380" s="151"/>
      <c r="L380" s="156"/>
      <c r="M380" s="157"/>
      <c r="N380" s="158"/>
      <c r="O380" s="158"/>
      <c r="P380" s="159">
        <f>SUM(P381:P382)</f>
        <v>0</v>
      </c>
      <c r="Q380" s="158"/>
      <c r="R380" s="159">
        <f>SUM(R381:R382)</f>
        <v>0</v>
      </c>
      <c r="S380" s="158"/>
      <c r="T380" s="160">
        <f>SUM(T381:T382)</f>
        <v>0</v>
      </c>
      <c r="AR380" s="161" t="s">
        <v>80</v>
      </c>
      <c r="AT380" s="162" t="s">
        <v>71</v>
      </c>
      <c r="AU380" s="162" t="s">
        <v>80</v>
      </c>
      <c r="AY380" s="161" t="s">
        <v>111</v>
      </c>
      <c r="BK380" s="163">
        <f>SUM(BK381:BK382)</f>
        <v>0</v>
      </c>
    </row>
    <row r="381" spans="1:65" s="2" customFormat="1" ht="44.25" customHeight="1">
      <c r="A381" s="33"/>
      <c r="B381" s="34"/>
      <c r="C381" s="164" t="s">
        <v>553</v>
      </c>
      <c r="D381" s="164" t="s">
        <v>112</v>
      </c>
      <c r="E381" s="165" t="s">
        <v>554</v>
      </c>
      <c r="F381" s="166" t="s">
        <v>555</v>
      </c>
      <c r="G381" s="167" t="s">
        <v>222</v>
      </c>
      <c r="H381" s="168">
        <v>2341.1170000000002</v>
      </c>
      <c r="I381" s="169"/>
      <c r="J381" s="170">
        <f>ROUND(I381*H381,2)</f>
        <v>0</v>
      </c>
      <c r="K381" s="166" t="s">
        <v>116</v>
      </c>
      <c r="L381" s="38"/>
      <c r="M381" s="171" t="s">
        <v>19</v>
      </c>
      <c r="N381" s="172" t="s">
        <v>43</v>
      </c>
      <c r="O381" s="63"/>
      <c r="P381" s="173">
        <f>O381*H381</f>
        <v>0</v>
      </c>
      <c r="Q381" s="173">
        <v>0</v>
      </c>
      <c r="R381" s="173">
        <f>Q381*H381</f>
        <v>0</v>
      </c>
      <c r="S381" s="173">
        <v>0</v>
      </c>
      <c r="T381" s="174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5" t="s">
        <v>136</v>
      </c>
      <c r="AT381" s="175" t="s">
        <v>112</v>
      </c>
      <c r="AU381" s="175" t="s">
        <v>82</v>
      </c>
      <c r="AY381" s="16" t="s">
        <v>111</v>
      </c>
      <c r="BE381" s="176">
        <f>IF(N381="základní",J381,0)</f>
        <v>0</v>
      </c>
      <c r="BF381" s="176">
        <f>IF(N381="snížená",J381,0)</f>
        <v>0</v>
      </c>
      <c r="BG381" s="176">
        <f>IF(N381="zákl. přenesená",J381,0)</f>
        <v>0</v>
      </c>
      <c r="BH381" s="176">
        <f>IF(N381="sníž. přenesená",J381,0)</f>
        <v>0</v>
      </c>
      <c r="BI381" s="176">
        <f>IF(N381="nulová",J381,0)</f>
        <v>0</v>
      </c>
      <c r="BJ381" s="16" t="s">
        <v>80</v>
      </c>
      <c r="BK381" s="176">
        <f>ROUND(I381*H381,2)</f>
        <v>0</v>
      </c>
      <c r="BL381" s="16" t="s">
        <v>136</v>
      </c>
      <c r="BM381" s="175" t="s">
        <v>556</v>
      </c>
    </row>
    <row r="382" spans="1:65" s="2" customFormat="1" ht="11.25">
      <c r="A382" s="33"/>
      <c r="B382" s="34"/>
      <c r="C382" s="35"/>
      <c r="D382" s="177" t="s">
        <v>119</v>
      </c>
      <c r="E382" s="35"/>
      <c r="F382" s="178" t="s">
        <v>557</v>
      </c>
      <c r="G382" s="35"/>
      <c r="H382" s="35"/>
      <c r="I382" s="179"/>
      <c r="J382" s="35"/>
      <c r="K382" s="35"/>
      <c r="L382" s="38"/>
      <c r="M382" s="180"/>
      <c r="N382" s="181"/>
      <c r="O382" s="63"/>
      <c r="P382" s="63"/>
      <c r="Q382" s="63"/>
      <c r="R382" s="63"/>
      <c r="S382" s="63"/>
      <c r="T382" s="64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119</v>
      </c>
      <c r="AU382" s="16" t="s">
        <v>82</v>
      </c>
    </row>
    <row r="383" spans="1:65" s="11" customFormat="1" ht="22.9" customHeight="1">
      <c r="B383" s="150"/>
      <c r="C383" s="151"/>
      <c r="D383" s="152" t="s">
        <v>71</v>
      </c>
      <c r="E383" s="194" t="s">
        <v>558</v>
      </c>
      <c r="F383" s="194" t="s">
        <v>559</v>
      </c>
      <c r="G383" s="151"/>
      <c r="H383" s="151"/>
      <c r="I383" s="154"/>
      <c r="J383" s="195">
        <f>BK383</f>
        <v>0</v>
      </c>
      <c r="K383" s="151"/>
      <c r="L383" s="156"/>
      <c r="M383" s="157"/>
      <c r="N383" s="158"/>
      <c r="O383" s="158"/>
      <c r="P383" s="159">
        <f>SUM(P384:P421)</f>
        <v>0</v>
      </c>
      <c r="Q383" s="158"/>
      <c r="R383" s="159">
        <f>SUM(R384:R421)</f>
        <v>0</v>
      </c>
      <c r="S383" s="158"/>
      <c r="T383" s="160">
        <f>SUM(T384:T421)</f>
        <v>0</v>
      </c>
      <c r="AR383" s="161" t="s">
        <v>80</v>
      </c>
      <c r="AT383" s="162" t="s">
        <v>71</v>
      </c>
      <c r="AU383" s="162" t="s">
        <v>80</v>
      </c>
      <c r="AY383" s="161" t="s">
        <v>111</v>
      </c>
      <c r="BK383" s="163">
        <f>SUM(BK384:BK421)</f>
        <v>0</v>
      </c>
    </row>
    <row r="384" spans="1:65" s="2" customFormat="1" ht="24.2" customHeight="1">
      <c r="A384" s="33"/>
      <c r="B384" s="34"/>
      <c r="C384" s="164" t="s">
        <v>560</v>
      </c>
      <c r="D384" s="164" t="s">
        <v>112</v>
      </c>
      <c r="E384" s="165" t="s">
        <v>561</v>
      </c>
      <c r="F384" s="166" t="s">
        <v>562</v>
      </c>
      <c r="G384" s="167" t="s">
        <v>222</v>
      </c>
      <c r="H384" s="168">
        <v>32.299999999999997</v>
      </c>
      <c r="I384" s="169"/>
      <c r="J384" s="170">
        <f>ROUND(I384*H384,2)</f>
        <v>0</v>
      </c>
      <c r="K384" s="166" t="s">
        <v>116</v>
      </c>
      <c r="L384" s="38"/>
      <c r="M384" s="171" t="s">
        <v>19</v>
      </c>
      <c r="N384" s="172" t="s">
        <v>43</v>
      </c>
      <c r="O384" s="63"/>
      <c r="P384" s="173">
        <f>O384*H384</f>
        <v>0</v>
      </c>
      <c r="Q384" s="173">
        <v>0</v>
      </c>
      <c r="R384" s="173">
        <f>Q384*H384</f>
        <v>0</v>
      </c>
      <c r="S384" s="173">
        <v>0</v>
      </c>
      <c r="T384" s="174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5" t="s">
        <v>136</v>
      </c>
      <c r="AT384" s="175" t="s">
        <v>112</v>
      </c>
      <c r="AU384" s="175" t="s">
        <v>82</v>
      </c>
      <c r="AY384" s="16" t="s">
        <v>111</v>
      </c>
      <c r="BE384" s="176">
        <f>IF(N384="základní",J384,0)</f>
        <v>0</v>
      </c>
      <c r="BF384" s="176">
        <f>IF(N384="snížená",J384,0)</f>
        <v>0</v>
      </c>
      <c r="BG384" s="176">
        <f>IF(N384="zákl. přenesená",J384,0)</f>
        <v>0</v>
      </c>
      <c r="BH384" s="176">
        <f>IF(N384="sníž. přenesená",J384,0)</f>
        <v>0</v>
      </c>
      <c r="BI384" s="176">
        <f>IF(N384="nulová",J384,0)</f>
        <v>0</v>
      </c>
      <c r="BJ384" s="16" t="s">
        <v>80</v>
      </c>
      <c r="BK384" s="176">
        <f>ROUND(I384*H384,2)</f>
        <v>0</v>
      </c>
      <c r="BL384" s="16" t="s">
        <v>136</v>
      </c>
      <c r="BM384" s="175" t="s">
        <v>563</v>
      </c>
    </row>
    <row r="385" spans="1:65" s="2" customFormat="1" ht="11.25">
      <c r="A385" s="33"/>
      <c r="B385" s="34"/>
      <c r="C385" s="35"/>
      <c r="D385" s="177" t="s">
        <v>119</v>
      </c>
      <c r="E385" s="35"/>
      <c r="F385" s="178" t="s">
        <v>564</v>
      </c>
      <c r="G385" s="35"/>
      <c r="H385" s="35"/>
      <c r="I385" s="179"/>
      <c r="J385" s="35"/>
      <c r="K385" s="35"/>
      <c r="L385" s="38"/>
      <c r="M385" s="180"/>
      <c r="N385" s="181"/>
      <c r="O385" s="63"/>
      <c r="P385" s="63"/>
      <c r="Q385" s="63"/>
      <c r="R385" s="63"/>
      <c r="S385" s="63"/>
      <c r="T385" s="64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119</v>
      </c>
      <c r="AU385" s="16" t="s">
        <v>82</v>
      </c>
    </row>
    <row r="386" spans="1:65" s="13" customFormat="1" ht="11.25">
      <c r="B386" s="196"/>
      <c r="C386" s="197"/>
      <c r="D386" s="182" t="s">
        <v>185</v>
      </c>
      <c r="E386" s="198" t="s">
        <v>19</v>
      </c>
      <c r="F386" s="199" t="s">
        <v>565</v>
      </c>
      <c r="G386" s="197"/>
      <c r="H386" s="198" t="s">
        <v>19</v>
      </c>
      <c r="I386" s="200"/>
      <c r="J386" s="197"/>
      <c r="K386" s="197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185</v>
      </c>
      <c r="AU386" s="205" t="s">
        <v>82</v>
      </c>
      <c r="AV386" s="13" t="s">
        <v>80</v>
      </c>
      <c r="AW386" s="13" t="s">
        <v>33</v>
      </c>
      <c r="AX386" s="13" t="s">
        <v>72</v>
      </c>
      <c r="AY386" s="205" t="s">
        <v>111</v>
      </c>
    </row>
    <row r="387" spans="1:65" s="14" customFormat="1" ht="11.25">
      <c r="B387" s="206"/>
      <c r="C387" s="207"/>
      <c r="D387" s="182" t="s">
        <v>185</v>
      </c>
      <c r="E387" s="208" t="s">
        <v>19</v>
      </c>
      <c r="F387" s="209" t="s">
        <v>566</v>
      </c>
      <c r="G387" s="207"/>
      <c r="H387" s="210">
        <v>32.299999999999997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185</v>
      </c>
      <c r="AU387" s="216" t="s">
        <v>82</v>
      </c>
      <c r="AV387" s="14" t="s">
        <v>82</v>
      </c>
      <c r="AW387" s="14" t="s">
        <v>33</v>
      </c>
      <c r="AX387" s="14" t="s">
        <v>72</v>
      </c>
      <c r="AY387" s="216" t="s">
        <v>111</v>
      </c>
    </row>
    <row r="388" spans="1:65" s="2" customFormat="1" ht="37.9" customHeight="1">
      <c r="A388" s="33"/>
      <c r="B388" s="34"/>
      <c r="C388" s="164" t="s">
        <v>567</v>
      </c>
      <c r="D388" s="164" t="s">
        <v>112</v>
      </c>
      <c r="E388" s="165" t="s">
        <v>568</v>
      </c>
      <c r="F388" s="166" t="s">
        <v>569</v>
      </c>
      <c r="G388" s="167" t="s">
        <v>222</v>
      </c>
      <c r="H388" s="168">
        <v>12183.9</v>
      </c>
      <c r="I388" s="169"/>
      <c r="J388" s="170">
        <f>ROUND(I388*H388,2)</f>
        <v>0</v>
      </c>
      <c r="K388" s="166" t="s">
        <v>116</v>
      </c>
      <c r="L388" s="38"/>
      <c r="M388" s="171" t="s">
        <v>19</v>
      </c>
      <c r="N388" s="172" t="s">
        <v>43</v>
      </c>
      <c r="O388" s="63"/>
      <c r="P388" s="173">
        <f>O388*H388</f>
        <v>0</v>
      </c>
      <c r="Q388" s="173">
        <v>0</v>
      </c>
      <c r="R388" s="173">
        <f>Q388*H388</f>
        <v>0</v>
      </c>
      <c r="S388" s="173">
        <v>0</v>
      </c>
      <c r="T388" s="174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5" t="s">
        <v>136</v>
      </c>
      <c r="AT388" s="175" t="s">
        <v>112</v>
      </c>
      <c r="AU388" s="175" t="s">
        <v>82</v>
      </c>
      <c r="AY388" s="16" t="s">
        <v>111</v>
      </c>
      <c r="BE388" s="176">
        <f>IF(N388="základní",J388,0)</f>
        <v>0</v>
      </c>
      <c r="BF388" s="176">
        <f>IF(N388="snížená",J388,0)</f>
        <v>0</v>
      </c>
      <c r="BG388" s="176">
        <f>IF(N388="zákl. přenesená",J388,0)</f>
        <v>0</v>
      </c>
      <c r="BH388" s="176">
        <f>IF(N388="sníž. přenesená",J388,0)</f>
        <v>0</v>
      </c>
      <c r="BI388" s="176">
        <f>IF(N388="nulová",J388,0)</f>
        <v>0</v>
      </c>
      <c r="BJ388" s="16" t="s">
        <v>80</v>
      </c>
      <c r="BK388" s="176">
        <f>ROUND(I388*H388,2)</f>
        <v>0</v>
      </c>
      <c r="BL388" s="16" t="s">
        <v>136</v>
      </c>
      <c r="BM388" s="175" t="s">
        <v>570</v>
      </c>
    </row>
    <row r="389" spans="1:65" s="2" customFormat="1" ht="11.25">
      <c r="A389" s="33"/>
      <c r="B389" s="34"/>
      <c r="C389" s="35"/>
      <c r="D389" s="177" t="s">
        <v>119</v>
      </c>
      <c r="E389" s="35"/>
      <c r="F389" s="178" t="s">
        <v>571</v>
      </c>
      <c r="G389" s="35"/>
      <c r="H389" s="35"/>
      <c r="I389" s="179"/>
      <c r="J389" s="35"/>
      <c r="K389" s="35"/>
      <c r="L389" s="38"/>
      <c r="M389" s="180"/>
      <c r="N389" s="181"/>
      <c r="O389" s="63"/>
      <c r="P389" s="63"/>
      <c r="Q389" s="63"/>
      <c r="R389" s="63"/>
      <c r="S389" s="63"/>
      <c r="T389" s="64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6" t="s">
        <v>119</v>
      </c>
      <c r="AU389" s="16" t="s">
        <v>82</v>
      </c>
    </row>
    <row r="390" spans="1:65" s="13" customFormat="1" ht="11.25">
      <c r="B390" s="196"/>
      <c r="C390" s="197"/>
      <c r="D390" s="182" t="s">
        <v>185</v>
      </c>
      <c r="E390" s="198" t="s">
        <v>19</v>
      </c>
      <c r="F390" s="199" t="s">
        <v>572</v>
      </c>
      <c r="G390" s="197"/>
      <c r="H390" s="198" t="s">
        <v>19</v>
      </c>
      <c r="I390" s="200"/>
      <c r="J390" s="197"/>
      <c r="K390" s="197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185</v>
      </c>
      <c r="AU390" s="205" t="s">
        <v>82</v>
      </c>
      <c r="AV390" s="13" t="s">
        <v>80</v>
      </c>
      <c r="AW390" s="13" t="s">
        <v>33</v>
      </c>
      <c r="AX390" s="13" t="s">
        <v>72</v>
      </c>
      <c r="AY390" s="205" t="s">
        <v>111</v>
      </c>
    </row>
    <row r="391" spans="1:65" s="14" customFormat="1" ht="11.25">
      <c r="B391" s="206"/>
      <c r="C391" s="207"/>
      <c r="D391" s="182" t="s">
        <v>185</v>
      </c>
      <c r="E391" s="208" t="s">
        <v>19</v>
      </c>
      <c r="F391" s="209" t="s">
        <v>573</v>
      </c>
      <c r="G391" s="207"/>
      <c r="H391" s="210">
        <v>10420.4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185</v>
      </c>
      <c r="AU391" s="216" t="s">
        <v>82</v>
      </c>
      <c r="AV391" s="14" t="s">
        <v>82</v>
      </c>
      <c r="AW391" s="14" t="s">
        <v>33</v>
      </c>
      <c r="AX391" s="14" t="s">
        <v>72</v>
      </c>
      <c r="AY391" s="216" t="s">
        <v>111</v>
      </c>
    </row>
    <row r="392" spans="1:65" s="13" customFormat="1" ht="11.25">
      <c r="B392" s="196"/>
      <c r="C392" s="197"/>
      <c r="D392" s="182" t="s">
        <v>185</v>
      </c>
      <c r="E392" s="198" t="s">
        <v>19</v>
      </c>
      <c r="F392" s="199" t="s">
        <v>565</v>
      </c>
      <c r="G392" s="197"/>
      <c r="H392" s="198" t="s">
        <v>19</v>
      </c>
      <c r="I392" s="200"/>
      <c r="J392" s="197"/>
      <c r="K392" s="197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185</v>
      </c>
      <c r="AU392" s="205" t="s">
        <v>82</v>
      </c>
      <c r="AV392" s="13" t="s">
        <v>80</v>
      </c>
      <c r="AW392" s="13" t="s">
        <v>33</v>
      </c>
      <c r="AX392" s="13" t="s">
        <v>72</v>
      </c>
      <c r="AY392" s="205" t="s">
        <v>111</v>
      </c>
    </row>
    <row r="393" spans="1:65" s="14" customFormat="1" ht="11.25">
      <c r="B393" s="206"/>
      <c r="C393" s="207"/>
      <c r="D393" s="182" t="s">
        <v>185</v>
      </c>
      <c r="E393" s="208" t="s">
        <v>19</v>
      </c>
      <c r="F393" s="209" t="s">
        <v>566</v>
      </c>
      <c r="G393" s="207"/>
      <c r="H393" s="210">
        <v>32.299999999999997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185</v>
      </c>
      <c r="AU393" s="216" t="s">
        <v>82</v>
      </c>
      <c r="AV393" s="14" t="s">
        <v>82</v>
      </c>
      <c r="AW393" s="14" t="s">
        <v>33</v>
      </c>
      <c r="AX393" s="14" t="s">
        <v>72</v>
      </c>
      <c r="AY393" s="216" t="s">
        <v>111</v>
      </c>
    </row>
    <row r="394" spans="1:65" s="13" customFormat="1" ht="11.25">
      <c r="B394" s="196"/>
      <c r="C394" s="197"/>
      <c r="D394" s="182" t="s">
        <v>185</v>
      </c>
      <c r="E394" s="198" t="s">
        <v>19</v>
      </c>
      <c r="F394" s="199" t="s">
        <v>574</v>
      </c>
      <c r="G394" s="197"/>
      <c r="H394" s="198" t="s">
        <v>19</v>
      </c>
      <c r="I394" s="200"/>
      <c r="J394" s="197"/>
      <c r="K394" s="197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185</v>
      </c>
      <c r="AU394" s="205" t="s">
        <v>82</v>
      </c>
      <c r="AV394" s="13" t="s">
        <v>80</v>
      </c>
      <c r="AW394" s="13" t="s">
        <v>33</v>
      </c>
      <c r="AX394" s="13" t="s">
        <v>72</v>
      </c>
      <c r="AY394" s="205" t="s">
        <v>111</v>
      </c>
    </row>
    <row r="395" spans="1:65" s="14" customFormat="1" ht="11.25">
      <c r="B395" s="206"/>
      <c r="C395" s="207"/>
      <c r="D395" s="182" t="s">
        <v>185</v>
      </c>
      <c r="E395" s="208" t="s">
        <v>19</v>
      </c>
      <c r="F395" s="209" t="s">
        <v>575</v>
      </c>
      <c r="G395" s="207"/>
      <c r="H395" s="210">
        <v>1731.2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185</v>
      </c>
      <c r="AU395" s="216" t="s">
        <v>82</v>
      </c>
      <c r="AV395" s="14" t="s">
        <v>82</v>
      </c>
      <c r="AW395" s="14" t="s">
        <v>33</v>
      </c>
      <c r="AX395" s="14" t="s">
        <v>72</v>
      </c>
      <c r="AY395" s="216" t="s">
        <v>111</v>
      </c>
    </row>
    <row r="396" spans="1:65" s="2" customFormat="1" ht="37.9" customHeight="1">
      <c r="A396" s="33"/>
      <c r="B396" s="34"/>
      <c r="C396" s="164" t="s">
        <v>576</v>
      </c>
      <c r="D396" s="164" t="s">
        <v>112</v>
      </c>
      <c r="E396" s="165" t="s">
        <v>577</v>
      </c>
      <c r="F396" s="166" t="s">
        <v>578</v>
      </c>
      <c r="G396" s="167" t="s">
        <v>222</v>
      </c>
      <c r="H396" s="168">
        <v>87484.5</v>
      </c>
      <c r="I396" s="169"/>
      <c r="J396" s="170">
        <f>ROUND(I396*H396,2)</f>
        <v>0</v>
      </c>
      <c r="K396" s="166" t="s">
        <v>116</v>
      </c>
      <c r="L396" s="38"/>
      <c r="M396" s="171" t="s">
        <v>19</v>
      </c>
      <c r="N396" s="172" t="s">
        <v>43</v>
      </c>
      <c r="O396" s="63"/>
      <c r="P396" s="173">
        <f>O396*H396</f>
        <v>0</v>
      </c>
      <c r="Q396" s="173">
        <v>0</v>
      </c>
      <c r="R396" s="173">
        <f>Q396*H396</f>
        <v>0</v>
      </c>
      <c r="S396" s="173">
        <v>0</v>
      </c>
      <c r="T396" s="174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75" t="s">
        <v>136</v>
      </c>
      <c r="AT396" s="175" t="s">
        <v>112</v>
      </c>
      <c r="AU396" s="175" t="s">
        <v>82</v>
      </c>
      <c r="AY396" s="16" t="s">
        <v>111</v>
      </c>
      <c r="BE396" s="176">
        <f>IF(N396="základní",J396,0)</f>
        <v>0</v>
      </c>
      <c r="BF396" s="176">
        <f>IF(N396="snížená",J396,0)</f>
        <v>0</v>
      </c>
      <c r="BG396" s="176">
        <f>IF(N396="zákl. přenesená",J396,0)</f>
        <v>0</v>
      </c>
      <c r="BH396" s="176">
        <f>IF(N396="sníž. přenesená",J396,0)</f>
        <v>0</v>
      </c>
      <c r="BI396" s="176">
        <f>IF(N396="nulová",J396,0)</f>
        <v>0</v>
      </c>
      <c r="BJ396" s="16" t="s">
        <v>80</v>
      </c>
      <c r="BK396" s="176">
        <f>ROUND(I396*H396,2)</f>
        <v>0</v>
      </c>
      <c r="BL396" s="16" t="s">
        <v>136</v>
      </c>
      <c r="BM396" s="175" t="s">
        <v>579</v>
      </c>
    </row>
    <row r="397" spans="1:65" s="2" customFormat="1" ht="11.25">
      <c r="A397" s="33"/>
      <c r="B397" s="34"/>
      <c r="C397" s="35"/>
      <c r="D397" s="177" t="s">
        <v>119</v>
      </c>
      <c r="E397" s="35"/>
      <c r="F397" s="178" t="s">
        <v>580</v>
      </c>
      <c r="G397" s="35"/>
      <c r="H397" s="35"/>
      <c r="I397" s="179"/>
      <c r="J397" s="35"/>
      <c r="K397" s="35"/>
      <c r="L397" s="38"/>
      <c r="M397" s="180"/>
      <c r="N397" s="181"/>
      <c r="O397" s="63"/>
      <c r="P397" s="63"/>
      <c r="Q397" s="63"/>
      <c r="R397" s="63"/>
      <c r="S397" s="63"/>
      <c r="T397" s="64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119</v>
      </c>
      <c r="AU397" s="16" t="s">
        <v>82</v>
      </c>
    </row>
    <row r="398" spans="1:65" s="13" customFormat="1" ht="11.25">
      <c r="B398" s="196"/>
      <c r="C398" s="197"/>
      <c r="D398" s="182" t="s">
        <v>185</v>
      </c>
      <c r="E398" s="198" t="s">
        <v>19</v>
      </c>
      <c r="F398" s="199" t="s">
        <v>581</v>
      </c>
      <c r="G398" s="197"/>
      <c r="H398" s="198" t="s">
        <v>19</v>
      </c>
      <c r="I398" s="200"/>
      <c r="J398" s="197"/>
      <c r="K398" s="197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185</v>
      </c>
      <c r="AU398" s="205" t="s">
        <v>82</v>
      </c>
      <c r="AV398" s="13" t="s">
        <v>80</v>
      </c>
      <c r="AW398" s="13" t="s">
        <v>33</v>
      </c>
      <c r="AX398" s="13" t="s">
        <v>72</v>
      </c>
      <c r="AY398" s="205" t="s">
        <v>111</v>
      </c>
    </row>
    <row r="399" spans="1:65" s="14" customFormat="1" ht="11.25">
      <c r="B399" s="206"/>
      <c r="C399" s="207"/>
      <c r="D399" s="182" t="s">
        <v>185</v>
      </c>
      <c r="E399" s="208" t="s">
        <v>19</v>
      </c>
      <c r="F399" s="209" t="s">
        <v>582</v>
      </c>
      <c r="G399" s="207"/>
      <c r="H399" s="210">
        <v>93783.6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185</v>
      </c>
      <c r="AU399" s="216" t="s">
        <v>82</v>
      </c>
      <c r="AV399" s="14" t="s">
        <v>82</v>
      </c>
      <c r="AW399" s="14" t="s">
        <v>33</v>
      </c>
      <c r="AX399" s="14" t="s">
        <v>72</v>
      </c>
      <c r="AY399" s="216" t="s">
        <v>111</v>
      </c>
    </row>
    <row r="400" spans="1:65" s="14" customFormat="1" ht="11.25">
      <c r="B400" s="206"/>
      <c r="C400" s="207"/>
      <c r="D400" s="182" t="s">
        <v>185</v>
      </c>
      <c r="E400" s="208" t="s">
        <v>19</v>
      </c>
      <c r="F400" s="209" t="s">
        <v>583</v>
      </c>
      <c r="G400" s="207"/>
      <c r="H400" s="210">
        <v>-22170.6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185</v>
      </c>
      <c r="AU400" s="216" t="s">
        <v>82</v>
      </c>
      <c r="AV400" s="14" t="s">
        <v>82</v>
      </c>
      <c r="AW400" s="14" t="s">
        <v>33</v>
      </c>
      <c r="AX400" s="14" t="s">
        <v>72</v>
      </c>
      <c r="AY400" s="216" t="s">
        <v>111</v>
      </c>
    </row>
    <row r="401" spans="1:65" s="13" customFormat="1" ht="11.25">
      <c r="B401" s="196"/>
      <c r="C401" s="197"/>
      <c r="D401" s="182" t="s">
        <v>185</v>
      </c>
      <c r="E401" s="198" t="s">
        <v>19</v>
      </c>
      <c r="F401" s="199" t="s">
        <v>565</v>
      </c>
      <c r="G401" s="197"/>
      <c r="H401" s="198" t="s">
        <v>19</v>
      </c>
      <c r="I401" s="200"/>
      <c r="J401" s="197"/>
      <c r="K401" s="197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185</v>
      </c>
      <c r="AU401" s="205" t="s">
        <v>82</v>
      </c>
      <c r="AV401" s="13" t="s">
        <v>80</v>
      </c>
      <c r="AW401" s="13" t="s">
        <v>33</v>
      </c>
      <c r="AX401" s="13" t="s">
        <v>72</v>
      </c>
      <c r="AY401" s="205" t="s">
        <v>111</v>
      </c>
    </row>
    <row r="402" spans="1:65" s="14" customFormat="1" ht="11.25">
      <c r="B402" s="206"/>
      <c r="C402" s="207"/>
      <c r="D402" s="182" t="s">
        <v>185</v>
      </c>
      <c r="E402" s="208" t="s">
        <v>19</v>
      </c>
      <c r="F402" s="209" t="s">
        <v>584</v>
      </c>
      <c r="G402" s="207"/>
      <c r="H402" s="210">
        <v>290.7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185</v>
      </c>
      <c r="AU402" s="216" t="s">
        <v>82</v>
      </c>
      <c r="AV402" s="14" t="s">
        <v>82</v>
      </c>
      <c r="AW402" s="14" t="s">
        <v>33</v>
      </c>
      <c r="AX402" s="14" t="s">
        <v>72</v>
      </c>
      <c r="AY402" s="216" t="s">
        <v>111</v>
      </c>
    </row>
    <row r="403" spans="1:65" s="13" customFormat="1" ht="11.25">
      <c r="B403" s="196"/>
      <c r="C403" s="197"/>
      <c r="D403" s="182" t="s">
        <v>185</v>
      </c>
      <c r="E403" s="198" t="s">
        <v>19</v>
      </c>
      <c r="F403" s="199" t="s">
        <v>574</v>
      </c>
      <c r="G403" s="197"/>
      <c r="H403" s="198" t="s">
        <v>19</v>
      </c>
      <c r="I403" s="200"/>
      <c r="J403" s="197"/>
      <c r="K403" s="197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185</v>
      </c>
      <c r="AU403" s="205" t="s">
        <v>82</v>
      </c>
      <c r="AV403" s="13" t="s">
        <v>80</v>
      </c>
      <c r="AW403" s="13" t="s">
        <v>33</v>
      </c>
      <c r="AX403" s="13" t="s">
        <v>72</v>
      </c>
      <c r="AY403" s="205" t="s">
        <v>111</v>
      </c>
    </row>
    <row r="404" spans="1:65" s="14" customFormat="1" ht="11.25">
      <c r="B404" s="206"/>
      <c r="C404" s="207"/>
      <c r="D404" s="182" t="s">
        <v>185</v>
      </c>
      <c r="E404" s="208" t="s">
        <v>19</v>
      </c>
      <c r="F404" s="209" t="s">
        <v>585</v>
      </c>
      <c r="G404" s="207"/>
      <c r="H404" s="210">
        <v>15580.8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185</v>
      </c>
      <c r="AU404" s="216" t="s">
        <v>82</v>
      </c>
      <c r="AV404" s="14" t="s">
        <v>82</v>
      </c>
      <c r="AW404" s="14" t="s">
        <v>33</v>
      </c>
      <c r="AX404" s="14" t="s">
        <v>72</v>
      </c>
      <c r="AY404" s="216" t="s">
        <v>111</v>
      </c>
    </row>
    <row r="405" spans="1:65" s="2" customFormat="1" ht="44.25" customHeight="1">
      <c r="A405" s="33"/>
      <c r="B405" s="34"/>
      <c r="C405" s="164" t="s">
        <v>586</v>
      </c>
      <c r="D405" s="164" t="s">
        <v>112</v>
      </c>
      <c r="E405" s="165" t="s">
        <v>587</v>
      </c>
      <c r="F405" s="166" t="s">
        <v>221</v>
      </c>
      <c r="G405" s="167" t="s">
        <v>222</v>
      </c>
      <c r="H405" s="168">
        <v>1763.5</v>
      </c>
      <c r="I405" s="169"/>
      <c r="J405" s="170">
        <f>ROUND(I405*H405,2)</f>
        <v>0</v>
      </c>
      <c r="K405" s="166" t="s">
        <v>116</v>
      </c>
      <c r="L405" s="38"/>
      <c r="M405" s="171" t="s">
        <v>19</v>
      </c>
      <c r="N405" s="172" t="s">
        <v>43</v>
      </c>
      <c r="O405" s="63"/>
      <c r="P405" s="173">
        <f>O405*H405</f>
        <v>0</v>
      </c>
      <c r="Q405" s="173">
        <v>0</v>
      </c>
      <c r="R405" s="173">
        <f>Q405*H405</f>
        <v>0</v>
      </c>
      <c r="S405" s="173">
        <v>0</v>
      </c>
      <c r="T405" s="174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5" t="s">
        <v>136</v>
      </c>
      <c r="AT405" s="175" t="s">
        <v>112</v>
      </c>
      <c r="AU405" s="175" t="s">
        <v>82</v>
      </c>
      <c r="AY405" s="16" t="s">
        <v>111</v>
      </c>
      <c r="BE405" s="176">
        <f>IF(N405="základní",J405,0)</f>
        <v>0</v>
      </c>
      <c r="BF405" s="176">
        <f>IF(N405="snížená",J405,0)</f>
        <v>0</v>
      </c>
      <c r="BG405" s="176">
        <f>IF(N405="zákl. přenesená",J405,0)</f>
        <v>0</v>
      </c>
      <c r="BH405" s="176">
        <f>IF(N405="sníž. přenesená",J405,0)</f>
        <v>0</v>
      </c>
      <c r="BI405" s="176">
        <f>IF(N405="nulová",J405,0)</f>
        <v>0</v>
      </c>
      <c r="BJ405" s="16" t="s">
        <v>80</v>
      </c>
      <c r="BK405" s="176">
        <f>ROUND(I405*H405,2)</f>
        <v>0</v>
      </c>
      <c r="BL405" s="16" t="s">
        <v>136</v>
      </c>
      <c r="BM405" s="175" t="s">
        <v>588</v>
      </c>
    </row>
    <row r="406" spans="1:65" s="2" customFormat="1" ht="11.25">
      <c r="A406" s="33"/>
      <c r="B406" s="34"/>
      <c r="C406" s="35"/>
      <c r="D406" s="177" t="s">
        <v>119</v>
      </c>
      <c r="E406" s="35"/>
      <c r="F406" s="178" t="s">
        <v>589</v>
      </c>
      <c r="G406" s="35"/>
      <c r="H406" s="35"/>
      <c r="I406" s="179"/>
      <c r="J406" s="35"/>
      <c r="K406" s="35"/>
      <c r="L406" s="38"/>
      <c r="M406" s="180"/>
      <c r="N406" s="181"/>
      <c r="O406" s="63"/>
      <c r="P406" s="63"/>
      <c r="Q406" s="63"/>
      <c r="R406" s="63"/>
      <c r="S406" s="63"/>
      <c r="T406" s="64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6" t="s">
        <v>119</v>
      </c>
      <c r="AU406" s="16" t="s">
        <v>82</v>
      </c>
    </row>
    <row r="407" spans="1:65" s="13" customFormat="1" ht="11.25">
      <c r="B407" s="196"/>
      <c r="C407" s="197"/>
      <c r="D407" s="182" t="s">
        <v>185</v>
      </c>
      <c r="E407" s="198" t="s">
        <v>19</v>
      </c>
      <c r="F407" s="199" t="s">
        <v>565</v>
      </c>
      <c r="G407" s="197"/>
      <c r="H407" s="198" t="s">
        <v>19</v>
      </c>
      <c r="I407" s="200"/>
      <c r="J407" s="197"/>
      <c r="K407" s="197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185</v>
      </c>
      <c r="AU407" s="205" t="s">
        <v>82</v>
      </c>
      <c r="AV407" s="13" t="s">
        <v>80</v>
      </c>
      <c r="AW407" s="13" t="s">
        <v>33</v>
      </c>
      <c r="AX407" s="13" t="s">
        <v>72</v>
      </c>
      <c r="AY407" s="205" t="s">
        <v>111</v>
      </c>
    </row>
    <row r="408" spans="1:65" s="14" customFormat="1" ht="11.25">
      <c r="B408" s="206"/>
      <c r="C408" s="207"/>
      <c r="D408" s="182" t="s">
        <v>185</v>
      </c>
      <c r="E408" s="208" t="s">
        <v>19</v>
      </c>
      <c r="F408" s="209" t="s">
        <v>566</v>
      </c>
      <c r="G408" s="207"/>
      <c r="H408" s="210">
        <v>32.299999999999997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185</v>
      </c>
      <c r="AU408" s="216" t="s">
        <v>82</v>
      </c>
      <c r="AV408" s="14" t="s">
        <v>82</v>
      </c>
      <c r="AW408" s="14" t="s">
        <v>33</v>
      </c>
      <c r="AX408" s="14" t="s">
        <v>72</v>
      </c>
      <c r="AY408" s="216" t="s">
        <v>111</v>
      </c>
    </row>
    <row r="409" spans="1:65" s="13" customFormat="1" ht="11.25">
      <c r="B409" s="196"/>
      <c r="C409" s="197"/>
      <c r="D409" s="182" t="s">
        <v>185</v>
      </c>
      <c r="E409" s="198" t="s">
        <v>19</v>
      </c>
      <c r="F409" s="199" t="s">
        <v>574</v>
      </c>
      <c r="G409" s="197"/>
      <c r="H409" s="198" t="s">
        <v>19</v>
      </c>
      <c r="I409" s="200"/>
      <c r="J409" s="197"/>
      <c r="K409" s="197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185</v>
      </c>
      <c r="AU409" s="205" t="s">
        <v>82</v>
      </c>
      <c r="AV409" s="13" t="s">
        <v>80</v>
      </c>
      <c r="AW409" s="13" t="s">
        <v>33</v>
      </c>
      <c r="AX409" s="13" t="s">
        <v>72</v>
      </c>
      <c r="AY409" s="205" t="s">
        <v>111</v>
      </c>
    </row>
    <row r="410" spans="1:65" s="14" customFormat="1" ht="11.25">
      <c r="B410" s="206"/>
      <c r="C410" s="207"/>
      <c r="D410" s="182" t="s">
        <v>185</v>
      </c>
      <c r="E410" s="208" t="s">
        <v>19</v>
      </c>
      <c r="F410" s="209" t="s">
        <v>575</v>
      </c>
      <c r="G410" s="207"/>
      <c r="H410" s="210">
        <v>1731.2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185</v>
      </c>
      <c r="AU410" s="216" t="s">
        <v>82</v>
      </c>
      <c r="AV410" s="14" t="s">
        <v>82</v>
      </c>
      <c r="AW410" s="14" t="s">
        <v>33</v>
      </c>
      <c r="AX410" s="14" t="s">
        <v>72</v>
      </c>
      <c r="AY410" s="216" t="s">
        <v>111</v>
      </c>
    </row>
    <row r="411" spans="1:65" s="2" customFormat="1" ht="24.2" customHeight="1">
      <c r="A411" s="33"/>
      <c r="B411" s="34"/>
      <c r="C411" s="164" t="s">
        <v>590</v>
      </c>
      <c r="D411" s="164" t="s">
        <v>112</v>
      </c>
      <c r="E411" s="165" t="s">
        <v>561</v>
      </c>
      <c r="F411" s="166" t="s">
        <v>562</v>
      </c>
      <c r="G411" s="167" t="s">
        <v>222</v>
      </c>
      <c r="H411" s="168">
        <v>63.5</v>
      </c>
      <c r="I411" s="169"/>
      <c r="J411" s="170">
        <f>ROUND(I411*H411,2)</f>
        <v>0</v>
      </c>
      <c r="K411" s="166" t="s">
        <v>116</v>
      </c>
      <c r="L411" s="38"/>
      <c r="M411" s="171" t="s">
        <v>19</v>
      </c>
      <c r="N411" s="172" t="s">
        <v>43</v>
      </c>
      <c r="O411" s="63"/>
      <c r="P411" s="173">
        <f>O411*H411</f>
        <v>0</v>
      </c>
      <c r="Q411" s="173">
        <v>0</v>
      </c>
      <c r="R411" s="173">
        <f>Q411*H411</f>
        <v>0</v>
      </c>
      <c r="S411" s="173">
        <v>0</v>
      </c>
      <c r="T411" s="174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5" t="s">
        <v>136</v>
      </c>
      <c r="AT411" s="175" t="s">
        <v>112</v>
      </c>
      <c r="AU411" s="175" t="s">
        <v>82</v>
      </c>
      <c r="AY411" s="16" t="s">
        <v>111</v>
      </c>
      <c r="BE411" s="176">
        <f>IF(N411="základní",J411,0)</f>
        <v>0</v>
      </c>
      <c r="BF411" s="176">
        <f>IF(N411="snížená",J411,0)</f>
        <v>0</v>
      </c>
      <c r="BG411" s="176">
        <f>IF(N411="zákl. přenesená",J411,0)</f>
        <v>0</v>
      </c>
      <c r="BH411" s="176">
        <f>IF(N411="sníž. přenesená",J411,0)</f>
        <v>0</v>
      </c>
      <c r="BI411" s="176">
        <f>IF(N411="nulová",J411,0)</f>
        <v>0</v>
      </c>
      <c r="BJ411" s="16" t="s">
        <v>80</v>
      </c>
      <c r="BK411" s="176">
        <f>ROUND(I411*H411,2)</f>
        <v>0</v>
      </c>
      <c r="BL411" s="16" t="s">
        <v>136</v>
      </c>
      <c r="BM411" s="175" t="s">
        <v>591</v>
      </c>
    </row>
    <row r="412" spans="1:65" s="2" customFormat="1" ht="11.25">
      <c r="A412" s="33"/>
      <c r="B412" s="34"/>
      <c r="C412" s="35"/>
      <c r="D412" s="177" t="s">
        <v>119</v>
      </c>
      <c r="E412" s="35"/>
      <c r="F412" s="178" t="s">
        <v>564</v>
      </c>
      <c r="G412" s="35"/>
      <c r="H412" s="35"/>
      <c r="I412" s="179"/>
      <c r="J412" s="35"/>
      <c r="K412" s="35"/>
      <c r="L412" s="38"/>
      <c r="M412" s="180"/>
      <c r="N412" s="181"/>
      <c r="O412" s="63"/>
      <c r="P412" s="63"/>
      <c r="Q412" s="63"/>
      <c r="R412" s="63"/>
      <c r="S412" s="63"/>
      <c r="T412" s="64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6" t="s">
        <v>119</v>
      </c>
      <c r="AU412" s="16" t="s">
        <v>82</v>
      </c>
    </row>
    <row r="413" spans="1:65" s="14" customFormat="1" ht="11.25">
      <c r="B413" s="206"/>
      <c r="C413" s="207"/>
      <c r="D413" s="182" t="s">
        <v>185</v>
      </c>
      <c r="E413" s="208" t="s">
        <v>19</v>
      </c>
      <c r="F413" s="209" t="s">
        <v>592</v>
      </c>
      <c r="G413" s="207"/>
      <c r="H413" s="210">
        <v>63.5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185</v>
      </c>
      <c r="AU413" s="216" t="s">
        <v>82</v>
      </c>
      <c r="AV413" s="14" t="s">
        <v>82</v>
      </c>
      <c r="AW413" s="14" t="s">
        <v>33</v>
      </c>
      <c r="AX413" s="14" t="s">
        <v>72</v>
      </c>
      <c r="AY413" s="216" t="s">
        <v>111</v>
      </c>
    </row>
    <row r="414" spans="1:65" s="2" customFormat="1" ht="37.9" customHeight="1">
      <c r="A414" s="33"/>
      <c r="B414" s="34"/>
      <c r="C414" s="164" t="s">
        <v>593</v>
      </c>
      <c r="D414" s="164" t="s">
        <v>112</v>
      </c>
      <c r="E414" s="165" t="s">
        <v>594</v>
      </c>
      <c r="F414" s="166" t="s">
        <v>595</v>
      </c>
      <c r="G414" s="167" t="s">
        <v>222</v>
      </c>
      <c r="H414" s="168">
        <v>63.5</v>
      </c>
      <c r="I414" s="169"/>
      <c r="J414" s="170">
        <f>ROUND(I414*H414,2)</f>
        <v>0</v>
      </c>
      <c r="K414" s="166" t="s">
        <v>116</v>
      </c>
      <c r="L414" s="38"/>
      <c r="M414" s="171" t="s">
        <v>19</v>
      </c>
      <c r="N414" s="172" t="s">
        <v>43</v>
      </c>
      <c r="O414" s="63"/>
      <c r="P414" s="173">
        <f>O414*H414</f>
        <v>0</v>
      </c>
      <c r="Q414" s="173">
        <v>0</v>
      </c>
      <c r="R414" s="173">
        <f>Q414*H414</f>
        <v>0</v>
      </c>
      <c r="S414" s="173">
        <v>0</v>
      </c>
      <c r="T414" s="174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5" t="s">
        <v>136</v>
      </c>
      <c r="AT414" s="175" t="s">
        <v>112</v>
      </c>
      <c r="AU414" s="175" t="s">
        <v>82</v>
      </c>
      <c r="AY414" s="16" t="s">
        <v>111</v>
      </c>
      <c r="BE414" s="176">
        <f>IF(N414="základní",J414,0)</f>
        <v>0</v>
      </c>
      <c r="BF414" s="176">
        <f>IF(N414="snížená",J414,0)</f>
        <v>0</v>
      </c>
      <c r="BG414" s="176">
        <f>IF(N414="zákl. přenesená",J414,0)</f>
        <v>0</v>
      </c>
      <c r="BH414" s="176">
        <f>IF(N414="sníž. přenesená",J414,0)</f>
        <v>0</v>
      </c>
      <c r="BI414" s="176">
        <f>IF(N414="nulová",J414,0)</f>
        <v>0</v>
      </c>
      <c r="BJ414" s="16" t="s">
        <v>80</v>
      </c>
      <c r="BK414" s="176">
        <f>ROUND(I414*H414,2)</f>
        <v>0</v>
      </c>
      <c r="BL414" s="16" t="s">
        <v>136</v>
      </c>
      <c r="BM414" s="175" t="s">
        <v>596</v>
      </c>
    </row>
    <row r="415" spans="1:65" s="2" customFormat="1" ht="11.25">
      <c r="A415" s="33"/>
      <c r="B415" s="34"/>
      <c r="C415" s="35"/>
      <c r="D415" s="177" t="s">
        <v>119</v>
      </c>
      <c r="E415" s="35"/>
      <c r="F415" s="178" t="s">
        <v>597</v>
      </c>
      <c r="G415" s="35"/>
      <c r="H415" s="35"/>
      <c r="I415" s="179"/>
      <c r="J415" s="35"/>
      <c r="K415" s="35"/>
      <c r="L415" s="38"/>
      <c r="M415" s="180"/>
      <c r="N415" s="181"/>
      <c r="O415" s="63"/>
      <c r="P415" s="63"/>
      <c r="Q415" s="63"/>
      <c r="R415" s="63"/>
      <c r="S415" s="63"/>
      <c r="T415" s="64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6" t="s">
        <v>119</v>
      </c>
      <c r="AU415" s="16" t="s">
        <v>82</v>
      </c>
    </row>
    <row r="416" spans="1:65" s="2" customFormat="1" ht="37.9" customHeight="1">
      <c r="A416" s="33"/>
      <c r="B416" s="34"/>
      <c r="C416" s="164" t="s">
        <v>598</v>
      </c>
      <c r="D416" s="164" t="s">
        <v>112</v>
      </c>
      <c r="E416" s="165" t="s">
        <v>599</v>
      </c>
      <c r="F416" s="166" t="s">
        <v>578</v>
      </c>
      <c r="G416" s="167" t="s">
        <v>222</v>
      </c>
      <c r="H416" s="168">
        <v>571.5</v>
      </c>
      <c r="I416" s="169"/>
      <c r="J416" s="170">
        <f>ROUND(I416*H416,2)</f>
        <v>0</v>
      </c>
      <c r="K416" s="166" t="s">
        <v>116</v>
      </c>
      <c r="L416" s="38"/>
      <c r="M416" s="171" t="s">
        <v>19</v>
      </c>
      <c r="N416" s="172" t="s">
        <v>43</v>
      </c>
      <c r="O416" s="63"/>
      <c r="P416" s="173">
        <f>O416*H416</f>
        <v>0</v>
      </c>
      <c r="Q416" s="173">
        <v>0</v>
      </c>
      <c r="R416" s="173">
        <f>Q416*H416</f>
        <v>0</v>
      </c>
      <c r="S416" s="173">
        <v>0</v>
      </c>
      <c r="T416" s="174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5" t="s">
        <v>136</v>
      </c>
      <c r="AT416" s="175" t="s">
        <v>112</v>
      </c>
      <c r="AU416" s="175" t="s">
        <v>82</v>
      </c>
      <c r="AY416" s="16" t="s">
        <v>111</v>
      </c>
      <c r="BE416" s="176">
        <f>IF(N416="základní",J416,0)</f>
        <v>0</v>
      </c>
      <c r="BF416" s="176">
        <f>IF(N416="snížená",J416,0)</f>
        <v>0</v>
      </c>
      <c r="BG416" s="176">
        <f>IF(N416="zákl. přenesená",J416,0)</f>
        <v>0</v>
      </c>
      <c r="BH416" s="176">
        <f>IF(N416="sníž. přenesená",J416,0)</f>
        <v>0</v>
      </c>
      <c r="BI416" s="176">
        <f>IF(N416="nulová",J416,0)</f>
        <v>0</v>
      </c>
      <c r="BJ416" s="16" t="s">
        <v>80</v>
      </c>
      <c r="BK416" s="176">
        <f>ROUND(I416*H416,2)</f>
        <v>0</v>
      </c>
      <c r="BL416" s="16" t="s">
        <v>136</v>
      </c>
      <c r="BM416" s="175" t="s">
        <v>600</v>
      </c>
    </row>
    <row r="417" spans="1:65" s="2" customFormat="1" ht="11.25">
      <c r="A417" s="33"/>
      <c r="B417" s="34"/>
      <c r="C417" s="35"/>
      <c r="D417" s="177" t="s">
        <v>119</v>
      </c>
      <c r="E417" s="35"/>
      <c r="F417" s="178" t="s">
        <v>601</v>
      </c>
      <c r="G417" s="35"/>
      <c r="H417" s="35"/>
      <c r="I417" s="179"/>
      <c r="J417" s="35"/>
      <c r="K417" s="35"/>
      <c r="L417" s="38"/>
      <c r="M417" s="180"/>
      <c r="N417" s="181"/>
      <c r="O417" s="63"/>
      <c r="P417" s="63"/>
      <c r="Q417" s="63"/>
      <c r="R417" s="63"/>
      <c r="S417" s="63"/>
      <c r="T417" s="64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6" t="s">
        <v>119</v>
      </c>
      <c r="AU417" s="16" t="s">
        <v>82</v>
      </c>
    </row>
    <row r="418" spans="1:65" s="14" customFormat="1" ht="11.25">
      <c r="B418" s="206"/>
      <c r="C418" s="207"/>
      <c r="D418" s="182" t="s">
        <v>185</v>
      </c>
      <c r="E418" s="208" t="s">
        <v>19</v>
      </c>
      <c r="F418" s="209" t="s">
        <v>602</v>
      </c>
      <c r="G418" s="207"/>
      <c r="H418" s="210">
        <v>571.5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185</v>
      </c>
      <c r="AU418" s="216" t="s">
        <v>82</v>
      </c>
      <c r="AV418" s="14" t="s">
        <v>82</v>
      </c>
      <c r="AW418" s="14" t="s">
        <v>33</v>
      </c>
      <c r="AX418" s="14" t="s">
        <v>72</v>
      </c>
      <c r="AY418" s="216" t="s">
        <v>111</v>
      </c>
    </row>
    <row r="419" spans="1:65" s="2" customFormat="1" ht="44.25" customHeight="1">
      <c r="A419" s="33"/>
      <c r="B419" s="34"/>
      <c r="C419" s="164" t="s">
        <v>603</v>
      </c>
      <c r="D419" s="164" t="s">
        <v>112</v>
      </c>
      <c r="E419" s="165" t="s">
        <v>604</v>
      </c>
      <c r="F419" s="166" t="s">
        <v>605</v>
      </c>
      <c r="G419" s="167" t="s">
        <v>222</v>
      </c>
      <c r="H419" s="168">
        <v>56.6</v>
      </c>
      <c r="I419" s="169"/>
      <c r="J419" s="170">
        <f>ROUND(I419*H419,2)</f>
        <v>0</v>
      </c>
      <c r="K419" s="166" t="s">
        <v>116</v>
      </c>
      <c r="L419" s="38"/>
      <c r="M419" s="171" t="s">
        <v>19</v>
      </c>
      <c r="N419" s="172" t="s">
        <v>43</v>
      </c>
      <c r="O419" s="63"/>
      <c r="P419" s="173">
        <f>O419*H419</f>
        <v>0</v>
      </c>
      <c r="Q419" s="173">
        <v>0</v>
      </c>
      <c r="R419" s="173">
        <f>Q419*H419</f>
        <v>0</v>
      </c>
      <c r="S419" s="173">
        <v>0</v>
      </c>
      <c r="T419" s="174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75" t="s">
        <v>136</v>
      </c>
      <c r="AT419" s="175" t="s">
        <v>112</v>
      </c>
      <c r="AU419" s="175" t="s">
        <v>82</v>
      </c>
      <c r="AY419" s="16" t="s">
        <v>111</v>
      </c>
      <c r="BE419" s="176">
        <f>IF(N419="základní",J419,0)</f>
        <v>0</v>
      </c>
      <c r="BF419" s="176">
        <f>IF(N419="snížená",J419,0)</f>
        <v>0</v>
      </c>
      <c r="BG419" s="176">
        <f>IF(N419="zákl. přenesená",J419,0)</f>
        <v>0</v>
      </c>
      <c r="BH419" s="176">
        <f>IF(N419="sníž. přenesená",J419,0)</f>
        <v>0</v>
      </c>
      <c r="BI419" s="176">
        <f>IF(N419="nulová",J419,0)</f>
        <v>0</v>
      </c>
      <c r="BJ419" s="16" t="s">
        <v>80</v>
      </c>
      <c r="BK419" s="176">
        <f>ROUND(I419*H419,2)</f>
        <v>0</v>
      </c>
      <c r="BL419" s="16" t="s">
        <v>136</v>
      </c>
      <c r="BM419" s="175" t="s">
        <v>606</v>
      </c>
    </row>
    <row r="420" spans="1:65" s="2" customFormat="1" ht="11.25">
      <c r="A420" s="33"/>
      <c r="B420" s="34"/>
      <c r="C420" s="35"/>
      <c r="D420" s="177" t="s">
        <v>119</v>
      </c>
      <c r="E420" s="35"/>
      <c r="F420" s="178" t="s">
        <v>607</v>
      </c>
      <c r="G420" s="35"/>
      <c r="H420" s="35"/>
      <c r="I420" s="179"/>
      <c r="J420" s="35"/>
      <c r="K420" s="35"/>
      <c r="L420" s="38"/>
      <c r="M420" s="180"/>
      <c r="N420" s="181"/>
      <c r="O420" s="63"/>
      <c r="P420" s="63"/>
      <c r="Q420" s="63"/>
      <c r="R420" s="63"/>
      <c r="S420" s="63"/>
      <c r="T420" s="64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119</v>
      </c>
      <c r="AU420" s="16" t="s">
        <v>82</v>
      </c>
    </row>
    <row r="421" spans="1:65" s="14" customFormat="1" ht="11.25">
      <c r="B421" s="206"/>
      <c r="C421" s="207"/>
      <c r="D421" s="182" t="s">
        <v>185</v>
      </c>
      <c r="E421" s="208" t="s">
        <v>19</v>
      </c>
      <c r="F421" s="209" t="s">
        <v>608</v>
      </c>
      <c r="G421" s="207"/>
      <c r="H421" s="210">
        <v>56.6</v>
      </c>
      <c r="I421" s="211"/>
      <c r="J421" s="207"/>
      <c r="K421" s="207"/>
      <c r="L421" s="212"/>
      <c r="M421" s="227"/>
      <c r="N421" s="228"/>
      <c r="O421" s="228"/>
      <c r="P421" s="228"/>
      <c r="Q421" s="228"/>
      <c r="R421" s="228"/>
      <c r="S421" s="228"/>
      <c r="T421" s="229"/>
      <c r="AT421" s="216" t="s">
        <v>185</v>
      </c>
      <c r="AU421" s="216" t="s">
        <v>82</v>
      </c>
      <c r="AV421" s="14" t="s">
        <v>82</v>
      </c>
      <c r="AW421" s="14" t="s">
        <v>33</v>
      </c>
      <c r="AX421" s="14" t="s">
        <v>72</v>
      </c>
      <c r="AY421" s="216" t="s">
        <v>111</v>
      </c>
    </row>
    <row r="422" spans="1:65" s="2" customFormat="1" ht="6.95" customHeight="1">
      <c r="A422" s="33"/>
      <c r="B422" s="46"/>
      <c r="C422" s="47"/>
      <c r="D422" s="47"/>
      <c r="E422" s="47"/>
      <c r="F422" s="47"/>
      <c r="G422" s="47"/>
      <c r="H422" s="47"/>
      <c r="I422" s="47"/>
      <c r="J422" s="47"/>
      <c r="K422" s="47"/>
      <c r="L422" s="38"/>
      <c r="M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</row>
  </sheetData>
  <sheetProtection algorithmName="SHA-512" hashValue="nd3R+dW8Zp0bfUyVYvOycgW05zj7xA5sfRTiyM20vYSB0PZbCAfnYV1qBXJ4OZMe6wNht6EHQxwK6Kyhl89r5w==" saltValue="P6IcebJ7/HFFPHZI9s/9QV/7zNCwsdkI7qZNAtGccoMwPnj7rMJwkWkOgm5lpGOQItIw8ViVTaTD9Hnxm1Ewlw==" spinCount="100000" sheet="1" objects="1" scenarios="1" formatColumns="0" formatRows="0" autoFilter="0"/>
  <autoFilter ref="C86:K42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3" r:id="rId2"/>
    <hyperlink ref="F100" r:id="rId3"/>
    <hyperlink ref="F106" r:id="rId4"/>
    <hyperlink ref="F108" r:id="rId5"/>
    <hyperlink ref="F112" r:id="rId6"/>
    <hyperlink ref="F116" r:id="rId7"/>
    <hyperlink ref="F119" r:id="rId8"/>
    <hyperlink ref="F122" r:id="rId9"/>
    <hyperlink ref="F135" r:id="rId10"/>
    <hyperlink ref="F139" r:id="rId11"/>
    <hyperlink ref="F141" r:id="rId12"/>
    <hyperlink ref="F145" r:id="rId13"/>
    <hyperlink ref="F147" r:id="rId14"/>
    <hyperlink ref="F151" r:id="rId15"/>
    <hyperlink ref="F159" r:id="rId16"/>
    <hyperlink ref="F161" r:id="rId17"/>
    <hyperlink ref="F169" r:id="rId18"/>
    <hyperlink ref="F178" r:id="rId19"/>
    <hyperlink ref="F185" r:id="rId20"/>
    <hyperlink ref="F191" r:id="rId21"/>
    <hyperlink ref="F195" r:id="rId22"/>
    <hyperlink ref="F199" r:id="rId23"/>
    <hyperlink ref="F205" r:id="rId24"/>
    <hyperlink ref="F208" r:id="rId25"/>
    <hyperlink ref="F212" r:id="rId26"/>
    <hyperlink ref="F214" r:id="rId27"/>
    <hyperlink ref="F234" r:id="rId28"/>
    <hyperlink ref="F238" r:id="rId29"/>
    <hyperlink ref="F243" r:id="rId30"/>
    <hyperlink ref="F249" r:id="rId31"/>
    <hyperlink ref="F255" r:id="rId32"/>
    <hyperlink ref="F258" r:id="rId33"/>
    <hyperlink ref="F262" r:id="rId34"/>
    <hyperlink ref="F264" r:id="rId35"/>
    <hyperlink ref="F269" r:id="rId36"/>
    <hyperlink ref="F275" r:id="rId37"/>
    <hyperlink ref="F279" r:id="rId38"/>
    <hyperlink ref="F289" r:id="rId39"/>
    <hyperlink ref="F291" r:id="rId40"/>
    <hyperlink ref="F297" r:id="rId41"/>
    <hyperlink ref="F300" r:id="rId42"/>
    <hyperlink ref="F306" r:id="rId43"/>
    <hyperlink ref="F322" r:id="rId44"/>
    <hyperlink ref="F326" r:id="rId45"/>
    <hyperlink ref="F332" r:id="rId46"/>
    <hyperlink ref="F336" r:id="rId47"/>
    <hyperlink ref="F348" r:id="rId48"/>
    <hyperlink ref="F363" r:id="rId49"/>
    <hyperlink ref="F371" r:id="rId50"/>
    <hyperlink ref="F379" r:id="rId51"/>
    <hyperlink ref="F382" r:id="rId52"/>
    <hyperlink ref="F385" r:id="rId53"/>
    <hyperlink ref="F389" r:id="rId54"/>
    <hyperlink ref="F397" r:id="rId55"/>
    <hyperlink ref="F406" r:id="rId56"/>
    <hyperlink ref="F412" r:id="rId57"/>
    <hyperlink ref="F415" r:id="rId58"/>
    <hyperlink ref="F417" r:id="rId59"/>
    <hyperlink ref="F420" r:id="rId6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A OSTATNÍ N...</vt:lpstr>
      <vt:lpstr>01 - STAVEBNÍ ČÁST</vt:lpstr>
      <vt:lpstr>'00 - VEDLEJŠÍ A OSTATNÍ N...'!Názvy_tisku</vt:lpstr>
      <vt:lpstr>'01 - STAVEBNÍ ČÁST'!Názvy_tisku</vt:lpstr>
      <vt:lpstr>'Rekapitulace stavby'!Názvy_tisku</vt:lpstr>
      <vt:lpstr>'00 - VEDLEJŠÍ A OSTATNÍ N...'!Oblast_tisku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Mitas</dc:creator>
  <cp:lastModifiedBy>Zábranský Ladislav</cp:lastModifiedBy>
  <dcterms:created xsi:type="dcterms:W3CDTF">2024-02-07T15:05:40Z</dcterms:created>
  <dcterms:modified xsi:type="dcterms:W3CDTF">2024-02-08T05:25:54Z</dcterms:modified>
</cp:coreProperties>
</file>