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38640" windowHeight="21240" firstSheet="4" activeTab="4"/>
  </bookViews>
  <sheets>
    <sheet name="PO-FK bezpapírově_Info " sheetId="1" state="hidden" r:id="rId1"/>
    <sheet name="Přehledy" sheetId="2" state="hidden" r:id="rId2"/>
    <sheet name="Kalkulace" sheetId="3" state="hidden" r:id="rId3"/>
    <sheet name="Kakulace 2023" sheetId="4" state="hidden" r:id="rId4"/>
    <sheet name="Modelový příklad" sheetId="6" r:id="rId5"/>
  </sheets>
  <definedNames>
    <definedName name="_xlnm._FilterDatabase" localSheetId="0" hidden="1">'PO-FK bezpapírově_Info '!$B$1:$U$109</definedName>
    <definedName name="_xlnm._FilterDatabase" localSheetId="1" hidden="1">Přehledy!$A$15:$E$18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6" l="1"/>
  <c r="I43" i="6" s="1"/>
  <c r="E43" i="6" s="1"/>
  <c r="C43" i="6"/>
  <c r="D43" i="6" s="1"/>
  <c r="H42" i="6"/>
  <c r="I42" i="6" s="1"/>
  <c r="E42" i="6" s="1"/>
  <c r="C42" i="6"/>
  <c r="D42" i="6" s="1"/>
  <c r="H41" i="6"/>
  <c r="I41" i="6" s="1"/>
  <c r="E41" i="6" s="1"/>
  <c r="C41" i="6"/>
  <c r="D41" i="6" s="1"/>
  <c r="H40" i="6"/>
  <c r="I40" i="6" s="1"/>
  <c r="E40" i="6" s="1"/>
  <c r="C40" i="6"/>
  <c r="D40" i="6" s="1"/>
  <c r="H39" i="6"/>
  <c r="I39" i="6" s="1"/>
  <c r="E39" i="6" s="1"/>
  <c r="C39" i="6"/>
  <c r="D39" i="6" s="1"/>
  <c r="H38" i="6"/>
  <c r="I38" i="6" s="1"/>
  <c r="E38" i="6" s="1"/>
  <c r="C38" i="6"/>
  <c r="D38" i="6" s="1"/>
  <c r="H37" i="6"/>
  <c r="I37" i="6" s="1"/>
  <c r="E37" i="6" s="1"/>
  <c r="C37" i="6"/>
  <c r="D37" i="6" s="1"/>
  <c r="H36" i="6"/>
  <c r="I36" i="6" s="1"/>
  <c r="E36" i="6" s="1"/>
  <c r="C36" i="6"/>
  <c r="D36" i="6" s="1"/>
  <c r="H53" i="6"/>
  <c r="I53" i="6" s="1"/>
  <c r="H52" i="6"/>
  <c r="I52" i="6" s="1"/>
  <c r="H51" i="6"/>
  <c r="I51" i="6" s="1"/>
  <c r="H50" i="6"/>
  <c r="I50" i="6" s="1"/>
  <c r="H49" i="6"/>
  <c r="I49" i="6" s="1"/>
  <c r="H48" i="6"/>
  <c r="I48" i="6" s="1"/>
  <c r="C44" i="6" l="1"/>
  <c r="E44" i="6"/>
  <c r="D44" i="6"/>
  <c r="C53" i="6"/>
  <c r="D53" i="6" s="1"/>
  <c r="E53" i="6" s="1"/>
  <c r="C52" i="6"/>
  <c r="D52" i="6" s="1"/>
  <c r="E52" i="6" s="1"/>
  <c r="C51" i="6"/>
  <c r="D51" i="6" s="1"/>
  <c r="E51" i="6" s="1"/>
  <c r="C50" i="6"/>
  <c r="C49" i="6"/>
  <c r="D49" i="6" s="1"/>
  <c r="E49" i="6" s="1"/>
  <c r="C48" i="6"/>
  <c r="C54" i="6" l="1"/>
  <c r="D48" i="6"/>
  <c r="E48" i="6" s="1"/>
  <c r="D50" i="6"/>
  <c r="E50" i="6" s="1"/>
  <c r="D54" i="6" l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H31" i="6"/>
  <c r="I31" i="6" s="1"/>
  <c r="E31" i="6" s="1"/>
  <c r="H29" i="6"/>
  <c r="I29" i="6" s="1"/>
  <c r="E29" i="6" s="1"/>
  <c r="H27" i="6"/>
  <c r="I27" i="6" s="1"/>
  <c r="E27" i="6" s="1"/>
  <c r="H25" i="6"/>
  <c r="I25" i="6" s="1"/>
  <c r="E25" i="6" s="1"/>
  <c r="H30" i="6"/>
  <c r="I30" i="6" s="1"/>
  <c r="E30" i="6" s="1"/>
  <c r="H28" i="6"/>
  <c r="I28" i="6" s="1"/>
  <c r="E28" i="6" s="1"/>
  <c r="H26" i="6"/>
  <c r="I26" i="6" s="1"/>
  <c r="E26" i="6" s="1"/>
  <c r="C24" i="6"/>
  <c r="H24" i="6"/>
  <c r="I24" i="6" s="1"/>
  <c r="H19" i="6"/>
  <c r="I19" i="6" s="1"/>
  <c r="H18" i="6"/>
  <c r="I18" i="6" s="1"/>
  <c r="H17" i="6"/>
  <c r="I17" i="6" s="1"/>
  <c r="H16" i="6"/>
  <c r="I16" i="6" s="1"/>
  <c r="E54" i="6" l="1"/>
  <c r="C32" i="6"/>
  <c r="C19" i="6" l="1"/>
  <c r="D19" i="6" s="1"/>
  <c r="E19" i="6" s="1"/>
  <c r="C18" i="6"/>
  <c r="D18" i="6" s="1"/>
  <c r="E18" i="6" s="1"/>
  <c r="C17" i="6"/>
  <c r="D17" i="6" s="1"/>
  <c r="E17" i="6" s="1"/>
  <c r="C16" i="6"/>
  <c r="D16" i="6" s="1"/>
  <c r="C20" i="6" l="1"/>
  <c r="C57" i="6" s="1"/>
  <c r="E16" i="6"/>
  <c r="E20" i="6" s="1"/>
  <c r="D20" i="6"/>
  <c r="F32" i="4" l="1"/>
  <c r="F23" i="4"/>
  <c r="H31" i="4"/>
  <c r="G31" i="4" s="1"/>
  <c r="C31" i="4" s="1"/>
  <c r="D31" i="4" s="1"/>
  <c r="E31" i="4" s="1"/>
  <c r="H30" i="4"/>
  <c r="M30" i="4" s="1"/>
  <c r="N30" i="4" s="1"/>
  <c r="H29" i="4"/>
  <c r="I29" i="4" s="1"/>
  <c r="H28" i="4"/>
  <c r="M28" i="4" s="1"/>
  <c r="N28" i="4" s="1"/>
  <c r="H40" i="4"/>
  <c r="H39" i="4"/>
  <c r="H38" i="4"/>
  <c r="H37" i="4"/>
  <c r="F40" i="4"/>
  <c r="F39" i="4"/>
  <c r="F38" i="4"/>
  <c r="F37" i="4"/>
  <c r="K41" i="4"/>
  <c r="F47" i="4" l="1"/>
  <c r="C37" i="4"/>
  <c r="F49" i="4"/>
  <c r="C39" i="4"/>
  <c r="F48" i="4"/>
  <c r="C38" i="4"/>
  <c r="F50" i="4"/>
  <c r="C40" i="4"/>
  <c r="I30" i="4"/>
  <c r="K30" i="4" s="1"/>
  <c r="M29" i="4"/>
  <c r="N29" i="4" s="1"/>
  <c r="G30" i="4"/>
  <c r="C30" i="4" s="1"/>
  <c r="D30" i="4" s="1"/>
  <c r="E30" i="4" s="1"/>
  <c r="L29" i="4"/>
  <c r="K29" i="4"/>
  <c r="O29" i="4"/>
  <c r="G29" i="4"/>
  <c r="C29" i="4" s="1"/>
  <c r="D29" i="4" s="1"/>
  <c r="E29" i="4" s="1"/>
  <c r="I31" i="4"/>
  <c r="I28" i="4"/>
  <c r="G28" i="4"/>
  <c r="C28" i="4" s="1"/>
  <c r="M31" i="4"/>
  <c r="N31" i="4" s="1"/>
  <c r="I38" i="4"/>
  <c r="I40" i="4"/>
  <c r="I37" i="4"/>
  <c r="I39" i="4"/>
  <c r="F41" i="4"/>
  <c r="E5" i="4"/>
  <c r="E4" i="4"/>
  <c r="H50" i="4"/>
  <c r="H49" i="4"/>
  <c r="H48" i="4"/>
  <c r="H47" i="4"/>
  <c r="F60" i="4"/>
  <c r="A1" i="1"/>
  <c r="H19" i="4"/>
  <c r="F51" i="4" l="1"/>
  <c r="L30" i="4"/>
  <c r="L48" i="4"/>
  <c r="D39" i="4"/>
  <c r="E39" i="4" s="1"/>
  <c r="D40" i="4"/>
  <c r="E40" i="4" s="1"/>
  <c r="C32" i="4"/>
  <c r="D37" i="4"/>
  <c r="E37" i="4"/>
  <c r="C41" i="4"/>
  <c r="D38" i="4"/>
  <c r="E38" i="4" s="1"/>
  <c r="I49" i="4"/>
  <c r="O49" i="4" s="1"/>
  <c r="H58" i="4"/>
  <c r="I58" i="4" s="1"/>
  <c r="I48" i="4"/>
  <c r="H57" i="4"/>
  <c r="I57" i="4" s="1"/>
  <c r="I50" i="4"/>
  <c r="K50" i="4" s="1"/>
  <c r="H59" i="4"/>
  <c r="I47" i="4"/>
  <c r="K47" i="4" s="1"/>
  <c r="H56" i="4"/>
  <c r="I56" i="4" s="1"/>
  <c r="O30" i="4"/>
  <c r="D28" i="4"/>
  <c r="D32" i="4" s="1"/>
  <c r="O31" i="4"/>
  <c r="L31" i="4"/>
  <c r="K31" i="4"/>
  <c r="O28" i="4"/>
  <c r="L28" i="4"/>
  <c r="K28" i="4"/>
  <c r="I41" i="4"/>
  <c r="E70" i="4" s="1"/>
  <c r="G50" i="4"/>
  <c r="M48" i="4"/>
  <c r="N48" i="4" s="1"/>
  <c r="G48" i="4"/>
  <c r="C48" i="4" s="1"/>
  <c r="G49" i="4"/>
  <c r="C49" i="4" s="1"/>
  <c r="O50" i="4"/>
  <c r="M50" i="4"/>
  <c r="N50" i="4" s="1"/>
  <c r="G47" i="4"/>
  <c r="C47" i="4" s="1"/>
  <c r="M47" i="4"/>
  <c r="N47" i="4" s="1"/>
  <c r="M49" i="4"/>
  <c r="N49" i="4" s="1"/>
  <c r="F81" i="4"/>
  <c r="G81" i="4" s="1"/>
  <c r="F82" i="4"/>
  <c r="G82" i="4" s="1"/>
  <c r="F80" i="4"/>
  <c r="G80" i="4" s="1"/>
  <c r="F79" i="4"/>
  <c r="G79" i="4" s="1"/>
  <c r="F78" i="4"/>
  <c r="G78" i="4" s="1"/>
  <c r="H21" i="4"/>
  <c r="M21" i="4" s="1"/>
  <c r="N21" i="4" s="1"/>
  <c r="H22" i="4"/>
  <c r="M22" i="4" s="1"/>
  <c r="N22" i="4" s="1"/>
  <c r="M19" i="4"/>
  <c r="N19" i="4" s="1"/>
  <c r="H20" i="4"/>
  <c r="M20" i="4" s="1"/>
  <c r="N20" i="4" s="1"/>
  <c r="L32" i="4" l="1"/>
  <c r="D48" i="4"/>
  <c r="E48" i="4" s="1"/>
  <c r="D49" i="4"/>
  <c r="E49" i="4"/>
  <c r="L50" i="4"/>
  <c r="L49" i="4"/>
  <c r="G59" i="4"/>
  <c r="I59" i="4"/>
  <c r="K48" i="4"/>
  <c r="E66" i="4"/>
  <c r="C66" i="4" s="1"/>
  <c r="D66" i="4" s="1"/>
  <c r="C50" i="4"/>
  <c r="C51" i="4" s="1"/>
  <c r="O32" i="4"/>
  <c r="O33" i="4" s="1"/>
  <c r="K49" i="4"/>
  <c r="K51" i="4" s="1"/>
  <c r="K32" i="4"/>
  <c r="E28" i="4"/>
  <c r="E32" i="4" s="1"/>
  <c r="G83" i="4"/>
  <c r="F83" i="4"/>
  <c r="D50" i="4" l="1"/>
  <c r="E50" i="4"/>
  <c r="C59" i="4"/>
  <c r="I21" i="4"/>
  <c r="L21" i="4" s="1"/>
  <c r="I20" i="4"/>
  <c r="L20" i="4" s="1"/>
  <c r="I19" i="4"/>
  <c r="I22" i="4"/>
  <c r="L22" i="4" s="1"/>
  <c r="F15" i="4"/>
  <c r="H13" i="4"/>
  <c r="I13" i="4" s="1"/>
  <c r="H12" i="4"/>
  <c r="I12" i="4" s="1"/>
  <c r="H11" i="4"/>
  <c r="I11" i="4" s="1"/>
  <c r="H14" i="4"/>
  <c r="I14" i="4" s="1"/>
  <c r="G19" i="4"/>
  <c r="C19" i="4" s="1"/>
  <c r="C11" i="4"/>
  <c r="D11" i="4" s="1"/>
  <c r="B70" i="4"/>
  <c r="B64" i="4"/>
  <c r="G58" i="4"/>
  <c r="G57" i="4"/>
  <c r="G56" i="4"/>
  <c r="C56" i="4" s="1"/>
  <c r="G21" i="4"/>
  <c r="G20" i="4"/>
  <c r="G22" i="4"/>
  <c r="D59" i="4" l="1"/>
  <c r="E59" i="4" s="1"/>
  <c r="C57" i="4"/>
  <c r="D57" i="4" s="1"/>
  <c r="C58" i="4"/>
  <c r="E11" i="4"/>
  <c r="K20" i="4"/>
  <c r="O20" i="4"/>
  <c r="K22" i="4"/>
  <c r="O22" i="4"/>
  <c r="K21" i="4"/>
  <c r="O21" i="4"/>
  <c r="D19" i="4"/>
  <c r="K19" i="4"/>
  <c r="O19" i="4"/>
  <c r="L19" i="4"/>
  <c r="L23" i="4" s="1"/>
  <c r="I15" i="4"/>
  <c r="D56" i="4"/>
  <c r="E56" i="4" s="1"/>
  <c r="D58" i="4" l="1"/>
  <c r="E58" i="4" s="1"/>
  <c r="E57" i="4"/>
  <c r="C60" i="4"/>
  <c r="C61" i="4" s="1"/>
  <c r="K23" i="4"/>
  <c r="C70" i="4"/>
  <c r="D41" i="4"/>
  <c r="D70" i="4" s="1"/>
  <c r="O48" i="4"/>
  <c r="O47" i="4"/>
  <c r="L47" i="4"/>
  <c r="L51" i="4" s="1"/>
  <c r="E71" i="4" s="1"/>
  <c r="O23" i="4"/>
  <c r="O24" i="4" s="1"/>
  <c r="E19" i="4"/>
  <c r="E60" i="4" l="1"/>
  <c r="E61" i="4" s="1"/>
  <c r="D60" i="4"/>
  <c r="D61" i="4" s="1"/>
  <c r="E41" i="4"/>
  <c r="O51" i="4"/>
  <c r="O52" i="4" s="1"/>
  <c r="D47" i="4"/>
  <c r="E65" i="4"/>
  <c r="D51" i="4" l="1"/>
  <c r="E47" i="4"/>
  <c r="E51" i="4" s="1"/>
  <c r="E72" i="4"/>
  <c r="C71" i="4"/>
  <c r="C72" i="4" s="1"/>
  <c r="C65" i="4"/>
  <c r="C20" i="4"/>
  <c r="C22" i="4"/>
  <c r="C21" i="4"/>
  <c r="D21" i="4" s="1"/>
  <c r="E21" i="4" s="1"/>
  <c r="C12" i="4"/>
  <c r="D12" i="4" s="1"/>
  <c r="C13" i="4"/>
  <c r="D13" i="4" s="1"/>
  <c r="E13" i="4" s="1"/>
  <c r="C14" i="4"/>
  <c r="C7" i="3"/>
  <c r="C21" i="3" s="1"/>
  <c r="D21" i="3" s="1"/>
  <c r="E21" i="3" s="1"/>
  <c r="C19" i="3"/>
  <c r="D19" i="3" s="1"/>
  <c r="E19" i="3" s="1"/>
  <c r="C18" i="3"/>
  <c r="D18" i="3" s="1"/>
  <c r="E18" i="3" s="1"/>
  <c r="C17" i="3"/>
  <c r="D17" i="3" s="1"/>
  <c r="E17" i="3" s="1"/>
  <c r="C16" i="3"/>
  <c r="F20" i="3"/>
  <c r="A107" i="1"/>
  <c r="B21" i="3"/>
  <c r="B20" i="3"/>
  <c r="C2" i="3"/>
  <c r="C1" i="3" s="1"/>
  <c r="C20" i="3" s="1"/>
  <c r="D20" i="3" s="1"/>
  <c r="E20" i="3" s="1"/>
  <c r="C31" i="3"/>
  <c r="D31" i="3" s="1"/>
  <c r="E31" i="3" s="1"/>
  <c r="C29" i="3"/>
  <c r="D29" i="3" s="1"/>
  <c r="C23" i="4" l="1"/>
  <c r="E12" i="4"/>
  <c r="D71" i="4"/>
  <c r="D72" i="4" s="1"/>
  <c r="D65" i="4"/>
  <c r="C15" i="4"/>
  <c r="C64" i="4" s="1"/>
  <c r="D20" i="4"/>
  <c r="D22" i="4"/>
  <c r="D14" i="4"/>
  <c r="D15" i="4" s="1"/>
  <c r="C22" i="3"/>
  <c r="E29" i="3"/>
  <c r="C30" i="3"/>
  <c r="D16" i="3"/>
  <c r="D22" i="3" s="1"/>
  <c r="D23" i="4" l="1"/>
  <c r="C67" i="4"/>
  <c r="C74" i="4" s="1"/>
  <c r="E20" i="4"/>
  <c r="E22" i="4"/>
  <c r="E14" i="4"/>
  <c r="E15" i="4" s="1"/>
  <c r="D64" i="4"/>
  <c r="C23" i="3"/>
  <c r="D23" i="3" s="1"/>
  <c r="E23" i="3" s="1"/>
  <c r="C25" i="3"/>
  <c r="D30" i="3"/>
  <c r="C32" i="3"/>
  <c r="C34" i="3" s="1"/>
  <c r="E16" i="3"/>
  <c r="E23" i="4" l="1"/>
  <c r="C24" i="3"/>
  <c r="D24" i="3" s="1"/>
  <c r="E24" i="3" s="1"/>
  <c r="D67" i="4"/>
  <c r="D74" i="4" s="1"/>
  <c r="D34" i="3"/>
  <c r="E34" i="3" s="1"/>
  <c r="C37" i="3"/>
  <c r="D37" i="3" s="1"/>
  <c r="E37" i="3" s="1"/>
  <c r="E64" i="4"/>
  <c r="D25" i="3"/>
  <c r="E25" i="3" s="1"/>
  <c r="C43" i="3"/>
  <c r="C44" i="3" s="1"/>
  <c r="D44" i="3" s="1"/>
  <c r="E44" i="3" s="1"/>
  <c r="C33" i="3"/>
  <c r="D33" i="3" s="1"/>
  <c r="E33" i="3" s="1"/>
  <c r="E30" i="3"/>
  <c r="E32" i="3" s="1"/>
  <c r="D32" i="3"/>
  <c r="E22" i="3"/>
  <c r="E67" i="4" l="1"/>
  <c r="E74" i="4" s="1"/>
  <c r="D43" i="3"/>
  <c r="E43" i="3" s="1"/>
  <c r="C38" i="3"/>
  <c r="D38" i="3" s="1"/>
  <c r="E38" i="3" s="1"/>
  <c r="C39" i="3" l="1"/>
  <c r="D39" i="3" l="1"/>
  <c r="E39" i="3" s="1"/>
  <c r="C40" i="3"/>
  <c r="D40" i="3" s="1"/>
  <c r="E40" i="3" s="1"/>
  <c r="E24" i="6"/>
  <c r="E32" i="6" s="1"/>
  <c r="E57" i="6" s="1"/>
  <c r="D24" i="6"/>
  <c r="D32" i="6" s="1"/>
  <c r="D57" i="6" s="1"/>
</calcChain>
</file>

<file path=xl/comments1.xml><?xml version="1.0" encoding="utf-8"?>
<comments xmlns="http://schemas.openxmlformats.org/spreadsheetml/2006/main">
  <authors>
    <author>Autor</author>
  </authors>
  <commentList>
    <comment ref="G7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3.702.600 Kč + 544.500 =4.247.100 Kč (celk. bez mezd 2 osob)</t>
        </r>
      </text>
    </comment>
  </commentList>
</comments>
</file>

<file path=xl/sharedStrings.xml><?xml version="1.0" encoding="utf-8"?>
<sst xmlns="http://schemas.openxmlformats.org/spreadsheetml/2006/main" count="2071" uniqueCount="394">
  <si>
    <t>Zřizovatel</t>
  </si>
  <si>
    <t xml:space="preserve">IČO organizace </t>
  </si>
  <si>
    <t>Název organizace</t>
  </si>
  <si>
    <t>Účetní software</t>
  </si>
  <si>
    <t>Vedení účetnictví externě</t>
  </si>
  <si>
    <t>Doplňková činnost</t>
  </si>
  <si>
    <t>DPH</t>
  </si>
  <si>
    <t>PAP</t>
  </si>
  <si>
    <t>Náklady za rok 2021 celkem v Kč</t>
  </si>
  <si>
    <t>Počet samostatných hospodářských středisek</t>
  </si>
  <si>
    <t>Používá organizace SW pro elektronickou finanční kontrolu</t>
  </si>
  <si>
    <t>Název SW pro elektronickou finanční kontrolu</t>
  </si>
  <si>
    <t>Finanční kontrola - kolik osob je v organizaci PŘÍKAZCE OPERACE</t>
  </si>
  <si>
    <t>Finanční kontrola - kolik osob je v organizaci SPRÁVCE ROZPOČTU</t>
  </si>
  <si>
    <t>Finanční kontrola - kolik osob je v organizaci HLAVNÍ ÚČETNÍ</t>
  </si>
  <si>
    <t>Má organizace sloučenou roli SPRÁVCE ROZPOČTU a HLAVNÍ ÚČETNÍ</t>
  </si>
  <si>
    <t>Využíváte Elektronický systém spisové služby (ESSS)</t>
  </si>
  <si>
    <t>Název elektronického systému pro vedení ESSS</t>
  </si>
  <si>
    <t>Implementaci SW aplikace pro elektronickou finanční kontrolu "bezpapírově"</t>
  </si>
  <si>
    <t>Poznámka</t>
  </si>
  <si>
    <t>ODSH</t>
  </si>
  <si>
    <t>Správa a údržba silnic Plzeňského kraje, příspěvková organizace</t>
  </si>
  <si>
    <t>SOFT-PC</t>
  </si>
  <si>
    <t>NE</t>
  </si>
  <si>
    <t>ANO</t>
  </si>
  <si>
    <t>11 a více</t>
  </si>
  <si>
    <t>02</t>
  </si>
  <si>
    <t>AthenA</t>
  </si>
  <si>
    <t>nebude realizován projekt FK bezpapírově</t>
  </si>
  <si>
    <t>OZDR</t>
  </si>
  <si>
    <t>Zdravotnická záchranná služba Plzeňského kraje</t>
  </si>
  <si>
    <t>HELIOS FENIX</t>
  </si>
  <si>
    <t>03</t>
  </si>
  <si>
    <t>OSV</t>
  </si>
  <si>
    <t>Domov Harmonie, centrum sociálních služeb Mirošov, příspěvková organizace</t>
  </si>
  <si>
    <t>05</t>
  </si>
  <si>
    <t>01</t>
  </si>
  <si>
    <t>OŠMS</t>
  </si>
  <si>
    <t>Střední průmyslová škola dopravní, Plzeň, Karlovarská 99</t>
  </si>
  <si>
    <t>04</t>
  </si>
  <si>
    <t>Vyšší odborná škola a Střední průmyslová škola elektrotechnická, Plzeň, Koterovská 85</t>
  </si>
  <si>
    <t>Lentea</t>
  </si>
  <si>
    <t>Střední odborné učiliště elektrotechnické, Plzeň, Vejprnická 56</t>
  </si>
  <si>
    <t>00377805</t>
  </si>
  <si>
    <t>Centrum sociálních služeb Tachov, příspěvková organizace</t>
  </si>
  <si>
    <t>GORDIC</t>
  </si>
  <si>
    <t>Centrum sociálních služeb Stod, PO</t>
  </si>
  <si>
    <t>06</t>
  </si>
  <si>
    <t>Střední škola zemědělská a potravinářská, Klatovy, Národních mučedníků 141</t>
  </si>
  <si>
    <t>-</t>
  </si>
  <si>
    <t>Bakaláři</t>
  </si>
  <si>
    <t>Centrum sociálních služeb Domažlice, příspěvková organizace</t>
  </si>
  <si>
    <t>OKP</t>
  </si>
  <si>
    <t>00228745</t>
  </si>
  <si>
    <t>Západočeské muzeum v Plzni</t>
  </si>
  <si>
    <t>MONEY</t>
  </si>
  <si>
    <t>Střední průmyslová škola strojnická a Střední odborná škola profesora Švejcara, Plzeň, Klatovská 109</t>
  </si>
  <si>
    <t>00669695</t>
  </si>
  <si>
    <t>Střední zdravotnická škola a Vyšší odborná škola zdravotnická, Plzeň, Karlovarská 99</t>
  </si>
  <si>
    <t>00022578</t>
  </si>
  <si>
    <t>Domov pro osoby se zdravotním postižením Horní Bříza, příspěvková organizace</t>
  </si>
  <si>
    <t>00518557</t>
  </si>
  <si>
    <t>Hotelová škola, Plzeň, U Borského parku 3</t>
  </si>
  <si>
    <t>QUIT IIS</t>
  </si>
  <si>
    <t>07</t>
  </si>
  <si>
    <t>00078077</t>
  </si>
  <si>
    <t>Studijní a vědecká knihovna Plzeňského kraje</t>
  </si>
  <si>
    <t>VIS Účtárna</t>
  </si>
  <si>
    <t>00077615</t>
  </si>
  <si>
    <t>Střední odborná škola a Střední odborné učiliště, Sušice, U Kapličky 761</t>
  </si>
  <si>
    <t>00497061</t>
  </si>
  <si>
    <t>Střední odborné učiliště stavební, Plzeň, Borská 55</t>
  </si>
  <si>
    <t>00376469</t>
  </si>
  <si>
    <t>Střední odborná škola a Střední odborné učiliště, Horšovský Týn, Littrowa 122</t>
  </si>
  <si>
    <t>ALTUS VARIO</t>
  </si>
  <si>
    <t>e-spis LITE</t>
  </si>
  <si>
    <t>00520152</t>
  </si>
  <si>
    <t>Střední odborná škola obchodu, užitého umění a designu, Plzeň, Nerudova 33</t>
  </si>
  <si>
    <t>Gymnázium a Střední odborná škola, Plasy</t>
  </si>
  <si>
    <t>Základní škola a Mateřská škola pro zrakově postižené a vady řeči, Plzeň, Lazaretní 25</t>
  </si>
  <si>
    <t>Domov pro osoby se zdravotním postižením Bystřice nad Úhlavou, příspěvková organizace</t>
  </si>
  <si>
    <t>Obchodní akademie, Plzeň, nám. T. G. Masaryka 13</t>
  </si>
  <si>
    <t>Střední odborné učiliště, Domažlice, Prokopa Velikého 640</t>
  </si>
  <si>
    <t>Domov sociálních služeb Liblín, příspěvková organizace</t>
  </si>
  <si>
    <t>Střední průmyslová škola stavební, Plzeň, Chodské nám. 2</t>
  </si>
  <si>
    <t>Střední škola, Rokycany, Jeřabinová 96/III</t>
  </si>
  <si>
    <t>Dům seniorů Kdyně, příspěvková organizace</t>
  </si>
  <si>
    <t>ABRA</t>
  </si>
  <si>
    <t>Gymnázium a Střední odborná škola, Rokycany, Mládežníků 1115</t>
  </si>
  <si>
    <t>Gymnázium, Plzeň, Mikulášské nám. 23</t>
  </si>
  <si>
    <t>Gymnázium Jaroslava Vrchlického, Klatovy, Národních mučedníků 347</t>
  </si>
  <si>
    <t>Masarykovo gymnázium, Plzeň, Petákova 2</t>
  </si>
  <si>
    <t>Gymnázium Luďka Pika, Plzeň, Opavská 21</t>
  </si>
  <si>
    <t>00523925</t>
  </si>
  <si>
    <t>Integrovaná střední škola živnostenská, Plzeň, Škroupova 13</t>
  </si>
  <si>
    <t>pilot</t>
  </si>
  <si>
    <t>Domov klidného stáří v Žinkovech, příspěvková organizace</t>
  </si>
  <si>
    <t>00077691</t>
  </si>
  <si>
    <t>Střední škola, Oselce 1</t>
  </si>
  <si>
    <t>Sportovní gymnázium Plzeň</t>
  </si>
  <si>
    <t>Dům sociální péče Kralovice, příspěvková organizace</t>
  </si>
  <si>
    <t>00574406</t>
  </si>
  <si>
    <t>Střední škola informatiky a finančních služeb, Plzeň, Klatovská 200 G</t>
  </si>
  <si>
    <t>Vyšší odborná škola, Obchodní akademie, Střední zdravotnická škola a Jazyková škola s právem státní jazykové zkoušky, Klatovy, Plánická 196</t>
  </si>
  <si>
    <t>Gymnázium J.Š.Baara, Domažlice, Pivovarská 323</t>
  </si>
  <si>
    <t>Střední průmyslová škola, Klatovy, nábřeží Kpt. Nálepky 362</t>
  </si>
  <si>
    <t>Konzervatoř, Plzeň, Kopeckého sady 10</t>
  </si>
  <si>
    <t>Základní škola a Odborná škola, Horšovský Týn, Nádražní 89</t>
  </si>
  <si>
    <t>Pedagogicko-psychologická poradna, Plzeň, Částkova 78</t>
  </si>
  <si>
    <t>Vyšší odborná škola, Obchodní akademie a Střední zdravotnická škola, Domažlice, Erbenova 184</t>
  </si>
  <si>
    <t>Základní škola a Mateřská škola pro sluchově postižené, Plzeň, Mohylová 90</t>
  </si>
  <si>
    <t>Střední škola živnostenská a Základní škola, Planá</t>
  </si>
  <si>
    <t>Základní škola a Odborná škola, Zbůch, V Sídlišti 349</t>
  </si>
  <si>
    <t>Domov pro osoby se zdravotním postižením Milíře, příspěvková organizace</t>
  </si>
  <si>
    <t>09</t>
  </si>
  <si>
    <t>Dětský domov, Staňkov</t>
  </si>
  <si>
    <t>Základní škola a Mateřská škola při Fakultní nemocnici, Plzeň, alej Svobody 80</t>
  </si>
  <si>
    <t>00077631</t>
  </si>
  <si>
    <t>Střední škola, Horažďovice, Blatenská 313</t>
  </si>
  <si>
    <t>00520110</t>
  </si>
  <si>
    <t>Střední průmyslová škola, Tachov, Světce 1</t>
  </si>
  <si>
    <t>Gymnázium, Stříbro, Soběslavova 1426</t>
  </si>
  <si>
    <t>Základní umělecká škola Josefa Kličky, Klatovy, Plánická 208</t>
  </si>
  <si>
    <t>Středisko volného času RADOVÁNEK</t>
  </si>
  <si>
    <t>Dětský domov, Kašperské Hory</t>
  </si>
  <si>
    <t>Základní umělecká škola, Plzeň, Chválenická 17</t>
  </si>
  <si>
    <t>Odborná škola výroby a služeb, Plzeň, Vejprnická 56</t>
  </si>
  <si>
    <t>00077704</t>
  </si>
  <si>
    <t>Střední škola, Kralovice, nám. Osvobození 32</t>
  </si>
  <si>
    <t>Základní umělecká škola Bedřicha Smetany, Plzeň, Revoluční 100</t>
  </si>
  <si>
    <t>Dětský domov DOMINO, Plzeň</t>
  </si>
  <si>
    <t>Středisko služeb školám, Plzeň, Částkova 78</t>
  </si>
  <si>
    <t>Střední odborná škola, Stříbro, Benešova 508</t>
  </si>
  <si>
    <t>Domov pro seniory Vlčice, příspěvková organizace</t>
  </si>
  <si>
    <t>Základní umělecká škola, Plzeň, Terezie Brzkové 33</t>
  </si>
  <si>
    <t>Gymnázium, Blovice, Družstevní 650</t>
  </si>
  <si>
    <t>00263338</t>
  </si>
  <si>
    <t>Západočeská galerie v Plzni</t>
  </si>
  <si>
    <t>Základní umělecká škola, Plzeň, Sokolovská 30</t>
  </si>
  <si>
    <t>00671045</t>
  </si>
  <si>
    <t>Dětský domov Trnová</t>
  </si>
  <si>
    <t>Základní škola, Plzeň, Heyrovského 23</t>
  </si>
  <si>
    <t>Gymnázium, Tachov, Pionýrská 1370</t>
  </si>
  <si>
    <t>GINIS Express</t>
  </si>
  <si>
    <t>00077879</t>
  </si>
  <si>
    <t>Střední škola, Bor, Plzeňská 231</t>
  </si>
  <si>
    <t>Základní škola speciální, Plzeň, Skupova 15</t>
  </si>
  <si>
    <t>Gymnázium, Sušice, Fr. Procházky 324</t>
  </si>
  <si>
    <t>Krajské centrum vzdělávání a Jazyková škola s právem státní jazykové zkoušky, Plzeň, sady 5. května 42</t>
  </si>
  <si>
    <t>Základní škola, Plzeň, Podmostní 1</t>
  </si>
  <si>
    <t>Dětský domov, Nepomuk</t>
  </si>
  <si>
    <t>Dětský domov, Horšovský Týn</t>
  </si>
  <si>
    <t>EIS JASU</t>
  </si>
  <si>
    <t>Základní škola a Mateřská škola, Tachov, Petra Jilemnického 1995</t>
  </si>
  <si>
    <t>Dětský domov, Tachov</t>
  </si>
  <si>
    <t>00177270</t>
  </si>
  <si>
    <t>Galerie Klatovy/Klenová</t>
  </si>
  <si>
    <t>Dětský domov Čtyřlístek, Planá</t>
  </si>
  <si>
    <t>Základní škola a Mateřská škola, Klatovy, Hálkova 133</t>
  </si>
  <si>
    <t>Základní škola, Rokycany, Čechova 40</t>
  </si>
  <si>
    <t>Základní umělecká škola, Tachov, Rokycanova 1</t>
  </si>
  <si>
    <t>00075078</t>
  </si>
  <si>
    <t>Vlastivědné muzeum Dr. Hostaše v Klatovech</t>
  </si>
  <si>
    <t>00368563</t>
  </si>
  <si>
    <t>Muzeum a galerie severního Plzeňska v Mariánské Týnici</t>
  </si>
  <si>
    <t>OP</t>
  </si>
  <si>
    <t>Centrální nákup Plzeňského kraje, příspěvková organizace</t>
  </si>
  <si>
    <t>pilot (účetnictví vede Středisko služeb školám)</t>
  </si>
  <si>
    <t>00075116</t>
  </si>
  <si>
    <t>Muzeum Šumavy Sušice</t>
  </si>
  <si>
    <t>Dům dětí a mládeže, Klatovy, ul. 5. května 109</t>
  </si>
  <si>
    <t>00075710</t>
  </si>
  <si>
    <t>Muzeum jižního Plzeňska v Blovicích</t>
  </si>
  <si>
    <t>00073873</t>
  </si>
  <si>
    <t>Muzeum Chodska v Domažlicích</t>
  </si>
  <si>
    <t>ACONTO</t>
  </si>
  <si>
    <t>00075094</t>
  </si>
  <si>
    <t>Stálá divadelní scéna Klatovy</t>
  </si>
  <si>
    <t>Dům dětí a mládeže, Rokycany, Čechova 1155</t>
  </si>
  <si>
    <t>Základní škola, Stříbro, Revoluční 1431</t>
  </si>
  <si>
    <t>Dům dětí a mládeže, Horažďovice, Zámek 11</t>
  </si>
  <si>
    <t>POHODA</t>
  </si>
  <si>
    <t>00076716</t>
  </si>
  <si>
    <t>Muzeum Českého lesa v Tachově</t>
  </si>
  <si>
    <t>HABAKUK</t>
  </si>
  <si>
    <t>Základní umělecká škola, Planá, Dukelských hrdinů 85</t>
  </si>
  <si>
    <t>Dům dětí a mládeže, Nýrsko, Husova 156</t>
  </si>
  <si>
    <t>00368601</t>
  </si>
  <si>
    <t>Hvězdárna v Rokycanech</t>
  </si>
  <si>
    <t>Základní umělecká škola, Rokycany, Jiráskova 181</t>
  </si>
  <si>
    <t>00377813</t>
  </si>
  <si>
    <t>Dům dětí a mládeže, Tachov, Školní 1638</t>
  </si>
  <si>
    <t>CELKEM PO</t>
  </si>
  <si>
    <t>z celkového počtu PO</t>
  </si>
  <si>
    <r>
      <t xml:space="preserve">z celkového počtu PO, které </t>
    </r>
    <r>
      <rPr>
        <b/>
        <sz val="10"/>
        <color indexed="8"/>
        <rFont val="Arial"/>
        <family val="2"/>
        <charset val="238"/>
      </rPr>
      <t>nemají</t>
    </r>
    <r>
      <rPr>
        <sz val="10"/>
        <color indexed="8"/>
        <rFont val="Arial"/>
        <family val="2"/>
        <charset val="238"/>
      </rPr>
      <t xml:space="preserve"> SW pro EFK</t>
    </r>
  </si>
  <si>
    <t>z celkového počtu PO, které mají SW pro EFK</t>
  </si>
  <si>
    <t>nemá SW pro EFK</t>
  </si>
  <si>
    <t>má SW pro EFK</t>
  </si>
  <si>
    <t>Helios FENIX</t>
  </si>
  <si>
    <t>VIS účtárna</t>
  </si>
  <si>
    <t>Altus Vario</t>
  </si>
  <si>
    <t>Money</t>
  </si>
  <si>
    <t>Pohoda</t>
  </si>
  <si>
    <t>Habakuk</t>
  </si>
  <si>
    <t>počet organizací</t>
  </si>
  <si>
    <t>plátce DPH</t>
  </si>
  <si>
    <t>evidence PAP</t>
  </si>
  <si>
    <t>externí účetnictví</t>
  </si>
  <si>
    <t>doplňková činnost</t>
  </si>
  <si>
    <t>jedno samostat.hospodář.středisko</t>
  </si>
  <si>
    <t>dvě samostat.hospodář.střediska</t>
  </si>
  <si>
    <t>tři a více samost.hospodář. středisek</t>
  </si>
  <si>
    <t>SW pro ESSS</t>
  </si>
  <si>
    <t>chce být pilotem</t>
  </si>
  <si>
    <t>https://www.lentea.com/lentea-pro-skoly/lentea-pro-skoly.html</t>
  </si>
  <si>
    <t>https://www.softpc.cz/produkty-sluzby/ekonomika/objednavky.html</t>
  </si>
  <si>
    <t>Organizační nastavení (orgware)</t>
  </si>
  <si>
    <t>Školení uživatelů a metodiků</t>
  </si>
  <si>
    <t>Vzorová směrnice VŘKS</t>
  </si>
  <si>
    <t>Vzorová směrnice  Řízení rizik</t>
  </si>
  <si>
    <t>Metodika oběhu dokladů</t>
  </si>
  <si>
    <t>Integrace</t>
  </si>
  <si>
    <t>Spisová služba AthenA</t>
  </si>
  <si>
    <t>IDM epusa</t>
  </si>
  <si>
    <t>Kybernetická bezpečnost</t>
  </si>
  <si>
    <t>Datové sklady</t>
  </si>
  <si>
    <t>Investice</t>
  </si>
  <si>
    <t>Pol.</t>
  </si>
  <si>
    <t>Položka</t>
  </si>
  <si>
    <t>Cena</t>
  </si>
  <si>
    <t>S DPH</t>
  </si>
  <si>
    <t>Počet j.</t>
  </si>
  <si>
    <t>Cena za j.</t>
  </si>
  <si>
    <t>1.</t>
  </si>
  <si>
    <t>CC Licence  &gt; 25+ uživatelů</t>
  </si>
  <si>
    <t>2.</t>
  </si>
  <si>
    <t>CC Implementace &gt; 25+ uživatelů</t>
  </si>
  <si>
    <t>3.</t>
  </si>
  <si>
    <t>CC Licence  &lt; 25 uživatelů</t>
  </si>
  <si>
    <t>4.</t>
  </si>
  <si>
    <t>CC Implementace &lt; 25 uživatelů</t>
  </si>
  <si>
    <t>5.</t>
  </si>
  <si>
    <t>6.</t>
  </si>
  <si>
    <t>7.</t>
  </si>
  <si>
    <t>Celkem</t>
  </si>
  <si>
    <t>Investice 1 organizace</t>
  </si>
  <si>
    <t>Při objednání 100+ organizací sleva  15%</t>
  </si>
  <si>
    <t>Celkem po slevě 15%</t>
  </si>
  <si>
    <t>Provoz</t>
  </si>
  <si>
    <t>Podpora 25h</t>
  </si>
  <si>
    <t>Údržba licence CC</t>
  </si>
  <si>
    <t>CROSEUS Monitoring 10 lic.</t>
  </si>
  <si>
    <t>Provoz 1 organizace</t>
  </si>
  <si>
    <t>Při objednání 100+ organizací sleva  5%</t>
  </si>
  <si>
    <t>PROVOZ</t>
  </si>
  <si>
    <t>Provoz za 4 roky (po slevě)</t>
  </si>
  <si>
    <t>Ročně provoz</t>
  </si>
  <si>
    <t>Měsíčně provoz</t>
  </si>
  <si>
    <t>Měsíčně provoz 1 organizace</t>
  </si>
  <si>
    <t>Celkové výdaje</t>
  </si>
  <si>
    <t>Celkem za 4 roky (po slevě)</t>
  </si>
  <si>
    <t>1 organizace za 1 měsíc</t>
  </si>
  <si>
    <t>BI</t>
  </si>
  <si>
    <t>CROSEUS CLOUD Licence &gt; 25+ uživatelů</t>
  </si>
  <si>
    <t>CROSEUS CLOUD Implementace &gt; 25+ uživatelů</t>
  </si>
  <si>
    <t>CROSEUS CLOUD Licence &lt; =25 uživatelů</t>
  </si>
  <si>
    <t>CROSEUS CLOUD Implementace &lt;= 25 uživatelů</t>
  </si>
  <si>
    <t xml:space="preserve">Licence a implementace </t>
  </si>
  <si>
    <t>Zákaznická podpora 25hodin</t>
  </si>
  <si>
    <t>Provoz - měsíční paušál</t>
  </si>
  <si>
    <t>Údržba licence CROSEUS CLOUD</t>
  </si>
  <si>
    <t>CROSEUS Monitoring 1 licence - volitelné</t>
  </si>
  <si>
    <t>Velká organizace</t>
  </si>
  <si>
    <t>Střední organizace</t>
  </si>
  <si>
    <t>Malá organizace</t>
  </si>
  <si>
    <t>Mikro organizace</t>
  </si>
  <si>
    <t>Celkem s DPH</t>
  </si>
  <si>
    <t>Cena za j./M</t>
  </si>
  <si>
    <t>Cena za j./M vč. DPH</t>
  </si>
  <si>
    <t>Cena za j. vč. DPH</t>
  </si>
  <si>
    <t>Celkem s DPH/celk.M</t>
  </si>
  <si>
    <t>Celkem s DPH/celk.M/vš. PO</t>
  </si>
  <si>
    <t>Celkem za j./R vč. DPH</t>
  </si>
  <si>
    <t>Celkem s DPH/R/vš. PO</t>
  </si>
  <si>
    <t>Cena za j. bez DPH</t>
  </si>
  <si>
    <t>Cena za j. bez DPH/R</t>
  </si>
  <si>
    <t>Cena za j. bez DPH/M</t>
  </si>
  <si>
    <t>Cena celkem bez DPH/vš. PO</t>
  </si>
  <si>
    <t>Cena celkem s DPH/vš. PO</t>
  </si>
  <si>
    <t>prům.cena 1 PO/M</t>
  </si>
  <si>
    <t>Měsíce celkem (do 31.12.2027)</t>
  </si>
  <si>
    <t>Celkem za j./R bez DPH</t>
  </si>
  <si>
    <t>Celkem (do 31.12.2027)</t>
  </si>
  <si>
    <t>Implementace 30 PO</t>
  </si>
  <si>
    <t>Implementace 75 PO</t>
  </si>
  <si>
    <t>Etapa</t>
  </si>
  <si>
    <t>Zahájení</t>
  </si>
  <si>
    <t>Ukončení</t>
  </si>
  <si>
    <t>Obsahuje</t>
  </si>
  <si>
    <t>Provoz 30 PO (postupně)</t>
  </si>
  <si>
    <t>Provoz 30 PO (celé období)</t>
  </si>
  <si>
    <t>Provoz 75 PO (postupně)</t>
  </si>
  <si>
    <t>Provoz 105</t>
  </si>
  <si>
    <t>Počet měsíců</t>
  </si>
  <si>
    <t>Počet j. (ODHAD)</t>
  </si>
  <si>
    <t>Provoz 30 PO postupně (1.1.2024-30.6.2025)</t>
  </si>
  <si>
    <t>prům. Kč/M/1PO</t>
  </si>
  <si>
    <t>Implementace 30 PO (1.10.2023-31.3.2025)</t>
  </si>
  <si>
    <t>Implementace 75 PO (1.7.2025-31.12.2027)</t>
  </si>
  <si>
    <t>Počet j. (CELKEM)</t>
  </si>
  <si>
    <t>Cena za vš. PO bez DPH</t>
  </si>
  <si>
    <t>Cena za vš. PO s DPH</t>
  </si>
  <si>
    <t>Cena za j./R bez DPH</t>
  </si>
  <si>
    <t>Provoz 75 PO postupně (1.10.2025-31.12.2027)</t>
  </si>
  <si>
    <t>Provoz 105 PO (na 1 rok)</t>
  </si>
  <si>
    <t>Provoz 30 PO celé období (1.7.2025-31.12.2027)</t>
  </si>
  <si>
    <t>Měsíce celkem (1.7.2025-31.12.2027)</t>
  </si>
  <si>
    <t>Měsíce celkem (1.1.2024-30.6.2025)</t>
  </si>
  <si>
    <t>Provoz 75 PO (1.10.2025-31.12.2027)</t>
  </si>
  <si>
    <t>Jednotka</t>
  </si>
  <si>
    <t>Počet jednotek</t>
  </si>
  <si>
    <t>počet PO</t>
  </si>
  <si>
    <t>měsíců</t>
  </si>
  <si>
    <t>hod (20hod/M)</t>
  </si>
  <si>
    <t>CELKEM 105 PO (Implementace + provoz do 31.12.2027)</t>
  </si>
  <si>
    <t>CELKEM (pro 1. etapu)</t>
  </si>
  <si>
    <t>Celkem bez DPH</t>
  </si>
  <si>
    <t>Cena / 1 počet bez DPH</t>
  </si>
  <si>
    <t>Umístění PO v TCK</t>
  </si>
  <si>
    <r>
      <t xml:space="preserve">Údržba SW </t>
    </r>
    <r>
      <rPr>
        <sz val="11"/>
        <color rgb="FF000000"/>
        <rFont val="Calibri"/>
        <family val="2"/>
        <charset val="238"/>
        <scheme val="minor"/>
      </rPr>
      <t>(technologická+legislativní)</t>
    </r>
  </si>
  <si>
    <r>
      <t xml:space="preserve">Podpora </t>
    </r>
    <r>
      <rPr>
        <sz val="11"/>
        <color rgb="FF000000"/>
        <rFont val="Calibri"/>
        <family val="2"/>
        <charset val="238"/>
        <scheme val="minor"/>
      </rPr>
      <t>(zákaznická+metodická)</t>
    </r>
  </si>
  <si>
    <t>2 osoby (metodik + IT specialista)</t>
  </si>
  <si>
    <t>Ostatní provozní náklady pro 30 PO (1.10.2023-30.6.2025)</t>
  </si>
  <si>
    <r>
      <rPr>
        <b/>
        <sz val="11"/>
        <color rgb="FF000000"/>
        <rFont val="Calibri"/>
        <family val="2"/>
        <charset val="238"/>
        <scheme val="minor"/>
      </rPr>
      <t>Kvartální metodická podpora</t>
    </r>
    <r>
      <rPr>
        <sz val="11"/>
        <color indexed="8"/>
        <rFont val="Calibri"/>
        <family val="2"/>
        <charset val="238"/>
        <scheme val="minor"/>
      </rPr>
      <t xml:space="preserve"> (pravidel. školení+audit systému)</t>
    </r>
  </si>
  <si>
    <t>Počet měsíců (max)</t>
  </si>
  <si>
    <t>Jednotková cena bez DPH</t>
  </si>
  <si>
    <t>Jednotková cena DPH (21%)</t>
  </si>
  <si>
    <t>Jednotková cena s DPH</t>
  </si>
  <si>
    <t>Nabídková cena v Kč bez DPH</t>
  </si>
  <si>
    <t>Částka DPH (sazba 21%)</t>
  </si>
  <si>
    <t>Nabídková cena v Kč vč. DPH</t>
  </si>
  <si>
    <t>Implementace v organizaci (do 2 uživatelů)</t>
  </si>
  <si>
    <t>Implementace v organizaci (do 10 uživatelů)</t>
  </si>
  <si>
    <t>Implementace v organizaci (do 25 uživatelů)</t>
  </si>
  <si>
    <t>Implementace v organizaci (nad 25 uživatelů)</t>
  </si>
  <si>
    <t>Počet organizací</t>
  </si>
  <si>
    <t>Provoz v hostingu pro organizaci (do 2 uživatelů)</t>
  </si>
  <si>
    <t>Provoz v hostingu pro organizaci (do 10 uživatelů)</t>
  </si>
  <si>
    <t>Provoz v hostingu pro organizaci (do 25 uživatelů)</t>
  </si>
  <si>
    <t>Provoz v hostingu pro organizaci (nad 25 uživatelů)</t>
  </si>
  <si>
    <t>Produktivní provoz pro organizaci (do 2 uživatelů)</t>
  </si>
  <si>
    <t>8.</t>
  </si>
  <si>
    <t>Produktivní provoz pro organizaci (do 10 uživatelů)</t>
  </si>
  <si>
    <t>Produktivní provoz pro organizaci (do 25 uživatelů)</t>
  </si>
  <si>
    <t>Produktivní provoz pro organizaci (nad 25 uživatelů)</t>
  </si>
  <si>
    <t>Ostatní platby</t>
  </si>
  <si>
    <t>Zákaznická podpora</t>
  </si>
  <si>
    <t>Metodická podpora</t>
  </si>
  <si>
    <t>Zajištění souladu ESŘK</t>
  </si>
  <si>
    <t>Počet jednotek (jednorázová platba/počet měsíců</t>
  </si>
  <si>
    <t>Částka DPH (21%)</t>
  </si>
  <si>
    <t>Položka č. (Krycí list - část 5.)</t>
  </si>
  <si>
    <t>9.</t>
  </si>
  <si>
    <t>10.</t>
  </si>
  <si>
    <t>11.</t>
  </si>
  <si>
    <t>12.</t>
  </si>
  <si>
    <t>13.</t>
  </si>
  <si>
    <t>14.</t>
  </si>
  <si>
    <t>16.</t>
  </si>
  <si>
    <t>15.</t>
  </si>
  <si>
    <t>17.</t>
  </si>
  <si>
    <t>18.</t>
  </si>
  <si>
    <r>
      <t xml:space="preserve">Měsíce celkem </t>
    </r>
    <r>
      <rPr>
        <b/>
        <sz val="11"/>
        <rFont val="Calibri"/>
        <family val="2"/>
        <charset val="238"/>
        <scheme val="minor"/>
      </rPr>
      <t>(1.7.2024-31.12.2025)</t>
    </r>
  </si>
  <si>
    <r>
      <t xml:space="preserve">Měsíce celkem </t>
    </r>
    <r>
      <rPr>
        <b/>
        <sz val="11"/>
        <rFont val="Calibri"/>
        <family val="2"/>
        <charset val="238"/>
        <scheme val="minor"/>
      </rPr>
      <t>(1.1.2026-30.6.2028)</t>
    </r>
  </si>
  <si>
    <r>
      <t xml:space="preserve">CELKOVÁ NABÍDKOVÁ CENA </t>
    </r>
    <r>
      <rPr>
        <i/>
        <sz val="12"/>
        <color rgb="FF000000"/>
        <rFont val="Calibri"/>
        <family val="2"/>
        <charset val="238"/>
        <scheme val="minor"/>
      </rPr>
      <t xml:space="preserve">(bude uvedena v Krycím listu - část 4.) </t>
    </r>
  </si>
  <si>
    <t xml:space="preserve">Implementace nástroje pro manažerské rozhodování, podporu výkonu interního auditu a provádění veřejnosprávní kontroly vzdálenou formou </t>
  </si>
  <si>
    <t>Produktivní provoz nástroje pro manažerské rozhodování, podporu výkonu interního auditu a provádění veřejnosprávní kontroly vzdálenou formou</t>
  </si>
  <si>
    <t>Implementace 40 PO</t>
  </si>
  <si>
    <t>Produktivní provoz 40 PO (postupně 3-18 měs.)</t>
  </si>
  <si>
    <t>Produktivní provoz 40 PO (30 měsíců)</t>
  </si>
  <si>
    <t>Implementace 40 PO (1.4.2024-30.9.2025)</t>
  </si>
  <si>
    <t>Provoz 40 PO nabíhající postupně (1.7.2024-31.12.2025)</t>
  </si>
  <si>
    <t>Provoz všech 40 PO (1.1.2026-30.6.2028)</t>
  </si>
  <si>
    <t>Vyhodnocení implementace na 40 PO</t>
  </si>
  <si>
    <t>Veřejná zakázka</t>
  </si>
  <si>
    <t xml:space="preserve">Elektronický systém řídicí kontroly příspěvkových organizací zřizovaných Plzeňským krajem </t>
  </si>
  <si>
    <t>Pokyny pro vyplnění</t>
  </si>
  <si>
    <t>Dodavatel</t>
  </si>
  <si>
    <t>Název</t>
  </si>
  <si>
    <t>Modelový příklad k nacenění nabídkové ceny</t>
  </si>
  <si>
    <t>Příloha k Příloze č. 1 ZD</t>
  </si>
  <si>
    <t>IČO</t>
  </si>
  <si>
    <t>Předpokládaný časový harmonogram</t>
  </si>
  <si>
    <t>Dodavatel vyplní svůj název, IČO a jednotkové ceny bez DPH do žlutě podbarvených polí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</si>
</sst>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38" x14ac:knownFonts="1">
    <font>
      <sz val="8"/>
      <color indexed="8"/>
      <name val="Verdana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u/>
      <sz val="8"/>
      <color theme="10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Verdana"/>
      <family val="2"/>
      <charset val="238"/>
    </font>
    <font>
      <b/>
      <i/>
      <sz val="9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u/>
      <sz val="12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Fill="0" applyProtection="0"/>
    <xf numFmtId="0" fontId="12" fillId="0" borderId="0" applyNumberFormat="0" applyFill="0" applyBorder="0" applyAlignment="0" applyProtection="0"/>
    <xf numFmtId="0" fontId="1" fillId="0" borderId="0"/>
  </cellStyleXfs>
  <cellXfs count="268"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/>
    </xf>
    <xf numFmtId="49" fontId="3" fillId="4" borderId="1" xfId="0" applyNumberFormat="1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/>
    </xf>
    <xf numFmtId="49" fontId="3" fillId="5" borderId="1" xfId="0" applyNumberFormat="1" applyFont="1" applyFill="1" applyBorder="1" applyAlignment="1" applyProtection="1">
      <alignment vertical="center"/>
    </xf>
    <xf numFmtId="4" fontId="3" fillId="5" borderId="1" xfId="0" applyNumberFormat="1" applyFont="1" applyFill="1" applyBorder="1" applyAlignment="1" applyProtection="1">
      <alignment vertical="center"/>
    </xf>
    <xf numFmtId="49" fontId="3" fillId="5" borderId="1" xfId="0" applyNumberFormat="1" applyFont="1" applyFill="1" applyBorder="1" applyAlignment="1" applyProtection="1">
      <alignment horizontal="right" vertical="center"/>
    </xf>
    <xf numFmtId="0" fontId="3" fillId="5" borderId="1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vertical="center"/>
    </xf>
    <xf numFmtId="164" fontId="5" fillId="0" borderId="0" xfId="0" applyNumberFormat="1" applyFont="1" applyFill="1" applyAlignment="1" applyProtection="1">
      <alignment vertical="center"/>
    </xf>
    <xf numFmtId="164" fontId="4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8" fillId="0" borderId="0" xfId="0" applyFont="1" applyFill="1" applyProtection="1"/>
    <xf numFmtId="164" fontId="9" fillId="0" borderId="0" xfId="0" applyNumberFormat="1" applyFont="1" applyFill="1" applyAlignment="1" applyProtection="1">
      <alignment vertical="center"/>
    </xf>
    <xf numFmtId="164" fontId="8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vertical="center"/>
    </xf>
    <xf numFmtId="164" fontId="11" fillId="0" borderId="0" xfId="0" applyNumberFormat="1" applyFont="1" applyFill="1" applyAlignment="1" applyProtection="1">
      <alignment vertical="center"/>
    </xf>
    <xf numFmtId="164" fontId="8" fillId="0" borderId="0" xfId="0" applyNumberFormat="1" applyFont="1" applyFill="1" applyProtection="1"/>
    <xf numFmtId="0" fontId="9" fillId="0" borderId="0" xfId="0" applyFont="1" applyFill="1" applyProtection="1"/>
    <xf numFmtId="1" fontId="8" fillId="0" borderId="0" xfId="0" applyNumberFormat="1" applyFont="1" applyFill="1" applyAlignment="1" applyProtection="1">
      <alignment vertical="center"/>
    </xf>
    <xf numFmtId="0" fontId="8" fillId="0" borderId="1" xfId="0" applyFont="1" applyFill="1" applyBorder="1" applyProtection="1"/>
    <xf numFmtId="164" fontId="9" fillId="0" borderId="1" xfId="0" applyNumberFormat="1" applyFont="1" applyFill="1" applyBorder="1" applyAlignment="1" applyProtection="1">
      <alignment vertical="center"/>
    </xf>
    <xf numFmtId="164" fontId="8" fillId="0" borderId="1" xfId="0" applyNumberFormat="1" applyFont="1" applyFill="1" applyBorder="1" applyAlignment="1" applyProtection="1">
      <alignment vertical="center"/>
    </xf>
    <xf numFmtId="164" fontId="10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Protection="1"/>
    <xf numFmtId="164" fontId="9" fillId="0" borderId="1" xfId="0" applyNumberFormat="1" applyFont="1" applyFill="1" applyBorder="1" applyProtection="1"/>
    <xf numFmtId="164" fontId="8" fillId="0" borderId="1" xfId="0" applyNumberFormat="1" applyFont="1" applyFill="1" applyBorder="1" applyProtection="1"/>
    <xf numFmtId="1" fontId="9" fillId="0" borderId="0" xfId="0" applyNumberFormat="1" applyFont="1" applyFill="1" applyAlignment="1" applyProtection="1">
      <alignment vertical="center"/>
    </xf>
    <xf numFmtId="164" fontId="12" fillId="0" borderId="0" xfId="1" applyNumberFormat="1" applyFill="1" applyAlignment="1" applyProtection="1">
      <alignment vertical="center"/>
    </xf>
    <xf numFmtId="0" fontId="13" fillId="0" borderId="0" xfId="0" applyFont="1" applyFill="1" applyProtection="1"/>
    <xf numFmtId="164" fontId="9" fillId="3" borderId="1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Protection="1"/>
    <xf numFmtId="0" fontId="13" fillId="0" borderId="1" xfId="0" applyFont="1" applyFill="1" applyBorder="1" applyProtection="1"/>
    <xf numFmtId="164" fontId="13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Protection="1"/>
    <xf numFmtId="164" fontId="16" fillId="0" borderId="1" xfId="0" applyNumberFormat="1" applyFont="1" applyFill="1" applyBorder="1" applyAlignment="1" applyProtection="1">
      <alignment vertical="center"/>
    </xf>
    <xf numFmtId="164" fontId="14" fillId="0" borderId="1" xfId="0" applyNumberFormat="1" applyFont="1" applyFill="1" applyBorder="1" applyAlignment="1" applyProtection="1">
      <alignment vertical="center"/>
    </xf>
    <xf numFmtId="164" fontId="17" fillId="0" borderId="1" xfId="0" applyNumberFormat="1" applyFont="1" applyFill="1" applyBorder="1" applyAlignment="1" applyProtection="1">
      <alignment vertical="center"/>
    </xf>
    <xf numFmtId="164" fontId="13" fillId="0" borderId="1" xfId="0" applyNumberFormat="1" applyFont="1" applyFill="1" applyBorder="1" applyProtection="1"/>
    <xf numFmtId="164" fontId="14" fillId="0" borderId="0" xfId="0" applyNumberFormat="1" applyFont="1" applyFill="1" applyAlignment="1" applyProtection="1">
      <alignment vertical="center"/>
    </xf>
    <xf numFmtId="164" fontId="18" fillId="0" borderId="1" xfId="0" applyNumberFormat="1" applyFont="1" applyFill="1" applyBorder="1" applyProtection="1"/>
    <xf numFmtId="164" fontId="18" fillId="0" borderId="0" xfId="0" applyNumberFormat="1" applyFont="1" applyFill="1" applyProtection="1"/>
    <xf numFmtId="164" fontId="18" fillId="0" borderId="1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Alignment="1" applyProtection="1">
      <alignment vertical="center"/>
    </xf>
    <xf numFmtId="0" fontId="18" fillId="0" borderId="1" xfId="0" applyFont="1" applyFill="1" applyBorder="1" applyProtection="1"/>
    <xf numFmtId="0" fontId="9" fillId="6" borderId="1" xfId="0" applyFont="1" applyFill="1" applyBorder="1" applyProtection="1"/>
    <xf numFmtId="164" fontId="9" fillId="6" borderId="1" xfId="0" applyNumberFormat="1" applyFont="1" applyFill="1" applyBorder="1" applyProtection="1"/>
    <xf numFmtId="164" fontId="9" fillId="6" borderId="1" xfId="0" applyNumberFormat="1" applyFont="1" applyFill="1" applyBorder="1" applyAlignment="1" applyProtection="1">
      <alignment vertical="center"/>
    </xf>
    <xf numFmtId="164" fontId="9" fillId="7" borderId="1" xfId="0" applyNumberFormat="1" applyFont="1" applyFill="1" applyBorder="1" applyAlignment="1" applyProtection="1">
      <alignment vertical="center"/>
    </xf>
    <xf numFmtId="1" fontId="8" fillId="7" borderId="1" xfId="0" applyNumberFormat="1" applyFont="1" applyFill="1" applyBorder="1" applyAlignment="1" applyProtection="1">
      <alignment vertical="center"/>
    </xf>
    <xf numFmtId="164" fontId="10" fillId="7" borderId="1" xfId="0" applyNumberFormat="1" applyFont="1" applyFill="1" applyBorder="1" applyAlignment="1" applyProtection="1">
      <alignment vertical="center"/>
    </xf>
    <xf numFmtId="3" fontId="9" fillId="7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9" fillId="7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164" fontId="11" fillId="7" borderId="1" xfId="0" applyNumberFormat="1" applyFont="1" applyFill="1" applyBorder="1" applyAlignment="1" applyProtection="1">
      <alignment vertical="center"/>
    </xf>
    <xf numFmtId="0" fontId="11" fillId="7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164" fontId="11" fillId="0" borderId="1" xfId="0" applyNumberFormat="1" applyFont="1" applyFill="1" applyBorder="1" applyAlignment="1" applyProtection="1">
      <alignment vertical="center"/>
    </xf>
    <xf numFmtId="1" fontId="9" fillId="0" borderId="1" xfId="0" applyNumberFormat="1" applyFont="1" applyFill="1" applyBorder="1" applyAlignment="1" applyProtection="1">
      <alignment vertical="center"/>
    </xf>
    <xf numFmtId="164" fontId="11" fillId="4" borderId="1" xfId="0" applyNumberFormat="1" applyFont="1" applyFill="1" applyBorder="1" applyAlignment="1" applyProtection="1">
      <alignment vertical="center"/>
    </xf>
    <xf numFmtId="164" fontId="11" fillId="8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4" fontId="9" fillId="8" borderId="1" xfId="0" applyNumberFormat="1" applyFont="1" applyFill="1" applyBorder="1" applyAlignment="1" applyProtection="1">
      <alignment vertical="center"/>
    </xf>
    <xf numFmtId="164" fontId="9" fillId="7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164" fontId="9" fillId="10" borderId="1" xfId="0" applyNumberFormat="1" applyFont="1" applyFill="1" applyBorder="1" applyAlignment="1" applyProtection="1">
      <alignment horizontal="center" vertical="center" wrapText="1"/>
    </xf>
    <xf numFmtId="1" fontId="8" fillId="10" borderId="1" xfId="0" applyNumberFormat="1" applyFont="1" applyFill="1" applyBorder="1" applyAlignment="1" applyProtection="1">
      <alignment vertical="center"/>
    </xf>
    <xf numFmtId="0" fontId="10" fillId="10" borderId="1" xfId="0" applyFont="1" applyFill="1" applyBorder="1" applyAlignment="1" applyProtection="1">
      <alignment vertical="center"/>
    </xf>
    <xf numFmtId="14" fontId="8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3" fontId="9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9" fillId="10" borderId="1" xfId="0" applyFont="1" applyFill="1" applyBorder="1" applyAlignment="1" applyProtection="1">
      <alignment horizontal="center" vertical="center" wrapText="1"/>
    </xf>
    <xf numFmtId="164" fontId="11" fillId="10" borderId="1" xfId="0" applyNumberFormat="1" applyFont="1" applyFill="1" applyBorder="1" applyAlignment="1" applyProtection="1">
      <alignment vertical="center"/>
    </xf>
    <xf numFmtId="0" fontId="17" fillId="10" borderId="1" xfId="0" applyFont="1" applyFill="1" applyBorder="1" applyAlignment="1" applyProtection="1">
      <alignment horizontal="center" vertical="center" wrapText="1"/>
    </xf>
    <xf numFmtId="164" fontId="11" fillId="11" borderId="1" xfId="0" applyNumberFormat="1" applyFont="1" applyFill="1" applyBorder="1" applyAlignment="1" applyProtection="1">
      <alignment vertical="center"/>
    </xf>
    <xf numFmtId="0" fontId="11" fillId="8" borderId="0" xfId="0" applyFont="1" applyFill="1" applyAlignment="1" applyProtection="1">
      <alignment vertical="center"/>
    </xf>
    <xf numFmtId="164" fontId="11" fillId="11" borderId="0" xfId="0" applyNumberFormat="1" applyFont="1" applyFill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3" fontId="8" fillId="7" borderId="1" xfId="0" applyNumberFormat="1" applyFont="1" applyFill="1" applyBorder="1" applyAlignment="1" applyProtection="1">
      <alignment vertical="center"/>
    </xf>
    <xf numFmtId="164" fontId="9" fillId="0" borderId="2" xfId="0" applyNumberFormat="1" applyFont="1" applyFill="1" applyBorder="1" applyAlignment="1" applyProtection="1">
      <alignment vertical="center"/>
    </xf>
    <xf numFmtId="3" fontId="9" fillId="7" borderId="2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164" fontId="8" fillId="0" borderId="3" xfId="0" applyNumberFormat="1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vertical="center"/>
    </xf>
    <xf numFmtId="164" fontId="8" fillId="7" borderId="2" xfId="0" applyNumberFormat="1" applyFont="1" applyFill="1" applyBorder="1" applyAlignment="1" applyProtection="1">
      <alignment vertical="center"/>
    </xf>
    <xf numFmtId="164" fontId="9" fillId="4" borderId="1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164" fontId="11" fillId="12" borderId="0" xfId="0" applyNumberFormat="1" applyFont="1" applyFill="1" applyAlignment="1" applyProtection="1">
      <alignment vertical="center"/>
    </xf>
    <xf numFmtId="164" fontId="9" fillId="12" borderId="1" xfId="0" applyNumberFormat="1" applyFont="1" applyFill="1" applyBorder="1" applyAlignment="1" applyProtection="1">
      <alignment vertical="center"/>
    </xf>
    <xf numFmtId="164" fontId="9" fillId="13" borderId="1" xfId="0" applyNumberFormat="1" applyFont="1" applyFill="1" applyBorder="1" applyAlignment="1" applyProtection="1">
      <alignment horizontal="center" vertical="center" wrapText="1"/>
    </xf>
    <xf numFmtId="1" fontId="8" fillId="13" borderId="1" xfId="0" applyNumberFormat="1" applyFont="1" applyFill="1" applyBorder="1" applyAlignment="1" applyProtection="1">
      <alignment vertical="center"/>
    </xf>
    <xf numFmtId="164" fontId="10" fillId="13" borderId="1" xfId="0" applyNumberFormat="1" applyFont="1" applyFill="1" applyBorder="1" applyAlignment="1" applyProtection="1">
      <alignment vertical="center"/>
    </xf>
    <xf numFmtId="0" fontId="9" fillId="13" borderId="1" xfId="0" applyFont="1" applyFill="1" applyBorder="1" applyAlignment="1" applyProtection="1">
      <alignment horizontal="center" vertical="center" wrapText="1"/>
    </xf>
    <xf numFmtId="164" fontId="11" fillId="13" borderId="1" xfId="0" applyNumberFormat="1" applyFont="1" applyFill="1" applyBorder="1" applyAlignment="1" applyProtection="1">
      <alignment vertical="center"/>
    </xf>
    <xf numFmtId="1" fontId="10" fillId="0" borderId="1" xfId="0" applyNumberFormat="1" applyFont="1" applyFill="1" applyBorder="1" applyAlignment="1" applyProtection="1">
      <alignment vertical="center"/>
    </xf>
    <xf numFmtId="0" fontId="21" fillId="15" borderId="1" xfId="0" applyFont="1" applyFill="1" applyBorder="1" applyAlignment="1" applyProtection="1">
      <alignment vertical="center" wrapText="1"/>
    </xf>
    <xf numFmtId="164" fontId="21" fillId="15" borderId="1" xfId="0" applyNumberFormat="1" applyFont="1" applyFill="1" applyBorder="1" applyAlignment="1" applyProtection="1">
      <alignment vertical="center"/>
    </xf>
    <xf numFmtId="164" fontId="21" fillId="9" borderId="1" xfId="0" applyNumberFormat="1" applyFont="1" applyFill="1" applyBorder="1" applyAlignment="1" applyProtection="1">
      <alignment vertical="center"/>
    </xf>
    <xf numFmtId="0" fontId="9" fillId="15" borderId="1" xfId="0" applyFont="1" applyFill="1" applyBorder="1" applyAlignment="1" applyProtection="1">
      <alignment vertical="center" wrapText="1"/>
    </xf>
    <xf numFmtId="0" fontId="21" fillId="14" borderId="1" xfId="0" applyFont="1" applyFill="1" applyBorder="1" applyAlignment="1" applyProtection="1">
      <alignment vertical="center"/>
    </xf>
    <xf numFmtId="0" fontId="22" fillId="14" borderId="1" xfId="0" applyFont="1" applyFill="1" applyBorder="1" applyAlignment="1" applyProtection="1">
      <alignment vertical="center"/>
    </xf>
    <xf numFmtId="0" fontId="22" fillId="14" borderId="1" xfId="0" applyFont="1" applyFill="1" applyBorder="1" applyAlignment="1" applyProtection="1">
      <alignment horizontal="center" vertical="center"/>
    </xf>
    <xf numFmtId="164" fontId="22" fillId="14" borderId="1" xfId="0" applyNumberFormat="1" applyFont="1" applyFill="1" applyBorder="1" applyAlignment="1" applyProtection="1">
      <alignment vertical="center"/>
    </xf>
    <xf numFmtId="0" fontId="9" fillId="15" borderId="1" xfId="0" applyFont="1" applyFill="1" applyBorder="1" applyAlignment="1" applyProtection="1">
      <alignment horizontal="center" vertical="center"/>
    </xf>
    <xf numFmtId="0" fontId="9" fillId="15" borderId="1" xfId="0" applyFont="1" applyFill="1" applyBorder="1" applyAlignment="1" applyProtection="1">
      <alignment horizontal="center" vertical="center" wrapText="1"/>
    </xf>
    <xf numFmtId="164" fontId="26" fillId="0" borderId="1" xfId="0" applyNumberFormat="1" applyFont="1" applyFill="1" applyBorder="1" applyAlignment="1" applyProtection="1">
      <alignment vertical="center"/>
    </xf>
    <xf numFmtId="164" fontId="25" fillId="0" borderId="1" xfId="0" applyNumberFormat="1" applyFont="1" applyFill="1" applyBorder="1" applyAlignment="1" applyProtection="1">
      <alignment vertical="center"/>
    </xf>
    <xf numFmtId="164" fontId="11" fillId="12" borderId="1" xfId="0" applyNumberFormat="1" applyFont="1" applyFill="1" applyBorder="1" applyAlignment="1" applyProtection="1">
      <alignment vertical="center"/>
    </xf>
    <xf numFmtId="164" fontId="9" fillId="14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164" fontId="9" fillId="12" borderId="1" xfId="0" applyNumberFormat="1" applyFont="1" applyFill="1" applyBorder="1" applyAlignment="1" applyProtection="1">
      <alignment horizontal="center" vertical="center" wrapText="1"/>
    </xf>
    <xf numFmtId="164" fontId="11" fillId="10" borderId="1" xfId="0" applyNumberFormat="1" applyFont="1" applyFill="1" applyBorder="1" applyAlignment="1" applyProtection="1">
      <alignment horizontal="center" vertical="center" wrapText="1"/>
    </xf>
    <xf numFmtId="0" fontId="11" fillId="10" borderId="1" xfId="0" applyFont="1" applyFill="1" applyBorder="1" applyAlignment="1" applyProtection="1">
      <alignment horizontal="center" vertical="center" wrapText="1"/>
    </xf>
    <xf numFmtId="1" fontId="11" fillId="10" borderId="1" xfId="0" applyNumberFormat="1" applyFont="1" applyFill="1" applyBorder="1" applyAlignment="1" applyProtection="1">
      <alignment vertical="center"/>
    </xf>
    <xf numFmtId="165" fontId="8" fillId="0" borderId="1" xfId="0" applyNumberFormat="1" applyFont="1" applyFill="1" applyBorder="1" applyAlignment="1" applyProtection="1">
      <alignment vertical="center"/>
    </xf>
    <xf numFmtId="165" fontId="10" fillId="7" borderId="1" xfId="0" applyNumberFormat="1" applyFont="1" applyFill="1" applyBorder="1" applyAlignment="1" applyProtection="1">
      <alignment vertical="center"/>
    </xf>
    <xf numFmtId="165" fontId="9" fillId="12" borderId="1" xfId="0" applyNumberFormat="1" applyFont="1" applyFill="1" applyBorder="1" applyAlignment="1" applyProtection="1">
      <alignment vertical="center"/>
    </xf>
    <xf numFmtId="165" fontId="10" fillId="10" borderId="1" xfId="0" applyNumberFormat="1" applyFont="1" applyFill="1" applyBorder="1" applyAlignment="1" applyProtection="1">
      <alignment vertical="center"/>
    </xf>
    <xf numFmtId="1" fontId="11" fillId="7" borderId="1" xfId="0" applyNumberFormat="1" applyFont="1" applyFill="1" applyBorder="1" applyAlignment="1" applyProtection="1">
      <alignment vertical="center"/>
    </xf>
    <xf numFmtId="164" fontId="11" fillId="16" borderId="1" xfId="0" applyNumberFormat="1" applyFont="1" applyFill="1" applyBorder="1" applyAlignment="1" applyProtection="1">
      <alignment horizontal="center" vertical="center" wrapText="1"/>
    </xf>
    <xf numFmtId="0" fontId="11" fillId="16" borderId="1" xfId="0" applyFont="1" applyFill="1" applyBorder="1" applyAlignment="1" applyProtection="1">
      <alignment horizontal="center" vertical="center" wrapText="1"/>
    </xf>
    <xf numFmtId="164" fontId="9" fillId="12" borderId="6" xfId="0" applyNumberFormat="1" applyFont="1" applyFill="1" applyBorder="1" applyAlignment="1" applyProtection="1">
      <alignment horizontal="center" vertical="center" wrapText="1"/>
    </xf>
    <xf numFmtId="164" fontId="11" fillId="10" borderId="6" xfId="0" applyNumberFormat="1" applyFont="1" applyFill="1" applyBorder="1" applyAlignment="1" applyProtection="1">
      <alignment horizontal="center" vertical="center" wrapText="1"/>
    </xf>
    <xf numFmtId="0" fontId="11" fillId="10" borderId="6" xfId="0" applyFont="1" applyFill="1" applyBorder="1" applyAlignment="1" applyProtection="1">
      <alignment horizontal="center" vertical="center" wrapText="1"/>
    </xf>
    <xf numFmtId="164" fontId="11" fillId="7" borderId="6" xfId="0" applyNumberFormat="1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vertical="center" wrapText="1"/>
    </xf>
    <xf numFmtId="0" fontId="11" fillId="16" borderId="4" xfId="0" applyFont="1" applyFill="1" applyBorder="1" applyAlignment="1" applyProtection="1">
      <alignment horizontal="center" vertical="center" wrapText="1"/>
    </xf>
    <xf numFmtId="1" fontId="9" fillId="16" borderId="1" xfId="0" applyNumberFormat="1" applyFont="1" applyFill="1" applyBorder="1" applyAlignment="1" applyProtection="1">
      <alignment vertical="center"/>
    </xf>
    <xf numFmtId="164" fontId="9" fillId="12" borderId="1" xfId="0" applyNumberFormat="1" applyFont="1" applyFill="1" applyBorder="1" applyAlignment="1" applyProtection="1">
      <alignment horizontal="center" vertical="center"/>
    </xf>
    <xf numFmtId="44" fontId="9" fillId="12" borderId="1" xfId="0" applyNumberFormat="1" applyFont="1" applyFill="1" applyBorder="1" applyAlignment="1" applyProtection="1">
      <alignment vertical="center"/>
    </xf>
    <xf numFmtId="165" fontId="10" fillId="16" borderId="1" xfId="0" applyNumberFormat="1" applyFont="1" applyFill="1" applyBorder="1" applyAlignment="1" applyProtection="1">
      <alignment vertical="center"/>
    </xf>
    <xf numFmtId="0" fontId="29" fillId="10" borderId="1" xfId="0" applyFont="1" applyFill="1" applyBorder="1" applyAlignment="1" applyProtection="1">
      <alignment horizontal="center" vertical="center" wrapText="1"/>
    </xf>
    <xf numFmtId="164" fontId="30" fillId="0" borderId="12" xfId="0" applyNumberFormat="1" applyFont="1" applyFill="1" applyBorder="1" applyAlignment="1" applyProtection="1">
      <alignment horizontal="center" vertical="top" wrapText="1"/>
    </xf>
    <xf numFmtId="164" fontId="30" fillId="0" borderId="13" xfId="0" applyNumberFormat="1" applyFont="1" applyFill="1" applyBorder="1" applyAlignment="1" applyProtection="1">
      <alignment horizontal="center" vertical="top" wrapText="1"/>
    </xf>
    <xf numFmtId="165" fontId="30" fillId="12" borderId="14" xfId="0" applyNumberFormat="1" applyFont="1" applyFill="1" applyBorder="1" applyAlignment="1" applyProtection="1">
      <alignment horizontal="right" vertical="center" wrapText="1"/>
    </xf>
    <xf numFmtId="165" fontId="30" fillId="12" borderId="15" xfId="0" applyNumberFormat="1" applyFont="1" applyFill="1" applyBorder="1" applyAlignment="1" applyProtection="1">
      <alignment horizontal="right" vertical="center" wrapText="1"/>
    </xf>
    <xf numFmtId="0" fontId="29" fillId="10" borderId="6" xfId="0" applyFont="1" applyFill="1" applyBorder="1" applyAlignment="1" applyProtection="1">
      <alignment horizontal="center" vertical="center" wrapText="1"/>
    </xf>
    <xf numFmtId="164" fontId="30" fillId="0" borderId="23" xfId="0" applyNumberFormat="1" applyFont="1" applyFill="1" applyBorder="1" applyAlignment="1" applyProtection="1">
      <alignment horizontal="center" vertical="top" wrapText="1"/>
    </xf>
    <xf numFmtId="165" fontId="30" fillId="12" borderId="24" xfId="0" applyNumberFormat="1" applyFont="1" applyFill="1" applyBorder="1" applyAlignment="1" applyProtection="1">
      <alignment horizontal="right" vertical="center" wrapText="1"/>
    </xf>
    <xf numFmtId="0" fontId="35" fillId="0" borderId="1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164" fontId="11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164" fontId="11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164" fontId="10" fillId="0" borderId="0" xfId="0" applyNumberFormat="1" applyFont="1" applyFill="1" applyAlignment="1" applyProtection="1">
      <alignment vertical="center"/>
      <protection locked="0"/>
    </xf>
    <xf numFmtId="164" fontId="11" fillId="0" borderId="0" xfId="0" applyNumberFormat="1" applyFont="1" applyFill="1" applyAlignment="1" applyProtection="1">
      <alignment vertical="center"/>
      <protection locked="0"/>
    </xf>
    <xf numFmtId="164" fontId="9" fillId="0" borderId="0" xfId="0" applyNumberFormat="1" applyFont="1" applyFill="1" applyAlignment="1" applyProtection="1">
      <alignment vertical="center"/>
      <protection locked="0"/>
    </xf>
    <xf numFmtId="164" fontId="1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164" fontId="11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" fontId="9" fillId="0" borderId="0" xfId="0" applyNumberFormat="1" applyFont="1" applyFill="1" applyAlignment="1" applyProtection="1">
      <alignment vertical="center"/>
      <protection locked="0"/>
    </xf>
    <xf numFmtId="0" fontId="32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/>
    </xf>
    <xf numFmtId="14" fontId="8" fillId="0" borderId="2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Fill="1" applyAlignment="1" applyProtection="1">
      <alignment horizontal="center" vertical="center"/>
    </xf>
    <xf numFmtId="1" fontId="9" fillId="0" borderId="16" xfId="0" applyNumberFormat="1" applyFont="1" applyFill="1" applyBorder="1" applyAlignment="1" applyProtection="1">
      <alignment horizontal="center" vertical="center"/>
    </xf>
    <xf numFmtId="1" fontId="9" fillId="0" borderId="8" xfId="0" applyNumberFormat="1" applyFont="1" applyFill="1" applyBorder="1" applyAlignment="1" applyProtection="1">
      <alignment horizontal="center" vertical="center"/>
    </xf>
    <xf numFmtId="1" fontId="9" fillId="0" borderId="18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164" fontId="30" fillId="0" borderId="19" xfId="0" applyNumberFormat="1" applyFont="1" applyFill="1" applyBorder="1" applyAlignment="1" applyProtection="1">
      <alignment horizontal="center" vertical="center"/>
    </xf>
    <xf numFmtId="164" fontId="30" fillId="0" borderId="21" xfId="0" applyNumberFormat="1" applyFont="1" applyFill="1" applyBorder="1" applyAlignment="1" applyProtection="1">
      <alignment horizontal="center" vertical="center"/>
    </xf>
    <xf numFmtId="164" fontId="30" fillId="0" borderId="20" xfId="0" applyNumberFormat="1" applyFont="1" applyFill="1" applyBorder="1" applyAlignment="1" applyProtection="1">
      <alignment horizontal="center" vertical="center"/>
    </xf>
    <xf numFmtId="164" fontId="30" fillId="0" borderId="22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1" fontId="11" fillId="10" borderId="4" xfId="0" applyNumberFormat="1" applyFont="1" applyFill="1" applyBorder="1" applyAlignment="1" applyProtection="1">
      <alignment horizontal="center" vertical="center"/>
      <protection locked="0"/>
    </xf>
    <xf numFmtId="1" fontId="11" fillId="10" borderId="9" xfId="0" applyNumberFormat="1" applyFont="1" applyFill="1" applyBorder="1" applyAlignment="1" applyProtection="1">
      <alignment horizontal="center" vertical="center"/>
      <protection locked="0"/>
    </xf>
    <xf numFmtId="1" fontId="11" fillId="10" borderId="10" xfId="0" applyNumberFormat="1" applyFont="1" applyFill="1" applyBorder="1" applyAlignment="1" applyProtection="1">
      <alignment horizontal="center" vertical="center"/>
      <protection locked="0"/>
    </xf>
    <xf numFmtId="1" fontId="9" fillId="16" borderId="4" xfId="0" applyNumberFormat="1" applyFont="1" applyFill="1" applyBorder="1" applyAlignment="1" applyProtection="1">
      <alignment horizontal="center" vertical="center"/>
      <protection locked="0"/>
    </xf>
    <xf numFmtId="1" fontId="9" fillId="16" borderId="9" xfId="0" applyNumberFormat="1" applyFont="1" applyFill="1" applyBorder="1" applyAlignment="1" applyProtection="1">
      <alignment horizontal="center" vertical="center"/>
      <protection locked="0"/>
    </xf>
    <xf numFmtId="1" fontId="9" fillId="16" borderId="10" xfId="0" applyNumberFormat="1" applyFont="1" applyFill="1" applyBorder="1" applyAlignment="1" applyProtection="1">
      <alignment horizontal="center" vertical="center"/>
      <protection locked="0"/>
    </xf>
    <xf numFmtId="1" fontId="11" fillId="7" borderId="4" xfId="0" applyNumberFormat="1" applyFont="1" applyFill="1" applyBorder="1" applyAlignment="1" applyProtection="1">
      <alignment horizontal="center" vertical="center"/>
      <protection locked="0"/>
    </xf>
    <xf numFmtId="1" fontId="11" fillId="7" borderId="9" xfId="0" applyNumberFormat="1" applyFont="1" applyFill="1" applyBorder="1" applyAlignment="1" applyProtection="1">
      <alignment horizontal="center" vertical="center"/>
      <protection locked="0"/>
    </xf>
    <xf numFmtId="1" fontId="11" fillId="7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 wrapText="1"/>
    </xf>
    <xf numFmtId="164" fontId="11" fillId="16" borderId="1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164" fontId="11" fillId="11" borderId="1" xfId="0" applyNumberFormat="1" applyFont="1" applyFill="1" applyBorder="1" applyAlignment="1" applyProtection="1">
      <alignment horizontal="center" vertical="center"/>
    </xf>
    <xf numFmtId="0" fontId="11" fillId="8" borderId="5" xfId="0" applyFont="1" applyFill="1" applyBorder="1" applyAlignment="1" applyProtection="1">
      <alignment horizontal="center" vertical="center"/>
    </xf>
    <xf numFmtId="0" fontId="11" fillId="8" borderId="8" xfId="0" applyFont="1" applyFill="1" applyBorder="1" applyAlignment="1" applyProtection="1">
      <alignment horizontal="center" vertical="center"/>
    </xf>
    <xf numFmtId="0" fontId="11" fillId="8" borderId="18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3C0C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oftpc.cz/produkty-sluzby/ekonomika/objednavky.html" TargetMode="External"/><Relationship Id="rId1" Type="http://schemas.openxmlformats.org/officeDocument/2006/relationships/hyperlink" Target="https://www.lentea.com/lentea-pro-skoly/lentea-pro-skol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07"/>
  <sheetViews>
    <sheetView showRuler="0" zoomScale="160" zoomScaleNormal="160" workbookViewId="0">
      <pane ySplit="1" topLeftCell="A2" activePane="bottomLeft" state="frozenSplit"/>
      <selection pane="bottomLeft" activeCell="H10" sqref="H10"/>
    </sheetView>
  </sheetViews>
  <sheetFormatPr defaultColWidth="9.140625" defaultRowHeight="15" customHeight="1" x14ac:dyDescent="0.15"/>
  <cols>
    <col min="1" max="1" width="9.140625" style="3"/>
    <col min="2" max="2" width="9.28515625" style="4" customWidth="1"/>
    <col min="3" max="3" width="12" style="1" customWidth="1"/>
    <col min="4" max="4" width="42.5703125" style="3" customWidth="1"/>
    <col min="5" max="5" width="22.85546875" style="3" customWidth="1"/>
    <col min="6" max="9" width="10.7109375" style="4" customWidth="1"/>
    <col min="10" max="10" width="14.7109375" style="2" customWidth="1"/>
    <col min="11" max="13" width="12.7109375" style="4" customWidth="1"/>
    <col min="14" max="18" width="14.7109375" style="4" customWidth="1"/>
    <col min="19" max="19" width="14.7109375" style="3" customWidth="1"/>
    <col min="20" max="20" width="14.7109375" style="4" customWidth="1"/>
    <col min="21" max="21" width="33.42578125" style="3" bestFit="1" customWidth="1"/>
    <col min="22" max="16384" width="9.140625" style="3"/>
  </cols>
  <sheetData>
    <row r="1" spans="1:21" s="12" customFormat="1" ht="81.75" customHeight="1" x14ac:dyDescent="0.15">
      <c r="A1" s="12">
        <f>SUBTOTAL(9,A2:A106)</f>
        <v>24</v>
      </c>
      <c r="B1" s="5" t="s">
        <v>0</v>
      </c>
      <c r="C1" s="6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7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14" t="s">
        <v>19</v>
      </c>
    </row>
    <row r="2" spans="1:21" ht="15" customHeight="1" x14ac:dyDescent="0.15">
      <c r="A2" s="3">
        <v>1</v>
      </c>
      <c r="B2" s="15" t="s">
        <v>20</v>
      </c>
      <c r="C2" s="15">
        <v>72053119</v>
      </c>
      <c r="D2" s="16" t="s">
        <v>21</v>
      </c>
      <c r="E2" s="15" t="s">
        <v>22</v>
      </c>
      <c r="F2" s="15" t="s">
        <v>23</v>
      </c>
      <c r="G2" s="15" t="s">
        <v>24</v>
      </c>
      <c r="H2" s="15" t="s">
        <v>24</v>
      </c>
      <c r="I2" s="15" t="s">
        <v>24</v>
      </c>
      <c r="J2" s="17">
        <v>1340697067</v>
      </c>
      <c r="K2" s="15" t="s">
        <v>25</v>
      </c>
      <c r="L2" s="15" t="s">
        <v>24</v>
      </c>
      <c r="M2" s="18" t="s">
        <v>22</v>
      </c>
      <c r="N2" s="15" t="s">
        <v>25</v>
      </c>
      <c r="O2" s="15" t="s">
        <v>26</v>
      </c>
      <c r="P2" s="15" t="s">
        <v>26</v>
      </c>
      <c r="Q2" s="15" t="s">
        <v>23</v>
      </c>
      <c r="R2" s="15" t="s">
        <v>24</v>
      </c>
      <c r="S2" s="18" t="s">
        <v>27</v>
      </c>
      <c r="T2" s="15" t="s">
        <v>23</v>
      </c>
      <c r="U2" s="19" t="s">
        <v>28</v>
      </c>
    </row>
    <row r="3" spans="1:21" ht="15" customHeight="1" x14ac:dyDescent="0.15">
      <c r="A3" s="3">
        <v>1</v>
      </c>
      <c r="B3" s="8" t="s">
        <v>29</v>
      </c>
      <c r="C3" s="8">
        <v>45333009</v>
      </c>
      <c r="D3" s="9" t="s">
        <v>30</v>
      </c>
      <c r="E3" s="8" t="s">
        <v>31</v>
      </c>
      <c r="F3" s="8" t="s">
        <v>23</v>
      </c>
      <c r="G3" s="8" t="s">
        <v>24</v>
      </c>
      <c r="H3" s="8" t="s">
        <v>24</v>
      </c>
      <c r="I3" s="8" t="s">
        <v>24</v>
      </c>
      <c r="J3" s="10">
        <v>721842053</v>
      </c>
      <c r="K3" s="8" t="s">
        <v>25</v>
      </c>
      <c r="L3" s="8" t="s">
        <v>23</v>
      </c>
      <c r="M3" s="13"/>
      <c r="N3" s="8" t="s">
        <v>25</v>
      </c>
      <c r="O3" s="8" t="s">
        <v>32</v>
      </c>
      <c r="P3" s="8" t="s">
        <v>26</v>
      </c>
      <c r="Q3" s="8" t="s">
        <v>23</v>
      </c>
      <c r="R3" s="8" t="s">
        <v>24</v>
      </c>
      <c r="S3" s="13" t="s">
        <v>27</v>
      </c>
      <c r="T3" s="8" t="s">
        <v>23</v>
      </c>
      <c r="U3" s="11"/>
    </row>
    <row r="4" spans="1:21" ht="15" customHeight="1" x14ac:dyDescent="0.15">
      <c r="A4" s="3">
        <v>1</v>
      </c>
      <c r="B4" s="8" t="s">
        <v>33</v>
      </c>
      <c r="C4" s="8">
        <v>48379808</v>
      </c>
      <c r="D4" s="9" t="s">
        <v>34</v>
      </c>
      <c r="E4" s="8" t="s">
        <v>31</v>
      </c>
      <c r="F4" s="8" t="s">
        <v>23</v>
      </c>
      <c r="G4" s="8" t="s">
        <v>24</v>
      </c>
      <c r="H4" s="8" t="s">
        <v>24</v>
      </c>
      <c r="I4" s="8" t="s">
        <v>24</v>
      </c>
      <c r="J4" s="10">
        <v>174080809</v>
      </c>
      <c r="K4" s="8" t="s">
        <v>35</v>
      </c>
      <c r="L4" s="8" t="s">
        <v>23</v>
      </c>
      <c r="M4" s="13"/>
      <c r="N4" s="8" t="s">
        <v>26</v>
      </c>
      <c r="O4" s="8" t="s">
        <v>36</v>
      </c>
      <c r="P4" s="8" t="s">
        <v>36</v>
      </c>
      <c r="Q4" s="8" t="s">
        <v>23</v>
      </c>
      <c r="R4" s="8" t="s">
        <v>24</v>
      </c>
      <c r="S4" s="13" t="s">
        <v>27</v>
      </c>
      <c r="T4" s="8" t="s">
        <v>23</v>
      </c>
      <c r="U4" s="11"/>
    </row>
    <row r="5" spans="1:21" ht="15" customHeight="1" x14ac:dyDescent="0.15">
      <c r="A5" s="3">
        <v>1</v>
      </c>
      <c r="B5" s="8" t="s">
        <v>37</v>
      </c>
      <c r="C5" s="8">
        <v>69457930</v>
      </c>
      <c r="D5" s="9" t="s">
        <v>38</v>
      </c>
      <c r="E5" s="8" t="s">
        <v>31</v>
      </c>
      <c r="F5" s="8" t="s">
        <v>23</v>
      </c>
      <c r="G5" s="8" t="s">
        <v>24</v>
      </c>
      <c r="H5" s="8" t="s">
        <v>24</v>
      </c>
      <c r="I5" s="8" t="s">
        <v>24</v>
      </c>
      <c r="J5" s="10">
        <v>169394681</v>
      </c>
      <c r="K5" s="8" t="s">
        <v>25</v>
      </c>
      <c r="L5" s="8" t="s">
        <v>23</v>
      </c>
      <c r="M5" s="13"/>
      <c r="N5" s="8" t="s">
        <v>26</v>
      </c>
      <c r="O5" s="8" t="s">
        <v>39</v>
      </c>
      <c r="P5" s="8" t="s">
        <v>26</v>
      </c>
      <c r="Q5" s="8" t="s">
        <v>23</v>
      </c>
      <c r="R5" s="8" t="s">
        <v>24</v>
      </c>
      <c r="S5" s="13" t="s">
        <v>27</v>
      </c>
      <c r="T5" s="8" t="s">
        <v>23</v>
      </c>
      <c r="U5" s="11"/>
    </row>
    <row r="6" spans="1:21" ht="15" customHeight="1" x14ac:dyDescent="0.15">
      <c r="A6" s="3">
        <v>1</v>
      </c>
      <c r="B6" s="15" t="s">
        <v>37</v>
      </c>
      <c r="C6" s="15">
        <v>49774301</v>
      </c>
      <c r="D6" s="16" t="s">
        <v>40</v>
      </c>
      <c r="E6" s="15" t="s">
        <v>31</v>
      </c>
      <c r="F6" s="15" t="s">
        <v>23</v>
      </c>
      <c r="G6" s="15" t="s">
        <v>24</v>
      </c>
      <c r="H6" s="15" t="s">
        <v>24</v>
      </c>
      <c r="I6" s="15" t="s">
        <v>24</v>
      </c>
      <c r="J6" s="17">
        <v>164873492</v>
      </c>
      <c r="K6" s="15" t="s">
        <v>39</v>
      </c>
      <c r="L6" s="15" t="s">
        <v>24</v>
      </c>
      <c r="M6" s="18" t="s">
        <v>41</v>
      </c>
      <c r="N6" s="15" t="s">
        <v>26</v>
      </c>
      <c r="O6" s="15" t="s">
        <v>36</v>
      </c>
      <c r="P6" s="15" t="s">
        <v>32</v>
      </c>
      <c r="Q6" s="15" t="s">
        <v>23</v>
      </c>
      <c r="R6" s="15" t="s">
        <v>24</v>
      </c>
      <c r="S6" s="18" t="s">
        <v>27</v>
      </c>
      <c r="T6" s="15" t="s">
        <v>23</v>
      </c>
      <c r="U6" s="19" t="s">
        <v>28</v>
      </c>
    </row>
    <row r="7" spans="1:21" ht="15" customHeight="1" x14ac:dyDescent="0.15">
      <c r="A7" s="3">
        <v>1</v>
      </c>
      <c r="B7" s="8" t="s">
        <v>37</v>
      </c>
      <c r="C7" s="8">
        <v>69456330</v>
      </c>
      <c r="D7" s="9" t="s">
        <v>42</v>
      </c>
      <c r="E7" s="8" t="s">
        <v>31</v>
      </c>
      <c r="F7" s="8" t="s">
        <v>23</v>
      </c>
      <c r="G7" s="8" t="s">
        <v>24</v>
      </c>
      <c r="H7" s="8" t="s">
        <v>24</v>
      </c>
      <c r="I7" s="8" t="s">
        <v>24</v>
      </c>
      <c r="J7" s="10">
        <v>149814291</v>
      </c>
      <c r="K7" s="8" t="s">
        <v>25</v>
      </c>
      <c r="L7" s="8" t="s">
        <v>23</v>
      </c>
      <c r="M7" s="13"/>
      <c r="N7" s="8" t="s">
        <v>35</v>
      </c>
      <c r="O7" s="8" t="s">
        <v>36</v>
      </c>
      <c r="P7" s="8" t="s">
        <v>36</v>
      </c>
      <c r="Q7" s="8" t="s">
        <v>23</v>
      </c>
      <c r="R7" s="8" t="s">
        <v>23</v>
      </c>
      <c r="S7" s="13"/>
      <c r="T7" s="8" t="s">
        <v>23</v>
      </c>
      <c r="U7" s="11"/>
    </row>
    <row r="8" spans="1:21" ht="15" hidden="1" customHeight="1" x14ac:dyDescent="0.15">
      <c r="A8" s="3">
        <v>1</v>
      </c>
      <c r="B8" s="8" t="s">
        <v>33</v>
      </c>
      <c r="C8" s="8" t="s">
        <v>43</v>
      </c>
      <c r="D8" s="9" t="s">
        <v>44</v>
      </c>
      <c r="E8" s="8" t="s">
        <v>45</v>
      </c>
      <c r="F8" s="8" t="s">
        <v>23</v>
      </c>
      <c r="G8" s="8" t="s">
        <v>24</v>
      </c>
      <c r="H8" s="8" t="s">
        <v>23</v>
      </c>
      <c r="I8" s="8" t="s">
        <v>24</v>
      </c>
      <c r="J8" s="10">
        <v>139308490</v>
      </c>
      <c r="K8" s="8" t="s">
        <v>25</v>
      </c>
      <c r="L8" s="8" t="s">
        <v>23</v>
      </c>
      <c r="M8" s="13"/>
      <c r="N8" s="8" t="s">
        <v>39</v>
      </c>
      <c r="O8" s="8" t="s">
        <v>36</v>
      </c>
      <c r="P8" s="8" t="s">
        <v>26</v>
      </c>
      <c r="Q8" s="8" t="s">
        <v>23</v>
      </c>
      <c r="R8" s="8" t="s">
        <v>23</v>
      </c>
      <c r="S8" s="13"/>
      <c r="T8" s="8" t="s">
        <v>23</v>
      </c>
      <c r="U8" s="11"/>
    </row>
    <row r="9" spans="1:21" ht="15" hidden="1" customHeight="1" x14ac:dyDescent="0.15">
      <c r="A9" s="3">
        <v>1</v>
      </c>
      <c r="B9" s="8" t="s">
        <v>33</v>
      </c>
      <c r="C9" s="8">
        <v>48333841</v>
      </c>
      <c r="D9" s="9" t="s">
        <v>46</v>
      </c>
      <c r="E9" s="8" t="s">
        <v>31</v>
      </c>
      <c r="F9" s="8" t="s">
        <v>23</v>
      </c>
      <c r="G9" s="8" t="s">
        <v>24</v>
      </c>
      <c r="H9" s="8" t="s">
        <v>23</v>
      </c>
      <c r="I9" s="8" t="s">
        <v>24</v>
      </c>
      <c r="J9" s="10">
        <v>124343769</v>
      </c>
      <c r="K9" s="8" t="s">
        <v>47</v>
      </c>
      <c r="L9" s="8" t="s">
        <v>23</v>
      </c>
      <c r="M9" s="13"/>
      <c r="N9" s="8" t="s">
        <v>36</v>
      </c>
      <c r="O9" s="8" t="s">
        <v>36</v>
      </c>
      <c r="P9" s="8" t="s">
        <v>36</v>
      </c>
      <c r="Q9" s="8" t="s">
        <v>24</v>
      </c>
      <c r="R9" s="8" t="s">
        <v>23</v>
      </c>
      <c r="S9" s="13"/>
      <c r="T9" s="8" t="s">
        <v>23</v>
      </c>
      <c r="U9" s="11"/>
    </row>
    <row r="10" spans="1:21" ht="15" customHeight="1" x14ac:dyDescent="0.15">
      <c r="A10" s="3">
        <v>1</v>
      </c>
      <c r="B10" s="8" t="s">
        <v>37</v>
      </c>
      <c r="C10" s="8">
        <v>61781797</v>
      </c>
      <c r="D10" s="9" t="s">
        <v>48</v>
      </c>
      <c r="E10" s="8" t="s">
        <v>31</v>
      </c>
      <c r="F10" s="8" t="s">
        <v>23</v>
      </c>
      <c r="G10" s="8" t="s">
        <v>24</v>
      </c>
      <c r="H10" s="8" t="s">
        <v>24</v>
      </c>
      <c r="I10" s="8" t="s">
        <v>24</v>
      </c>
      <c r="J10" s="10">
        <v>121237268</v>
      </c>
      <c r="K10" s="8" t="s">
        <v>35</v>
      </c>
      <c r="L10" s="8" t="s">
        <v>23</v>
      </c>
      <c r="M10" s="13" t="s">
        <v>49</v>
      </c>
      <c r="N10" s="8" t="s">
        <v>36</v>
      </c>
      <c r="O10" s="8" t="s">
        <v>36</v>
      </c>
      <c r="P10" s="8" t="s">
        <v>36</v>
      </c>
      <c r="Q10" s="8" t="s">
        <v>23</v>
      </c>
      <c r="R10" s="8" t="s">
        <v>24</v>
      </c>
      <c r="S10" s="13" t="s">
        <v>50</v>
      </c>
      <c r="T10" s="8" t="s">
        <v>24</v>
      </c>
      <c r="U10" s="11"/>
    </row>
    <row r="11" spans="1:21" ht="15" hidden="1" customHeight="1" x14ac:dyDescent="0.15">
      <c r="A11" s="3">
        <v>1</v>
      </c>
      <c r="B11" s="8" t="s">
        <v>33</v>
      </c>
      <c r="C11" s="8">
        <v>75007754</v>
      </c>
      <c r="D11" s="9" t="s">
        <v>51</v>
      </c>
      <c r="E11" s="8" t="s">
        <v>45</v>
      </c>
      <c r="F11" s="8" t="s">
        <v>23</v>
      </c>
      <c r="G11" s="8" t="s">
        <v>24</v>
      </c>
      <c r="H11" s="8" t="s">
        <v>23</v>
      </c>
      <c r="I11" s="8" t="s">
        <v>24</v>
      </c>
      <c r="J11" s="10">
        <v>120801211</v>
      </c>
      <c r="K11" s="8" t="s">
        <v>35</v>
      </c>
      <c r="L11" s="8" t="s">
        <v>23</v>
      </c>
      <c r="M11" s="13" t="s">
        <v>49</v>
      </c>
      <c r="N11" s="8" t="s">
        <v>26</v>
      </c>
      <c r="O11" s="8" t="s">
        <v>26</v>
      </c>
      <c r="P11" s="8" t="s">
        <v>26</v>
      </c>
      <c r="Q11" s="8" t="s">
        <v>23</v>
      </c>
      <c r="R11" s="8" t="s">
        <v>23</v>
      </c>
      <c r="S11" s="13"/>
      <c r="T11" s="8" t="s">
        <v>23</v>
      </c>
      <c r="U11" s="11"/>
    </row>
    <row r="12" spans="1:21" ht="15" customHeight="1" x14ac:dyDescent="0.15">
      <c r="A12" s="3">
        <v>1</v>
      </c>
      <c r="B12" s="8" t="s">
        <v>52</v>
      </c>
      <c r="C12" s="8" t="s">
        <v>53</v>
      </c>
      <c r="D12" s="9" t="s">
        <v>54</v>
      </c>
      <c r="E12" s="8" t="s">
        <v>55</v>
      </c>
      <c r="F12" s="8" t="s">
        <v>23</v>
      </c>
      <c r="G12" s="8" t="s">
        <v>24</v>
      </c>
      <c r="H12" s="8" t="s">
        <v>24</v>
      </c>
      <c r="I12" s="8" t="s">
        <v>24</v>
      </c>
      <c r="J12" s="10">
        <v>111966796</v>
      </c>
      <c r="K12" s="8" t="s">
        <v>25</v>
      </c>
      <c r="L12" s="8" t="s">
        <v>23</v>
      </c>
      <c r="M12" s="13"/>
      <c r="N12" s="8" t="s">
        <v>25</v>
      </c>
      <c r="O12" s="8" t="s">
        <v>36</v>
      </c>
      <c r="P12" s="8" t="s">
        <v>36</v>
      </c>
      <c r="Q12" s="8" t="s">
        <v>23</v>
      </c>
      <c r="R12" s="8" t="s">
        <v>23</v>
      </c>
      <c r="S12" s="13"/>
      <c r="T12" s="8" t="s">
        <v>23</v>
      </c>
      <c r="U12" s="11"/>
    </row>
    <row r="13" spans="1:21" ht="15" customHeight="1" x14ac:dyDescent="0.15">
      <c r="A13" s="3">
        <v>1</v>
      </c>
      <c r="B13" s="8" t="s">
        <v>37</v>
      </c>
      <c r="C13" s="8">
        <v>69457425</v>
      </c>
      <c r="D13" s="9" t="s">
        <v>56</v>
      </c>
      <c r="E13" s="8" t="s">
        <v>31</v>
      </c>
      <c r="F13" s="8" t="s">
        <v>23</v>
      </c>
      <c r="G13" s="8" t="s">
        <v>24</v>
      </c>
      <c r="H13" s="8" t="s">
        <v>24</v>
      </c>
      <c r="I13" s="8" t="s">
        <v>24</v>
      </c>
      <c r="J13" s="10">
        <v>105534556</v>
      </c>
      <c r="K13" s="8" t="s">
        <v>26</v>
      </c>
      <c r="L13" s="8" t="s">
        <v>23</v>
      </c>
      <c r="M13" s="13"/>
      <c r="N13" s="8" t="s">
        <v>26</v>
      </c>
      <c r="O13" s="8" t="s">
        <v>36</v>
      </c>
      <c r="P13" s="8" t="s">
        <v>36</v>
      </c>
      <c r="Q13" s="8" t="s">
        <v>23</v>
      </c>
      <c r="R13" s="8" t="s">
        <v>23</v>
      </c>
      <c r="S13" s="13"/>
      <c r="T13" s="8" t="s">
        <v>23</v>
      </c>
      <c r="U13" s="11"/>
    </row>
    <row r="14" spans="1:21" ht="15" hidden="1" customHeight="1" x14ac:dyDescent="0.15">
      <c r="A14" s="3">
        <v>1</v>
      </c>
      <c r="B14" s="8" t="s">
        <v>37</v>
      </c>
      <c r="C14" s="8" t="s">
        <v>57</v>
      </c>
      <c r="D14" s="9" t="s">
        <v>58</v>
      </c>
      <c r="E14" s="8" t="s">
        <v>31</v>
      </c>
      <c r="F14" s="8" t="s">
        <v>23</v>
      </c>
      <c r="G14" s="8" t="s">
        <v>24</v>
      </c>
      <c r="H14" s="8" t="s">
        <v>23</v>
      </c>
      <c r="I14" s="8" t="s">
        <v>23</v>
      </c>
      <c r="J14" s="10">
        <v>103473459</v>
      </c>
      <c r="K14" s="8" t="s">
        <v>25</v>
      </c>
      <c r="L14" s="8" t="s">
        <v>23</v>
      </c>
      <c r="M14" s="13"/>
      <c r="N14" s="8" t="s">
        <v>36</v>
      </c>
      <c r="O14" s="8" t="s">
        <v>36</v>
      </c>
      <c r="P14" s="8" t="s">
        <v>36</v>
      </c>
      <c r="Q14" s="8" t="s">
        <v>24</v>
      </c>
      <c r="R14" s="8" t="s">
        <v>24</v>
      </c>
      <c r="S14" s="13" t="s">
        <v>27</v>
      </c>
      <c r="T14" s="8" t="s">
        <v>24</v>
      </c>
      <c r="U14" s="11"/>
    </row>
    <row r="15" spans="1:21" ht="15" hidden="1" customHeight="1" x14ac:dyDescent="0.15">
      <c r="A15" s="3">
        <v>1</v>
      </c>
      <c r="B15" s="8" t="s">
        <v>33</v>
      </c>
      <c r="C15" s="8" t="s">
        <v>59</v>
      </c>
      <c r="D15" s="9" t="s">
        <v>60</v>
      </c>
      <c r="E15" s="8" t="s">
        <v>31</v>
      </c>
      <c r="F15" s="8" t="s">
        <v>23</v>
      </c>
      <c r="G15" s="8" t="s">
        <v>24</v>
      </c>
      <c r="H15" s="8" t="s">
        <v>23</v>
      </c>
      <c r="I15" s="8" t="s">
        <v>24</v>
      </c>
      <c r="J15" s="10">
        <v>96002995</v>
      </c>
      <c r="K15" s="8" t="s">
        <v>39</v>
      </c>
      <c r="L15" s="8" t="s">
        <v>23</v>
      </c>
      <c r="M15" s="13"/>
      <c r="N15" s="8" t="s">
        <v>32</v>
      </c>
      <c r="O15" s="8" t="s">
        <v>26</v>
      </c>
      <c r="P15" s="8" t="s">
        <v>26</v>
      </c>
      <c r="Q15" s="8" t="s">
        <v>23</v>
      </c>
      <c r="R15" s="8" t="s">
        <v>23</v>
      </c>
      <c r="S15" s="13"/>
      <c r="T15" s="8" t="s">
        <v>23</v>
      </c>
      <c r="U15" s="11"/>
    </row>
    <row r="16" spans="1:21" ht="15" customHeight="1" x14ac:dyDescent="0.15">
      <c r="A16" s="3">
        <v>1</v>
      </c>
      <c r="B16" s="8" t="s">
        <v>37</v>
      </c>
      <c r="C16" s="8" t="s">
        <v>61</v>
      </c>
      <c r="D16" s="9" t="s">
        <v>62</v>
      </c>
      <c r="E16" s="8" t="s">
        <v>63</v>
      </c>
      <c r="F16" s="8" t="s">
        <v>23</v>
      </c>
      <c r="G16" s="8" t="s">
        <v>24</v>
      </c>
      <c r="H16" s="8" t="s">
        <v>24</v>
      </c>
      <c r="I16" s="8" t="s">
        <v>23</v>
      </c>
      <c r="J16" s="10">
        <v>90208534</v>
      </c>
      <c r="K16" s="8" t="s">
        <v>32</v>
      </c>
      <c r="L16" s="8" t="s">
        <v>23</v>
      </c>
      <c r="M16" s="13"/>
      <c r="N16" s="8" t="s">
        <v>64</v>
      </c>
      <c r="O16" s="8" t="s">
        <v>36</v>
      </c>
      <c r="P16" s="8" t="s">
        <v>36</v>
      </c>
      <c r="Q16" s="8" t="s">
        <v>23</v>
      </c>
      <c r="R16" s="8" t="s">
        <v>23</v>
      </c>
      <c r="S16" s="13"/>
      <c r="T16" s="8" t="s">
        <v>23</v>
      </c>
      <c r="U16" s="11"/>
    </row>
    <row r="17" spans="1:21" ht="15" hidden="1" customHeight="1" x14ac:dyDescent="0.15">
      <c r="A17" s="3">
        <v>1</v>
      </c>
      <c r="B17" s="8" t="s">
        <v>52</v>
      </c>
      <c r="C17" s="8" t="s">
        <v>65</v>
      </c>
      <c r="D17" s="9" t="s">
        <v>66</v>
      </c>
      <c r="E17" s="8" t="s">
        <v>67</v>
      </c>
      <c r="F17" s="8" t="s">
        <v>23</v>
      </c>
      <c r="G17" s="8" t="s">
        <v>24</v>
      </c>
      <c r="H17" s="8" t="s">
        <v>23</v>
      </c>
      <c r="I17" s="8" t="s">
        <v>24</v>
      </c>
      <c r="J17" s="10">
        <v>83048233</v>
      </c>
      <c r="K17" s="8" t="s">
        <v>25</v>
      </c>
      <c r="L17" s="8" t="s">
        <v>23</v>
      </c>
      <c r="M17" s="13"/>
      <c r="N17" s="8" t="s">
        <v>25</v>
      </c>
      <c r="O17" s="8" t="s">
        <v>26</v>
      </c>
      <c r="P17" s="8" t="s">
        <v>36</v>
      </c>
      <c r="Q17" s="8" t="s">
        <v>24</v>
      </c>
      <c r="R17" s="8" t="s">
        <v>24</v>
      </c>
      <c r="S17" s="13" t="s">
        <v>27</v>
      </c>
      <c r="T17" s="8" t="s">
        <v>23</v>
      </c>
      <c r="U17" s="11"/>
    </row>
    <row r="18" spans="1:21" ht="15" customHeight="1" x14ac:dyDescent="0.15">
      <c r="A18" s="3">
        <v>1</v>
      </c>
      <c r="B18" s="8" t="s">
        <v>37</v>
      </c>
      <c r="C18" s="8" t="s">
        <v>68</v>
      </c>
      <c r="D18" s="9" t="s">
        <v>69</v>
      </c>
      <c r="E18" s="8" t="s">
        <v>31</v>
      </c>
      <c r="F18" s="8" t="s">
        <v>23</v>
      </c>
      <c r="G18" s="8" t="s">
        <v>24</v>
      </c>
      <c r="H18" s="8" t="s">
        <v>24</v>
      </c>
      <c r="I18" s="8" t="s">
        <v>24</v>
      </c>
      <c r="J18" s="10">
        <v>77680631</v>
      </c>
      <c r="K18" s="8" t="s">
        <v>25</v>
      </c>
      <c r="L18" s="8" t="s">
        <v>23</v>
      </c>
      <c r="M18" s="13"/>
      <c r="N18" s="8" t="s">
        <v>32</v>
      </c>
      <c r="O18" s="8" t="s">
        <v>36</v>
      </c>
      <c r="P18" s="8" t="s">
        <v>36</v>
      </c>
      <c r="Q18" s="8" t="s">
        <v>23</v>
      </c>
      <c r="R18" s="8" t="s">
        <v>23</v>
      </c>
      <c r="S18" s="13"/>
      <c r="T18" s="8" t="s">
        <v>23</v>
      </c>
      <c r="U18" s="11"/>
    </row>
    <row r="19" spans="1:21" ht="15" customHeight="1" x14ac:dyDescent="0.15">
      <c r="A19" s="3">
        <v>1</v>
      </c>
      <c r="B19" s="8" t="s">
        <v>37</v>
      </c>
      <c r="C19" s="8" t="s">
        <v>70</v>
      </c>
      <c r="D19" s="9" t="s">
        <v>71</v>
      </c>
      <c r="E19" s="8" t="s">
        <v>31</v>
      </c>
      <c r="F19" s="8" t="s">
        <v>23</v>
      </c>
      <c r="G19" s="8" t="s">
        <v>24</v>
      </c>
      <c r="H19" s="8" t="s">
        <v>24</v>
      </c>
      <c r="I19" s="8" t="s">
        <v>24</v>
      </c>
      <c r="J19" s="10">
        <v>77296261</v>
      </c>
      <c r="K19" s="8" t="s">
        <v>32</v>
      </c>
      <c r="L19" s="8" t="s">
        <v>23</v>
      </c>
      <c r="M19" s="13"/>
      <c r="N19" s="8">
        <v>10</v>
      </c>
      <c r="O19" s="8" t="s">
        <v>36</v>
      </c>
      <c r="P19" s="8" t="s">
        <v>36</v>
      </c>
      <c r="Q19" s="8" t="s">
        <v>24</v>
      </c>
      <c r="R19" s="8" t="s">
        <v>24</v>
      </c>
      <c r="S19" s="13" t="s">
        <v>27</v>
      </c>
      <c r="T19" s="8" t="s">
        <v>23</v>
      </c>
      <c r="U19" s="11"/>
    </row>
    <row r="20" spans="1:21" ht="15" customHeight="1" x14ac:dyDescent="0.15">
      <c r="A20" s="3">
        <v>1</v>
      </c>
      <c r="B20" s="8" t="s">
        <v>37</v>
      </c>
      <c r="C20" s="8" t="s">
        <v>72</v>
      </c>
      <c r="D20" s="9" t="s">
        <v>73</v>
      </c>
      <c r="E20" s="8" t="s">
        <v>74</v>
      </c>
      <c r="F20" s="8" t="s">
        <v>23</v>
      </c>
      <c r="G20" s="8" t="s">
        <v>24</v>
      </c>
      <c r="H20" s="8" t="s">
        <v>24</v>
      </c>
      <c r="I20" s="8" t="s">
        <v>24</v>
      </c>
      <c r="J20" s="10">
        <v>74242864</v>
      </c>
      <c r="K20" s="8" t="s">
        <v>25</v>
      </c>
      <c r="L20" s="8" t="s">
        <v>23</v>
      </c>
      <c r="M20" s="13"/>
      <c r="N20" s="8" t="s">
        <v>36</v>
      </c>
      <c r="O20" s="8" t="s">
        <v>36</v>
      </c>
      <c r="P20" s="8" t="s">
        <v>36</v>
      </c>
      <c r="Q20" s="8" t="s">
        <v>23</v>
      </c>
      <c r="R20" s="8" t="s">
        <v>24</v>
      </c>
      <c r="S20" s="13" t="s">
        <v>75</v>
      </c>
      <c r="T20" s="8" t="s">
        <v>23</v>
      </c>
      <c r="U20" s="11"/>
    </row>
    <row r="21" spans="1:21" ht="15" hidden="1" customHeight="1" x14ac:dyDescent="0.15">
      <c r="A21" s="3">
        <v>1</v>
      </c>
      <c r="B21" s="8" t="s">
        <v>37</v>
      </c>
      <c r="C21" s="8" t="s">
        <v>76</v>
      </c>
      <c r="D21" s="9" t="s">
        <v>77</v>
      </c>
      <c r="E21" s="8" t="s">
        <v>31</v>
      </c>
      <c r="F21" s="8" t="s">
        <v>23</v>
      </c>
      <c r="G21" s="8" t="s">
        <v>24</v>
      </c>
      <c r="H21" s="8" t="s">
        <v>23</v>
      </c>
      <c r="I21" s="8" t="s">
        <v>23</v>
      </c>
      <c r="J21" s="10">
        <v>74044033</v>
      </c>
      <c r="K21" s="8" t="s">
        <v>26</v>
      </c>
      <c r="L21" s="8" t="s">
        <v>23</v>
      </c>
      <c r="M21" s="13"/>
      <c r="N21" s="8" t="s">
        <v>26</v>
      </c>
      <c r="O21" s="8" t="s">
        <v>36</v>
      </c>
      <c r="P21" s="8" t="s">
        <v>36</v>
      </c>
      <c r="Q21" s="8" t="s">
        <v>23</v>
      </c>
      <c r="R21" s="8" t="s">
        <v>23</v>
      </c>
      <c r="S21" s="13"/>
      <c r="T21" s="8" t="s">
        <v>24</v>
      </c>
      <c r="U21" s="11"/>
    </row>
    <row r="22" spans="1:21" ht="15" hidden="1" customHeight="1" x14ac:dyDescent="0.15">
      <c r="A22" s="3">
        <v>1</v>
      </c>
      <c r="B22" s="8" t="s">
        <v>37</v>
      </c>
      <c r="C22" s="8">
        <v>70838534</v>
      </c>
      <c r="D22" s="9" t="s">
        <v>78</v>
      </c>
      <c r="E22" s="8" t="s">
        <v>31</v>
      </c>
      <c r="F22" s="8" t="s">
        <v>23</v>
      </c>
      <c r="G22" s="8" t="s">
        <v>24</v>
      </c>
      <c r="H22" s="8" t="s">
        <v>23</v>
      </c>
      <c r="I22" s="8" t="s">
        <v>23</v>
      </c>
      <c r="J22" s="10">
        <v>72532820</v>
      </c>
      <c r="K22" s="8" t="s">
        <v>25</v>
      </c>
      <c r="L22" s="8" t="s">
        <v>23</v>
      </c>
      <c r="M22" s="13"/>
      <c r="N22" s="8" t="s">
        <v>36</v>
      </c>
      <c r="O22" s="8" t="s">
        <v>36</v>
      </c>
      <c r="P22" s="8" t="s">
        <v>36</v>
      </c>
      <c r="Q22" s="8" t="s">
        <v>24</v>
      </c>
      <c r="R22" s="8" t="s">
        <v>23</v>
      </c>
      <c r="S22" s="13"/>
      <c r="T22" s="8" t="s">
        <v>23</v>
      </c>
      <c r="U22" s="11"/>
    </row>
    <row r="23" spans="1:21" ht="15" hidden="1" customHeight="1" x14ac:dyDescent="0.15">
      <c r="A23" s="3">
        <v>1</v>
      </c>
      <c r="B23" s="8" t="s">
        <v>37</v>
      </c>
      <c r="C23" s="8">
        <v>49778200</v>
      </c>
      <c r="D23" s="9" t="s">
        <v>79</v>
      </c>
      <c r="E23" s="8" t="s">
        <v>31</v>
      </c>
      <c r="F23" s="8" t="s">
        <v>23</v>
      </c>
      <c r="G23" s="8" t="s">
        <v>23</v>
      </c>
      <c r="H23" s="8" t="s">
        <v>23</v>
      </c>
      <c r="I23" s="8" t="s">
        <v>23</v>
      </c>
      <c r="J23" s="10">
        <v>72083904</v>
      </c>
      <c r="K23" s="8" t="s">
        <v>47</v>
      </c>
      <c r="L23" s="8" t="s">
        <v>23</v>
      </c>
      <c r="M23" s="13"/>
      <c r="N23" s="8" t="s">
        <v>36</v>
      </c>
      <c r="O23" s="8" t="s">
        <v>36</v>
      </c>
      <c r="P23" s="8" t="s">
        <v>36</v>
      </c>
      <c r="Q23" s="8" t="s">
        <v>23</v>
      </c>
      <c r="R23" s="8" t="s">
        <v>24</v>
      </c>
      <c r="S23" s="13" t="s">
        <v>27</v>
      </c>
      <c r="T23" s="8" t="s">
        <v>24</v>
      </c>
      <c r="U23" s="11"/>
    </row>
    <row r="24" spans="1:21" ht="15" hidden="1" customHeight="1" x14ac:dyDescent="0.15">
      <c r="A24" s="3">
        <v>1</v>
      </c>
      <c r="B24" s="8" t="s">
        <v>33</v>
      </c>
      <c r="C24" s="8">
        <v>49207300</v>
      </c>
      <c r="D24" s="9" t="s">
        <v>80</v>
      </c>
      <c r="E24" s="8" t="s">
        <v>74</v>
      </c>
      <c r="F24" s="8" t="s">
        <v>23</v>
      </c>
      <c r="G24" s="8" t="s">
        <v>24</v>
      </c>
      <c r="H24" s="8" t="s">
        <v>23</v>
      </c>
      <c r="I24" s="8" t="s">
        <v>24</v>
      </c>
      <c r="J24" s="10">
        <v>71600738</v>
      </c>
      <c r="K24" s="8" t="s">
        <v>47</v>
      </c>
      <c r="L24" s="8" t="s">
        <v>23</v>
      </c>
      <c r="M24" s="13"/>
      <c r="N24" s="8" t="s">
        <v>64</v>
      </c>
      <c r="O24" s="8" t="s">
        <v>26</v>
      </c>
      <c r="P24" s="8" t="s">
        <v>26</v>
      </c>
      <c r="Q24" s="8" t="s">
        <v>24</v>
      </c>
      <c r="R24" s="8" t="s">
        <v>23</v>
      </c>
      <c r="S24" s="13"/>
      <c r="T24" s="8" t="s">
        <v>24</v>
      </c>
      <c r="U24" s="11"/>
    </row>
    <row r="25" spans="1:21" ht="15" hidden="1" customHeight="1" x14ac:dyDescent="0.15">
      <c r="A25" s="3">
        <v>1</v>
      </c>
      <c r="B25" s="8" t="s">
        <v>37</v>
      </c>
      <c r="C25" s="8">
        <v>49778161</v>
      </c>
      <c r="D25" s="9" t="s">
        <v>81</v>
      </c>
      <c r="E25" s="8" t="s">
        <v>31</v>
      </c>
      <c r="F25" s="8" t="s">
        <v>23</v>
      </c>
      <c r="G25" s="8" t="s">
        <v>24</v>
      </c>
      <c r="H25" s="8" t="s">
        <v>23</v>
      </c>
      <c r="I25" s="8" t="s">
        <v>23</v>
      </c>
      <c r="J25" s="10">
        <v>70609878</v>
      </c>
      <c r="K25" s="8" t="s">
        <v>26</v>
      </c>
      <c r="L25" s="8" t="s">
        <v>23</v>
      </c>
      <c r="M25" s="13"/>
      <c r="N25" s="8" t="s">
        <v>32</v>
      </c>
      <c r="O25" s="8" t="s">
        <v>36</v>
      </c>
      <c r="P25" s="8" t="s">
        <v>36</v>
      </c>
      <c r="Q25" s="8" t="s">
        <v>23</v>
      </c>
      <c r="R25" s="8" t="s">
        <v>23</v>
      </c>
      <c r="S25" s="13"/>
      <c r="T25" s="8" t="s">
        <v>23</v>
      </c>
      <c r="U25" s="11"/>
    </row>
    <row r="26" spans="1:21" ht="15" hidden="1" customHeight="1" x14ac:dyDescent="0.15">
      <c r="A26" s="3">
        <v>1</v>
      </c>
      <c r="B26" s="8" t="s">
        <v>37</v>
      </c>
      <c r="C26" s="8">
        <v>18230083</v>
      </c>
      <c r="D26" s="9" t="s">
        <v>82</v>
      </c>
      <c r="E26" s="8" t="s">
        <v>31</v>
      </c>
      <c r="F26" s="8" t="s">
        <v>23</v>
      </c>
      <c r="G26" s="8" t="s">
        <v>24</v>
      </c>
      <c r="H26" s="8" t="s">
        <v>23</v>
      </c>
      <c r="I26" s="8" t="s">
        <v>24</v>
      </c>
      <c r="J26" s="10">
        <v>69383594</v>
      </c>
      <c r="K26" s="8" t="s">
        <v>35</v>
      </c>
      <c r="L26" s="8" t="s">
        <v>23</v>
      </c>
      <c r="M26" s="13"/>
      <c r="N26" s="8" t="s">
        <v>36</v>
      </c>
      <c r="O26" s="8" t="s">
        <v>36</v>
      </c>
      <c r="P26" s="8" t="s">
        <v>36</v>
      </c>
      <c r="Q26" s="8" t="s">
        <v>23</v>
      </c>
      <c r="R26" s="8" t="s">
        <v>23</v>
      </c>
      <c r="S26" s="13"/>
      <c r="T26" s="8" t="s">
        <v>24</v>
      </c>
      <c r="U26" s="11"/>
    </row>
    <row r="27" spans="1:21" ht="15" customHeight="1" x14ac:dyDescent="0.15">
      <c r="A27" s="3">
        <v>1</v>
      </c>
      <c r="B27" s="8" t="s">
        <v>33</v>
      </c>
      <c r="C27" s="8">
        <v>48379794</v>
      </c>
      <c r="D27" s="9" t="s">
        <v>83</v>
      </c>
      <c r="E27" s="8" t="s">
        <v>31</v>
      </c>
      <c r="F27" s="8" t="s">
        <v>23</v>
      </c>
      <c r="G27" s="8" t="s">
        <v>24</v>
      </c>
      <c r="H27" s="8" t="s">
        <v>24</v>
      </c>
      <c r="I27" s="8" t="s">
        <v>23</v>
      </c>
      <c r="J27" s="10">
        <v>69203073</v>
      </c>
      <c r="K27" s="8" t="s">
        <v>26</v>
      </c>
      <c r="L27" s="8" t="s">
        <v>23</v>
      </c>
      <c r="M27" s="13"/>
      <c r="N27" s="8" t="s">
        <v>35</v>
      </c>
      <c r="O27" s="8" t="s">
        <v>32</v>
      </c>
      <c r="P27" s="8" t="s">
        <v>32</v>
      </c>
      <c r="Q27" s="8" t="s">
        <v>23</v>
      </c>
      <c r="R27" s="8" t="s">
        <v>23</v>
      </c>
      <c r="S27" s="13"/>
      <c r="T27" s="8" t="s">
        <v>23</v>
      </c>
      <c r="U27" s="11"/>
    </row>
    <row r="28" spans="1:21" ht="15" hidden="1" customHeight="1" x14ac:dyDescent="0.15">
      <c r="A28" s="3">
        <v>1</v>
      </c>
      <c r="B28" s="8" t="s">
        <v>37</v>
      </c>
      <c r="C28" s="8">
        <v>49778064</v>
      </c>
      <c r="D28" s="9" t="s">
        <v>84</v>
      </c>
      <c r="E28" s="8" t="s">
        <v>31</v>
      </c>
      <c r="F28" s="8" t="s">
        <v>23</v>
      </c>
      <c r="G28" s="8" t="s">
        <v>24</v>
      </c>
      <c r="H28" s="8" t="s">
        <v>23</v>
      </c>
      <c r="I28" s="8" t="s">
        <v>23</v>
      </c>
      <c r="J28" s="10">
        <v>66516271</v>
      </c>
      <c r="K28" s="8" t="s">
        <v>26</v>
      </c>
      <c r="L28" s="8" t="s">
        <v>23</v>
      </c>
      <c r="M28" s="13"/>
      <c r="N28" s="8" t="s">
        <v>26</v>
      </c>
      <c r="O28" s="8" t="s">
        <v>36</v>
      </c>
      <c r="P28" s="8" t="s">
        <v>36</v>
      </c>
      <c r="Q28" s="8" t="s">
        <v>24</v>
      </c>
      <c r="R28" s="8" t="s">
        <v>23</v>
      </c>
      <c r="S28" s="13"/>
      <c r="T28" s="8" t="s">
        <v>23</v>
      </c>
      <c r="U28" s="11"/>
    </row>
    <row r="29" spans="1:21" ht="15" customHeight="1" x14ac:dyDescent="0.15">
      <c r="A29" s="3">
        <v>1</v>
      </c>
      <c r="B29" s="8" t="s">
        <v>37</v>
      </c>
      <c r="C29" s="8">
        <v>18242171</v>
      </c>
      <c r="D29" s="9" t="s">
        <v>85</v>
      </c>
      <c r="E29" s="8" t="s">
        <v>31</v>
      </c>
      <c r="F29" s="8" t="s">
        <v>23</v>
      </c>
      <c r="G29" s="8" t="s">
        <v>24</v>
      </c>
      <c r="H29" s="8" t="s">
        <v>24</v>
      </c>
      <c r="I29" s="8" t="s">
        <v>24</v>
      </c>
      <c r="J29" s="10">
        <v>66343780</v>
      </c>
      <c r="K29" s="8" t="s">
        <v>35</v>
      </c>
      <c r="L29" s="8" t="s">
        <v>23</v>
      </c>
      <c r="M29" s="13"/>
      <c r="N29" s="8" t="s">
        <v>36</v>
      </c>
      <c r="O29" s="8" t="s">
        <v>36</v>
      </c>
      <c r="P29" s="8" t="s">
        <v>36</v>
      </c>
      <c r="Q29" s="8" t="s">
        <v>24</v>
      </c>
      <c r="R29" s="8" t="s">
        <v>24</v>
      </c>
      <c r="S29" s="13" t="s">
        <v>27</v>
      </c>
      <c r="T29" s="8" t="s">
        <v>24</v>
      </c>
      <c r="U29" s="11"/>
    </row>
    <row r="30" spans="1:21" ht="15" hidden="1" customHeight="1" x14ac:dyDescent="0.15">
      <c r="A30" s="3">
        <v>1</v>
      </c>
      <c r="B30" s="8" t="s">
        <v>33</v>
      </c>
      <c r="C30" s="8">
        <v>75007746</v>
      </c>
      <c r="D30" s="9" t="s">
        <v>86</v>
      </c>
      <c r="E30" s="8" t="s">
        <v>87</v>
      </c>
      <c r="F30" s="8" t="s">
        <v>23</v>
      </c>
      <c r="G30" s="8" t="s">
        <v>24</v>
      </c>
      <c r="H30" s="8" t="s">
        <v>23</v>
      </c>
      <c r="I30" s="8" t="s">
        <v>24</v>
      </c>
      <c r="J30" s="10">
        <v>64047446</v>
      </c>
      <c r="K30" s="8" t="s">
        <v>35</v>
      </c>
      <c r="L30" s="8" t="s">
        <v>23</v>
      </c>
      <c r="M30" s="13"/>
      <c r="N30" s="8" t="s">
        <v>36</v>
      </c>
      <c r="O30" s="8" t="s">
        <v>36</v>
      </c>
      <c r="P30" s="8" t="s">
        <v>36</v>
      </c>
      <c r="Q30" s="8" t="s">
        <v>23</v>
      </c>
      <c r="R30" s="8" t="s">
        <v>23</v>
      </c>
      <c r="S30" s="13"/>
      <c r="T30" s="8" t="s">
        <v>23</v>
      </c>
      <c r="U30" s="11"/>
    </row>
    <row r="31" spans="1:21" ht="15" hidden="1" customHeight="1" x14ac:dyDescent="0.15">
      <c r="A31" s="3">
        <v>1</v>
      </c>
      <c r="B31" s="8" t="s">
        <v>37</v>
      </c>
      <c r="C31" s="8">
        <v>48380296</v>
      </c>
      <c r="D31" s="9" t="s">
        <v>88</v>
      </c>
      <c r="E31" s="8" t="s">
        <v>31</v>
      </c>
      <c r="F31" s="8" t="s">
        <v>24</v>
      </c>
      <c r="G31" s="8" t="s">
        <v>24</v>
      </c>
      <c r="H31" s="8" t="s">
        <v>23</v>
      </c>
      <c r="I31" s="8" t="s">
        <v>24</v>
      </c>
      <c r="J31" s="10">
        <v>63010998</v>
      </c>
      <c r="K31" s="8" t="s">
        <v>26</v>
      </c>
      <c r="L31" s="8" t="s">
        <v>23</v>
      </c>
      <c r="M31" s="13"/>
      <c r="N31" s="8" t="s">
        <v>26</v>
      </c>
      <c r="O31" s="8" t="s">
        <v>36</v>
      </c>
      <c r="P31" s="8" t="s">
        <v>36</v>
      </c>
      <c r="Q31" s="8" t="s">
        <v>24</v>
      </c>
      <c r="R31" s="8" t="s">
        <v>23</v>
      </c>
      <c r="S31" s="13"/>
      <c r="T31" s="8" t="s">
        <v>23</v>
      </c>
      <c r="U31" s="11"/>
    </row>
    <row r="32" spans="1:21" ht="15" hidden="1" customHeight="1" x14ac:dyDescent="0.15">
      <c r="A32" s="3">
        <v>1</v>
      </c>
      <c r="B32" s="8" t="s">
        <v>37</v>
      </c>
      <c r="C32" s="8">
        <v>49778145</v>
      </c>
      <c r="D32" s="9" t="s">
        <v>89</v>
      </c>
      <c r="E32" s="8" t="s">
        <v>31</v>
      </c>
      <c r="F32" s="8" t="s">
        <v>23</v>
      </c>
      <c r="G32" s="8" t="s">
        <v>24</v>
      </c>
      <c r="H32" s="8" t="s">
        <v>23</v>
      </c>
      <c r="I32" s="8" t="s">
        <v>24</v>
      </c>
      <c r="J32" s="10">
        <v>62832053</v>
      </c>
      <c r="K32" s="8" t="s">
        <v>26</v>
      </c>
      <c r="L32" s="8" t="s">
        <v>23</v>
      </c>
      <c r="M32" s="13"/>
      <c r="N32" s="8" t="s">
        <v>32</v>
      </c>
      <c r="O32" s="8" t="s">
        <v>36</v>
      </c>
      <c r="P32" s="8" t="s">
        <v>36</v>
      </c>
      <c r="Q32" s="8" t="s">
        <v>23</v>
      </c>
      <c r="R32" s="8" t="s">
        <v>23</v>
      </c>
      <c r="S32" s="13"/>
      <c r="T32" s="8" t="s">
        <v>23</v>
      </c>
      <c r="U32" s="11"/>
    </row>
    <row r="33" spans="1:21" ht="15" hidden="1" customHeight="1" x14ac:dyDescent="0.15">
      <c r="A33" s="3">
        <v>1</v>
      </c>
      <c r="B33" s="8" t="s">
        <v>37</v>
      </c>
      <c r="C33" s="8">
        <v>61750972</v>
      </c>
      <c r="D33" s="9" t="s">
        <v>90</v>
      </c>
      <c r="E33" s="8" t="s">
        <v>31</v>
      </c>
      <c r="F33" s="8" t="s">
        <v>23</v>
      </c>
      <c r="G33" s="8" t="s">
        <v>24</v>
      </c>
      <c r="H33" s="8" t="s">
        <v>23</v>
      </c>
      <c r="I33" s="8" t="s">
        <v>24</v>
      </c>
      <c r="J33" s="10">
        <v>62075418</v>
      </c>
      <c r="K33" s="8" t="s">
        <v>26</v>
      </c>
      <c r="L33" s="8" t="s">
        <v>23</v>
      </c>
      <c r="M33" s="13"/>
      <c r="N33" s="8" t="s">
        <v>36</v>
      </c>
      <c r="O33" s="8" t="s">
        <v>36</v>
      </c>
      <c r="P33" s="8" t="s">
        <v>36</v>
      </c>
      <c r="Q33" s="8" t="s">
        <v>23</v>
      </c>
      <c r="R33" s="8" t="s">
        <v>24</v>
      </c>
      <c r="S33" s="13" t="s">
        <v>27</v>
      </c>
      <c r="T33" s="8" t="s">
        <v>23</v>
      </c>
      <c r="U33" s="11"/>
    </row>
    <row r="34" spans="1:21" ht="15" hidden="1" customHeight="1" x14ac:dyDescent="0.15">
      <c r="A34" s="3">
        <v>1</v>
      </c>
      <c r="B34" s="8" t="s">
        <v>37</v>
      </c>
      <c r="C34" s="8">
        <v>49778099</v>
      </c>
      <c r="D34" s="9" t="s">
        <v>91</v>
      </c>
      <c r="E34" s="8" t="s">
        <v>31</v>
      </c>
      <c r="F34" s="8" t="s">
        <v>23</v>
      </c>
      <c r="G34" s="8" t="s">
        <v>24</v>
      </c>
      <c r="H34" s="8" t="s">
        <v>23</v>
      </c>
      <c r="I34" s="8" t="s">
        <v>23</v>
      </c>
      <c r="J34" s="10">
        <v>61177299</v>
      </c>
      <c r="K34" s="8" t="s">
        <v>47</v>
      </c>
      <c r="L34" s="8" t="s">
        <v>23</v>
      </c>
      <c r="M34" s="13"/>
      <c r="N34" s="8" t="s">
        <v>32</v>
      </c>
      <c r="O34" s="8" t="s">
        <v>36</v>
      </c>
      <c r="P34" s="8" t="s">
        <v>36</v>
      </c>
      <c r="Q34" s="8" t="s">
        <v>23</v>
      </c>
      <c r="R34" s="8" t="s">
        <v>23</v>
      </c>
      <c r="S34" s="13"/>
      <c r="T34" s="8" t="s">
        <v>23</v>
      </c>
      <c r="U34" s="11"/>
    </row>
    <row r="35" spans="1:21" ht="15" hidden="1" customHeight="1" x14ac:dyDescent="0.15">
      <c r="A35" s="3">
        <v>1</v>
      </c>
      <c r="B35" s="8" t="s">
        <v>37</v>
      </c>
      <c r="C35" s="8">
        <v>49778102</v>
      </c>
      <c r="D35" s="9" t="s">
        <v>92</v>
      </c>
      <c r="E35" s="8" t="s">
        <v>31</v>
      </c>
      <c r="F35" s="8" t="s">
        <v>24</v>
      </c>
      <c r="G35" s="8" t="s">
        <v>24</v>
      </c>
      <c r="H35" s="8" t="s">
        <v>23</v>
      </c>
      <c r="I35" s="8" t="s">
        <v>23</v>
      </c>
      <c r="J35" s="10">
        <v>58063020</v>
      </c>
      <c r="K35" s="8" t="s">
        <v>26</v>
      </c>
      <c r="L35" s="8" t="s">
        <v>23</v>
      </c>
      <c r="M35" s="13"/>
      <c r="N35" s="8" t="s">
        <v>36</v>
      </c>
      <c r="O35" s="8" t="s">
        <v>36</v>
      </c>
      <c r="P35" s="8" t="s">
        <v>36</v>
      </c>
      <c r="Q35" s="8" t="s">
        <v>23</v>
      </c>
      <c r="R35" s="8" t="s">
        <v>23</v>
      </c>
      <c r="S35" s="13"/>
      <c r="T35" s="8" t="s">
        <v>23</v>
      </c>
      <c r="U35" s="11"/>
    </row>
    <row r="36" spans="1:21" ht="15" hidden="1" customHeight="1" x14ac:dyDescent="0.15">
      <c r="A36" s="3">
        <v>1</v>
      </c>
      <c r="B36" s="22" t="s">
        <v>37</v>
      </c>
      <c r="C36" s="22" t="s">
        <v>93</v>
      </c>
      <c r="D36" s="23" t="s">
        <v>94</v>
      </c>
      <c r="E36" s="22" t="s">
        <v>31</v>
      </c>
      <c r="F36" s="22" t="s">
        <v>23</v>
      </c>
      <c r="G36" s="22" t="s">
        <v>24</v>
      </c>
      <c r="H36" s="22" t="s">
        <v>23</v>
      </c>
      <c r="I36" s="22" t="s">
        <v>23</v>
      </c>
      <c r="J36" s="24">
        <v>57556396</v>
      </c>
      <c r="K36" s="22" t="s">
        <v>25</v>
      </c>
      <c r="L36" s="22" t="s">
        <v>23</v>
      </c>
      <c r="M36" s="25"/>
      <c r="N36" s="22" t="s">
        <v>32</v>
      </c>
      <c r="O36" s="22" t="s">
        <v>26</v>
      </c>
      <c r="P36" s="22" t="s">
        <v>26</v>
      </c>
      <c r="Q36" s="22" t="s">
        <v>23</v>
      </c>
      <c r="R36" s="22" t="s">
        <v>23</v>
      </c>
      <c r="S36" s="25"/>
      <c r="T36" s="22" t="s">
        <v>24</v>
      </c>
      <c r="U36" s="26" t="s">
        <v>95</v>
      </c>
    </row>
    <row r="37" spans="1:21" ht="15" hidden="1" customHeight="1" x14ac:dyDescent="0.15">
      <c r="A37" s="3">
        <v>1</v>
      </c>
      <c r="B37" s="22" t="s">
        <v>33</v>
      </c>
      <c r="C37" s="22">
        <v>49180312</v>
      </c>
      <c r="D37" s="23" t="s">
        <v>96</v>
      </c>
      <c r="E37" s="22" t="s">
        <v>31</v>
      </c>
      <c r="F37" s="22" t="s">
        <v>23</v>
      </c>
      <c r="G37" s="22" t="s">
        <v>24</v>
      </c>
      <c r="H37" s="22" t="s">
        <v>23</v>
      </c>
      <c r="I37" s="22" t="s">
        <v>24</v>
      </c>
      <c r="J37" s="24">
        <v>55927861</v>
      </c>
      <c r="K37" s="22" t="s">
        <v>32</v>
      </c>
      <c r="L37" s="22" t="s">
        <v>23</v>
      </c>
      <c r="M37" s="25"/>
      <c r="N37" s="22" t="s">
        <v>32</v>
      </c>
      <c r="O37" s="22" t="s">
        <v>32</v>
      </c>
      <c r="P37" s="22" t="s">
        <v>26</v>
      </c>
      <c r="Q37" s="22" t="s">
        <v>24</v>
      </c>
      <c r="R37" s="22" t="s">
        <v>23</v>
      </c>
      <c r="S37" s="25"/>
      <c r="T37" s="22" t="s">
        <v>24</v>
      </c>
      <c r="U37" s="26" t="s">
        <v>95</v>
      </c>
    </row>
    <row r="38" spans="1:21" ht="15" hidden="1" customHeight="1" x14ac:dyDescent="0.15">
      <c r="A38" s="3">
        <v>1</v>
      </c>
      <c r="B38" s="8" t="s">
        <v>37</v>
      </c>
      <c r="C38" s="8" t="s">
        <v>97</v>
      </c>
      <c r="D38" s="9" t="s">
        <v>98</v>
      </c>
      <c r="E38" s="8" t="s">
        <v>45</v>
      </c>
      <c r="F38" s="8" t="s">
        <v>23</v>
      </c>
      <c r="G38" s="8" t="s">
        <v>24</v>
      </c>
      <c r="H38" s="8" t="s">
        <v>23</v>
      </c>
      <c r="I38" s="8" t="s">
        <v>23</v>
      </c>
      <c r="J38" s="10">
        <v>55779814</v>
      </c>
      <c r="K38" s="8" t="s">
        <v>35</v>
      </c>
      <c r="L38" s="8" t="s">
        <v>23</v>
      </c>
      <c r="M38" s="13"/>
      <c r="N38" s="8" t="s">
        <v>36</v>
      </c>
      <c r="O38" s="8" t="s">
        <v>36</v>
      </c>
      <c r="P38" s="8" t="s">
        <v>36</v>
      </c>
      <c r="Q38" s="8" t="s">
        <v>23</v>
      </c>
      <c r="R38" s="8" t="s">
        <v>23</v>
      </c>
      <c r="S38" s="13"/>
      <c r="T38" s="8" t="s">
        <v>23</v>
      </c>
      <c r="U38" s="11"/>
    </row>
    <row r="39" spans="1:21" ht="15" hidden="1" customHeight="1" x14ac:dyDescent="0.15">
      <c r="A39" s="3">
        <v>1</v>
      </c>
      <c r="B39" s="8" t="s">
        <v>37</v>
      </c>
      <c r="C39" s="8">
        <v>49778137</v>
      </c>
      <c r="D39" s="9" t="s">
        <v>99</v>
      </c>
      <c r="E39" s="8" t="s">
        <v>31</v>
      </c>
      <c r="F39" s="8" t="s">
        <v>23</v>
      </c>
      <c r="G39" s="8" t="s">
        <v>23</v>
      </c>
      <c r="H39" s="8" t="s">
        <v>23</v>
      </c>
      <c r="I39" s="8" t="s">
        <v>23</v>
      </c>
      <c r="J39" s="10">
        <v>55132497</v>
      </c>
      <c r="K39" s="8" t="s">
        <v>36</v>
      </c>
      <c r="L39" s="8" t="s">
        <v>23</v>
      </c>
      <c r="M39" s="13"/>
      <c r="N39" s="8" t="s">
        <v>36</v>
      </c>
      <c r="O39" s="8" t="s">
        <v>36</v>
      </c>
      <c r="P39" s="8" t="s">
        <v>36</v>
      </c>
      <c r="Q39" s="8" t="s">
        <v>23</v>
      </c>
      <c r="R39" s="8" t="s">
        <v>23</v>
      </c>
      <c r="S39" s="13"/>
      <c r="T39" s="8" t="s">
        <v>23</v>
      </c>
      <c r="U39" s="11"/>
    </row>
    <row r="40" spans="1:21" ht="15" customHeight="1" x14ac:dyDescent="0.15">
      <c r="A40" s="3">
        <v>1</v>
      </c>
      <c r="B40" s="8" t="s">
        <v>33</v>
      </c>
      <c r="C40" s="8">
        <v>49748190</v>
      </c>
      <c r="D40" s="9" t="s">
        <v>100</v>
      </c>
      <c r="E40" s="8" t="s">
        <v>31</v>
      </c>
      <c r="F40" s="8" t="s">
        <v>24</v>
      </c>
      <c r="G40" s="8" t="s">
        <v>24</v>
      </c>
      <c r="H40" s="8" t="s">
        <v>24</v>
      </c>
      <c r="I40" s="8" t="s">
        <v>24</v>
      </c>
      <c r="J40" s="10">
        <v>54702836</v>
      </c>
      <c r="K40" s="8" t="s">
        <v>26</v>
      </c>
      <c r="L40" s="8" t="s">
        <v>23</v>
      </c>
      <c r="M40" s="13"/>
      <c r="N40" s="8" t="s">
        <v>32</v>
      </c>
      <c r="O40" s="8" t="s">
        <v>36</v>
      </c>
      <c r="P40" s="8" t="s">
        <v>36</v>
      </c>
      <c r="Q40" s="8" t="s">
        <v>24</v>
      </c>
      <c r="R40" s="8" t="s">
        <v>23</v>
      </c>
      <c r="S40" s="13"/>
      <c r="T40" s="8" t="s">
        <v>23</v>
      </c>
      <c r="U40" s="11"/>
    </row>
    <row r="41" spans="1:21" ht="15" customHeight="1" x14ac:dyDescent="0.15">
      <c r="A41" s="3">
        <v>1</v>
      </c>
      <c r="B41" s="8" t="s">
        <v>37</v>
      </c>
      <c r="C41" s="8" t="s">
        <v>101</v>
      </c>
      <c r="D41" s="9" t="s">
        <v>102</v>
      </c>
      <c r="E41" s="8" t="s">
        <v>31</v>
      </c>
      <c r="F41" s="8" t="s">
        <v>23</v>
      </c>
      <c r="G41" s="8" t="s">
        <v>24</v>
      </c>
      <c r="H41" s="8" t="s">
        <v>24</v>
      </c>
      <c r="I41" s="8" t="s">
        <v>23</v>
      </c>
      <c r="J41" s="10">
        <v>54643304</v>
      </c>
      <c r="K41" s="8" t="s">
        <v>35</v>
      </c>
      <c r="L41" s="8" t="s">
        <v>23</v>
      </c>
      <c r="M41" s="13"/>
      <c r="N41" s="8" t="s">
        <v>36</v>
      </c>
      <c r="O41" s="8" t="s">
        <v>36</v>
      </c>
      <c r="P41" s="8" t="s">
        <v>36</v>
      </c>
      <c r="Q41" s="8" t="s">
        <v>24</v>
      </c>
      <c r="R41" s="8" t="s">
        <v>24</v>
      </c>
      <c r="S41" s="13" t="s">
        <v>27</v>
      </c>
      <c r="T41" s="8" t="s">
        <v>24</v>
      </c>
      <c r="U41" s="11"/>
    </row>
    <row r="42" spans="1:21" ht="15" hidden="1" customHeight="1" x14ac:dyDescent="0.15">
      <c r="A42" s="3">
        <v>1</v>
      </c>
      <c r="B42" s="8" t="s">
        <v>37</v>
      </c>
      <c r="C42" s="8">
        <v>61781771</v>
      </c>
      <c r="D42" s="9" t="s">
        <v>103</v>
      </c>
      <c r="E42" s="8" t="s">
        <v>31</v>
      </c>
      <c r="F42" s="8" t="s">
        <v>23</v>
      </c>
      <c r="G42" s="8" t="s">
        <v>24</v>
      </c>
      <c r="H42" s="8" t="s">
        <v>23</v>
      </c>
      <c r="I42" s="8" t="s">
        <v>23</v>
      </c>
      <c r="J42" s="10">
        <v>53149324</v>
      </c>
      <c r="K42" s="8" t="s">
        <v>25</v>
      </c>
      <c r="L42" s="8" t="s">
        <v>23</v>
      </c>
      <c r="M42" s="13"/>
      <c r="N42" s="8" t="s">
        <v>36</v>
      </c>
      <c r="O42" s="8" t="s">
        <v>26</v>
      </c>
      <c r="P42" s="8" t="s">
        <v>36</v>
      </c>
      <c r="Q42" s="8" t="s">
        <v>23</v>
      </c>
      <c r="R42" s="8" t="s">
        <v>24</v>
      </c>
      <c r="S42" s="13" t="s">
        <v>50</v>
      </c>
      <c r="T42" s="8" t="s">
        <v>23</v>
      </c>
      <c r="U42" s="11"/>
    </row>
    <row r="43" spans="1:21" ht="15" hidden="1" customHeight="1" x14ac:dyDescent="0.15">
      <c r="A43" s="3">
        <v>1</v>
      </c>
      <c r="B43" s="8" t="s">
        <v>37</v>
      </c>
      <c r="C43" s="8">
        <v>48342912</v>
      </c>
      <c r="D43" s="9" t="s">
        <v>104</v>
      </c>
      <c r="E43" s="8" t="s">
        <v>31</v>
      </c>
      <c r="F43" s="8" t="s">
        <v>23</v>
      </c>
      <c r="G43" s="8" t="s">
        <v>24</v>
      </c>
      <c r="H43" s="8" t="s">
        <v>23</v>
      </c>
      <c r="I43" s="8" t="s">
        <v>23</v>
      </c>
      <c r="J43" s="10">
        <v>53071152</v>
      </c>
      <c r="K43" s="8" t="s">
        <v>25</v>
      </c>
      <c r="L43" s="8" t="s">
        <v>23</v>
      </c>
      <c r="M43" s="13"/>
      <c r="N43" s="8" t="s">
        <v>36</v>
      </c>
      <c r="O43" s="8" t="s">
        <v>26</v>
      </c>
      <c r="P43" s="8" t="s">
        <v>36</v>
      </c>
      <c r="Q43" s="8" t="s">
        <v>23</v>
      </c>
      <c r="R43" s="8" t="s">
        <v>23</v>
      </c>
      <c r="S43" s="13"/>
      <c r="T43" s="8" t="s">
        <v>23</v>
      </c>
      <c r="U43" s="11"/>
    </row>
    <row r="44" spans="1:21" ht="15" customHeight="1" x14ac:dyDescent="0.15">
      <c r="A44" s="3">
        <v>1</v>
      </c>
      <c r="B44" s="8" t="s">
        <v>37</v>
      </c>
      <c r="C44" s="8">
        <v>61750883</v>
      </c>
      <c r="D44" s="9" t="s">
        <v>105</v>
      </c>
      <c r="E44" s="8" t="s">
        <v>31</v>
      </c>
      <c r="F44" s="8" t="s">
        <v>23</v>
      </c>
      <c r="G44" s="8" t="s">
        <v>24</v>
      </c>
      <c r="H44" s="8" t="s">
        <v>24</v>
      </c>
      <c r="I44" s="8" t="s">
        <v>24</v>
      </c>
      <c r="J44" s="10">
        <v>52583835</v>
      </c>
      <c r="K44" s="8" t="s">
        <v>47</v>
      </c>
      <c r="L44" s="8" t="s">
        <v>23</v>
      </c>
      <c r="M44" s="13"/>
      <c r="N44" s="8" t="s">
        <v>36</v>
      </c>
      <c r="O44" s="8" t="s">
        <v>36</v>
      </c>
      <c r="P44" s="8" t="s">
        <v>36</v>
      </c>
      <c r="Q44" s="8" t="s">
        <v>23</v>
      </c>
      <c r="R44" s="8" t="s">
        <v>23</v>
      </c>
      <c r="S44" s="13"/>
      <c r="T44" s="8" t="s">
        <v>23</v>
      </c>
      <c r="U44" s="11"/>
    </row>
    <row r="45" spans="1:21" ht="15" hidden="1" customHeight="1" x14ac:dyDescent="0.15">
      <c r="A45" s="3">
        <v>1</v>
      </c>
      <c r="B45" s="8" t="s">
        <v>37</v>
      </c>
      <c r="C45" s="8">
        <v>49778111</v>
      </c>
      <c r="D45" s="9" t="s">
        <v>106</v>
      </c>
      <c r="E45" s="8" t="s">
        <v>31</v>
      </c>
      <c r="F45" s="8" t="s">
        <v>23</v>
      </c>
      <c r="G45" s="8" t="s">
        <v>24</v>
      </c>
      <c r="H45" s="8" t="s">
        <v>23</v>
      </c>
      <c r="I45" s="8" t="s">
        <v>24</v>
      </c>
      <c r="J45" s="10">
        <v>52209357</v>
      </c>
      <c r="K45" s="8" t="s">
        <v>26</v>
      </c>
      <c r="L45" s="8" t="s">
        <v>23</v>
      </c>
      <c r="M45" s="13"/>
      <c r="N45" s="8" t="s">
        <v>39</v>
      </c>
      <c r="O45" s="8" t="s">
        <v>36</v>
      </c>
      <c r="P45" s="8" t="s">
        <v>36</v>
      </c>
      <c r="Q45" s="8" t="s">
        <v>23</v>
      </c>
      <c r="R45" s="8" t="s">
        <v>23</v>
      </c>
      <c r="S45" s="13"/>
      <c r="T45" s="8" t="s">
        <v>23</v>
      </c>
      <c r="U45" s="11"/>
    </row>
    <row r="46" spans="1:21" ht="15" hidden="1" customHeight="1" x14ac:dyDescent="0.15">
      <c r="A46" s="3">
        <v>1</v>
      </c>
      <c r="B46" s="8" t="s">
        <v>37</v>
      </c>
      <c r="C46" s="8">
        <v>70842779</v>
      </c>
      <c r="D46" s="9" t="s">
        <v>107</v>
      </c>
      <c r="E46" s="8" t="s">
        <v>31</v>
      </c>
      <c r="F46" s="8" t="s">
        <v>23</v>
      </c>
      <c r="G46" s="8" t="s">
        <v>23</v>
      </c>
      <c r="H46" s="8" t="s">
        <v>23</v>
      </c>
      <c r="I46" s="8" t="s">
        <v>23</v>
      </c>
      <c r="J46" s="10">
        <v>50070306</v>
      </c>
      <c r="K46" s="8" t="s">
        <v>36</v>
      </c>
      <c r="L46" s="8" t="s">
        <v>23</v>
      </c>
      <c r="M46" s="13"/>
      <c r="N46" s="8" t="s">
        <v>36</v>
      </c>
      <c r="O46" s="8" t="s">
        <v>36</v>
      </c>
      <c r="P46" s="8" t="s">
        <v>36</v>
      </c>
      <c r="Q46" s="8" t="s">
        <v>24</v>
      </c>
      <c r="R46" s="8" t="s">
        <v>23</v>
      </c>
      <c r="S46" s="13"/>
      <c r="T46" s="8" t="s">
        <v>23</v>
      </c>
      <c r="U46" s="11"/>
    </row>
    <row r="47" spans="1:21" ht="15" hidden="1" customHeight="1" x14ac:dyDescent="0.15">
      <c r="A47" s="3">
        <v>1</v>
      </c>
      <c r="B47" s="8" t="s">
        <v>37</v>
      </c>
      <c r="C47" s="8">
        <v>49777564</v>
      </c>
      <c r="D47" s="9" t="s">
        <v>108</v>
      </c>
      <c r="E47" s="8" t="s">
        <v>31</v>
      </c>
      <c r="F47" s="8" t="s">
        <v>23</v>
      </c>
      <c r="G47" s="8" t="s">
        <v>23</v>
      </c>
      <c r="H47" s="8" t="s">
        <v>23</v>
      </c>
      <c r="I47" s="8" t="s">
        <v>23</v>
      </c>
      <c r="J47" s="10">
        <v>46382061</v>
      </c>
      <c r="K47" s="8" t="s">
        <v>64</v>
      </c>
      <c r="L47" s="8" t="s">
        <v>23</v>
      </c>
      <c r="M47" s="13"/>
      <c r="N47" s="8" t="s">
        <v>36</v>
      </c>
      <c r="O47" s="8" t="s">
        <v>36</v>
      </c>
      <c r="P47" s="8" t="s">
        <v>36</v>
      </c>
      <c r="Q47" s="8" t="s">
        <v>24</v>
      </c>
      <c r="R47" s="8" t="s">
        <v>23</v>
      </c>
      <c r="S47" s="13"/>
      <c r="T47" s="8" t="s">
        <v>24</v>
      </c>
      <c r="U47" s="11"/>
    </row>
    <row r="48" spans="1:21" ht="15" customHeight="1" x14ac:dyDescent="0.15">
      <c r="A48" s="3">
        <v>1</v>
      </c>
      <c r="B48" s="8" t="s">
        <v>37</v>
      </c>
      <c r="C48" s="8">
        <v>48342939</v>
      </c>
      <c r="D48" s="9" t="s">
        <v>109</v>
      </c>
      <c r="E48" s="8" t="s">
        <v>31</v>
      </c>
      <c r="F48" s="8" t="s">
        <v>23</v>
      </c>
      <c r="G48" s="8" t="s">
        <v>24</v>
      </c>
      <c r="H48" s="8" t="s">
        <v>24</v>
      </c>
      <c r="I48" s="8" t="s">
        <v>23</v>
      </c>
      <c r="J48" s="10">
        <v>46068587</v>
      </c>
      <c r="K48" s="8" t="s">
        <v>47</v>
      </c>
      <c r="L48" s="8" t="s">
        <v>23</v>
      </c>
      <c r="M48" s="13"/>
      <c r="N48" s="8" t="s">
        <v>36</v>
      </c>
      <c r="O48" s="8" t="s">
        <v>36</v>
      </c>
      <c r="P48" s="8" t="s">
        <v>36</v>
      </c>
      <c r="Q48" s="8" t="s">
        <v>23</v>
      </c>
      <c r="R48" s="8" t="s">
        <v>23</v>
      </c>
      <c r="S48" s="13"/>
      <c r="T48" s="8" t="s">
        <v>23</v>
      </c>
      <c r="U48" s="11"/>
    </row>
    <row r="49" spans="1:21" ht="15" hidden="1" customHeight="1" x14ac:dyDescent="0.15">
      <c r="A49" s="3">
        <v>1</v>
      </c>
      <c r="B49" s="8" t="s">
        <v>37</v>
      </c>
      <c r="C49" s="8">
        <v>49778153</v>
      </c>
      <c r="D49" s="9" t="s">
        <v>110</v>
      </c>
      <c r="E49" s="8" t="s">
        <v>31</v>
      </c>
      <c r="F49" s="8" t="s">
        <v>23</v>
      </c>
      <c r="G49" s="8" t="s">
        <v>24</v>
      </c>
      <c r="H49" s="8" t="s">
        <v>23</v>
      </c>
      <c r="I49" s="8" t="s">
        <v>23</v>
      </c>
      <c r="J49" s="10">
        <v>44144654</v>
      </c>
      <c r="K49" s="8" t="s">
        <v>26</v>
      </c>
      <c r="L49" s="8" t="s">
        <v>23</v>
      </c>
      <c r="M49" s="13"/>
      <c r="N49" s="8" t="s">
        <v>36</v>
      </c>
      <c r="O49" s="8" t="s">
        <v>36</v>
      </c>
      <c r="P49" s="8" t="s">
        <v>36</v>
      </c>
      <c r="Q49" s="8" t="s">
        <v>23</v>
      </c>
      <c r="R49" s="8" t="s">
        <v>24</v>
      </c>
      <c r="S49" s="13" t="s">
        <v>27</v>
      </c>
      <c r="T49" s="8" t="s">
        <v>23</v>
      </c>
      <c r="U49" s="11"/>
    </row>
    <row r="50" spans="1:21" ht="15" customHeight="1" x14ac:dyDescent="0.15">
      <c r="A50" s="3">
        <v>1</v>
      </c>
      <c r="B50" s="8" t="s">
        <v>37</v>
      </c>
      <c r="C50" s="8">
        <v>48326437</v>
      </c>
      <c r="D50" s="9" t="s">
        <v>111</v>
      </c>
      <c r="E50" s="8" t="s">
        <v>31</v>
      </c>
      <c r="F50" s="8" t="s">
        <v>23</v>
      </c>
      <c r="G50" s="8" t="s">
        <v>24</v>
      </c>
      <c r="H50" s="8" t="s">
        <v>24</v>
      </c>
      <c r="I50" s="8" t="s">
        <v>23</v>
      </c>
      <c r="J50" s="10">
        <v>44142404</v>
      </c>
      <c r="K50" s="8" t="s">
        <v>35</v>
      </c>
      <c r="L50" s="8" t="s">
        <v>23</v>
      </c>
      <c r="M50" s="13"/>
      <c r="N50" s="8" t="s">
        <v>36</v>
      </c>
      <c r="O50" s="8" t="s">
        <v>36</v>
      </c>
      <c r="P50" s="8" t="s">
        <v>36</v>
      </c>
      <c r="Q50" s="8" t="s">
        <v>24</v>
      </c>
      <c r="R50" s="8" t="s">
        <v>24</v>
      </c>
      <c r="S50" s="13" t="s">
        <v>27</v>
      </c>
      <c r="T50" s="8" t="s">
        <v>23</v>
      </c>
      <c r="U50" s="11"/>
    </row>
    <row r="51" spans="1:21" ht="15" hidden="1" customHeight="1" x14ac:dyDescent="0.15">
      <c r="A51" s="3">
        <v>1</v>
      </c>
      <c r="B51" s="8" t="s">
        <v>37</v>
      </c>
      <c r="C51" s="8">
        <v>70839352</v>
      </c>
      <c r="D51" s="9" t="s">
        <v>112</v>
      </c>
      <c r="E51" s="8" t="s">
        <v>31</v>
      </c>
      <c r="F51" s="8" t="s">
        <v>24</v>
      </c>
      <c r="G51" s="8" t="s">
        <v>23</v>
      </c>
      <c r="H51" s="8" t="s">
        <v>23</v>
      </c>
      <c r="I51" s="8" t="s">
        <v>23</v>
      </c>
      <c r="J51" s="10">
        <v>40950993</v>
      </c>
      <c r="K51" s="8" t="s">
        <v>36</v>
      </c>
      <c r="L51" s="8" t="s">
        <v>23</v>
      </c>
      <c r="M51" s="13"/>
      <c r="N51" s="8" t="s">
        <v>36</v>
      </c>
      <c r="O51" s="8" t="s">
        <v>36</v>
      </c>
      <c r="P51" s="8" t="s">
        <v>36</v>
      </c>
      <c r="Q51" s="8" t="s">
        <v>24</v>
      </c>
      <c r="R51" s="8" t="s">
        <v>24</v>
      </c>
      <c r="S51" s="13" t="s">
        <v>27</v>
      </c>
      <c r="T51" s="8" t="s">
        <v>24</v>
      </c>
      <c r="U51" s="11"/>
    </row>
    <row r="52" spans="1:21" ht="15" hidden="1" customHeight="1" x14ac:dyDescent="0.15">
      <c r="A52" s="3">
        <v>1</v>
      </c>
      <c r="B52" s="8" t="s">
        <v>33</v>
      </c>
      <c r="C52" s="8">
        <v>48329771</v>
      </c>
      <c r="D52" s="9" t="s">
        <v>113</v>
      </c>
      <c r="E52" s="8" t="s">
        <v>45</v>
      </c>
      <c r="F52" s="8" t="s">
        <v>23</v>
      </c>
      <c r="G52" s="8" t="s">
        <v>24</v>
      </c>
      <c r="H52" s="8" t="s">
        <v>23</v>
      </c>
      <c r="I52" s="8" t="s">
        <v>23</v>
      </c>
      <c r="J52" s="10">
        <v>40844476</v>
      </c>
      <c r="K52" s="8" t="s">
        <v>114</v>
      </c>
      <c r="L52" s="8" t="s">
        <v>23</v>
      </c>
      <c r="M52" s="13"/>
      <c r="N52" s="8" t="s">
        <v>36</v>
      </c>
      <c r="O52" s="8" t="s">
        <v>36</v>
      </c>
      <c r="P52" s="8" t="s">
        <v>36</v>
      </c>
      <c r="Q52" s="8" t="s">
        <v>23</v>
      </c>
      <c r="R52" s="8" t="s">
        <v>23</v>
      </c>
      <c r="S52" s="13"/>
      <c r="T52" s="8" t="s">
        <v>23</v>
      </c>
      <c r="U52" s="11"/>
    </row>
    <row r="53" spans="1:21" ht="15" hidden="1" customHeight="1" x14ac:dyDescent="0.15">
      <c r="A53" s="3">
        <v>1</v>
      </c>
      <c r="B53" s="8" t="s">
        <v>37</v>
      </c>
      <c r="C53" s="8">
        <v>48342971</v>
      </c>
      <c r="D53" s="9" t="s">
        <v>115</v>
      </c>
      <c r="E53" s="8" t="s">
        <v>31</v>
      </c>
      <c r="F53" s="8" t="s">
        <v>23</v>
      </c>
      <c r="G53" s="8" t="s">
        <v>23</v>
      </c>
      <c r="H53" s="8" t="s">
        <v>23</v>
      </c>
      <c r="I53" s="8" t="s">
        <v>23</v>
      </c>
      <c r="J53" s="10">
        <v>40576889</v>
      </c>
      <c r="K53" s="8" t="s">
        <v>26</v>
      </c>
      <c r="L53" s="8" t="s">
        <v>23</v>
      </c>
      <c r="M53" s="13"/>
      <c r="N53" s="8" t="s">
        <v>36</v>
      </c>
      <c r="O53" s="8" t="s">
        <v>36</v>
      </c>
      <c r="P53" s="8" t="s">
        <v>36</v>
      </c>
      <c r="Q53" s="8" t="s">
        <v>23</v>
      </c>
      <c r="R53" s="8" t="s">
        <v>23</v>
      </c>
      <c r="S53" s="13"/>
      <c r="T53" s="8" t="s">
        <v>23</v>
      </c>
      <c r="U53" s="11"/>
    </row>
    <row r="54" spans="1:21" ht="15" hidden="1" customHeight="1" x14ac:dyDescent="0.15">
      <c r="A54" s="3">
        <v>1</v>
      </c>
      <c r="B54" s="8" t="s">
        <v>37</v>
      </c>
      <c r="C54" s="8">
        <v>49777629</v>
      </c>
      <c r="D54" s="9" t="s">
        <v>116</v>
      </c>
      <c r="E54" s="8" t="s">
        <v>31</v>
      </c>
      <c r="F54" s="8" t="s">
        <v>24</v>
      </c>
      <c r="G54" s="8" t="s">
        <v>24</v>
      </c>
      <c r="H54" s="8" t="s">
        <v>23</v>
      </c>
      <c r="I54" s="8" t="s">
        <v>23</v>
      </c>
      <c r="J54" s="10">
        <v>39384252</v>
      </c>
      <c r="K54" s="8" t="s">
        <v>32</v>
      </c>
      <c r="L54" s="8" t="s">
        <v>23</v>
      </c>
      <c r="M54" s="13"/>
      <c r="N54" s="8" t="s">
        <v>36</v>
      </c>
      <c r="O54" s="8" t="s">
        <v>36</v>
      </c>
      <c r="P54" s="8" t="s">
        <v>36</v>
      </c>
      <c r="Q54" s="8" t="s">
        <v>24</v>
      </c>
      <c r="R54" s="8" t="s">
        <v>24</v>
      </c>
      <c r="S54" s="13" t="s">
        <v>27</v>
      </c>
      <c r="T54" s="8" t="s">
        <v>23</v>
      </c>
      <c r="U54" s="11"/>
    </row>
    <row r="55" spans="1:21" ht="15" hidden="1" customHeight="1" x14ac:dyDescent="0.15">
      <c r="A55" s="3">
        <v>1</v>
      </c>
      <c r="B55" s="8" t="s">
        <v>37</v>
      </c>
      <c r="C55" s="8" t="s">
        <v>117</v>
      </c>
      <c r="D55" s="9" t="s">
        <v>118</v>
      </c>
      <c r="E55" s="8" t="s">
        <v>31</v>
      </c>
      <c r="F55" s="8" t="s">
        <v>23</v>
      </c>
      <c r="G55" s="8" t="s">
        <v>24</v>
      </c>
      <c r="H55" s="8" t="s">
        <v>23</v>
      </c>
      <c r="I55" s="8" t="s">
        <v>23</v>
      </c>
      <c r="J55" s="10">
        <v>38881100</v>
      </c>
      <c r="K55" s="8" t="s">
        <v>32</v>
      </c>
      <c r="L55" s="8" t="s">
        <v>23</v>
      </c>
      <c r="M55" s="13"/>
      <c r="N55" s="8" t="s">
        <v>36</v>
      </c>
      <c r="O55" s="8" t="s">
        <v>36</v>
      </c>
      <c r="P55" s="8" t="s">
        <v>36</v>
      </c>
      <c r="Q55" s="8" t="s">
        <v>23</v>
      </c>
      <c r="R55" s="8" t="s">
        <v>24</v>
      </c>
      <c r="S55" s="13" t="s">
        <v>27</v>
      </c>
      <c r="T55" s="8" t="s">
        <v>23</v>
      </c>
      <c r="U55" s="11"/>
    </row>
    <row r="56" spans="1:21" ht="15" hidden="1" customHeight="1" x14ac:dyDescent="0.15">
      <c r="A56" s="3">
        <v>1</v>
      </c>
      <c r="B56" s="8" t="s">
        <v>37</v>
      </c>
      <c r="C56" s="8" t="s">
        <v>119</v>
      </c>
      <c r="D56" s="9" t="s">
        <v>120</v>
      </c>
      <c r="E56" s="8" t="s">
        <v>31</v>
      </c>
      <c r="F56" s="8" t="s">
        <v>23</v>
      </c>
      <c r="G56" s="8" t="s">
        <v>24</v>
      </c>
      <c r="H56" s="8" t="s">
        <v>23</v>
      </c>
      <c r="I56" s="8" t="s">
        <v>24</v>
      </c>
      <c r="J56" s="10">
        <v>38534218</v>
      </c>
      <c r="K56" s="8" t="s">
        <v>25</v>
      </c>
      <c r="L56" s="8" t="s">
        <v>23</v>
      </c>
      <c r="M56" s="13"/>
      <c r="N56" s="8" t="s">
        <v>36</v>
      </c>
      <c r="O56" s="8" t="s">
        <v>36</v>
      </c>
      <c r="P56" s="8" t="s">
        <v>36</v>
      </c>
      <c r="Q56" s="8" t="s">
        <v>24</v>
      </c>
      <c r="R56" s="8" t="s">
        <v>24</v>
      </c>
      <c r="S56" s="13" t="s">
        <v>27</v>
      </c>
      <c r="T56" s="8" t="s">
        <v>23</v>
      </c>
      <c r="U56" s="11"/>
    </row>
    <row r="57" spans="1:21" ht="15" hidden="1" customHeight="1" x14ac:dyDescent="0.15">
      <c r="A57" s="3">
        <v>1</v>
      </c>
      <c r="B57" s="8" t="s">
        <v>37</v>
      </c>
      <c r="C57" s="8">
        <v>70842582</v>
      </c>
      <c r="D57" s="9" t="s">
        <v>121</v>
      </c>
      <c r="E57" s="8" t="s">
        <v>31</v>
      </c>
      <c r="F57" s="8" t="s">
        <v>23</v>
      </c>
      <c r="G57" s="8" t="s">
        <v>24</v>
      </c>
      <c r="H57" s="8" t="s">
        <v>23</v>
      </c>
      <c r="I57" s="8" t="s">
        <v>24</v>
      </c>
      <c r="J57" s="10">
        <v>38483238</v>
      </c>
      <c r="K57" s="8" t="s">
        <v>26</v>
      </c>
      <c r="L57" s="8" t="s">
        <v>23</v>
      </c>
      <c r="M57" s="13"/>
      <c r="N57" s="8" t="s">
        <v>36</v>
      </c>
      <c r="O57" s="8" t="s">
        <v>36</v>
      </c>
      <c r="P57" s="8" t="s">
        <v>36</v>
      </c>
      <c r="Q57" s="8" t="s">
        <v>23</v>
      </c>
      <c r="R57" s="8" t="s">
        <v>23</v>
      </c>
      <c r="S57" s="13"/>
      <c r="T57" s="8" t="s">
        <v>24</v>
      </c>
      <c r="U57" s="11"/>
    </row>
    <row r="58" spans="1:21" ht="15" hidden="1" customHeight="1" x14ac:dyDescent="0.15">
      <c r="A58" s="3">
        <v>1</v>
      </c>
      <c r="B58" s="8" t="s">
        <v>37</v>
      </c>
      <c r="C58" s="8">
        <v>70838542</v>
      </c>
      <c r="D58" s="9" t="s">
        <v>122</v>
      </c>
      <c r="E58" s="8" t="s">
        <v>31</v>
      </c>
      <c r="F58" s="8" t="s">
        <v>24</v>
      </c>
      <c r="G58" s="8" t="s">
        <v>23</v>
      </c>
      <c r="H58" s="8" t="s">
        <v>23</v>
      </c>
      <c r="I58" s="8" t="s">
        <v>23</v>
      </c>
      <c r="J58" s="10">
        <v>37346861</v>
      </c>
      <c r="K58" s="8" t="s">
        <v>36</v>
      </c>
      <c r="L58" s="8" t="s">
        <v>23</v>
      </c>
      <c r="M58" s="13"/>
      <c r="N58" s="8" t="s">
        <v>36</v>
      </c>
      <c r="O58" s="8" t="s">
        <v>36</v>
      </c>
      <c r="P58" s="8" t="s">
        <v>36</v>
      </c>
      <c r="Q58" s="8" t="s">
        <v>24</v>
      </c>
      <c r="R58" s="8" t="s">
        <v>24</v>
      </c>
      <c r="S58" s="13" t="s">
        <v>27</v>
      </c>
      <c r="T58" s="8" t="s">
        <v>23</v>
      </c>
      <c r="U58" s="11"/>
    </row>
    <row r="59" spans="1:21" ht="15" hidden="1" customHeight="1" x14ac:dyDescent="0.15">
      <c r="A59" s="3">
        <v>1</v>
      </c>
      <c r="B59" s="8" t="s">
        <v>37</v>
      </c>
      <c r="C59" s="8">
        <v>69977836</v>
      </c>
      <c r="D59" s="9" t="s">
        <v>123</v>
      </c>
      <c r="E59" s="8" t="s">
        <v>31</v>
      </c>
      <c r="F59" s="8" t="s">
        <v>23</v>
      </c>
      <c r="G59" s="8" t="s">
        <v>24</v>
      </c>
      <c r="H59" s="8" t="s">
        <v>23</v>
      </c>
      <c r="I59" s="8" t="s">
        <v>23</v>
      </c>
      <c r="J59" s="10">
        <v>37128157</v>
      </c>
      <c r="K59" s="8" t="s">
        <v>26</v>
      </c>
      <c r="L59" s="8" t="s">
        <v>23</v>
      </c>
      <c r="M59" s="13"/>
      <c r="N59" s="8" t="s">
        <v>36</v>
      </c>
      <c r="O59" s="8" t="s">
        <v>36</v>
      </c>
      <c r="P59" s="8" t="s">
        <v>36</v>
      </c>
      <c r="Q59" s="8" t="s">
        <v>23</v>
      </c>
      <c r="R59" s="8" t="s">
        <v>23</v>
      </c>
      <c r="S59" s="13"/>
      <c r="T59" s="8" t="s">
        <v>23</v>
      </c>
      <c r="U59" s="11"/>
    </row>
    <row r="60" spans="1:21" ht="15" hidden="1" customHeight="1" x14ac:dyDescent="0.15">
      <c r="A60" s="3">
        <v>1</v>
      </c>
      <c r="B60" s="8" t="s">
        <v>37</v>
      </c>
      <c r="C60" s="8">
        <v>61751065</v>
      </c>
      <c r="D60" s="9" t="s">
        <v>124</v>
      </c>
      <c r="E60" s="8" t="s">
        <v>31</v>
      </c>
      <c r="F60" s="8" t="s">
        <v>23</v>
      </c>
      <c r="G60" s="8" t="s">
        <v>24</v>
      </c>
      <c r="H60" s="8" t="s">
        <v>23</v>
      </c>
      <c r="I60" s="8" t="s">
        <v>23</v>
      </c>
      <c r="J60" s="10">
        <v>36845683</v>
      </c>
      <c r="K60" s="8" t="s">
        <v>26</v>
      </c>
      <c r="L60" s="8" t="s">
        <v>23</v>
      </c>
      <c r="M60" s="13"/>
      <c r="N60" s="8" t="s">
        <v>36</v>
      </c>
      <c r="O60" s="8" t="s">
        <v>36</v>
      </c>
      <c r="P60" s="8" t="s">
        <v>36</v>
      </c>
      <c r="Q60" s="8" t="s">
        <v>24</v>
      </c>
      <c r="R60" s="8" t="s">
        <v>23</v>
      </c>
      <c r="S60" s="13"/>
      <c r="T60" s="8" t="s">
        <v>23</v>
      </c>
      <c r="U60" s="11"/>
    </row>
    <row r="61" spans="1:21" ht="15" hidden="1" customHeight="1" x14ac:dyDescent="0.15">
      <c r="A61" s="3">
        <v>1</v>
      </c>
      <c r="B61" s="8" t="s">
        <v>37</v>
      </c>
      <c r="C61" s="8">
        <v>45333165</v>
      </c>
      <c r="D61" s="9" t="s">
        <v>125</v>
      </c>
      <c r="E61" s="8" t="s">
        <v>67</v>
      </c>
      <c r="F61" s="8" t="s">
        <v>23</v>
      </c>
      <c r="G61" s="8" t="s">
        <v>23</v>
      </c>
      <c r="H61" s="8" t="s">
        <v>23</v>
      </c>
      <c r="I61" s="8" t="s">
        <v>23</v>
      </c>
      <c r="J61" s="10">
        <v>35036523</v>
      </c>
      <c r="K61" s="8" t="s">
        <v>36</v>
      </c>
      <c r="L61" s="8" t="s">
        <v>23</v>
      </c>
      <c r="M61" s="13"/>
      <c r="N61" s="8" t="s">
        <v>36</v>
      </c>
      <c r="O61" s="8" t="s">
        <v>36</v>
      </c>
      <c r="P61" s="8" t="s">
        <v>36</v>
      </c>
      <c r="Q61" s="8" t="s">
        <v>24</v>
      </c>
      <c r="R61" s="8" t="s">
        <v>23</v>
      </c>
      <c r="S61" s="13"/>
      <c r="T61" s="8" t="s">
        <v>23</v>
      </c>
      <c r="U61" s="11"/>
    </row>
    <row r="62" spans="1:21" ht="15" hidden="1" customHeight="1" x14ac:dyDescent="0.15">
      <c r="A62" s="3">
        <v>1</v>
      </c>
      <c r="B62" s="8" t="s">
        <v>37</v>
      </c>
      <c r="C62" s="8">
        <v>49774859</v>
      </c>
      <c r="D62" s="9" t="s">
        <v>126</v>
      </c>
      <c r="E62" s="8" t="s">
        <v>31</v>
      </c>
      <c r="F62" s="8" t="s">
        <v>23</v>
      </c>
      <c r="G62" s="8" t="s">
        <v>23</v>
      </c>
      <c r="H62" s="8" t="s">
        <v>23</v>
      </c>
      <c r="I62" s="8" t="s">
        <v>23</v>
      </c>
      <c r="J62" s="10">
        <v>34821461</v>
      </c>
      <c r="K62" s="8" t="s">
        <v>36</v>
      </c>
      <c r="L62" s="8" t="s">
        <v>23</v>
      </c>
      <c r="M62" s="13"/>
      <c r="N62" s="8" t="s">
        <v>36</v>
      </c>
      <c r="O62" s="8" t="s">
        <v>36</v>
      </c>
      <c r="P62" s="8" t="s">
        <v>36</v>
      </c>
      <c r="Q62" s="8" t="s">
        <v>24</v>
      </c>
      <c r="R62" s="8" t="s">
        <v>24</v>
      </c>
      <c r="S62" s="13" t="s">
        <v>27</v>
      </c>
      <c r="T62" s="8" t="s">
        <v>23</v>
      </c>
      <c r="U62" s="11"/>
    </row>
    <row r="63" spans="1:21" ht="15" hidden="1" customHeight="1" x14ac:dyDescent="0.15">
      <c r="A63" s="3">
        <v>1</v>
      </c>
      <c r="B63" s="8" t="s">
        <v>37</v>
      </c>
      <c r="C63" s="8" t="s">
        <v>127</v>
      </c>
      <c r="D63" s="9" t="s">
        <v>128</v>
      </c>
      <c r="E63" s="8" t="s">
        <v>31</v>
      </c>
      <c r="F63" s="8" t="s">
        <v>23</v>
      </c>
      <c r="G63" s="8" t="s">
        <v>24</v>
      </c>
      <c r="H63" s="8" t="s">
        <v>23</v>
      </c>
      <c r="I63" s="8" t="s">
        <v>23</v>
      </c>
      <c r="J63" s="10">
        <v>34062096</v>
      </c>
      <c r="K63" s="8" t="s">
        <v>26</v>
      </c>
      <c r="L63" s="8" t="s">
        <v>23</v>
      </c>
      <c r="M63" s="13"/>
      <c r="N63" s="8" t="s">
        <v>36</v>
      </c>
      <c r="O63" s="8" t="s">
        <v>36</v>
      </c>
      <c r="P63" s="8" t="s">
        <v>36</v>
      </c>
      <c r="Q63" s="8" t="s">
        <v>23</v>
      </c>
      <c r="R63" s="8" t="s">
        <v>24</v>
      </c>
      <c r="S63" s="13" t="s">
        <v>27</v>
      </c>
      <c r="T63" s="8" t="s">
        <v>23</v>
      </c>
      <c r="U63" s="11"/>
    </row>
    <row r="64" spans="1:21" ht="15" hidden="1" customHeight="1" x14ac:dyDescent="0.15">
      <c r="A64" s="3">
        <v>1</v>
      </c>
      <c r="B64" s="8" t="s">
        <v>37</v>
      </c>
      <c r="C64" s="8">
        <v>45330221</v>
      </c>
      <c r="D64" s="9" t="s">
        <v>129</v>
      </c>
      <c r="E64" s="8" t="s">
        <v>67</v>
      </c>
      <c r="F64" s="8" t="s">
        <v>23</v>
      </c>
      <c r="G64" s="8" t="s">
        <v>23</v>
      </c>
      <c r="H64" s="8" t="s">
        <v>23</v>
      </c>
      <c r="I64" s="8" t="s">
        <v>23</v>
      </c>
      <c r="J64" s="10">
        <v>33585552</v>
      </c>
      <c r="K64" s="8" t="s">
        <v>36</v>
      </c>
      <c r="L64" s="8" t="s">
        <v>23</v>
      </c>
      <c r="M64" s="13"/>
      <c r="N64" s="8" t="s">
        <v>36</v>
      </c>
      <c r="O64" s="8" t="s">
        <v>36</v>
      </c>
      <c r="P64" s="8" t="s">
        <v>36</v>
      </c>
      <c r="Q64" s="8" t="s">
        <v>24</v>
      </c>
      <c r="R64" s="8" t="s">
        <v>23</v>
      </c>
      <c r="S64" s="13"/>
      <c r="T64" s="8" t="s">
        <v>23</v>
      </c>
      <c r="U64" s="11"/>
    </row>
    <row r="65" spans="1:21" ht="15" hidden="1" customHeight="1" x14ac:dyDescent="0.15">
      <c r="A65" s="3">
        <v>1</v>
      </c>
      <c r="B65" s="8" t="s">
        <v>37</v>
      </c>
      <c r="C65" s="8">
        <v>49778170</v>
      </c>
      <c r="D65" s="9" t="s">
        <v>130</v>
      </c>
      <c r="E65" s="8" t="s">
        <v>31</v>
      </c>
      <c r="F65" s="8" t="s">
        <v>23</v>
      </c>
      <c r="G65" s="8" t="s">
        <v>23</v>
      </c>
      <c r="H65" s="8" t="s">
        <v>23</v>
      </c>
      <c r="I65" s="8" t="s">
        <v>23</v>
      </c>
      <c r="J65" s="10">
        <v>33444695</v>
      </c>
      <c r="K65" s="8" t="s">
        <v>36</v>
      </c>
      <c r="L65" s="8" t="s">
        <v>23</v>
      </c>
      <c r="M65" s="13"/>
      <c r="N65" s="8" t="s">
        <v>26</v>
      </c>
      <c r="O65" s="8" t="s">
        <v>36</v>
      </c>
      <c r="P65" s="8" t="s">
        <v>36</v>
      </c>
      <c r="Q65" s="8" t="s">
        <v>24</v>
      </c>
      <c r="R65" s="8" t="s">
        <v>24</v>
      </c>
      <c r="S65" s="13" t="s">
        <v>27</v>
      </c>
      <c r="T65" s="8" t="s">
        <v>23</v>
      </c>
      <c r="U65" s="11"/>
    </row>
    <row r="66" spans="1:21" ht="15" customHeight="1" x14ac:dyDescent="0.15">
      <c r="A66" s="3">
        <v>1</v>
      </c>
      <c r="B66" s="22" t="s">
        <v>37</v>
      </c>
      <c r="C66" s="22">
        <v>49777700</v>
      </c>
      <c r="D66" s="23" t="s">
        <v>131</v>
      </c>
      <c r="E66" s="22" t="s">
        <v>31</v>
      </c>
      <c r="F66" s="22" t="s">
        <v>23</v>
      </c>
      <c r="G66" s="22" t="s">
        <v>24</v>
      </c>
      <c r="H66" s="22" t="s">
        <v>24</v>
      </c>
      <c r="I66" s="22" t="s">
        <v>23</v>
      </c>
      <c r="J66" s="24">
        <v>33343405</v>
      </c>
      <c r="K66" s="22" t="s">
        <v>39</v>
      </c>
      <c r="L66" s="22" t="s">
        <v>23</v>
      </c>
      <c r="M66" s="25"/>
      <c r="N66" s="22" t="s">
        <v>36</v>
      </c>
      <c r="O66" s="22" t="s">
        <v>36</v>
      </c>
      <c r="P66" s="22" t="s">
        <v>36</v>
      </c>
      <c r="Q66" s="22" t="s">
        <v>23</v>
      </c>
      <c r="R66" s="22" t="s">
        <v>23</v>
      </c>
      <c r="S66" s="25"/>
      <c r="T66" s="22" t="s">
        <v>24</v>
      </c>
      <c r="U66" s="26" t="s">
        <v>95</v>
      </c>
    </row>
    <row r="67" spans="1:21" ht="15" customHeight="1" x14ac:dyDescent="0.15">
      <c r="A67" s="3">
        <v>1</v>
      </c>
      <c r="B67" s="8" t="s">
        <v>37</v>
      </c>
      <c r="C67" s="8">
        <v>68783728</v>
      </c>
      <c r="D67" s="9" t="s">
        <v>132</v>
      </c>
      <c r="E67" s="8" t="s">
        <v>31</v>
      </c>
      <c r="F67" s="8" t="s">
        <v>23</v>
      </c>
      <c r="G67" s="8" t="s">
        <v>24</v>
      </c>
      <c r="H67" s="8" t="s">
        <v>24</v>
      </c>
      <c r="I67" s="8" t="s">
        <v>23</v>
      </c>
      <c r="J67" s="10">
        <v>32770179</v>
      </c>
      <c r="K67" s="8" t="s">
        <v>64</v>
      </c>
      <c r="L67" s="8" t="s">
        <v>23</v>
      </c>
      <c r="M67" s="13"/>
      <c r="N67" s="8" t="s">
        <v>26</v>
      </c>
      <c r="O67" s="8" t="s">
        <v>36</v>
      </c>
      <c r="P67" s="8" t="s">
        <v>36</v>
      </c>
      <c r="Q67" s="8" t="s">
        <v>24</v>
      </c>
      <c r="R67" s="8" t="s">
        <v>23</v>
      </c>
      <c r="S67" s="13"/>
      <c r="T67" s="8" t="s">
        <v>23</v>
      </c>
      <c r="U67" s="11"/>
    </row>
    <row r="68" spans="1:21" ht="15" hidden="1" customHeight="1" x14ac:dyDescent="0.15">
      <c r="A68" s="3">
        <v>1</v>
      </c>
      <c r="B68" s="8" t="s">
        <v>33</v>
      </c>
      <c r="C68" s="8">
        <v>49180380</v>
      </c>
      <c r="D68" s="9" t="s">
        <v>133</v>
      </c>
      <c r="E68" s="8" t="s">
        <v>74</v>
      </c>
      <c r="F68" s="8" t="s">
        <v>23</v>
      </c>
      <c r="G68" s="8" t="s">
        <v>24</v>
      </c>
      <c r="H68" s="8" t="s">
        <v>23</v>
      </c>
      <c r="I68" s="8" t="s">
        <v>23</v>
      </c>
      <c r="J68" s="10">
        <v>32410827</v>
      </c>
      <c r="K68" s="8" t="s">
        <v>47</v>
      </c>
      <c r="L68" s="8" t="s">
        <v>23</v>
      </c>
      <c r="M68" s="13"/>
      <c r="N68" s="8" t="s">
        <v>36</v>
      </c>
      <c r="O68" s="8" t="s">
        <v>36</v>
      </c>
      <c r="P68" s="8" t="s">
        <v>36</v>
      </c>
      <c r="Q68" s="8" t="s">
        <v>24</v>
      </c>
      <c r="R68" s="8" t="s">
        <v>23</v>
      </c>
      <c r="S68" s="13"/>
      <c r="T68" s="8" t="s">
        <v>23</v>
      </c>
      <c r="U68" s="11"/>
    </row>
    <row r="69" spans="1:21" ht="15" hidden="1" customHeight="1" x14ac:dyDescent="0.15">
      <c r="A69" s="3">
        <v>1</v>
      </c>
      <c r="B69" s="8" t="s">
        <v>37</v>
      </c>
      <c r="C69" s="8">
        <v>45335851</v>
      </c>
      <c r="D69" s="9" t="s">
        <v>134</v>
      </c>
      <c r="E69" s="8" t="s">
        <v>67</v>
      </c>
      <c r="F69" s="8" t="s">
        <v>24</v>
      </c>
      <c r="G69" s="8" t="s">
        <v>23</v>
      </c>
      <c r="H69" s="8" t="s">
        <v>23</v>
      </c>
      <c r="I69" s="8" t="s">
        <v>23</v>
      </c>
      <c r="J69" s="10">
        <v>32288529</v>
      </c>
      <c r="K69" s="8" t="s">
        <v>36</v>
      </c>
      <c r="L69" s="8" t="s">
        <v>23</v>
      </c>
      <c r="M69" s="13"/>
      <c r="N69" s="8" t="s">
        <v>36</v>
      </c>
      <c r="O69" s="8" t="s">
        <v>36</v>
      </c>
      <c r="P69" s="8" t="s">
        <v>36</v>
      </c>
      <c r="Q69" s="8" t="s">
        <v>24</v>
      </c>
      <c r="R69" s="8" t="s">
        <v>23</v>
      </c>
      <c r="S69" s="13" t="s">
        <v>27</v>
      </c>
      <c r="T69" s="8" t="s">
        <v>23</v>
      </c>
      <c r="U69" s="11"/>
    </row>
    <row r="70" spans="1:21" ht="15" hidden="1" customHeight="1" x14ac:dyDescent="0.15">
      <c r="A70" s="3">
        <v>1</v>
      </c>
      <c r="B70" s="8" t="s">
        <v>37</v>
      </c>
      <c r="C70" s="8">
        <v>49180932</v>
      </c>
      <c r="D70" s="9" t="s">
        <v>135</v>
      </c>
      <c r="E70" s="8" t="s">
        <v>31</v>
      </c>
      <c r="F70" s="8" t="s">
        <v>23</v>
      </c>
      <c r="G70" s="8" t="s">
        <v>24</v>
      </c>
      <c r="H70" s="8" t="s">
        <v>23</v>
      </c>
      <c r="I70" s="8" t="s">
        <v>23</v>
      </c>
      <c r="J70" s="10">
        <v>32172731</v>
      </c>
      <c r="K70" s="8" t="s">
        <v>26</v>
      </c>
      <c r="L70" s="8" t="s">
        <v>23</v>
      </c>
      <c r="M70" s="13"/>
      <c r="N70" s="8" t="s">
        <v>36</v>
      </c>
      <c r="O70" s="8" t="s">
        <v>36</v>
      </c>
      <c r="P70" s="8" t="s">
        <v>36</v>
      </c>
      <c r="Q70" s="8" t="s">
        <v>24</v>
      </c>
      <c r="R70" s="8" t="s">
        <v>23</v>
      </c>
      <c r="S70" s="13"/>
      <c r="T70" s="8" t="s">
        <v>23</v>
      </c>
      <c r="U70" s="11"/>
    </row>
    <row r="71" spans="1:21" ht="15" hidden="1" customHeight="1" x14ac:dyDescent="0.15">
      <c r="A71" s="3">
        <v>1</v>
      </c>
      <c r="B71" s="8" t="s">
        <v>52</v>
      </c>
      <c r="C71" s="8" t="s">
        <v>136</v>
      </c>
      <c r="D71" s="9" t="s">
        <v>137</v>
      </c>
      <c r="E71" s="8" t="s">
        <v>55</v>
      </c>
      <c r="F71" s="8" t="s">
        <v>23</v>
      </c>
      <c r="G71" s="8" t="s">
        <v>24</v>
      </c>
      <c r="H71" s="8" t="s">
        <v>23</v>
      </c>
      <c r="I71" s="8" t="s">
        <v>24</v>
      </c>
      <c r="J71" s="10">
        <v>31351858</v>
      </c>
      <c r="K71" s="8" t="s">
        <v>26</v>
      </c>
      <c r="L71" s="8" t="s">
        <v>23</v>
      </c>
      <c r="M71" s="13"/>
      <c r="N71" s="8" t="s">
        <v>26</v>
      </c>
      <c r="O71" s="8" t="s">
        <v>26</v>
      </c>
      <c r="P71" s="8" t="s">
        <v>26</v>
      </c>
      <c r="Q71" s="8" t="s">
        <v>23</v>
      </c>
      <c r="R71" s="8" t="s">
        <v>23</v>
      </c>
      <c r="S71" s="13"/>
      <c r="T71" s="8" t="s">
        <v>24</v>
      </c>
      <c r="U71" s="11"/>
    </row>
    <row r="72" spans="1:21" ht="15" hidden="1" customHeight="1" x14ac:dyDescent="0.15">
      <c r="A72" s="3">
        <v>1</v>
      </c>
      <c r="B72" s="8" t="s">
        <v>37</v>
      </c>
      <c r="C72" s="8">
        <v>45335842</v>
      </c>
      <c r="D72" s="9" t="s">
        <v>138</v>
      </c>
      <c r="E72" s="8" t="s">
        <v>31</v>
      </c>
      <c r="F72" s="8" t="s">
        <v>23</v>
      </c>
      <c r="G72" s="8" t="s">
        <v>23</v>
      </c>
      <c r="H72" s="8" t="s">
        <v>23</v>
      </c>
      <c r="I72" s="8" t="s">
        <v>23</v>
      </c>
      <c r="J72" s="10">
        <v>31052936</v>
      </c>
      <c r="K72" s="8" t="s">
        <v>36</v>
      </c>
      <c r="L72" s="8" t="s">
        <v>23</v>
      </c>
      <c r="M72" s="13"/>
      <c r="N72" s="8" t="s">
        <v>36</v>
      </c>
      <c r="O72" s="8" t="s">
        <v>36</v>
      </c>
      <c r="P72" s="8" t="s">
        <v>36</v>
      </c>
      <c r="Q72" s="8" t="s">
        <v>24</v>
      </c>
      <c r="R72" s="8" t="s">
        <v>23</v>
      </c>
      <c r="S72" s="13"/>
      <c r="T72" s="8" t="s">
        <v>23</v>
      </c>
      <c r="U72" s="11"/>
    </row>
    <row r="73" spans="1:21" ht="15" hidden="1" customHeight="1" x14ac:dyDescent="0.15">
      <c r="A73" s="3">
        <v>1</v>
      </c>
      <c r="B73" s="8" t="s">
        <v>29</v>
      </c>
      <c r="C73" s="8" t="s">
        <v>139</v>
      </c>
      <c r="D73" s="9" t="s">
        <v>140</v>
      </c>
      <c r="E73" s="8" t="s">
        <v>31</v>
      </c>
      <c r="F73" s="8" t="s">
        <v>23</v>
      </c>
      <c r="G73" s="8" t="s">
        <v>23</v>
      </c>
      <c r="H73" s="8" t="s">
        <v>23</v>
      </c>
      <c r="I73" s="8" t="s">
        <v>23</v>
      </c>
      <c r="J73" s="10">
        <v>30775951</v>
      </c>
      <c r="K73" s="8" t="s">
        <v>36</v>
      </c>
      <c r="L73" s="8" t="s">
        <v>23</v>
      </c>
      <c r="M73" s="13"/>
      <c r="N73" s="8" t="s">
        <v>36</v>
      </c>
      <c r="O73" s="8" t="s">
        <v>36</v>
      </c>
      <c r="P73" s="8" t="s">
        <v>36</v>
      </c>
      <c r="Q73" s="8" t="s">
        <v>24</v>
      </c>
      <c r="R73" s="8" t="s">
        <v>23</v>
      </c>
      <c r="S73" s="13"/>
      <c r="T73" s="8" t="s">
        <v>23</v>
      </c>
      <c r="U73" s="11"/>
    </row>
    <row r="74" spans="1:21" ht="15" hidden="1" customHeight="1" x14ac:dyDescent="0.15">
      <c r="A74" s="3">
        <v>1</v>
      </c>
      <c r="B74" s="8" t="s">
        <v>37</v>
      </c>
      <c r="C74" s="8">
        <v>49777718</v>
      </c>
      <c r="D74" s="9" t="s">
        <v>141</v>
      </c>
      <c r="E74" s="8" t="s">
        <v>31</v>
      </c>
      <c r="F74" s="8" t="s">
        <v>24</v>
      </c>
      <c r="G74" s="8" t="s">
        <v>23</v>
      </c>
      <c r="H74" s="8" t="s">
        <v>23</v>
      </c>
      <c r="I74" s="8" t="s">
        <v>23</v>
      </c>
      <c r="J74" s="10">
        <v>30433321</v>
      </c>
      <c r="K74" s="8" t="s">
        <v>36</v>
      </c>
      <c r="L74" s="8" t="s">
        <v>23</v>
      </c>
      <c r="M74" s="13"/>
      <c r="N74" s="8" t="s">
        <v>36</v>
      </c>
      <c r="O74" s="8" t="s">
        <v>36</v>
      </c>
      <c r="P74" s="8" t="s">
        <v>36</v>
      </c>
      <c r="Q74" s="8" t="s">
        <v>24</v>
      </c>
      <c r="R74" s="8" t="s">
        <v>24</v>
      </c>
      <c r="S74" s="13" t="s">
        <v>27</v>
      </c>
      <c r="T74" s="8" t="s">
        <v>23</v>
      </c>
      <c r="U74" s="11"/>
    </row>
    <row r="75" spans="1:21" ht="15" customHeight="1" x14ac:dyDescent="0.15">
      <c r="A75" s="3">
        <v>1</v>
      </c>
      <c r="B75" s="8" t="s">
        <v>37</v>
      </c>
      <c r="C75" s="8">
        <v>70842566</v>
      </c>
      <c r="D75" s="9" t="s">
        <v>142</v>
      </c>
      <c r="E75" s="8" t="s">
        <v>31</v>
      </c>
      <c r="F75" s="8" t="s">
        <v>24</v>
      </c>
      <c r="G75" s="8" t="s">
        <v>24</v>
      </c>
      <c r="H75" s="8" t="s">
        <v>24</v>
      </c>
      <c r="I75" s="8" t="s">
        <v>23</v>
      </c>
      <c r="J75" s="10">
        <v>29932851</v>
      </c>
      <c r="K75" s="8" t="s">
        <v>26</v>
      </c>
      <c r="L75" s="8" t="s">
        <v>23</v>
      </c>
      <c r="M75" s="13"/>
      <c r="N75" s="8" t="s">
        <v>36</v>
      </c>
      <c r="O75" s="8" t="s">
        <v>36</v>
      </c>
      <c r="P75" s="8" t="s">
        <v>36</v>
      </c>
      <c r="Q75" s="8" t="s">
        <v>23</v>
      </c>
      <c r="R75" s="8" t="s">
        <v>24</v>
      </c>
      <c r="S75" s="13" t="s">
        <v>143</v>
      </c>
      <c r="T75" s="8" t="s">
        <v>24</v>
      </c>
      <c r="U75" s="11"/>
    </row>
    <row r="76" spans="1:21" ht="15" hidden="1" customHeight="1" x14ac:dyDescent="0.15">
      <c r="A76" s="3">
        <v>1</v>
      </c>
      <c r="B76" s="8" t="s">
        <v>37</v>
      </c>
      <c r="C76" s="8" t="s">
        <v>144</v>
      </c>
      <c r="D76" s="9" t="s">
        <v>145</v>
      </c>
      <c r="E76" s="8" t="s">
        <v>31</v>
      </c>
      <c r="F76" s="8" t="s">
        <v>23</v>
      </c>
      <c r="G76" s="8" t="s">
        <v>24</v>
      </c>
      <c r="H76" s="8" t="s">
        <v>23</v>
      </c>
      <c r="I76" s="8" t="s">
        <v>23</v>
      </c>
      <c r="J76" s="10">
        <v>29528661</v>
      </c>
      <c r="K76" s="8" t="s">
        <v>26</v>
      </c>
      <c r="L76" s="8" t="s">
        <v>23</v>
      </c>
      <c r="M76" s="13"/>
      <c r="N76" s="8" t="s">
        <v>36</v>
      </c>
      <c r="O76" s="8" t="s">
        <v>36</v>
      </c>
      <c r="P76" s="8" t="s">
        <v>36</v>
      </c>
      <c r="Q76" s="8" t="s">
        <v>23</v>
      </c>
      <c r="R76" s="8" t="s">
        <v>23</v>
      </c>
      <c r="S76" s="13"/>
      <c r="T76" s="8" t="s">
        <v>23</v>
      </c>
      <c r="U76" s="11"/>
    </row>
    <row r="77" spans="1:21" ht="15" hidden="1" customHeight="1" x14ac:dyDescent="0.15">
      <c r="A77" s="3">
        <v>1</v>
      </c>
      <c r="B77" s="8" t="s">
        <v>37</v>
      </c>
      <c r="C77" s="8">
        <v>49777645</v>
      </c>
      <c r="D77" s="9" t="s">
        <v>146</v>
      </c>
      <c r="E77" s="8" t="s">
        <v>31</v>
      </c>
      <c r="F77" s="8" t="s">
        <v>23</v>
      </c>
      <c r="G77" s="8" t="s">
        <v>23</v>
      </c>
      <c r="H77" s="8" t="s">
        <v>23</v>
      </c>
      <c r="I77" s="8" t="s">
        <v>23</v>
      </c>
      <c r="J77" s="10">
        <v>29189220</v>
      </c>
      <c r="K77" s="8" t="s">
        <v>26</v>
      </c>
      <c r="L77" s="8" t="s">
        <v>23</v>
      </c>
      <c r="M77" s="13"/>
      <c r="N77" s="8" t="s">
        <v>26</v>
      </c>
      <c r="O77" s="8" t="s">
        <v>36</v>
      </c>
      <c r="P77" s="8" t="s">
        <v>36</v>
      </c>
      <c r="Q77" s="8" t="s">
        <v>24</v>
      </c>
      <c r="R77" s="8" t="s">
        <v>24</v>
      </c>
      <c r="S77" s="13" t="s">
        <v>27</v>
      </c>
      <c r="T77" s="8" t="s">
        <v>23</v>
      </c>
      <c r="U77" s="11"/>
    </row>
    <row r="78" spans="1:21" ht="15" hidden="1" customHeight="1" x14ac:dyDescent="0.15">
      <c r="A78" s="3">
        <v>1</v>
      </c>
      <c r="B78" s="8" t="s">
        <v>37</v>
      </c>
      <c r="C78" s="8">
        <v>61781444</v>
      </c>
      <c r="D78" s="9" t="s">
        <v>147</v>
      </c>
      <c r="E78" s="8" t="s">
        <v>31</v>
      </c>
      <c r="F78" s="8" t="s">
        <v>23</v>
      </c>
      <c r="G78" s="8" t="s">
        <v>24</v>
      </c>
      <c r="H78" s="8" t="s">
        <v>23</v>
      </c>
      <c r="I78" s="8" t="s">
        <v>23</v>
      </c>
      <c r="J78" s="10">
        <v>28159756</v>
      </c>
      <c r="K78" s="8" t="s">
        <v>26</v>
      </c>
      <c r="L78" s="8" t="s">
        <v>23</v>
      </c>
      <c r="M78" s="13"/>
      <c r="N78" s="8" t="s">
        <v>36</v>
      </c>
      <c r="O78" s="8" t="s">
        <v>36</v>
      </c>
      <c r="P78" s="8" t="s">
        <v>36</v>
      </c>
      <c r="Q78" s="8" t="s">
        <v>24</v>
      </c>
      <c r="R78" s="8" t="s">
        <v>23</v>
      </c>
      <c r="S78" s="13"/>
      <c r="T78" s="8" t="s">
        <v>23</v>
      </c>
      <c r="U78" s="11"/>
    </row>
    <row r="79" spans="1:21" ht="15" hidden="1" customHeight="1" x14ac:dyDescent="0.15">
      <c r="A79" s="3">
        <v>1</v>
      </c>
      <c r="B79" s="8" t="s">
        <v>37</v>
      </c>
      <c r="C79" s="8">
        <v>49774191</v>
      </c>
      <c r="D79" s="9" t="s">
        <v>148</v>
      </c>
      <c r="E79" s="8" t="s">
        <v>31</v>
      </c>
      <c r="F79" s="8" t="s">
        <v>23</v>
      </c>
      <c r="G79" s="8" t="s">
        <v>24</v>
      </c>
      <c r="H79" s="8" t="s">
        <v>23</v>
      </c>
      <c r="I79" s="8" t="s">
        <v>23</v>
      </c>
      <c r="J79" s="10">
        <v>27417330</v>
      </c>
      <c r="K79" s="8" t="s">
        <v>39</v>
      </c>
      <c r="L79" s="8" t="s">
        <v>23</v>
      </c>
      <c r="M79" s="13"/>
      <c r="N79" s="8" t="s">
        <v>26</v>
      </c>
      <c r="O79" s="8" t="s">
        <v>36</v>
      </c>
      <c r="P79" s="8" t="s">
        <v>36</v>
      </c>
      <c r="Q79" s="8" t="s">
        <v>23</v>
      </c>
      <c r="R79" s="8" t="s">
        <v>23</v>
      </c>
      <c r="S79" s="13"/>
      <c r="T79" s="8" t="s">
        <v>23</v>
      </c>
      <c r="U79" s="11"/>
    </row>
    <row r="80" spans="1:21" ht="15" hidden="1" customHeight="1" x14ac:dyDescent="0.15">
      <c r="A80" s="3">
        <v>1</v>
      </c>
      <c r="B80" s="8" t="s">
        <v>37</v>
      </c>
      <c r="C80" s="8">
        <v>49777726</v>
      </c>
      <c r="D80" s="9" t="s">
        <v>149</v>
      </c>
      <c r="E80" s="8" t="s">
        <v>31</v>
      </c>
      <c r="F80" s="8" t="s">
        <v>23</v>
      </c>
      <c r="G80" s="8" t="s">
        <v>24</v>
      </c>
      <c r="H80" s="8" t="s">
        <v>23</v>
      </c>
      <c r="I80" s="8" t="s">
        <v>23</v>
      </c>
      <c r="J80" s="10">
        <v>26905956</v>
      </c>
      <c r="K80" s="8" t="s">
        <v>26</v>
      </c>
      <c r="L80" s="8" t="s">
        <v>23</v>
      </c>
      <c r="M80" s="13"/>
      <c r="N80" s="8" t="s">
        <v>36</v>
      </c>
      <c r="O80" s="8" t="s">
        <v>36</v>
      </c>
      <c r="P80" s="8" t="s">
        <v>36</v>
      </c>
      <c r="Q80" s="8" t="s">
        <v>24</v>
      </c>
      <c r="R80" s="8" t="s">
        <v>23</v>
      </c>
      <c r="S80" s="13"/>
      <c r="T80" s="8" t="s">
        <v>23</v>
      </c>
      <c r="U80" s="11"/>
    </row>
    <row r="81" spans="1:21" ht="15" hidden="1" customHeight="1" x14ac:dyDescent="0.15">
      <c r="A81" s="3">
        <v>1</v>
      </c>
      <c r="B81" s="8" t="s">
        <v>37</v>
      </c>
      <c r="C81" s="8">
        <v>49180924</v>
      </c>
      <c r="D81" s="9" t="s">
        <v>150</v>
      </c>
      <c r="E81" s="8" t="s">
        <v>31</v>
      </c>
      <c r="F81" s="8" t="s">
        <v>23</v>
      </c>
      <c r="G81" s="8" t="s">
        <v>24</v>
      </c>
      <c r="H81" s="8" t="s">
        <v>23</v>
      </c>
      <c r="I81" s="8" t="s">
        <v>23</v>
      </c>
      <c r="J81" s="10">
        <v>24191391</v>
      </c>
      <c r="K81" s="8" t="s">
        <v>26</v>
      </c>
      <c r="L81" s="8" t="s">
        <v>23</v>
      </c>
      <c r="M81" s="13"/>
      <c r="N81" s="8" t="s">
        <v>36</v>
      </c>
      <c r="O81" s="8" t="s">
        <v>36</v>
      </c>
      <c r="P81" s="8" t="s">
        <v>36</v>
      </c>
      <c r="Q81" s="8" t="s">
        <v>24</v>
      </c>
      <c r="R81" s="8" t="s">
        <v>23</v>
      </c>
      <c r="S81" s="13"/>
      <c r="T81" s="8" t="s">
        <v>24</v>
      </c>
      <c r="U81" s="11"/>
    </row>
    <row r="82" spans="1:21" ht="15" hidden="1" customHeight="1" x14ac:dyDescent="0.15">
      <c r="A82" s="3">
        <v>1</v>
      </c>
      <c r="B82" s="8" t="s">
        <v>37</v>
      </c>
      <c r="C82" s="8">
        <v>48342947</v>
      </c>
      <c r="D82" s="9" t="s">
        <v>151</v>
      </c>
      <c r="E82" s="8" t="s">
        <v>152</v>
      </c>
      <c r="F82" s="8" t="s">
        <v>23</v>
      </c>
      <c r="G82" s="8" t="s">
        <v>23</v>
      </c>
      <c r="H82" s="8" t="s">
        <v>23</v>
      </c>
      <c r="I82" s="8" t="s">
        <v>23</v>
      </c>
      <c r="J82" s="10">
        <v>22726002</v>
      </c>
      <c r="K82" s="8" t="s">
        <v>36</v>
      </c>
      <c r="L82" s="8" t="s">
        <v>23</v>
      </c>
      <c r="M82" s="13"/>
      <c r="N82" s="8" t="s">
        <v>36</v>
      </c>
      <c r="O82" s="8" t="s">
        <v>36</v>
      </c>
      <c r="P82" s="8" t="s">
        <v>36</v>
      </c>
      <c r="Q82" s="8" t="s">
        <v>24</v>
      </c>
      <c r="R82" s="8" t="s">
        <v>23</v>
      </c>
      <c r="S82" s="13"/>
      <c r="T82" s="8" t="s">
        <v>23</v>
      </c>
      <c r="U82" s="11"/>
    </row>
    <row r="83" spans="1:21" ht="15" hidden="1" customHeight="1" x14ac:dyDescent="0.15">
      <c r="A83" s="3">
        <v>1</v>
      </c>
      <c r="B83" s="8" t="s">
        <v>37</v>
      </c>
      <c r="C83" s="8">
        <v>70842523</v>
      </c>
      <c r="D83" s="9" t="s">
        <v>153</v>
      </c>
      <c r="E83" s="8" t="s">
        <v>31</v>
      </c>
      <c r="F83" s="8" t="s">
        <v>23</v>
      </c>
      <c r="G83" s="8" t="s">
        <v>24</v>
      </c>
      <c r="H83" s="8" t="s">
        <v>23</v>
      </c>
      <c r="I83" s="8" t="s">
        <v>23</v>
      </c>
      <c r="J83" s="10">
        <v>21501627</v>
      </c>
      <c r="K83" s="8" t="s">
        <v>26</v>
      </c>
      <c r="L83" s="8" t="s">
        <v>23</v>
      </c>
      <c r="M83" s="13"/>
      <c r="N83" s="8" t="s">
        <v>36</v>
      </c>
      <c r="O83" s="8" t="s">
        <v>36</v>
      </c>
      <c r="P83" s="8" t="s">
        <v>36</v>
      </c>
      <c r="Q83" s="8" t="s">
        <v>24</v>
      </c>
      <c r="R83" s="8" t="s">
        <v>24</v>
      </c>
      <c r="S83" s="13" t="s">
        <v>27</v>
      </c>
      <c r="T83" s="8" t="s">
        <v>23</v>
      </c>
      <c r="U83" s="11"/>
    </row>
    <row r="84" spans="1:21" ht="15" hidden="1" customHeight="1" x14ac:dyDescent="0.15">
      <c r="A84" s="3">
        <v>1</v>
      </c>
      <c r="B84" s="8" t="s">
        <v>37</v>
      </c>
      <c r="C84" s="8">
        <v>70842558</v>
      </c>
      <c r="D84" s="9" t="s">
        <v>154</v>
      </c>
      <c r="E84" s="8" t="s">
        <v>31</v>
      </c>
      <c r="F84" s="8" t="s">
        <v>23</v>
      </c>
      <c r="G84" s="8" t="s">
        <v>24</v>
      </c>
      <c r="H84" s="8" t="s">
        <v>23</v>
      </c>
      <c r="I84" s="8" t="s">
        <v>23</v>
      </c>
      <c r="J84" s="10">
        <v>20870316</v>
      </c>
      <c r="K84" s="8" t="s">
        <v>26</v>
      </c>
      <c r="L84" s="8" t="s">
        <v>23</v>
      </c>
      <c r="M84" s="13"/>
      <c r="N84" s="8" t="s">
        <v>36</v>
      </c>
      <c r="O84" s="8" t="s">
        <v>32</v>
      </c>
      <c r="P84" s="8" t="s">
        <v>36</v>
      </c>
      <c r="Q84" s="8" t="s">
        <v>24</v>
      </c>
      <c r="R84" s="8" t="s">
        <v>23</v>
      </c>
      <c r="S84" s="13"/>
      <c r="T84" s="8" t="s">
        <v>24</v>
      </c>
      <c r="U84" s="11"/>
    </row>
    <row r="85" spans="1:21" ht="15" hidden="1" customHeight="1" x14ac:dyDescent="0.15">
      <c r="A85" s="3">
        <v>1</v>
      </c>
      <c r="B85" s="8" t="s">
        <v>52</v>
      </c>
      <c r="C85" s="8" t="s">
        <v>155</v>
      </c>
      <c r="D85" s="9" t="s">
        <v>156</v>
      </c>
      <c r="E85" s="8" t="s">
        <v>31</v>
      </c>
      <c r="F85" s="8" t="s">
        <v>23</v>
      </c>
      <c r="G85" s="8" t="s">
        <v>24</v>
      </c>
      <c r="H85" s="8" t="s">
        <v>23</v>
      </c>
      <c r="I85" s="8" t="s">
        <v>23</v>
      </c>
      <c r="J85" s="10">
        <v>20804332</v>
      </c>
      <c r="K85" s="8" t="s">
        <v>26</v>
      </c>
      <c r="L85" s="8" t="s">
        <v>23</v>
      </c>
      <c r="M85" s="13"/>
      <c r="N85" s="8" t="s">
        <v>36</v>
      </c>
      <c r="O85" s="8" t="s">
        <v>36</v>
      </c>
      <c r="P85" s="8" t="s">
        <v>36</v>
      </c>
      <c r="Q85" s="8" t="s">
        <v>24</v>
      </c>
      <c r="R85" s="8" t="s">
        <v>24</v>
      </c>
      <c r="S85" s="13" t="s">
        <v>27</v>
      </c>
      <c r="T85" s="8" t="s">
        <v>24</v>
      </c>
      <c r="U85" s="11"/>
    </row>
    <row r="86" spans="1:21" ht="15" hidden="1" customHeight="1" x14ac:dyDescent="0.15">
      <c r="A86" s="3">
        <v>1</v>
      </c>
      <c r="B86" s="8" t="s">
        <v>37</v>
      </c>
      <c r="C86" s="8">
        <v>70842540</v>
      </c>
      <c r="D86" s="9" t="s">
        <v>157</v>
      </c>
      <c r="E86" s="8" t="s">
        <v>31</v>
      </c>
      <c r="F86" s="8" t="s">
        <v>23</v>
      </c>
      <c r="G86" s="8" t="s">
        <v>23</v>
      </c>
      <c r="H86" s="8" t="s">
        <v>23</v>
      </c>
      <c r="I86" s="8" t="s">
        <v>23</v>
      </c>
      <c r="J86" s="10">
        <v>20011556</v>
      </c>
      <c r="K86" s="8" t="s">
        <v>36</v>
      </c>
      <c r="L86" s="8" t="s">
        <v>23</v>
      </c>
      <c r="M86" s="13"/>
      <c r="N86" s="8" t="s">
        <v>36</v>
      </c>
      <c r="O86" s="8" t="s">
        <v>36</v>
      </c>
      <c r="P86" s="8" t="s">
        <v>36</v>
      </c>
      <c r="Q86" s="8" t="s">
        <v>24</v>
      </c>
      <c r="R86" s="8" t="s">
        <v>24</v>
      </c>
      <c r="S86" s="13" t="s">
        <v>27</v>
      </c>
      <c r="T86" s="8" t="s">
        <v>23</v>
      </c>
      <c r="U86" s="11"/>
    </row>
    <row r="87" spans="1:21" ht="15" hidden="1" customHeight="1" x14ac:dyDescent="0.15">
      <c r="A87" s="3">
        <v>1</v>
      </c>
      <c r="B87" s="8" t="s">
        <v>37</v>
      </c>
      <c r="C87" s="8">
        <v>70839042</v>
      </c>
      <c r="D87" s="9" t="s">
        <v>158</v>
      </c>
      <c r="E87" s="8" t="s">
        <v>74</v>
      </c>
      <c r="F87" s="8" t="s">
        <v>23</v>
      </c>
      <c r="G87" s="8" t="s">
        <v>24</v>
      </c>
      <c r="H87" s="8" t="s">
        <v>23</v>
      </c>
      <c r="I87" s="8" t="s">
        <v>23</v>
      </c>
      <c r="J87" s="10">
        <v>19873229</v>
      </c>
      <c r="K87" s="8" t="s">
        <v>26</v>
      </c>
      <c r="L87" s="8" t="s">
        <v>23</v>
      </c>
      <c r="M87" s="13"/>
      <c r="N87" s="8" t="s">
        <v>36</v>
      </c>
      <c r="O87" s="8" t="s">
        <v>36</v>
      </c>
      <c r="P87" s="8" t="s">
        <v>36</v>
      </c>
      <c r="Q87" s="8" t="s">
        <v>24</v>
      </c>
      <c r="R87" s="8" t="s">
        <v>24</v>
      </c>
      <c r="S87" s="13" t="s">
        <v>27</v>
      </c>
      <c r="T87" s="8" t="s">
        <v>23</v>
      </c>
      <c r="U87" s="11"/>
    </row>
    <row r="88" spans="1:21" ht="15" hidden="1" customHeight="1" x14ac:dyDescent="0.15">
      <c r="A88" s="3">
        <v>1</v>
      </c>
      <c r="B88" s="8" t="s">
        <v>37</v>
      </c>
      <c r="C88" s="8">
        <v>48380261</v>
      </c>
      <c r="D88" s="9" t="s">
        <v>159</v>
      </c>
      <c r="E88" s="8" t="s">
        <v>31</v>
      </c>
      <c r="F88" s="8" t="s">
        <v>23</v>
      </c>
      <c r="G88" s="8" t="s">
        <v>23</v>
      </c>
      <c r="H88" s="8" t="s">
        <v>23</v>
      </c>
      <c r="I88" s="8" t="s">
        <v>23</v>
      </c>
      <c r="J88" s="10">
        <v>19376838</v>
      </c>
      <c r="K88" s="8" t="s">
        <v>36</v>
      </c>
      <c r="L88" s="8" t="s">
        <v>23</v>
      </c>
      <c r="M88" s="13"/>
      <c r="N88" s="8" t="s">
        <v>26</v>
      </c>
      <c r="O88" s="8" t="s">
        <v>36</v>
      </c>
      <c r="P88" s="8" t="s">
        <v>36</v>
      </c>
      <c r="Q88" s="8" t="s">
        <v>24</v>
      </c>
      <c r="R88" s="8" t="s">
        <v>24</v>
      </c>
      <c r="S88" s="13" t="s">
        <v>27</v>
      </c>
      <c r="T88" s="8" t="s">
        <v>23</v>
      </c>
      <c r="U88" s="11"/>
    </row>
    <row r="89" spans="1:21" ht="15" hidden="1" customHeight="1" x14ac:dyDescent="0.15">
      <c r="A89" s="3">
        <v>1</v>
      </c>
      <c r="B89" s="8" t="s">
        <v>37</v>
      </c>
      <c r="C89" s="8">
        <v>68780699</v>
      </c>
      <c r="D89" s="9" t="s">
        <v>160</v>
      </c>
      <c r="E89" s="8" t="s">
        <v>31</v>
      </c>
      <c r="F89" s="8" t="s">
        <v>23</v>
      </c>
      <c r="G89" s="8" t="s">
        <v>23</v>
      </c>
      <c r="H89" s="8" t="s">
        <v>23</v>
      </c>
      <c r="I89" s="8" t="s">
        <v>23</v>
      </c>
      <c r="J89" s="10">
        <v>18514490</v>
      </c>
      <c r="K89" s="8" t="s">
        <v>36</v>
      </c>
      <c r="L89" s="8" t="s">
        <v>23</v>
      </c>
      <c r="M89" s="13"/>
      <c r="N89" s="8" t="s">
        <v>26</v>
      </c>
      <c r="O89" s="8" t="s">
        <v>36</v>
      </c>
      <c r="P89" s="8" t="s">
        <v>36</v>
      </c>
      <c r="Q89" s="8" t="s">
        <v>24</v>
      </c>
      <c r="R89" s="8" t="s">
        <v>23</v>
      </c>
      <c r="S89" s="13"/>
      <c r="T89" s="8" t="s">
        <v>23</v>
      </c>
      <c r="U89" s="11"/>
    </row>
    <row r="90" spans="1:21" ht="15" customHeight="1" x14ac:dyDescent="0.15">
      <c r="A90" s="3">
        <v>1</v>
      </c>
      <c r="B90" s="8" t="s">
        <v>52</v>
      </c>
      <c r="C90" s="8" t="s">
        <v>161</v>
      </c>
      <c r="D90" s="9" t="s">
        <v>162</v>
      </c>
      <c r="E90" s="8" t="s">
        <v>31</v>
      </c>
      <c r="F90" s="8" t="s">
        <v>23</v>
      </c>
      <c r="G90" s="8" t="s">
        <v>24</v>
      </c>
      <c r="H90" s="8" t="s">
        <v>24</v>
      </c>
      <c r="I90" s="8" t="s">
        <v>23</v>
      </c>
      <c r="J90" s="10">
        <v>16722995</v>
      </c>
      <c r="K90" s="8" t="s">
        <v>26</v>
      </c>
      <c r="L90" s="8" t="s">
        <v>23</v>
      </c>
      <c r="M90" s="13"/>
      <c r="N90" s="8" t="s">
        <v>36</v>
      </c>
      <c r="O90" s="8" t="s">
        <v>36</v>
      </c>
      <c r="P90" s="8" t="s">
        <v>36</v>
      </c>
      <c r="Q90" s="8" t="s">
        <v>23</v>
      </c>
      <c r="R90" s="8" t="s">
        <v>23</v>
      </c>
      <c r="S90" s="13"/>
      <c r="T90" s="8" t="s">
        <v>23</v>
      </c>
      <c r="U90" s="11"/>
    </row>
    <row r="91" spans="1:21" ht="15" hidden="1" customHeight="1" x14ac:dyDescent="0.15">
      <c r="A91" s="3">
        <v>1</v>
      </c>
      <c r="B91" s="8" t="s">
        <v>52</v>
      </c>
      <c r="C91" s="8" t="s">
        <v>163</v>
      </c>
      <c r="D91" s="9" t="s">
        <v>164</v>
      </c>
      <c r="E91" s="8" t="s">
        <v>63</v>
      </c>
      <c r="F91" s="8" t="s">
        <v>23</v>
      </c>
      <c r="G91" s="8" t="s">
        <v>24</v>
      </c>
      <c r="H91" s="8" t="s">
        <v>23</v>
      </c>
      <c r="I91" s="8" t="s">
        <v>24</v>
      </c>
      <c r="J91" s="10">
        <v>16203056</v>
      </c>
      <c r="K91" s="8" t="s">
        <v>26</v>
      </c>
      <c r="L91" s="8" t="s">
        <v>23</v>
      </c>
      <c r="M91" s="13"/>
      <c r="N91" s="8" t="s">
        <v>36</v>
      </c>
      <c r="O91" s="8" t="s">
        <v>36</v>
      </c>
      <c r="P91" s="8" t="s">
        <v>36</v>
      </c>
      <c r="Q91" s="8" t="s">
        <v>24</v>
      </c>
      <c r="R91" s="8" t="s">
        <v>23</v>
      </c>
      <c r="S91" s="13"/>
      <c r="T91" s="8" t="s">
        <v>24</v>
      </c>
      <c r="U91" s="11"/>
    </row>
    <row r="92" spans="1:21" ht="15" hidden="1" customHeight="1" x14ac:dyDescent="0.15">
      <c r="A92" s="3">
        <v>1</v>
      </c>
      <c r="B92" s="22" t="s">
        <v>165</v>
      </c>
      <c r="C92" s="22">
        <v>72046635</v>
      </c>
      <c r="D92" s="23" t="s">
        <v>166</v>
      </c>
      <c r="E92" s="22" t="s">
        <v>31</v>
      </c>
      <c r="F92" s="22" t="s">
        <v>24</v>
      </c>
      <c r="G92" s="22" t="s">
        <v>24</v>
      </c>
      <c r="H92" s="22" t="s">
        <v>23</v>
      </c>
      <c r="I92" s="22" t="s">
        <v>23</v>
      </c>
      <c r="J92" s="24">
        <v>16107661</v>
      </c>
      <c r="K92" s="22" t="s">
        <v>26</v>
      </c>
      <c r="L92" s="22" t="s">
        <v>23</v>
      </c>
      <c r="M92" s="25"/>
      <c r="N92" s="22" t="s">
        <v>26</v>
      </c>
      <c r="O92" s="22" t="s">
        <v>26</v>
      </c>
      <c r="P92" s="22" t="s">
        <v>26</v>
      </c>
      <c r="Q92" s="22" t="s">
        <v>24</v>
      </c>
      <c r="R92" s="22" t="s">
        <v>24</v>
      </c>
      <c r="S92" s="25" t="s">
        <v>27</v>
      </c>
      <c r="T92" s="22" t="s">
        <v>24</v>
      </c>
      <c r="U92" s="26" t="s">
        <v>167</v>
      </c>
    </row>
    <row r="93" spans="1:21" ht="15" hidden="1" customHeight="1" x14ac:dyDescent="0.15">
      <c r="A93" s="3">
        <v>1</v>
      </c>
      <c r="B93" s="8" t="s">
        <v>52</v>
      </c>
      <c r="C93" s="8" t="s">
        <v>168</v>
      </c>
      <c r="D93" s="9" t="s">
        <v>169</v>
      </c>
      <c r="E93" s="8" t="s">
        <v>31</v>
      </c>
      <c r="F93" s="8" t="s">
        <v>23</v>
      </c>
      <c r="G93" s="8" t="s">
        <v>23</v>
      </c>
      <c r="H93" s="8" t="s">
        <v>23</v>
      </c>
      <c r="I93" s="8" t="s">
        <v>24</v>
      </c>
      <c r="J93" s="10">
        <v>13855279</v>
      </c>
      <c r="K93" s="8" t="s">
        <v>114</v>
      </c>
      <c r="L93" s="8" t="s">
        <v>23</v>
      </c>
      <c r="M93" s="13"/>
      <c r="N93" s="8" t="s">
        <v>36</v>
      </c>
      <c r="O93" s="8" t="s">
        <v>36</v>
      </c>
      <c r="P93" s="8" t="s">
        <v>36</v>
      </c>
      <c r="Q93" s="8" t="s">
        <v>24</v>
      </c>
      <c r="R93" s="8" t="s">
        <v>23</v>
      </c>
      <c r="S93" s="13"/>
      <c r="T93" s="8" t="s">
        <v>23</v>
      </c>
      <c r="U93" s="11"/>
    </row>
    <row r="94" spans="1:21" ht="15" hidden="1" customHeight="1" x14ac:dyDescent="0.15">
      <c r="A94" s="3">
        <v>1</v>
      </c>
      <c r="B94" s="8" t="s">
        <v>37</v>
      </c>
      <c r="C94" s="8">
        <v>69459096</v>
      </c>
      <c r="D94" s="9" t="s">
        <v>170</v>
      </c>
      <c r="E94" s="8" t="s">
        <v>67</v>
      </c>
      <c r="F94" s="8" t="s">
        <v>23</v>
      </c>
      <c r="G94" s="8" t="s">
        <v>24</v>
      </c>
      <c r="H94" s="8" t="s">
        <v>23</v>
      </c>
      <c r="I94" s="8" t="s">
        <v>23</v>
      </c>
      <c r="J94" s="10">
        <v>13084007</v>
      </c>
      <c r="K94" s="8" t="s">
        <v>26</v>
      </c>
      <c r="L94" s="8" t="s">
        <v>23</v>
      </c>
      <c r="M94" s="13"/>
      <c r="N94" s="8" t="s">
        <v>36</v>
      </c>
      <c r="O94" s="8" t="s">
        <v>36</v>
      </c>
      <c r="P94" s="8" t="s">
        <v>36</v>
      </c>
      <c r="Q94" s="8" t="s">
        <v>24</v>
      </c>
      <c r="R94" s="8" t="s">
        <v>23</v>
      </c>
      <c r="S94" s="13"/>
      <c r="T94" s="8" t="s">
        <v>23</v>
      </c>
      <c r="U94" s="11"/>
    </row>
    <row r="95" spans="1:21" ht="15" hidden="1" customHeight="1" x14ac:dyDescent="0.15">
      <c r="A95" s="3">
        <v>1</v>
      </c>
      <c r="B95" s="8" t="s">
        <v>52</v>
      </c>
      <c r="C95" s="8" t="s">
        <v>171</v>
      </c>
      <c r="D95" s="9" t="s">
        <v>172</v>
      </c>
      <c r="E95" s="8" t="s">
        <v>31</v>
      </c>
      <c r="F95" s="8" t="s">
        <v>23</v>
      </c>
      <c r="G95" s="8" t="s">
        <v>24</v>
      </c>
      <c r="H95" s="8" t="s">
        <v>23</v>
      </c>
      <c r="I95" s="8" t="s">
        <v>23</v>
      </c>
      <c r="J95" s="10">
        <v>12581267</v>
      </c>
      <c r="K95" s="8" t="s">
        <v>26</v>
      </c>
      <c r="L95" s="8" t="s">
        <v>23</v>
      </c>
      <c r="M95" s="13"/>
      <c r="N95" s="8" t="s">
        <v>32</v>
      </c>
      <c r="O95" s="8" t="s">
        <v>26</v>
      </c>
      <c r="P95" s="8" t="s">
        <v>26</v>
      </c>
      <c r="Q95" s="8" t="s">
        <v>24</v>
      </c>
      <c r="R95" s="8" t="s">
        <v>24</v>
      </c>
      <c r="S95" s="13" t="s">
        <v>27</v>
      </c>
      <c r="T95" s="8" t="s">
        <v>23</v>
      </c>
      <c r="U95" s="11"/>
    </row>
    <row r="96" spans="1:21" ht="15" hidden="1" customHeight="1" x14ac:dyDescent="0.15">
      <c r="A96" s="3">
        <v>1</v>
      </c>
      <c r="B96" s="8" t="s">
        <v>52</v>
      </c>
      <c r="C96" s="8" t="s">
        <v>173</v>
      </c>
      <c r="D96" s="9" t="s">
        <v>174</v>
      </c>
      <c r="E96" s="8" t="s">
        <v>175</v>
      </c>
      <c r="F96" s="8" t="s">
        <v>23</v>
      </c>
      <c r="G96" s="8" t="s">
        <v>23</v>
      </c>
      <c r="H96" s="8" t="s">
        <v>23</v>
      </c>
      <c r="I96" s="8" t="s">
        <v>23</v>
      </c>
      <c r="J96" s="10">
        <v>12437062</v>
      </c>
      <c r="K96" s="8" t="s">
        <v>36</v>
      </c>
      <c r="L96" s="8" t="s">
        <v>23</v>
      </c>
      <c r="M96" s="13"/>
      <c r="N96" s="8" t="s">
        <v>36</v>
      </c>
      <c r="O96" s="8" t="s">
        <v>36</v>
      </c>
      <c r="P96" s="8" t="s">
        <v>36</v>
      </c>
      <c r="Q96" s="8" t="s">
        <v>24</v>
      </c>
      <c r="R96" s="8" t="s">
        <v>23</v>
      </c>
      <c r="S96" s="13"/>
      <c r="T96" s="8" t="s">
        <v>23</v>
      </c>
      <c r="U96" s="11"/>
    </row>
    <row r="97" spans="1:21" ht="15" hidden="1" customHeight="1" x14ac:dyDescent="0.15">
      <c r="A97" s="3">
        <v>1</v>
      </c>
      <c r="B97" s="8" t="s">
        <v>52</v>
      </c>
      <c r="C97" s="8" t="s">
        <v>176</v>
      </c>
      <c r="D97" s="9" t="s">
        <v>177</v>
      </c>
      <c r="E97" s="8" t="s">
        <v>74</v>
      </c>
      <c r="F97" s="8" t="s">
        <v>23</v>
      </c>
      <c r="G97" s="8" t="s">
        <v>24</v>
      </c>
      <c r="H97" s="8" t="s">
        <v>23</v>
      </c>
      <c r="I97" s="8" t="s">
        <v>23</v>
      </c>
      <c r="J97" s="10">
        <v>10336013</v>
      </c>
      <c r="K97" s="8" t="s">
        <v>26</v>
      </c>
      <c r="L97" s="8" t="s">
        <v>23</v>
      </c>
      <c r="M97" s="13"/>
      <c r="N97" s="8" t="s">
        <v>36</v>
      </c>
      <c r="O97" s="8" t="s">
        <v>36</v>
      </c>
      <c r="P97" s="8" t="s">
        <v>36</v>
      </c>
      <c r="Q97" s="8" t="s">
        <v>24</v>
      </c>
      <c r="R97" s="8" t="s">
        <v>23</v>
      </c>
      <c r="S97" s="13"/>
      <c r="T97" s="8" t="s">
        <v>23</v>
      </c>
      <c r="U97" s="11"/>
    </row>
    <row r="98" spans="1:21" ht="15" hidden="1" customHeight="1" x14ac:dyDescent="0.15">
      <c r="A98" s="3">
        <v>1</v>
      </c>
      <c r="B98" s="8" t="s">
        <v>37</v>
      </c>
      <c r="C98" s="8">
        <v>47694921</v>
      </c>
      <c r="D98" s="9" t="s">
        <v>178</v>
      </c>
      <c r="E98" s="8" t="s">
        <v>31</v>
      </c>
      <c r="F98" s="8" t="s">
        <v>23</v>
      </c>
      <c r="G98" s="8" t="s">
        <v>23</v>
      </c>
      <c r="H98" s="8" t="s">
        <v>23</v>
      </c>
      <c r="I98" s="8" t="s">
        <v>23</v>
      </c>
      <c r="J98" s="10">
        <v>10184043</v>
      </c>
      <c r="K98" s="8" t="s">
        <v>36</v>
      </c>
      <c r="L98" s="8" t="s">
        <v>23</v>
      </c>
      <c r="M98" s="13"/>
      <c r="N98" s="8" t="s">
        <v>26</v>
      </c>
      <c r="O98" s="8" t="s">
        <v>36</v>
      </c>
      <c r="P98" s="8" t="s">
        <v>36</v>
      </c>
      <c r="Q98" s="8" t="s">
        <v>24</v>
      </c>
      <c r="R98" s="8" t="s">
        <v>23</v>
      </c>
      <c r="S98" s="13"/>
      <c r="T98" s="8" t="s">
        <v>23</v>
      </c>
      <c r="U98" s="11"/>
    </row>
    <row r="99" spans="1:21" ht="15" hidden="1" customHeight="1" x14ac:dyDescent="0.15">
      <c r="A99" s="3">
        <v>1</v>
      </c>
      <c r="B99" s="8" t="s">
        <v>37</v>
      </c>
      <c r="C99" s="8">
        <v>70842515</v>
      </c>
      <c r="D99" s="9" t="s">
        <v>179</v>
      </c>
      <c r="E99" s="8" t="s">
        <v>31</v>
      </c>
      <c r="F99" s="8" t="s">
        <v>23</v>
      </c>
      <c r="G99" s="8" t="s">
        <v>24</v>
      </c>
      <c r="H99" s="8" t="s">
        <v>23</v>
      </c>
      <c r="I99" s="8" t="s">
        <v>23</v>
      </c>
      <c r="J99" s="10">
        <v>9762050</v>
      </c>
      <c r="K99" s="8" t="s">
        <v>26</v>
      </c>
      <c r="L99" s="8" t="s">
        <v>23</v>
      </c>
      <c r="M99" s="13"/>
      <c r="N99" s="8" t="s">
        <v>36</v>
      </c>
      <c r="O99" s="8" t="s">
        <v>36</v>
      </c>
      <c r="P99" s="8" t="s">
        <v>36</v>
      </c>
      <c r="Q99" s="8" t="s">
        <v>24</v>
      </c>
      <c r="R99" s="8" t="s">
        <v>24</v>
      </c>
      <c r="S99" s="13" t="s">
        <v>27</v>
      </c>
      <c r="T99" s="8" t="s">
        <v>23</v>
      </c>
      <c r="U99" s="11"/>
    </row>
    <row r="100" spans="1:21" ht="15" hidden="1" customHeight="1" x14ac:dyDescent="0.15">
      <c r="A100" s="3">
        <v>1</v>
      </c>
      <c r="B100" s="8" t="s">
        <v>37</v>
      </c>
      <c r="C100" s="8">
        <v>61781371</v>
      </c>
      <c r="D100" s="9" t="s">
        <v>180</v>
      </c>
      <c r="E100" s="8" t="s">
        <v>181</v>
      </c>
      <c r="F100" s="8" t="s">
        <v>23</v>
      </c>
      <c r="G100" s="8" t="s">
        <v>24</v>
      </c>
      <c r="H100" s="8" t="s">
        <v>23</v>
      </c>
      <c r="I100" s="8" t="s">
        <v>23</v>
      </c>
      <c r="J100" s="10">
        <v>9671088</v>
      </c>
      <c r="K100" s="8" t="s">
        <v>26</v>
      </c>
      <c r="L100" s="8" t="s">
        <v>23</v>
      </c>
      <c r="M100" s="13"/>
      <c r="N100" s="8" t="s">
        <v>36</v>
      </c>
      <c r="O100" s="8" t="s">
        <v>36</v>
      </c>
      <c r="P100" s="8" t="s">
        <v>36</v>
      </c>
      <c r="Q100" s="8" t="s">
        <v>24</v>
      </c>
      <c r="R100" s="8" t="s">
        <v>23</v>
      </c>
      <c r="S100" s="13"/>
      <c r="T100" s="8" t="s">
        <v>23</v>
      </c>
      <c r="U100" s="11"/>
    </row>
    <row r="101" spans="1:21" ht="15" hidden="1" customHeight="1" x14ac:dyDescent="0.15">
      <c r="A101" s="3">
        <v>1</v>
      </c>
      <c r="B101" s="8" t="s">
        <v>52</v>
      </c>
      <c r="C101" s="8" t="s">
        <v>182</v>
      </c>
      <c r="D101" s="9" t="s">
        <v>183</v>
      </c>
      <c r="E101" s="8" t="s">
        <v>184</v>
      </c>
      <c r="F101" s="8" t="s">
        <v>23</v>
      </c>
      <c r="G101" s="8" t="s">
        <v>24</v>
      </c>
      <c r="H101" s="8" t="s">
        <v>23</v>
      </c>
      <c r="I101" s="8" t="s">
        <v>23</v>
      </c>
      <c r="J101" s="10">
        <v>8783685</v>
      </c>
      <c r="K101" s="8" t="s">
        <v>25</v>
      </c>
      <c r="L101" s="8" t="s">
        <v>23</v>
      </c>
      <c r="M101" s="13"/>
      <c r="N101" s="8" t="s">
        <v>36</v>
      </c>
      <c r="O101" s="8" t="s">
        <v>36</v>
      </c>
      <c r="P101" s="8" t="s">
        <v>36</v>
      </c>
      <c r="Q101" s="8" t="s">
        <v>24</v>
      </c>
      <c r="R101" s="8" t="s">
        <v>23</v>
      </c>
      <c r="S101" s="13"/>
      <c r="T101" s="8" t="s">
        <v>23</v>
      </c>
      <c r="U101" s="11"/>
    </row>
    <row r="102" spans="1:21" ht="15" hidden="1" customHeight="1" x14ac:dyDescent="0.15">
      <c r="A102" s="3">
        <v>1</v>
      </c>
      <c r="B102" s="8" t="s">
        <v>37</v>
      </c>
      <c r="C102" s="8">
        <v>68780702</v>
      </c>
      <c r="D102" s="9" t="s">
        <v>185</v>
      </c>
      <c r="E102" s="8" t="s">
        <v>31</v>
      </c>
      <c r="F102" s="8" t="s">
        <v>23</v>
      </c>
      <c r="G102" s="8" t="s">
        <v>23</v>
      </c>
      <c r="H102" s="8" t="s">
        <v>23</v>
      </c>
      <c r="I102" s="8" t="s">
        <v>23</v>
      </c>
      <c r="J102" s="10">
        <v>8468052</v>
      </c>
      <c r="K102" s="8" t="s">
        <v>36</v>
      </c>
      <c r="L102" s="8" t="s">
        <v>23</v>
      </c>
      <c r="M102" s="13"/>
      <c r="N102" s="8" t="s">
        <v>36</v>
      </c>
      <c r="O102" s="8" t="s">
        <v>36</v>
      </c>
      <c r="P102" s="8" t="s">
        <v>36</v>
      </c>
      <c r="Q102" s="8" t="s">
        <v>24</v>
      </c>
      <c r="R102" s="8" t="s">
        <v>23</v>
      </c>
      <c r="S102" s="13"/>
      <c r="T102" s="8" t="s">
        <v>23</v>
      </c>
      <c r="U102" s="11"/>
    </row>
    <row r="103" spans="1:21" ht="15" hidden="1" customHeight="1" x14ac:dyDescent="0.15">
      <c r="A103" s="3">
        <v>1</v>
      </c>
      <c r="B103" s="8" t="s">
        <v>37</v>
      </c>
      <c r="C103" s="8">
        <v>69459100</v>
      </c>
      <c r="D103" s="9" t="s">
        <v>186</v>
      </c>
      <c r="E103" s="8" t="s">
        <v>31</v>
      </c>
      <c r="F103" s="8" t="s">
        <v>24</v>
      </c>
      <c r="G103" s="8" t="s">
        <v>24</v>
      </c>
      <c r="H103" s="8" t="s">
        <v>23</v>
      </c>
      <c r="I103" s="8" t="s">
        <v>23</v>
      </c>
      <c r="J103" s="10">
        <v>7873332</v>
      </c>
      <c r="K103" s="8" t="s">
        <v>26</v>
      </c>
      <c r="L103" s="8" t="s">
        <v>23</v>
      </c>
      <c r="M103" s="13"/>
      <c r="N103" s="8" t="s">
        <v>36</v>
      </c>
      <c r="O103" s="8" t="s">
        <v>36</v>
      </c>
      <c r="P103" s="8" t="s">
        <v>36</v>
      </c>
      <c r="Q103" s="8" t="s">
        <v>23</v>
      </c>
      <c r="R103" s="8" t="s">
        <v>23</v>
      </c>
      <c r="S103" s="13"/>
      <c r="T103" s="8" t="s">
        <v>24</v>
      </c>
      <c r="U103" s="11"/>
    </row>
    <row r="104" spans="1:21" ht="15" hidden="1" customHeight="1" x14ac:dyDescent="0.15">
      <c r="A104" s="3">
        <v>1</v>
      </c>
      <c r="B104" s="8" t="s">
        <v>52</v>
      </c>
      <c r="C104" s="8" t="s">
        <v>187</v>
      </c>
      <c r="D104" s="9" t="s">
        <v>188</v>
      </c>
      <c r="E104" s="8" t="s">
        <v>31</v>
      </c>
      <c r="F104" s="8" t="s">
        <v>23</v>
      </c>
      <c r="G104" s="8" t="s">
        <v>23</v>
      </c>
      <c r="H104" s="8" t="s">
        <v>23</v>
      </c>
      <c r="I104" s="8" t="s">
        <v>23</v>
      </c>
      <c r="J104" s="10">
        <v>7134602</v>
      </c>
      <c r="K104" s="8" t="s">
        <v>36</v>
      </c>
      <c r="L104" s="8" t="s">
        <v>23</v>
      </c>
      <c r="M104" s="13"/>
      <c r="N104" s="8" t="s">
        <v>36</v>
      </c>
      <c r="O104" s="8" t="s">
        <v>26</v>
      </c>
      <c r="P104" s="8" t="s">
        <v>36</v>
      </c>
      <c r="Q104" s="8" t="s">
        <v>24</v>
      </c>
      <c r="R104" s="8" t="s">
        <v>23</v>
      </c>
      <c r="S104" s="13"/>
      <c r="T104" s="8" t="s">
        <v>23</v>
      </c>
      <c r="U104" s="11"/>
    </row>
    <row r="105" spans="1:21" ht="15" hidden="1" customHeight="1" x14ac:dyDescent="0.15">
      <c r="A105" s="3">
        <v>1</v>
      </c>
      <c r="B105" s="8" t="s">
        <v>37</v>
      </c>
      <c r="C105" s="8">
        <v>48380156</v>
      </c>
      <c r="D105" s="9" t="s">
        <v>189</v>
      </c>
      <c r="E105" s="8" t="s">
        <v>67</v>
      </c>
      <c r="F105" s="8" t="s">
        <v>23</v>
      </c>
      <c r="G105" s="8" t="s">
        <v>24</v>
      </c>
      <c r="H105" s="8" t="s">
        <v>23</v>
      </c>
      <c r="I105" s="8" t="s">
        <v>23</v>
      </c>
      <c r="J105" s="10">
        <v>6929778</v>
      </c>
      <c r="K105" s="8" t="s">
        <v>26</v>
      </c>
      <c r="L105" s="8" t="s">
        <v>23</v>
      </c>
      <c r="M105" s="13"/>
      <c r="N105" s="8" t="s">
        <v>36</v>
      </c>
      <c r="O105" s="8" t="s">
        <v>36</v>
      </c>
      <c r="P105" s="8" t="s">
        <v>36</v>
      </c>
      <c r="Q105" s="8" t="s">
        <v>24</v>
      </c>
      <c r="R105" s="8" t="s">
        <v>23</v>
      </c>
      <c r="S105" s="13"/>
      <c r="T105" s="8" t="s">
        <v>23</v>
      </c>
      <c r="U105" s="11"/>
    </row>
    <row r="106" spans="1:21" ht="15" hidden="1" customHeight="1" x14ac:dyDescent="0.15">
      <c r="A106" s="3">
        <v>1</v>
      </c>
      <c r="B106" s="8" t="s">
        <v>37</v>
      </c>
      <c r="C106" s="8" t="s">
        <v>190</v>
      </c>
      <c r="D106" s="9" t="s">
        <v>191</v>
      </c>
      <c r="E106" s="8" t="s">
        <v>31</v>
      </c>
      <c r="F106" s="8" t="s">
        <v>23</v>
      </c>
      <c r="G106" s="8" t="s">
        <v>23</v>
      </c>
      <c r="H106" s="8" t="s">
        <v>23</v>
      </c>
      <c r="I106" s="8" t="s">
        <v>23</v>
      </c>
      <c r="J106" s="10">
        <v>6391767</v>
      </c>
      <c r="K106" s="8" t="s">
        <v>36</v>
      </c>
      <c r="L106" s="8" t="s">
        <v>23</v>
      </c>
      <c r="M106" s="13"/>
      <c r="N106" s="8" t="s">
        <v>36</v>
      </c>
      <c r="O106" s="8" t="s">
        <v>36</v>
      </c>
      <c r="P106" s="8" t="s">
        <v>36</v>
      </c>
      <c r="Q106" s="8" t="s">
        <v>24</v>
      </c>
      <c r="R106" s="8" t="s">
        <v>23</v>
      </c>
      <c r="S106" s="13"/>
      <c r="T106" s="8" t="s">
        <v>23</v>
      </c>
      <c r="U106" s="11"/>
    </row>
    <row r="107" spans="1:21" ht="15" customHeight="1" x14ac:dyDescent="0.15">
      <c r="A107" s="3">
        <f>SUBTOTAL(9,A2:A101)</f>
        <v>24</v>
      </c>
    </row>
  </sheetData>
  <sheetProtection formatCells="0" formatColumns="0" formatRows="0" insertColumns="0" insertRows="0" insertHyperlinks="0" deleteColumns="0" deleteRows="0" sort="0" autoFilter="0" pivotTables="0"/>
  <autoFilter ref="B1:U109">
    <filterColumn colId="6">
      <filters>
        <filter val="ANO"/>
      </filters>
    </filterColumn>
  </autoFilter>
  <sortState ref="B2:U106">
    <sortCondition descending="1" ref="J2:J106"/>
  </sortState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190" zoomScaleNormal="190" workbookViewId="0">
      <selection activeCell="O3" sqref="F3:O3"/>
    </sheetView>
  </sheetViews>
  <sheetFormatPr defaultColWidth="23.42578125" defaultRowHeight="12.75" x14ac:dyDescent="0.15"/>
  <cols>
    <col min="1" max="1" width="32.140625" style="20" bestFit="1" customWidth="1"/>
    <col min="2" max="2" width="10.7109375" style="20" customWidth="1"/>
    <col min="3" max="3" width="13.28515625" style="20" customWidth="1"/>
    <col min="4" max="4" width="16" style="20" customWidth="1"/>
    <col min="5" max="5" width="12.7109375" style="20" customWidth="1"/>
    <col min="6" max="15" width="10.7109375" style="20" customWidth="1"/>
    <col min="16" max="17" width="10.7109375" style="27" customWidth="1"/>
    <col min="18" max="16384" width="23.42578125" style="20"/>
  </cols>
  <sheetData>
    <row r="1" spans="1:17" ht="30" customHeight="1" x14ac:dyDescent="0.15">
      <c r="A1" s="199"/>
      <c r="B1" s="198" t="s">
        <v>192</v>
      </c>
      <c r="C1" s="199" t="s">
        <v>193</v>
      </c>
      <c r="D1" s="199"/>
      <c r="E1" s="199" t="s">
        <v>194</v>
      </c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0" t="s">
        <v>195</v>
      </c>
      <c r="Q1" s="200"/>
    </row>
    <row r="2" spans="1:17" s="21" customFormat="1" ht="30" customHeight="1" x14ac:dyDescent="0.15">
      <c r="A2" s="199"/>
      <c r="B2" s="198"/>
      <c r="C2" s="28" t="s">
        <v>196</v>
      </c>
      <c r="D2" s="31" t="s">
        <v>197</v>
      </c>
      <c r="E2" s="29" t="s">
        <v>198</v>
      </c>
      <c r="F2" s="29" t="s">
        <v>199</v>
      </c>
      <c r="G2" s="29" t="s">
        <v>200</v>
      </c>
      <c r="H2" s="29" t="s">
        <v>45</v>
      </c>
      <c r="I2" s="29" t="s">
        <v>63</v>
      </c>
      <c r="J2" s="29" t="s">
        <v>201</v>
      </c>
      <c r="K2" s="29" t="s">
        <v>202</v>
      </c>
      <c r="L2" s="29" t="s">
        <v>152</v>
      </c>
      <c r="M2" s="29" t="s">
        <v>175</v>
      </c>
      <c r="N2" s="29" t="s">
        <v>87</v>
      </c>
      <c r="O2" s="29" t="s">
        <v>203</v>
      </c>
      <c r="P2" s="31" t="s">
        <v>198</v>
      </c>
      <c r="Q2" s="31" t="s">
        <v>22</v>
      </c>
    </row>
    <row r="3" spans="1:17" ht="15" customHeight="1" x14ac:dyDescent="0.15">
      <c r="A3" s="30" t="s">
        <v>204</v>
      </c>
      <c r="B3" s="30">
        <v>105</v>
      </c>
      <c r="C3" s="30">
        <v>103</v>
      </c>
      <c r="D3" s="32">
        <v>2</v>
      </c>
      <c r="E3" s="30">
        <v>79</v>
      </c>
      <c r="F3" s="30">
        <v>6</v>
      </c>
      <c r="G3" s="30">
        <v>5</v>
      </c>
      <c r="H3" s="30">
        <v>4</v>
      </c>
      <c r="I3" s="30">
        <v>2</v>
      </c>
      <c r="J3" s="30">
        <v>2</v>
      </c>
      <c r="K3" s="30">
        <v>1</v>
      </c>
      <c r="L3" s="30">
        <v>1</v>
      </c>
      <c r="M3" s="30">
        <v>1</v>
      </c>
      <c r="N3" s="30">
        <v>1</v>
      </c>
      <c r="O3" s="30">
        <v>1</v>
      </c>
      <c r="P3" s="32">
        <v>1</v>
      </c>
      <c r="Q3" s="32">
        <v>1</v>
      </c>
    </row>
    <row r="4" spans="1:17" ht="15" customHeight="1" x14ac:dyDescent="0.15">
      <c r="A4" s="30" t="s">
        <v>205</v>
      </c>
      <c r="B4" s="30">
        <v>24</v>
      </c>
      <c r="C4" s="30">
        <v>22</v>
      </c>
      <c r="D4" s="32">
        <v>2</v>
      </c>
      <c r="E4" s="30">
        <v>19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2"/>
      <c r="Q4" s="32"/>
    </row>
    <row r="5" spans="1:17" ht="15" customHeight="1" x14ac:dyDescent="0.15">
      <c r="A5" s="30" t="s">
        <v>206</v>
      </c>
      <c r="B5" s="30">
        <v>33</v>
      </c>
      <c r="C5" s="30">
        <v>31</v>
      </c>
      <c r="D5" s="32">
        <v>2</v>
      </c>
      <c r="E5" s="30">
        <v>22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2"/>
      <c r="Q5" s="32"/>
    </row>
    <row r="6" spans="1:17" ht="15" customHeight="1" x14ac:dyDescent="0.15">
      <c r="A6" s="30" t="s">
        <v>207</v>
      </c>
      <c r="B6" s="30">
        <v>11</v>
      </c>
      <c r="C6" s="30">
        <v>11</v>
      </c>
      <c r="D6" s="32">
        <v>0</v>
      </c>
      <c r="E6" s="30">
        <v>10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2"/>
      <c r="Q6" s="32"/>
    </row>
    <row r="7" spans="1:17" ht="15" customHeight="1" x14ac:dyDescent="0.15">
      <c r="A7" s="30" t="s">
        <v>208</v>
      </c>
      <c r="B7" s="30">
        <v>79</v>
      </c>
      <c r="C7" s="30">
        <v>77</v>
      </c>
      <c r="D7" s="32">
        <v>2</v>
      </c>
      <c r="E7" s="30">
        <v>58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2"/>
      <c r="Q7" s="32"/>
    </row>
    <row r="8" spans="1:17" ht="15" customHeight="1" x14ac:dyDescent="0.15">
      <c r="A8" s="30" t="s">
        <v>209</v>
      </c>
      <c r="B8" s="30">
        <v>21</v>
      </c>
      <c r="C8" s="30">
        <v>21</v>
      </c>
      <c r="D8" s="32">
        <v>0</v>
      </c>
      <c r="E8" s="30">
        <v>16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2"/>
      <c r="Q8" s="32"/>
    </row>
    <row r="9" spans="1:17" ht="15" customHeight="1" x14ac:dyDescent="0.15">
      <c r="A9" s="30" t="s">
        <v>210</v>
      </c>
      <c r="B9" s="30">
        <v>39</v>
      </c>
      <c r="C9" s="30">
        <v>39</v>
      </c>
      <c r="D9" s="32">
        <v>0</v>
      </c>
      <c r="E9" s="30">
        <v>32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2"/>
      <c r="Q9" s="32"/>
    </row>
    <row r="10" spans="1:17" ht="15" customHeight="1" x14ac:dyDescent="0.15">
      <c r="A10" s="30" t="s">
        <v>211</v>
      </c>
      <c r="B10" s="30">
        <v>45</v>
      </c>
      <c r="C10" s="30">
        <v>43</v>
      </c>
      <c r="D10" s="32">
        <v>2</v>
      </c>
      <c r="E10" s="30">
        <v>31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2"/>
      <c r="Q10" s="32"/>
    </row>
    <row r="11" spans="1:17" ht="15" customHeight="1" x14ac:dyDescent="0.15">
      <c r="A11" s="30" t="s">
        <v>212</v>
      </c>
      <c r="B11" s="30">
        <v>37</v>
      </c>
      <c r="C11" s="30">
        <v>35</v>
      </c>
      <c r="D11" s="32">
        <v>2</v>
      </c>
      <c r="E11" s="30">
        <v>31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2"/>
      <c r="Q11" s="32"/>
    </row>
    <row r="12" spans="1:17" ht="15" customHeight="1" x14ac:dyDescent="0.15">
      <c r="A12" s="30" t="s">
        <v>213</v>
      </c>
      <c r="B12" s="30">
        <v>22</v>
      </c>
      <c r="C12" s="30">
        <v>22</v>
      </c>
      <c r="D12" s="32">
        <v>0</v>
      </c>
      <c r="E12" s="30">
        <v>19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2"/>
      <c r="Q12" s="32"/>
    </row>
    <row r="13" spans="1:17" ht="15" customHeight="1" x14ac:dyDescent="0.15">
      <c r="D13" s="27"/>
    </row>
    <row r="14" spans="1:17" ht="15" customHeight="1" x14ac:dyDescent="0.15"/>
    <row r="15" spans="1:17" ht="15" customHeight="1" x14ac:dyDescent="0.15">
      <c r="A15" s="34" t="s">
        <v>41</v>
      </c>
      <c r="B15" s="53" t="s">
        <v>214</v>
      </c>
      <c r="C15" s="33"/>
      <c r="D15" s="33"/>
      <c r="E15" s="33"/>
      <c r="F15" s="33"/>
      <c r="G15" s="33"/>
    </row>
    <row r="16" spans="1:17" ht="15" customHeight="1" x14ac:dyDescent="0.15">
      <c r="A16" s="34" t="s">
        <v>22</v>
      </c>
      <c r="B16" s="53" t="s">
        <v>215</v>
      </c>
      <c r="C16" s="34"/>
      <c r="D16" s="35"/>
      <c r="E16" s="34"/>
      <c r="F16" s="34"/>
      <c r="G16" s="34"/>
    </row>
    <row r="17" spans="1:7" ht="15" customHeight="1" x14ac:dyDescent="0.15">
      <c r="A17" s="34"/>
      <c r="B17" s="34"/>
      <c r="C17" s="34"/>
      <c r="D17" s="35"/>
      <c r="E17" s="34"/>
      <c r="F17" s="34"/>
      <c r="G17" s="34"/>
    </row>
    <row r="18" spans="1:7" ht="15" customHeight="1" x14ac:dyDescent="0.15">
      <c r="A18" s="33"/>
      <c r="B18" s="33"/>
      <c r="C18" s="33"/>
      <c r="D18" s="36"/>
      <c r="E18" s="33"/>
      <c r="F18" s="33"/>
      <c r="G18" s="33"/>
    </row>
    <row r="19" spans="1:7" ht="15" customHeight="1" x14ac:dyDescent="0.15">
      <c r="D19" s="27"/>
    </row>
    <row r="20" spans="1:7" ht="15" customHeight="1" x14ac:dyDescent="0.15">
      <c r="D20" s="27"/>
    </row>
    <row r="21" spans="1:7" ht="15" customHeight="1" x14ac:dyDescent="0.15">
      <c r="D21" s="27"/>
    </row>
    <row r="22" spans="1:7" ht="15" customHeight="1" x14ac:dyDescent="0.15">
      <c r="D22" s="27"/>
    </row>
    <row r="23" spans="1:7" ht="15" customHeight="1" x14ac:dyDescent="0.15">
      <c r="D23" s="27"/>
    </row>
    <row r="24" spans="1:7" ht="15" customHeight="1" x14ac:dyDescent="0.15">
      <c r="D24" s="27"/>
    </row>
    <row r="25" spans="1:7" ht="15" customHeight="1" x14ac:dyDescent="0.15">
      <c r="D25" s="27"/>
    </row>
    <row r="26" spans="1:7" ht="15" customHeight="1" x14ac:dyDescent="0.15">
      <c r="D26" s="27"/>
    </row>
    <row r="27" spans="1:7" ht="15" customHeight="1" x14ac:dyDescent="0.15">
      <c r="D27" s="27"/>
    </row>
    <row r="28" spans="1:7" ht="15" customHeight="1" x14ac:dyDescent="0.15">
      <c r="D28" s="27"/>
    </row>
    <row r="29" spans="1:7" x14ac:dyDescent="0.15">
      <c r="D29" s="27"/>
    </row>
    <row r="30" spans="1:7" x14ac:dyDescent="0.15">
      <c r="D30" s="27"/>
    </row>
    <row r="31" spans="1:7" x14ac:dyDescent="0.15">
      <c r="D31" s="27"/>
    </row>
    <row r="32" spans="1:7" x14ac:dyDescent="0.15">
      <c r="D32" s="27"/>
    </row>
    <row r="33" spans="4:4" x14ac:dyDescent="0.15">
      <c r="D33" s="27"/>
    </row>
    <row r="34" spans="4:4" x14ac:dyDescent="0.15">
      <c r="D34" s="27"/>
    </row>
    <row r="35" spans="4:4" x14ac:dyDescent="0.15">
      <c r="D35" s="27"/>
    </row>
    <row r="36" spans="4:4" x14ac:dyDescent="0.15">
      <c r="D36" s="27"/>
    </row>
    <row r="37" spans="4:4" x14ac:dyDescent="0.15">
      <c r="D37" s="27"/>
    </row>
    <row r="38" spans="4:4" x14ac:dyDescent="0.15">
      <c r="D38" s="27"/>
    </row>
  </sheetData>
  <mergeCells count="5">
    <mergeCell ref="B1:B2"/>
    <mergeCell ref="C1:D1"/>
    <mergeCell ref="A1:A2"/>
    <mergeCell ref="E1:O1"/>
    <mergeCell ref="P1:Q1"/>
  </mergeCells>
  <hyperlinks>
    <hyperlink ref="B15" r:id="rId1"/>
    <hyperlink ref="B16" r:id="rId2"/>
  </hyperlinks>
  <pageMargins left="0.7" right="0.7" top="0.78740157499999996" bottom="0.78740157499999996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7" zoomScale="190" zoomScaleNormal="190" workbookViewId="0">
      <selection activeCell="C37" sqref="C37"/>
    </sheetView>
  </sheetViews>
  <sheetFormatPr defaultColWidth="9" defaultRowHeight="15" x14ac:dyDescent="0.25"/>
  <cols>
    <col min="1" max="1" width="5.42578125" style="37" customWidth="1"/>
    <col min="2" max="2" width="43.140625" style="37" bestFit="1" customWidth="1"/>
    <col min="3" max="3" width="15.42578125" style="37" bestFit="1" customWidth="1"/>
    <col min="4" max="4" width="14.140625" style="37" bestFit="1" customWidth="1"/>
    <col min="5" max="5" width="15.42578125" style="37" bestFit="1" customWidth="1"/>
    <col min="6" max="6" width="9" style="37" bestFit="1" customWidth="1"/>
    <col min="7" max="7" width="14.28515625" style="37" bestFit="1" customWidth="1"/>
    <col min="8" max="8" width="11.5703125" style="37" bestFit="1" customWidth="1"/>
    <col min="9" max="16384" width="9" style="37"/>
  </cols>
  <sheetData>
    <row r="1" spans="1:8" x14ac:dyDescent="0.25">
      <c r="B1" s="49" t="s">
        <v>216</v>
      </c>
      <c r="C1" s="50">
        <f>SUM(C2:C5)</f>
        <v>360000</v>
      </c>
    </row>
    <row r="2" spans="1:8" x14ac:dyDescent="0.25">
      <c r="B2" s="59" t="s">
        <v>217</v>
      </c>
      <c r="C2" s="47">
        <f>40000*3</f>
        <v>120000</v>
      </c>
    </row>
    <row r="3" spans="1:8" x14ac:dyDescent="0.25">
      <c r="B3" s="59" t="s">
        <v>218</v>
      </c>
      <c r="C3" s="47">
        <v>80000</v>
      </c>
    </row>
    <row r="4" spans="1:8" x14ac:dyDescent="0.25">
      <c r="B4" s="59" t="s">
        <v>219</v>
      </c>
      <c r="C4" s="47">
        <v>80000</v>
      </c>
    </row>
    <row r="5" spans="1:8" x14ac:dyDescent="0.25">
      <c r="B5" s="59" t="s">
        <v>220</v>
      </c>
      <c r="C5" s="47">
        <v>80000</v>
      </c>
    </row>
    <row r="7" spans="1:8" x14ac:dyDescent="0.25">
      <c r="B7" s="49" t="s">
        <v>221</v>
      </c>
      <c r="C7" s="50">
        <f>SUM(C8:C12)</f>
        <v>2500000</v>
      </c>
    </row>
    <row r="8" spans="1:8" x14ac:dyDescent="0.25">
      <c r="B8" s="59" t="s">
        <v>222</v>
      </c>
      <c r="C8" s="47">
        <v>500000</v>
      </c>
    </row>
    <row r="9" spans="1:8" x14ac:dyDescent="0.25">
      <c r="B9" s="59" t="s">
        <v>223</v>
      </c>
      <c r="C9" s="47">
        <v>500000</v>
      </c>
    </row>
    <row r="10" spans="1:8" x14ac:dyDescent="0.25">
      <c r="B10" s="59" t="s">
        <v>224</v>
      </c>
      <c r="C10" s="47">
        <v>500000</v>
      </c>
    </row>
    <row r="11" spans="1:8" x14ac:dyDescent="0.25">
      <c r="B11" s="59" t="s">
        <v>225</v>
      </c>
      <c r="C11" s="47">
        <v>500000</v>
      </c>
    </row>
    <row r="12" spans="1:8" x14ac:dyDescent="0.25">
      <c r="B12" s="45" t="s">
        <v>262</v>
      </c>
      <c r="C12" s="47">
        <v>500000</v>
      </c>
    </row>
    <row r="14" spans="1:8" x14ac:dyDescent="0.25">
      <c r="B14" s="43" t="s">
        <v>226</v>
      </c>
    </row>
    <row r="15" spans="1:8" x14ac:dyDescent="0.25">
      <c r="A15" s="49" t="s">
        <v>227</v>
      </c>
      <c r="B15" s="46" t="s">
        <v>228</v>
      </c>
      <c r="C15" s="46" t="s">
        <v>229</v>
      </c>
      <c r="D15" s="46" t="s">
        <v>6</v>
      </c>
      <c r="E15" s="46" t="s">
        <v>230</v>
      </c>
      <c r="F15" s="38" t="s">
        <v>231</v>
      </c>
      <c r="G15" s="38" t="s">
        <v>232</v>
      </c>
      <c r="H15" s="38"/>
    </row>
    <row r="16" spans="1:8" x14ac:dyDescent="0.25">
      <c r="A16" s="45" t="s">
        <v>233</v>
      </c>
      <c r="B16" s="47" t="s">
        <v>234</v>
      </c>
      <c r="C16" s="47">
        <f>F16*(G16)</f>
        <v>3870000</v>
      </c>
      <c r="D16" s="47">
        <f t="shared" ref="D16:D21" si="0">C16*0.21</f>
        <v>812700</v>
      </c>
      <c r="E16" s="47">
        <f t="shared" ref="E16:E21" si="1">D16+C16</f>
        <v>4682700</v>
      </c>
      <c r="F16" s="44">
        <v>43</v>
      </c>
      <c r="G16" s="40">
        <v>90000</v>
      </c>
    </row>
    <row r="17" spans="1:8" x14ac:dyDescent="0.25">
      <c r="A17" s="45" t="s">
        <v>235</v>
      </c>
      <c r="B17" s="47" t="s">
        <v>236</v>
      </c>
      <c r="C17" s="47">
        <f>F17*G17</f>
        <v>4300000</v>
      </c>
      <c r="D17" s="47">
        <f t="shared" si="0"/>
        <v>903000</v>
      </c>
      <c r="E17" s="47">
        <f t="shared" si="1"/>
        <v>5203000</v>
      </c>
      <c r="F17" s="44">
        <v>43</v>
      </c>
      <c r="G17" s="39">
        <v>100000</v>
      </c>
      <c r="H17" s="40"/>
    </row>
    <row r="18" spans="1:8" x14ac:dyDescent="0.25">
      <c r="A18" s="45" t="s">
        <v>237</v>
      </c>
      <c r="B18" s="47" t="s">
        <v>238</v>
      </c>
      <c r="C18" s="47">
        <f>F18*G18</f>
        <v>2700000</v>
      </c>
      <c r="D18" s="47">
        <f t="shared" si="0"/>
        <v>567000</v>
      </c>
      <c r="E18" s="47">
        <f t="shared" si="1"/>
        <v>3267000</v>
      </c>
      <c r="F18" s="44">
        <v>60</v>
      </c>
      <c r="G18" s="40">
        <v>45000</v>
      </c>
    </row>
    <row r="19" spans="1:8" x14ac:dyDescent="0.25">
      <c r="A19" s="45" t="s">
        <v>239</v>
      </c>
      <c r="B19" s="47" t="s">
        <v>240</v>
      </c>
      <c r="C19" s="47">
        <f>F19*G19</f>
        <v>3000000</v>
      </c>
      <c r="D19" s="47">
        <f t="shared" si="0"/>
        <v>630000</v>
      </c>
      <c r="E19" s="47">
        <f t="shared" si="1"/>
        <v>3630000</v>
      </c>
      <c r="F19" s="44">
        <v>60</v>
      </c>
      <c r="G19" s="39">
        <v>50000</v>
      </c>
      <c r="H19" s="40"/>
    </row>
    <row r="20" spans="1:8" x14ac:dyDescent="0.25">
      <c r="A20" s="45" t="s">
        <v>241</v>
      </c>
      <c r="B20" s="47" t="str">
        <f>B1</f>
        <v>Organizační nastavení (orgware)</v>
      </c>
      <c r="C20" s="47">
        <f>C1</f>
        <v>360000</v>
      </c>
      <c r="D20" s="47">
        <f t="shared" si="0"/>
        <v>75600</v>
      </c>
      <c r="E20" s="47">
        <f t="shared" si="1"/>
        <v>435600</v>
      </c>
      <c r="F20" s="52">
        <f>F16+F18</f>
        <v>103</v>
      </c>
      <c r="G20" s="39"/>
      <c r="H20" s="40"/>
    </row>
    <row r="21" spans="1:8" x14ac:dyDescent="0.25">
      <c r="A21" s="45" t="s">
        <v>242</v>
      </c>
      <c r="B21" s="47" t="str">
        <f>B7</f>
        <v>Integrace</v>
      </c>
      <c r="C21" s="47">
        <f>C7</f>
        <v>2500000</v>
      </c>
      <c r="D21" s="47">
        <f t="shared" si="0"/>
        <v>525000</v>
      </c>
      <c r="E21" s="47">
        <f t="shared" si="1"/>
        <v>3025000</v>
      </c>
      <c r="F21" s="44"/>
      <c r="G21" s="39"/>
      <c r="H21" s="40"/>
    </row>
    <row r="22" spans="1:8" x14ac:dyDescent="0.25">
      <c r="A22" s="45" t="s">
        <v>243</v>
      </c>
      <c r="B22" s="46" t="s">
        <v>244</v>
      </c>
      <c r="C22" s="46">
        <f>SUM(C16:C21)</f>
        <v>16730000</v>
      </c>
      <c r="D22" s="46">
        <f>SUM(D16:D21)</f>
        <v>3513300</v>
      </c>
      <c r="E22" s="55">
        <f>SUM(E16:E21)</f>
        <v>20243300</v>
      </c>
      <c r="G22" s="38"/>
      <c r="H22" s="41"/>
    </row>
    <row r="23" spans="1:8" x14ac:dyDescent="0.25">
      <c r="B23" s="46" t="s">
        <v>245</v>
      </c>
      <c r="C23" s="46">
        <f>C22/F20</f>
        <v>162427.18446601942</v>
      </c>
      <c r="D23" s="47">
        <f>C23*0.21</f>
        <v>34109.708737864079</v>
      </c>
      <c r="E23" s="47">
        <f>D23+C23</f>
        <v>196536.89320388349</v>
      </c>
      <c r="F23" s="38"/>
      <c r="G23" s="38"/>
      <c r="H23" s="41"/>
    </row>
    <row r="24" spans="1:8" x14ac:dyDescent="0.25">
      <c r="B24" s="57" t="s">
        <v>246</v>
      </c>
      <c r="C24" s="63">
        <f>C23*0.85</f>
        <v>138063.10679611651</v>
      </c>
      <c r="D24" s="58">
        <f>C24*0.21</f>
        <v>28993.252427184467</v>
      </c>
      <c r="E24" s="58">
        <f>D24+C24</f>
        <v>167056.35922330097</v>
      </c>
    </row>
    <row r="25" spans="1:8" x14ac:dyDescent="0.25">
      <c r="B25" s="69" t="s">
        <v>247</v>
      </c>
      <c r="C25" s="65">
        <f>C22*0.85</f>
        <v>14220500</v>
      </c>
      <c r="D25" s="67">
        <f>C25*0.21</f>
        <v>2986305</v>
      </c>
      <c r="E25" s="67">
        <f>D25+C25</f>
        <v>17206805</v>
      </c>
    </row>
    <row r="26" spans="1:8" x14ac:dyDescent="0.25">
      <c r="B26" s="54"/>
      <c r="C26" s="66"/>
      <c r="D26" s="68"/>
      <c r="E26" s="68"/>
    </row>
    <row r="27" spans="1:8" x14ac:dyDescent="0.25">
      <c r="B27" s="43" t="s">
        <v>248</v>
      </c>
    </row>
    <row r="28" spans="1:8" x14ac:dyDescent="0.25">
      <c r="A28" s="45" t="s">
        <v>227</v>
      </c>
      <c r="B28" s="46" t="s">
        <v>228</v>
      </c>
      <c r="C28" s="46" t="s">
        <v>229</v>
      </c>
      <c r="D28" s="46" t="s">
        <v>6</v>
      </c>
      <c r="E28" s="46" t="s">
        <v>230</v>
      </c>
    </row>
    <row r="29" spans="1:8" x14ac:dyDescent="0.25">
      <c r="A29" s="45" t="s">
        <v>233</v>
      </c>
      <c r="B29" s="45" t="s">
        <v>249</v>
      </c>
      <c r="C29" s="48">
        <f>25*2000</f>
        <v>50000</v>
      </c>
      <c r="D29" s="47">
        <f>C29*0.21</f>
        <v>10500</v>
      </c>
      <c r="E29" s="47">
        <f>D29+C29</f>
        <v>60500</v>
      </c>
    </row>
    <row r="30" spans="1:8" x14ac:dyDescent="0.25">
      <c r="A30" s="45" t="s">
        <v>235</v>
      </c>
      <c r="B30" s="45" t="s">
        <v>250</v>
      </c>
      <c r="C30" s="48">
        <f>((F16*G16)+(F18*G18))/4/12</f>
        <v>136875</v>
      </c>
      <c r="D30" s="47">
        <f>C30*0.21</f>
        <v>28743.75</v>
      </c>
      <c r="E30" s="47">
        <f>D30+C30</f>
        <v>165618.75</v>
      </c>
    </row>
    <row r="31" spans="1:8" x14ac:dyDescent="0.25">
      <c r="A31" s="45" t="s">
        <v>237</v>
      </c>
      <c r="B31" s="59" t="s">
        <v>251</v>
      </c>
      <c r="C31" s="60">
        <f>10*2500+105*100</f>
        <v>35500</v>
      </c>
      <c r="D31" s="61">
        <f>C31*0.21</f>
        <v>7455</v>
      </c>
      <c r="E31" s="61">
        <f>D31+C31</f>
        <v>42955</v>
      </c>
    </row>
    <row r="32" spans="1:8" x14ac:dyDescent="0.25">
      <c r="A32" s="45"/>
      <c r="B32" s="49" t="s">
        <v>244</v>
      </c>
      <c r="C32" s="50">
        <f>SUM(C29:C31)</f>
        <v>222375</v>
      </c>
      <c r="D32" s="50">
        <f>SUM(D29:D31)</f>
        <v>46698.75</v>
      </c>
      <c r="E32" s="55">
        <f>SUM(E29:E31)</f>
        <v>269073.75</v>
      </c>
    </row>
    <row r="33" spans="2:5" x14ac:dyDescent="0.25">
      <c r="B33" s="49" t="s">
        <v>252</v>
      </c>
      <c r="C33" s="50">
        <f>C32/F20</f>
        <v>2158.980582524272</v>
      </c>
      <c r="D33" s="62">
        <f>C33*0.21</f>
        <v>453.38592233009712</v>
      </c>
      <c r="E33" s="62">
        <f>D33+C33</f>
        <v>2612.3665048543689</v>
      </c>
    </row>
    <row r="34" spans="2:5" x14ac:dyDescent="0.25">
      <c r="B34" s="57" t="s">
        <v>253</v>
      </c>
      <c r="C34" s="65">
        <f>C32*0.95</f>
        <v>211256.25</v>
      </c>
      <c r="D34" s="58">
        <f>C34*0.21</f>
        <v>44363.8125</v>
      </c>
      <c r="E34" s="58">
        <f>D34+C34</f>
        <v>255620.0625</v>
      </c>
    </row>
    <row r="35" spans="2:5" x14ac:dyDescent="0.25">
      <c r="B35" s="54"/>
      <c r="C35" s="56"/>
      <c r="D35" s="64"/>
      <c r="E35" s="64"/>
    </row>
    <row r="36" spans="2:5" x14ac:dyDescent="0.25">
      <c r="B36" s="43" t="s">
        <v>254</v>
      </c>
    </row>
    <row r="37" spans="2:5" x14ac:dyDescent="0.25">
      <c r="B37" s="45" t="s">
        <v>255</v>
      </c>
      <c r="C37" s="51">
        <f>C34*12*4</f>
        <v>10140300</v>
      </c>
      <c r="D37" s="47">
        <f>C37*0.21</f>
        <v>2129463</v>
      </c>
      <c r="E37" s="47">
        <f>D37+C37</f>
        <v>12269763</v>
      </c>
    </row>
    <row r="38" spans="2:5" x14ac:dyDescent="0.25">
      <c r="B38" s="49" t="s">
        <v>256</v>
      </c>
      <c r="C38" s="50">
        <f>C37/4</f>
        <v>2535075</v>
      </c>
      <c r="D38" s="46">
        <f>C38*0.21</f>
        <v>532365.75</v>
      </c>
      <c r="E38" s="55">
        <f>D38+C38</f>
        <v>3067440.75</v>
      </c>
    </row>
    <row r="39" spans="2:5" x14ac:dyDescent="0.25">
      <c r="B39" s="45" t="s">
        <v>257</v>
      </c>
      <c r="C39" s="51">
        <f>C38/12</f>
        <v>211256.25</v>
      </c>
      <c r="D39" s="47">
        <f>C39*0.21</f>
        <v>44363.8125</v>
      </c>
      <c r="E39" s="47">
        <f>D39+C39</f>
        <v>255620.0625</v>
      </c>
    </row>
    <row r="40" spans="2:5" x14ac:dyDescent="0.25">
      <c r="B40" s="45" t="s">
        <v>258</v>
      </c>
      <c r="C40" s="51">
        <f>C39/F20</f>
        <v>2051.0315533980583</v>
      </c>
      <c r="D40" s="47">
        <f>C40*0.21</f>
        <v>430.71662621359224</v>
      </c>
      <c r="E40" s="47">
        <f>D40+C40</f>
        <v>2481.7481796116508</v>
      </c>
    </row>
    <row r="42" spans="2:5" x14ac:dyDescent="0.25">
      <c r="B42" s="43" t="s">
        <v>259</v>
      </c>
    </row>
    <row r="43" spans="2:5" x14ac:dyDescent="0.25">
      <c r="B43" s="70" t="s">
        <v>260</v>
      </c>
      <c r="C43" s="71">
        <f>C25+C34*12*4</f>
        <v>24360800</v>
      </c>
      <c r="D43" s="72">
        <f>C43*0.21</f>
        <v>5115768</v>
      </c>
      <c r="E43" s="72">
        <f>D43+C43</f>
        <v>29476568</v>
      </c>
    </row>
    <row r="44" spans="2:5" x14ac:dyDescent="0.25">
      <c r="B44" s="45" t="s">
        <v>261</v>
      </c>
      <c r="C44" s="51">
        <f>C43/4/12/F20</f>
        <v>4927.3462783171526</v>
      </c>
      <c r="D44" s="47">
        <f>C44*0.21</f>
        <v>1034.7427184466021</v>
      </c>
      <c r="E44" s="47">
        <f>D44+C44</f>
        <v>5962.0889967637549</v>
      </c>
    </row>
    <row r="45" spans="2:5" x14ac:dyDescent="0.25">
      <c r="C45" s="42"/>
    </row>
    <row r="46" spans="2:5" x14ac:dyDescent="0.25">
      <c r="B46" s="49" t="s">
        <v>267</v>
      </c>
      <c r="C46" s="45"/>
    </row>
    <row r="47" spans="2:5" x14ac:dyDescent="0.25">
      <c r="B47" s="45" t="s">
        <v>263</v>
      </c>
      <c r="C47" s="51">
        <v>90000</v>
      </c>
    </row>
    <row r="48" spans="2:5" x14ac:dyDescent="0.25">
      <c r="B48" s="45" t="s">
        <v>264</v>
      </c>
      <c r="C48" s="51">
        <v>100000</v>
      </c>
    </row>
    <row r="49" spans="2:3" x14ac:dyDescent="0.25">
      <c r="B49" s="45" t="s">
        <v>265</v>
      </c>
      <c r="C49" s="51">
        <v>45000</v>
      </c>
    </row>
    <row r="50" spans="2:3" x14ac:dyDescent="0.25">
      <c r="B50" s="45" t="s">
        <v>266</v>
      </c>
      <c r="C50" s="51">
        <v>50000</v>
      </c>
    </row>
    <row r="52" spans="2:3" x14ac:dyDescent="0.25">
      <c r="B52" s="49" t="s">
        <v>269</v>
      </c>
      <c r="C52" s="45"/>
    </row>
    <row r="53" spans="2:3" x14ac:dyDescent="0.25">
      <c r="B53" s="45" t="s">
        <v>268</v>
      </c>
      <c r="C53" s="51">
        <v>50000</v>
      </c>
    </row>
    <row r="54" spans="2:3" x14ac:dyDescent="0.25">
      <c r="B54" s="45" t="s">
        <v>270</v>
      </c>
      <c r="C54" s="51">
        <v>135000</v>
      </c>
    </row>
    <row r="55" spans="2:3" x14ac:dyDescent="0.25">
      <c r="B55" s="45" t="s">
        <v>271</v>
      </c>
      <c r="C55" s="51">
        <v>2500</v>
      </c>
    </row>
  </sheetData>
  <phoneticPr fontId="15" type="noConversion"/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3"/>
  <sheetViews>
    <sheetView topLeftCell="A48" zoomScale="130" zoomScaleNormal="130" workbookViewId="0">
      <selection activeCell="E74" sqref="E74"/>
    </sheetView>
  </sheetViews>
  <sheetFormatPr defaultColWidth="9" defaultRowHeight="15" x14ac:dyDescent="0.15"/>
  <cols>
    <col min="1" max="1" width="9" style="78"/>
    <col min="2" max="2" width="57.7109375" style="78" bestFit="1" customWidth="1"/>
    <col min="3" max="15" width="14.7109375" style="78" customWidth="1"/>
    <col min="16" max="16384" width="9" style="78"/>
  </cols>
  <sheetData>
    <row r="1" spans="1:9" x14ac:dyDescent="0.15">
      <c r="A1" s="81" t="s">
        <v>295</v>
      </c>
      <c r="B1" s="81" t="s">
        <v>298</v>
      </c>
      <c r="C1" s="81" t="s">
        <v>296</v>
      </c>
      <c r="D1" s="81" t="s">
        <v>297</v>
      </c>
      <c r="E1" s="81" t="s">
        <v>303</v>
      </c>
    </row>
    <row r="2" spans="1:9" x14ac:dyDescent="0.15">
      <c r="A2" s="79" t="s">
        <v>233</v>
      </c>
      <c r="B2" s="79" t="s">
        <v>293</v>
      </c>
      <c r="C2" s="103">
        <v>45200</v>
      </c>
      <c r="D2" s="103">
        <v>45747</v>
      </c>
      <c r="E2" s="79">
        <v>18</v>
      </c>
    </row>
    <row r="3" spans="1:9" x14ac:dyDescent="0.15">
      <c r="A3" s="79" t="s">
        <v>235</v>
      </c>
      <c r="B3" s="79" t="s">
        <v>299</v>
      </c>
      <c r="C3" s="103">
        <v>45292</v>
      </c>
      <c r="D3" s="103">
        <v>45838</v>
      </c>
      <c r="E3" s="106">
        <v>18</v>
      </c>
    </row>
    <row r="4" spans="1:9" x14ac:dyDescent="0.15">
      <c r="A4" s="79" t="s">
        <v>237</v>
      </c>
      <c r="B4" s="79" t="s">
        <v>294</v>
      </c>
      <c r="C4" s="103">
        <v>45839</v>
      </c>
      <c r="D4" s="103">
        <v>46752</v>
      </c>
      <c r="E4" s="79">
        <f>6+12+12</f>
        <v>30</v>
      </c>
    </row>
    <row r="5" spans="1:9" x14ac:dyDescent="0.15">
      <c r="A5" s="79" t="s">
        <v>239</v>
      </c>
      <c r="B5" s="79" t="s">
        <v>300</v>
      </c>
      <c r="C5" s="103">
        <v>45839</v>
      </c>
      <c r="D5" s="103">
        <v>46752</v>
      </c>
      <c r="E5" s="79">
        <f>6+12+12</f>
        <v>30</v>
      </c>
    </row>
    <row r="6" spans="1:9" x14ac:dyDescent="0.15">
      <c r="A6" s="79" t="s">
        <v>241</v>
      </c>
      <c r="B6" s="79" t="s">
        <v>301</v>
      </c>
      <c r="C6" s="103">
        <v>45931</v>
      </c>
      <c r="D6" s="103">
        <v>46752</v>
      </c>
      <c r="E6" s="79">
        <v>27</v>
      </c>
    </row>
    <row r="7" spans="1:9" x14ac:dyDescent="0.15">
      <c r="A7" s="79"/>
      <c r="B7" s="79" t="s">
        <v>302</v>
      </c>
      <c r="C7" s="103">
        <v>46753</v>
      </c>
      <c r="D7" s="103">
        <v>47118</v>
      </c>
      <c r="E7" s="79">
        <v>12</v>
      </c>
    </row>
    <row r="9" spans="1:9" x14ac:dyDescent="0.15">
      <c r="B9" s="111" t="s">
        <v>307</v>
      </c>
    </row>
    <row r="10" spans="1:9" ht="30" x14ac:dyDescent="0.15">
      <c r="A10" s="79" t="s">
        <v>227</v>
      </c>
      <c r="B10" s="77" t="s">
        <v>228</v>
      </c>
      <c r="C10" s="83" t="s">
        <v>310</v>
      </c>
      <c r="D10" s="77" t="s">
        <v>6</v>
      </c>
      <c r="E10" s="83" t="s">
        <v>311</v>
      </c>
      <c r="F10" s="97" t="s">
        <v>304</v>
      </c>
      <c r="G10" s="97" t="s">
        <v>284</v>
      </c>
      <c r="H10" s="85" t="s">
        <v>279</v>
      </c>
      <c r="I10" s="80" t="s">
        <v>276</v>
      </c>
    </row>
    <row r="11" spans="1:9" x14ac:dyDescent="0.15">
      <c r="A11" s="79" t="s">
        <v>233</v>
      </c>
      <c r="B11" s="47" t="s">
        <v>275</v>
      </c>
      <c r="C11" s="47">
        <f>F11*G11</f>
        <v>25000</v>
      </c>
      <c r="D11" s="47">
        <f t="shared" ref="D11" si="0">C11*0.21</f>
        <v>5250</v>
      </c>
      <c r="E11" s="47">
        <f t="shared" ref="E11" si="1">D11+C11</f>
        <v>30250</v>
      </c>
      <c r="F11" s="74">
        <v>1</v>
      </c>
      <c r="G11" s="75">
        <v>25000</v>
      </c>
      <c r="H11" s="75">
        <f>G11*1.21</f>
        <v>30250</v>
      </c>
      <c r="I11" s="87">
        <f>H11*F11</f>
        <v>30250</v>
      </c>
    </row>
    <row r="12" spans="1:9" x14ac:dyDescent="0.15">
      <c r="A12" s="79" t="s">
        <v>235</v>
      </c>
      <c r="B12" s="47" t="s">
        <v>274</v>
      </c>
      <c r="C12" s="47">
        <f>F12*G12</f>
        <v>500000</v>
      </c>
      <c r="D12" s="47">
        <f>C12*0.21</f>
        <v>105000</v>
      </c>
      <c r="E12" s="47">
        <f>D12+C12</f>
        <v>605000</v>
      </c>
      <c r="F12" s="74">
        <v>10</v>
      </c>
      <c r="G12" s="75">
        <v>50000</v>
      </c>
      <c r="H12" s="75">
        <f>G12*1.21</f>
        <v>60500</v>
      </c>
      <c r="I12" s="87">
        <f>H12*F12</f>
        <v>605000</v>
      </c>
    </row>
    <row r="13" spans="1:9" x14ac:dyDescent="0.15">
      <c r="A13" s="79" t="s">
        <v>237</v>
      </c>
      <c r="B13" s="47" t="s">
        <v>273</v>
      </c>
      <c r="C13" s="47">
        <f>F13*G13</f>
        <v>1500000</v>
      </c>
      <c r="D13" s="47">
        <f t="shared" ref="D13" si="2">C13*0.21</f>
        <v>315000</v>
      </c>
      <c r="E13" s="47">
        <f t="shared" ref="E13" si="3">D13+C13</f>
        <v>1815000</v>
      </c>
      <c r="F13" s="74">
        <v>15</v>
      </c>
      <c r="G13" s="75">
        <v>100000</v>
      </c>
      <c r="H13" s="75">
        <f t="shared" ref="H13" si="4">G13*1.21</f>
        <v>121000</v>
      </c>
      <c r="I13" s="87">
        <f t="shared" ref="I13" si="5">H13*F13</f>
        <v>1815000</v>
      </c>
    </row>
    <row r="14" spans="1:9" x14ac:dyDescent="0.15">
      <c r="A14" s="79" t="s">
        <v>239</v>
      </c>
      <c r="B14" s="47" t="s">
        <v>272</v>
      </c>
      <c r="C14" s="47">
        <f>F14*(G14)</f>
        <v>600000</v>
      </c>
      <c r="D14" s="47">
        <f>C14*0.21</f>
        <v>126000</v>
      </c>
      <c r="E14" s="47">
        <f>D14+C14</f>
        <v>726000</v>
      </c>
      <c r="F14" s="74">
        <v>4</v>
      </c>
      <c r="G14" s="75">
        <v>150000</v>
      </c>
      <c r="H14" s="75">
        <f>G14*1.21</f>
        <v>181500</v>
      </c>
      <c r="I14" s="87">
        <f>H14*F14</f>
        <v>726000</v>
      </c>
    </row>
    <row r="15" spans="1:9" x14ac:dyDescent="0.15">
      <c r="A15" s="79"/>
      <c r="B15" s="46" t="s">
        <v>244</v>
      </c>
      <c r="C15" s="46">
        <f>SUM(C11:C14)</f>
        <v>2625000</v>
      </c>
      <c r="D15" s="46">
        <f>SUM(D11:D14)</f>
        <v>551250</v>
      </c>
      <c r="E15" s="46">
        <f>SUM(E11:E14)</f>
        <v>3176250</v>
      </c>
      <c r="F15" s="76">
        <f t="shared" ref="F15" si="6">SUM(F11:F14)</f>
        <v>30</v>
      </c>
      <c r="G15" s="73"/>
      <c r="H15" s="88"/>
      <c r="I15" s="92">
        <f t="shared" ref="I15" si="7">SUM(I11:I14)</f>
        <v>3176250</v>
      </c>
    </row>
    <row r="17" spans="1:15" x14ac:dyDescent="0.15">
      <c r="B17" s="112" t="s">
        <v>305</v>
      </c>
    </row>
    <row r="18" spans="1:15" s="86" customFormat="1" ht="66" customHeight="1" x14ac:dyDescent="0.15">
      <c r="A18" s="82" t="s">
        <v>227</v>
      </c>
      <c r="B18" s="83" t="s">
        <v>228</v>
      </c>
      <c r="C18" s="83" t="s">
        <v>310</v>
      </c>
      <c r="D18" s="77" t="s">
        <v>6</v>
      </c>
      <c r="E18" s="83" t="s">
        <v>311</v>
      </c>
      <c r="F18" s="100" t="s">
        <v>304</v>
      </c>
      <c r="G18" s="83" t="s">
        <v>312</v>
      </c>
      <c r="H18" s="84" t="s">
        <v>277</v>
      </c>
      <c r="I18" s="107" t="s">
        <v>278</v>
      </c>
      <c r="J18" s="109" t="s">
        <v>317</v>
      </c>
      <c r="K18" s="84" t="s">
        <v>280</v>
      </c>
      <c r="L18" s="107" t="s">
        <v>281</v>
      </c>
      <c r="M18" s="84" t="s">
        <v>291</v>
      </c>
      <c r="N18" s="84" t="s">
        <v>282</v>
      </c>
      <c r="O18" s="84" t="s">
        <v>283</v>
      </c>
    </row>
    <row r="19" spans="1:15" x14ac:dyDescent="0.15">
      <c r="A19" s="79" t="s">
        <v>233</v>
      </c>
      <c r="B19" s="47" t="s">
        <v>275</v>
      </c>
      <c r="C19" s="145">
        <f>F19*G19</f>
        <v>39000</v>
      </c>
      <c r="D19" s="145">
        <f t="shared" ref="D19" si="8">C19*0.21</f>
        <v>8190</v>
      </c>
      <c r="E19" s="145">
        <f t="shared" ref="E19" si="9">D19+C19</f>
        <v>47190</v>
      </c>
      <c r="F19" s="101">
        <v>1</v>
      </c>
      <c r="G19" s="48">
        <f>12*H19</f>
        <v>39000</v>
      </c>
      <c r="H19" s="48">
        <f>2250+1000</f>
        <v>3250</v>
      </c>
      <c r="I19" s="108">
        <f>H19*1.21</f>
        <v>3932.5</v>
      </c>
      <c r="J19" s="102">
        <v>18</v>
      </c>
      <c r="K19" s="48">
        <f>I19*J19</f>
        <v>70785</v>
      </c>
      <c r="L19" s="108">
        <f>F19*I19*J19</f>
        <v>70785</v>
      </c>
      <c r="M19" s="48">
        <f>H19*12</f>
        <v>39000</v>
      </c>
      <c r="N19" s="48">
        <f>M19*1.21</f>
        <v>47190</v>
      </c>
      <c r="O19" s="90">
        <f>I19*F19*12</f>
        <v>47190</v>
      </c>
    </row>
    <row r="20" spans="1:15" x14ac:dyDescent="0.15">
      <c r="A20" s="79" t="s">
        <v>235</v>
      </c>
      <c r="B20" s="47" t="s">
        <v>274</v>
      </c>
      <c r="C20" s="145">
        <f>F20*G20</f>
        <v>816000</v>
      </c>
      <c r="D20" s="145">
        <f>C20*0.21</f>
        <v>171360</v>
      </c>
      <c r="E20" s="145">
        <f>D20+C20</f>
        <v>987360</v>
      </c>
      <c r="F20" s="101">
        <v>10</v>
      </c>
      <c r="G20" s="48">
        <f>12*H20</f>
        <v>81600</v>
      </c>
      <c r="H20" s="48">
        <f>3800+3000</f>
        <v>6800</v>
      </c>
      <c r="I20" s="108">
        <f>H20*1.21</f>
        <v>8228</v>
      </c>
      <c r="J20" s="102">
        <v>15</v>
      </c>
      <c r="K20" s="48">
        <f>I20*J20</f>
        <v>123420</v>
      </c>
      <c r="L20" s="108">
        <f>F20*I20*J20</f>
        <v>1234200</v>
      </c>
      <c r="M20" s="48">
        <f t="shared" ref="M20:M22" si="10">H20*12</f>
        <v>81600</v>
      </c>
      <c r="N20" s="48">
        <f t="shared" ref="N20:N22" si="11">M20*1.21</f>
        <v>98736</v>
      </c>
      <c r="O20" s="90">
        <f t="shared" ref="O20:O22" si="12">I20*F20*12</f>
        <v>987360</v>
      </c>
    </row>
    <row r="21" spans="1:15" x14ac:dyDescent="0.15">
      <c r="A21" s="79" t="s">
        <v>237</v>
      </c>
      <c r="B21" s="47" t="s">
        <v>273</v>
      </c>
      <c r="C21" s="145">
        <f>F21*G21</f>
        <v>1755000</v>
      </c>
      <c r="D21" s="145">
        <f t="shared" ref="D21" si="13">C21*0.21</f>
        <v>368550</v>
      </c>
      <c r="E21" s="145">
        <f t="shared" ref="E21" si="14">D21+C21</f>
        <v>2123550</v>
      </c>
      <c r="F21" s="101">
        <v>15</v>
      </c>
      <c r="G21" s="48">
        <f t="shared" ref="G21" si="15">12*H21</f>
        <v>117000</v>
      </c>
      <c r="H21" s="48">
        <f>5250+4500</f>
        <v>9750</v>
      </c>
      <c r="I21" s="108">
        <f t="shared" ref="I21" si="16">H21*1.21</f>
        <v>11797.5</v>
      </c>
      <c r="J21" s="102">
        <v>9</v>
      </c>
      <c r="K21" s="48">
        <f t="shared" ref="K21" si="17">I21*J21</f>
        <v>106177.5</v>
      </c>
      <c r="L21" s="108">
        <f>F21*I21*J21</f>
        <v>1592662.5</v>
      </c>
      <c r="M21" s="48">
        <f t="shared" si="10"/>
        <v>117000</v>
      </c>
      <c r="N21" s="48">
        <f t="shared" si="11"/>
        <v>141570</v>
      </c>
      <c r="O21" s="90">
        <f t="shared" si="12"/>
        <v>2123550</v>
      </c>
    </row>
    <row r="22" spans="1:15" x14ac:dyDescent="0.15">
      <c r="A22" s="79" t="s">
        <v>239</v>
      </c>
      <c r="B22" s="47" t="s">
        <v>272</v>
      </c>
      <c r="C22" s="145">
        <f>F22*(G22)</f>
        <v>804000</v>
      </c>
      <c r="D22" s="145">
        <f>C22*0.21</f>
        <v>168840</v>
      </c>
      <c r="E22" s="145">
        <f>D22+C22</f>
        <v>972840</v>
      </c>
      <c r="F22" s="101">
        <v>4</v>
      </c>
      <c r="G22" s="48">
        <f>12*H22</f>
        <v>201000</v>
      </c>
      <c r="H22" s="48">
        <f>6750+10000</f>
        <v>16750</v>
      </c>
      <c r="I22" s="108">
        <f>H22*1.21</f>
        <v>20267.5</v>
      </c>
      <c r="J22" s="102">
        <v>3</v>
      </c>
      <c r="K22" s="48">
        <f>I22*J22</f>
        <v>60802.5</v>
      </c>
      <c r="L22" s="108">
        <f>F22*I22*J22</f>
        <v>243210</v>
      </c>
      <c r="M22" s="48">
        <f t="shared" si="10"/>
        <v>201000</v>
      </c>
      <c r="N22" s="48">
        <f t="shared" si="11"/>
        <v>243210</v>
      </c>
      <c r="O22" s="90">
        <f t="shared" si="12"/>
        <v>972840</v>
      </c>
    </row>
    <row r="23" spans="1:15" x14ac:dyDescent="0.15">
      <c r="A23" s="79"/>
      <c r="B23" s="46" t="s">
        <v>244</v>
      </c>
      <c r="C23" s="146">
        <f>SUM(C19:C22)</f>
        <v>3414000</v>
      </c>
      <c r="D23" s="146">
        <f>SUM(D19:D22)</f>
        <v>716940</v>
      </c>
      <c r="E23" s="146">
        <f>SUM(E19:E22)</f>
        <v>4130940</v>
      </c>
      <c r="F23" s="91">
        <f>SUM(F19:F22)</f>
        <v>30</v>
      </c>
      <c r="G23" s="89"/>
      <c r="H23" s="89"/>
      <c r="I23" s="89"/>
      <c r="J23" s="89"/>
      <c r="K23" s="90">
        <f>SUM(K19:K22)</f>
        <v>361185</v>
      </c>
      <c r="L23" s="92">
        <f>SUM(L19:L22)</f>
        <v>3140857.5</v>
      </c>
      <c r="M23" s="48"/>
      <c r="N23" s="89"/>
      <c r="O23" s="90">
        <f>SUM(O19:O22)</f>
        <v>4130940</v>
      </c>
    </row>
    <row r="24" spans="1:15" x14ac:dyDescent="0.15">
      <c r="A24" s="79"/>
      <c r="B24" s="79"/>
      <c r="C24" s="46"/>
      <c r="D24" s="46"/>
      <c r="E24" s="46"/>
      <c r="F24" s="91"/>
      <c r="G24" s="89"/>
      <c r="H24" s="89"/>
      <c r="I24" s="89"/>
      <c r="J24" s="89"/>
      <c r="K24" s="89"/>
      <c r="L24" s="90"/>
      <c r="M24" s="89"/>
      <c r="N24" s="113" t="s">
        <v>306</v>
      </c>
      <c r="O24" s="110">
        <f>O23/30</f>
        <v>137698</v>
      </c>
    </row>
    <row r="25" spans="1:15" x14ac:dyDescent="0.15">
      <c r="C25" s="38"/>
      <c r="D25" s="38"/>
      <c r="E25" s="38"/>
      <c r="F25" s="52"/>
      <c r="G25" s="99"/>
      <c r="H25" s="99"/>
      <c r="I25" s="99"/>
      <c r="J25" s="99"/>
      <c r="K25" s="99"/>
      <c r="L25" s="41"/>
      <c r="M25" s="99"/>
      <c r="N25" s="126"/>
      <c r="O25" s="41"/>
    </row>
    <row r="26" spans="1:15" x14ac:dyDescent="0.15">
      <c r="B26" s="112" t="s">
        <v>315</v>
      </c>
    </row>
    <row r="27" spans="1:15" ht="45" x14ac:dyDescent="0.15">
      <c r="A27" s="82" t="s">
        <v>227</v>
      </c>
      <c r="B27" s="83" t="s">
        <v>228</v>
      </c>
      <c r="C27" s="83" t="s">
        <v>310</v>
      </c>
      <c r="D27" s="77" t="s">
        <v>6</v>
      </c>
      <c r="E27" s="83" t="s">
        <v>311</v>
      </c>
      <c r="F27" s="100" t="s">
        <v>304</v>
      </c>
      <c r="G27" s="83" t="s">
        <v>312</v>
      </c>
      <c r="H27" s="84" t="s">
        <v>277</v>
      </c>
      <c r="I27" s="107" t="s">
        <v>278</v>
      </c>
      <c r="J27" s="109" t="s">
        <v>316</v>
      </c>
      <c r="K27" s="84" t="s">
        <v>280</v>
      </c>
      <c r="L27" s="107" t="s">
        <v>281</v>
      </c>
      <c r="M27" s="84" t="s">
        <v>291</v>
      </c>
      <c r="N27" s="84" t="s">
        <v>282</v>
      </c>
      <c r="O27" s="84" t="s">
        <v>283</v>
      </c>
    </row>
    <row r="28" spans="1:15" x14ac:dyDescent="0.15">
      <c r="A28" s="79" t="s">
        <v>233</v>
      </c>
      <c r="B28" s="47" t="s">
        <v>275</v>
      </c>
      <c r="C28" s="145">
        <f>F28*G28</f>
        <v>39000</v>
      </c>
      <c r="D28" s="145">
        <f t="shared" ref="D28" si="18">C28*0.21</f>
        <v>8190</v>
      </c>
      <c r="E28" s="145">
        <f t="shared" ref="E28" si="19">D28+C28</f>
        <v>47190</v>
      </c>
      <c r="F28" s="101">
        <v>1</v>
      </c>
      <c r="G28" s="48">
        <f>12*H28</f>
        <v>39000</v>
      </c>
      <c r="H28" s="48">
        <f>2250+1000</f>
        <v>3250</v>
      </c>
      <c r="I28" s="108">
        <f>H28*1.21</f>
        <v>3932.5</v>
      </c>
      <c r="J28" s="102">
        <v>30</v>
      </c>
      <c r="K28" s="48">
        <f>I28*J28</f>
        <v>117975</v>
      </c>
      <c r="L28" s="108">
        <f>F28*I28*J28</f>
        <v>117975</v>
      </c>
      <c r="M28" s="48">
        <f>H28*12</f>
        <v>39000</v>
      </c>
      <c r="N28" s="48">
        <f>M28*1.21</f>
        <v>47190</v>
      </c>
      <c r="O28" s="90">
        <f>I28*F28*12</f>
        <v>47190</v>
      </c>
    </row>
    <row r="29" spans="1:15" x14ac:dyDescent="0.15">
      <c r="A29" s="79" t="s">
        <v>235</v>
      </c>
      <c r="B29" s="47" t="s">
        <v>274</v>
      </c>
      <c r="C29" s="145">
        <f>F29*G29</f>
        <v>816000</v>
      </c>
      <c r="D29" s="145">
        <f>C29*0.21</f>
        <v>171360</v>
      </c>
      <c r="E29" s="145">
        <f>D29+C29</f>
        <v>987360</v>
      </c>
      <c r="F29" s="101">
        <v>10</v>
      </c>
      <c r="G29" s="48">
        <f>12*H29</f>
        <v>81600</v>
      </c>
      <c r="H29" s="48">
        <f>3800+3000</f>
        <v>6800</v>
      </c>
      <c r="I29" s="108">
        <f>H29*1.21</f>
        <v>8228</v>
      </c>
      <c r="J29" s="102">
        <v>30</v>
      </c>
      <c r="K29" s="48">
        <f>I29*J29</f>
        <v>246840</v>
      </c>
      <c r="L29" s="108">
        <f t="shared" ref="L29:L31" si="20">F29*I29*J29</f>
        <v>2468400</v>
      </c>
      <c r="M29" s="48">
        <f t="shared" ref="M29:M31" si="21">H29*12</f>
        <v>81600</v>
      </c>
      <c r="N29" s="48">
        <f t="shared" ref="N29:N31" si="22">M29*1.21</f>
        <v>98736</v>
      </c>
      <c r="O29" s="90">
        <f t="shared" ref="O29:O31" si="23">I29*F29*12</f>
        <v>987360</v>
      </c>
    </row>
    <row r="30" spans="1:15" x14ac:dyDescent="0.15">
      <c r="A30" s="79" t="s">
        <v>237</v>
      </c>
      <c r="B30" s="47" t="s">
        <v>273</v>
      </c>
      <c r="C30" s="145">
        <f>F30*G30</f>
        <v>1755000</v>
      </c>
      <c r="D30" s="145">
        <f t="shared" ref="D30" si="24">C30*0.21</f>
        <v>368550</v>
      </c>
      <c r="E30" s="145">
        <f t="shared" ref="E30" si="25">D30+C30</f>
        <v>2123550</v>
      </c>
      <c r="F30" s="101">
        <v>15</v>
      </c>
      <c r="G30" s="48">
        <f t="shared" ref="G30" si="26">12*H30</f>
        <v>117000</v>
      </c>
      <c r="H30" s="48">
        <f>5250+4500</f>
        <v>9750</v>
      </c>
      <c r="I30" s="108">
        <f t="shared" ref="I30" si="27">H30*1.21</f>
        <v>11797.5</v>
      </c>
      <c r="J30" s="102">
        <v>30</v>
      </c>
      <c r="K30" s="48">
        <f t="shared" ref="K30" si="28">I30*J30</f>
        <v>353925</v>
      </c>
      <c r="L30" s="108">
        <f t="shared" si="20"/>
        <v>5308875</v>
      </c>
      <c r="M30" s="48">
        <f t="shared" si="21"/>
        <v>117000</v>
      </c>
      <c r="N30" s="48">
        <f t="shared" si="22"/>
        <v>141570</v>
      </c>
      <c r="O30" s="90">
        <f t="shared" si="23"/>
        <v>2123550</v>
      </c>
    </row>
    <row r="31" spans="1:15" x14ac:dyDescent="0.15">
      <c r="A31" s="79" t="s">
        <v>239</v>
      </c>
      <c r="B31" s="47" t="s">
        <v>272</v>
      </c>
      <c r="C31" s="145">
        <f>F31*(G31)</f>
        <v>804000</v>
      </c>
      <c r="D31" s="145">
        <f>C31*0.21</f>
        <v>168840</v>
      </c>
      <c r="E31" s="145">
        <f>D31+C31</f>
        <v>972840</v>
      </c>
      <c r="F31" s="101">
        <v>4</v>
      </c>
      <c r="G31" s="48">
        <f>12*H31</f>
        <v>201000</v>
      </c>
      <c r="H31" s="48">
        <f>6750+10000</f>
        <v>16750</v>
      </c>
      <c r="I31" s="108">
        <f>H31*1.21</f>
        <v>20267.5</v>
      </c>
      <c r="J31" s="102">
        <v>30</v>
      </c>
      <c r="K31" s="48">
        <f>I31*J31</f>
        <v>608025</v>
      </c>
      <c r="L31" s="108">
        <f t="shared" si="20"/>
        <v>2432100</v>
      </c>
      <c r="M31" s="48">
        <f t="shared" si="21"/>
        <v>201000</v>
      </c>
      <c r="N31" s="48">
        <f t="shared" si="22"/>
        <v>243210</v>
      </c>
      <c r="O31" s="90">
        <f t="shared" si="23"/>
        <v>972840</v>
      </c>
    </row>
    <row r="32" spans="1:15" x14ac:dyDescent="0.15">
      <c r="A32" s="79"/>
      <c r="B32" s="118" t="s">
        <v>244</v>
      </c>
      <c r="C32" s="146">
        <f>SUM(C28:C31)</f>
        <v>3414000</v>
      </c>
      <c r="D32" s="146">
        <f>SUM(D28:D31)</f>
        <v>716940</v>
      </c>
      <c r="E32" s="146">
        <f>SUM(E28:E31)</f>
        <v>4130940</v>
      </c>
      <c r="F32" s="91">
        <f>SUM(F28:F31)</f>
        <v>30</v>
      </c>
      <c r="G32" s="89"/>
      <c r="H32" s="89"/>
      <c r="I32" s="89"/>
      <c r="J32" s="89"/>
      <c r="K32" s="90">
        <f>SUM(K28:K31)</f>
        <v>1326765</v>
      </c>
      <c r="L32" s="92">
        <f>SUM(L28:L31)</f>
        <v>10327350</v>
      </c>
      <c r="M32" s="48"/>
      <c r="N32" s="89"/>
      <c r="O32" s="90">
        <f>SUM(O28:O31)</f>
        <v>4130940</v>
      </c>
    </row>
    <row r="33" spans="1:15" x14ac:dyDescent="0.15">
      <c r="A33" s="79"/>
      <c r="B33" s="79"/>
      <c r="C33" s="46"/>
      <c r="D33" s="46"/>
      <c r="E33" s="46"/>
      <c r="F33" s="91"/>
      <c r="G33" s="89"/>
      <c r="H33" s="89"/>
      <c r="I33" s="89"/>
      <c r="J33" s="89"/>
      <c r="K33" s="89"/>
      <c r="L33" s="90"/>
      <c r="M33" s="89"/>
      <c r="N33" s="113" t="s">
        <v>306</v>
      </c>
      <c r="O33" s="110">
        <f>O32/30</f>
        <v>137698</v>
      </c>
    </row>
    <row r="34" spans="1:15" x14ac:dyDescent="0.15">
      <c r="C34" s="38"/>
      <c r="D34" s="38"/>
      <c r="E34" s="38"/>
      <c r="F34" s="52"/>
      <c r="G34" s="99"/>
      <c r="H34" s="99"/>
      <c r="I34" s="99"/>
      <c r="J34" s="99"/>
      <c r="K34" s="99"/>
      <c r="L34" s="41"/>
      <c r="M34" s="99"/>
      <c r="N34" s="99"/>
      <c r="O34" s="41"/>
    </row>
    <row r="35" spans="1:15" x14ac:dyDescent="0.15">
      <c r="B35" s="111" t="s">
        <v>308</v>
      </c>
    </row>
    <row r="36" spans="1:15" s="95" customFormat="1" ht="30" x14ac:dyDescent="0.15">
      <c r="A36" s="94" t="s">
        <v>227</v>
      </c>
      <c r="B36" s="83" t="s">
        <v>228</v>
      </c>
      <c r="C36" s="83" t="s">
        <v>310</v>
      </c>
      <c r="D36" s="77" t="s">
        <v>6</v>
      </c>
      <c r="E36" s="83" t="s">
        <v>311</v>
      </c>
      <c r="F36" s="85" t="s">
        <v>304</v>
      </c>
      <c r="G36" s="97" t="s">
        <v>284</v>
      </c>
      <c r="H36" s="85" t="s">
        <v>279</v>
      </c>
      <c r="I36" s="80" t="s">
        <v>276</v>
      </c>
      <c r="K36" s="114" t="s">
        <v>309</v>
      </c>
    </row>
    <row r="37" spans="1:15" s="95" customFormat="1" x14ac:dyDescent="0.15">
      <c r="A37" s="79" t="s">
        <v>233</v>
      </c>
      <c r="B37" s="47" t="s">
        <v>275</v>
      </c>
      <c r="C37" s="47">
        <f>F37*G37</f>
        <v>225000</v>
      </c>
      <c r="D37" s="47">
        <f>C37*0.21</f>
        <v>47250</v>
      </c>
      <c r="E37" s="47">
        <f>C37+D37</f>
        <v>272250</v>
      </c>
      <c r="F37" s="117">
        <f>K37-F11</f>
        <v>9</v>
      </c>
      <c r="G37" s="75">
        <v>25000</v>
      </c>
      <c r="H37" s="75">
        <f>G37*1.21</f>
        <v>30250</v>
      </c>
      <c r="I37" s="87">
        <f>H37*F37</f>
        <v>272250</v>
      </c>
      <c r="K37" s="114">
        <v>10</v>
      </c>
    </row>
    <row r="38" spans="1:15" x14ac:dyDescent="0.15">
      <c r="A38" s="79" t="s">
        <v>235</v>
      </c>
      <c r="B38" s="47" t="s">
        <v>274</v>
      </c>
      <c r="C38" s="47">
        <f>F38*G38</f>
        <v>2000000</v>
      </c>
      <c r="D38" s="47">
        <f>C38*0.21</f>
        <v>420000</v>
      </c>
      <c r="E38" s="47">
        <f t="shared" ref="E38:E40" si="29">C38+D38</f>
        <v>2420000</v>
      </c>
      <c r="F38" s="117">
        <f>K38-F12</f>
        <v>40</v>
      </c>
      <c r="G38" s="75">
        <v>50000</v>
      </c>
      <c r="H38" s="75">
        <f>G38*1.21</f>
        <v>60500</v>
      </c>
      <c r="I38" s="87">
        <f>H38*F38</f>
        <v>2420000</v>
      </c>
      <c r="K38" s="115">
        <v>50</v>
      </c>
    </row>
    <row r="39" spans="1:15" x14ac:dyDescent="0.15">
      <c r="A39" s="79" t="s">
        <v>237</v>
      </c>
      <c r="B39" s="47" t="s">
        <v>273</v>
      </c>
      <c r="C39" s="47">
        <f>F39*G39</f>
        <v>2000000</v>
      </c>
      <c r="D39" s="47">
        <f>C39*0.21</f>
        <v>420000</v>
      </c>
      <c r="E39" s="47">
        <f t="shared" si="29"/>
        <v>2420000</v>
      </c>
      <c r="F39" s="117">
        <f>K39-F13</f>
        <v>20</v>
      </c>
      <c r="G39" s="75">
        <v>100000</v>
      </c>
      <c r="H39" s="75">
        <f t="shared" ref="H39" si="30">G39*1.21</f>
        <v>121000</v>
      </c>
      <c r="I39" s="87">
        <f t="shared" ref="I39" si="31">H39*F39</f>
        <v>2420000</v>
      </c>
      <c r="K39" s="115">
        <v>35</v>
      </c>
    </row>
    <row r="40" spans="1:15" x14ac:dyDescent="0.15">
      <c r="A40" s="79" t="s">
        <v>239</v>
      </c>
      <c r="B40" s="47" t="s">
        <v>272</v>
      </c>
      <c r="C40" s="47">
        <f>F40*G40</f>
        <v>900000</v>
      </c>
      <c r="D40" s="47">
        <f>C40*0.21</f>
        <v>189000</v>
      </c>
      <c r="E40" s="47">
        <f t="shared" si="29"/>
        <v>1089000</v>
      </c>
      <c r="F40" s="117">
        <f>K40-F14</f>
        <v>6</v>
      </c>
      <c r="G40" s="75">
        <v>150000</v>
      </c>
      <c r="H40" s="75">
        <f>G40*1.21</f>
        <v>181500</v>
      </c>
      <c r="I40" s="87">
        <f>H40*F40</f>
        <v>1089000</v>
      </c>
      <c r="K40" s="115">
        <v>10</v>
      </c>
    </row>
    <row r="41" spans="1:15" x14ac:dyDescent="0.15">
      <c r="B41" s="118" t="s">
        <v>244</v>
      </c>
      <c r="C41" s="118">
        <f>SUM(C37:C40)</f>
        <v>5125000</v>
      </c>
      <c r="D41" s="118">
        <f>SUM(D37:D40)</f>
        <v>1076250</v>
      </c>
      <c r="E41" s="118">
        <f>SUM(E37:E40)</f>
        <v>6201250</v>
      </c>
      <c r="F41" s="119">
        <f>SUM(F37:F40)</f>
        <v>75</v>
      </c>
      <c r="G41" s="124"/>
      <c r="H41" s="88"/>
      <c r="I41" s="92">
        <f t="shared" ref="I41" si="32">SUM(I37:I40)</f>
        <v>6201250</v>
      </c>
      <c r="K41" s="116">
        <f>SUM(K37:K40)</f>
        <v>105</v>
      </c>
    </row>
    <row r="42" spans="1:15" x14ac:dyDescent="0.15">
      <c r="A42" s="120"/>
      <c r="B42" s="120"/>
      <c r="C42" s="121"/>
      <c r="D42" s="120"/>
      <c r="E42" s="120"/>
      <c r="F42" s="123"/>
      <c r="G42" s="120"/>
      <c r="H42" s="122"/>
    </row>
    <row r="45" spans="1:15" x14ac:dyDescent="0.15">
      <c r="B45" s="112" t="s">
        <v>313</v>
      </c>
    </row>
    <row r="46" spans="1:15" ht="45" x14ac:dyDescent="0.15">
      <c r="A46" s="82" t="s">
        <v>227</v>
      </c>
      <c r="B46" s="83" t="s">
        <v>228</v>
      </c>
      <c r="C46" s="83" t="s">
        <v>310</v>
      </c>
      <c r="D46" s="77" t="s">
        <v>6</v>
      </c>
      <c r="E46" s="83" t="s">
        <v>311</v>
      </c>
      <c r="F46" s="100" t="s">
        <v>304</v>
      </c>
      <c r="G46" s="83" t="s">
        <v>312</v>
      </c>
      <c r="H46" s="84" t="s">
        <v>277</v>
      </c>
      <c r="I46" s="107" t="s">
        <v>278</v>
      </c>
      <c r="J46" s="107" t="s">
        <v>290</v>
      </c>
      <c r="K46" s="84" t="s">
        <v>280</v>
      </c>
      <c r="L46" s="107" t="s">
        <v>281</v>
      </c>
      <c r="M46" s="84" t="s">
        <v>291</v>
      </c>
      <c r="N46" s="84" t="s">
        <v>282</v>
      </c>
      <c r="O46" s="84" t="s">
        <v>283</v>
      </c>
    </row>
    <row r="47" spans="1:15" x14ac:dyDescent="0.15">
      <c r="A47" s="79" t="s">
        <v>233</v>
      </c>
      <c r="B47" s="47" t="s">
        <v>275</v>
      </c>
      <c r="C47" s="145">
        <f>F47*G47</f>
        <v>351000</v>
      </c>
      <c r="D47" s="145">
        <f t="shared" ref="D47:D50" si="33">C47*0.21</f>
        <v>73710</v>
      </c>
      <c r="E47" s="145">
        <f>C47+D47</f>
        <v>424710</v>
      </c>
      <c r="F47" s="101">
        <f>F37</f>
        <v>9</v>
      </c>
      <c r="G47" s="48">
        <f>12*H47</f>
        <v>39000</v>
      </c>
      <c r="H47" s="48">
        <f>2250+1000</f>
        <v>3250</v>
      </c>
      <c r="I47" s="108">
        <f>H47*1.21</f>
        <v>3932.5</v>
      </c>
      <c r="J47" s="102">
        <v>27</v>
      </c>
      <c r="K47" s="48">
        <f>I47*J47</f>
        <v>106177.5</v>
      </c>
      <c r="L47" s="108">
        <f>F47*I47*J47</f>
        <v>955597.5</v>
      </c>
      <c r="M47" s="48">
        <f>H47*12</f>
        <v>39000</v>
      </c>
      <c r="N47" s="48">
        <f>M47*1.21</f>
        <v>47190</v>
      </c>
      <c r="O47" s="90">
        <f>I47*F47*12</f>
        <v>424710</v>
      </c>
    </row>
    <row r="48" spans="1:15" x14ac:dyDescent="0.15">
      <c r="A48" s="79" t="s">
        <v>235</v>
      </c>
      <c r="B48" s="47" t="s">
        <v>274</v>
      </c>
      <c r="C48" s="145">
        <f>F48*G48</f>
        <v>3264000</v>
      </c>
      <c r="D48" s="145">
        <f t="shared" si="33"/>
        <v>685440</v>
      </c>
      <c r="E48" s="145">
        <f t="shared" ref="E48:E50" si="34">C48+D48</f>
        <v>3949440</v>
      </c>
      <c r="F48" s="101">
        <f>F38</f>
        <v>40</v>
      </c>
      <c r="G48" s="48">
        <f>12*H48</f>
        <v>81600</v>
      </c>
      <c r="H48" s="48">
        <f>3800+3000</f>
        <v>6800</v>
      </c>
      <c r="I48" s="108">
        <f>H48*1.21</f>
        <v>8228</v>
      </c>
      <c r="J48" s="102">
        <v>18</v>
      </c>
      <c r="K48" s="48">
        <f>I48*J48</f>
        <v>148104</v>
      </c>
      <c r="L48" s="108">
        <f>F48*I48*J48</f>
        <v>5924160</v>
      </c>
      <c r="M48" s="48">
        <f t="shared" ref="M48:M50" si="35">H48*12</f>
        <v>81600</v>
      </c>
      <c r="N48" s="48">
        <f t="shared" ref="N48:N50" si="36">M48*1.21</f>
        <v>98736</v>
      </c>
      <c r="O48" s="90">
        <f t="shared" ref="O48:O50" si="37">I48*F48*12</f>
        <v>3949440</v>
      </c>
    </row>
    <row r="49" spans="1:15" x14ac:dyDescent="0.15">
      <c r="A49" s="79" t="s">
        <v>237</v>
      </c>
      <c r="B49" s="47" t="s">
        <v>273</v>
      </c>
      <c r="C49" s="145">
        <f>F49*G49</f>
        <v>2340000</v>
      </c>
      <c r="D49" s="145">
        <f t="shared" si="33"/>
        <v>491400</v>
      </c>
      <c r="E49" s="145">
        <f t="shared" si="34"/>
        <v>2831400</v>
      </c>
      <c r="F49" s="101">
        <f>F39</f>
        <v>20</v>
      </c>
      <c r="G49" s="48">
        <f t="shared" ref="G49" si="38">12*H49</f>
        <v>117000</v>
      </c>
      <c r="H49" s="48">
        <f>5250+4500</f>
        <v>9750</v>
      </c>
      <c r="I49" s="108">
        <f t="shared" ref="I49" si="39">H49*1.21</f>
        <v>11797.5</v>
      </c>
      <c r="J49" s="102">
        <v>12</v>
      </c>
      <c r="K49" s="48">
        <f t="shared" ref="K49" si="40">I49*J49</f>
        <v>141570</v>
      </c>
      <c r="L49" s="108">
        <f>F49*I49*J49</f>
        <v>2831400</v>
      </c>
      <c r="M49" s="48">
        <f t="shared" si="35"/>
        <v>117000</v>
      </c>
      <c r="N49" s="48">
        <f t="shared" si="36"/>
        <v>141570</v>
      </c>
      <c r="O49" s="90">
        <f t="shared" si="37"/>
        <v>2831400</v>
      </c>
    </row>
    <row r="50" spans="1:15" x14ac:dyDescent="0.15">
      <c r="A50" s="79" t="s">
        <v>239</v>
      </c>
      <c r="B50" s="47" t="s">
        <v>272</v>
      </c>
      <c r="C50" s="145">
        <f>F50*G50</f>
        <v>1206000</v>
      </c>
      <c r="D50" s="145">
        <f t="shared" si="33"/>
        <v>253260</v>
      </c>
      <c r="E50" s="145">
        <f t="shared" si="34"/>
        <v>1459260</v>
      </c>
      <c r="F50" s="101">
        <f>F40</f>
        <v>6</v>
      </c>
      <c r="G50" s="48">
        <f>12*H50</f>
        <v>201000</v>
      </c>
      <c r="H50" s="48">
        <f>6750+10000</f>
        <v>16750</v>
      </c>
      <c r="I50" s="108">
        <f>H50*1.21</f>
        <v>20267.5</v>
      </c>
      <c r="J50" s="102">
        <v>3</v>
      </c>
      <c r="K50" s="48">
        <f>I50*J50</f>
        <v>60802.5</v>
      </c>
      <c r="L50" s="108">
        <f>F50*I50*J50</f>
        <v>364815</v>
      </c>
      <c r="M50" s="48">
        <f t="shared" si="35"/>
        <v>201000</v>
      </c>
      <c r="N50" s="48">
        <f t="shared" si="36"/>
        <v>243210</v>
      </c>
      <c r="O50" s="90">
        <f t="shared" si="37"/>
        <v>1459260</v>
      </c>
    </row>
    <row r="51" spans="1:15" x14ac:dyDescent="0.15">
      <c r="A51" s="79"/>
      <c r="B51" s="46" t="s">
        <v>244</v>
      </c>
      <c r="C51" s="146">
        <f>SUM(C47:C50)</f>
        <v>7161000</v>
      </c>
      <c r="D51" s="146">
        <f>SUM(D47:D50)</f>
        <v>1503810</v>
      </c>
      <c r="E51" s="146">
        <f>SUM(E47:E50)</f>
        <v>8664810</v>
      </c>
      <c r="F51" s="91">
        <f>SUM(F47:F50)</f>
        <v>75</v>
      </c>
      <c r="G51" s="98"/>
      <c r="H51" s="98"/>
      <c r="I51" s="98"/>
      <c r="J51" s="98"/>
      <c r="K51" s="90">
        <f>SUM(K49:K50)</f>
        <v>202372.5</v>
      </c>
      <c r="L51" s="92">
        <f>SUM(L47:L50)</f>
        <v>10075972.5</v>
      </c>
      <c r="M51" s="48"/>
      <c r="N51" s="89"/>
      <c r="O51" s="90">
        <f>SUM(O47:O50)</f>
        <v>8664810</v>
      </c>
    </row>
    <row r="52" spans="1:15" x14ac:dyDescent="0.15">
      <c r="A52" s="79"/>
      <c r="B52" s="46"/>
      <c r="C52" s="90"/>
      <c r="D52" s="90"/>
      <c r="E52" s="46"/>
      <c r="F52" s="91"/>
      <c r="G52" s="89"/>
      <c r="H52" s="89"/>
      <c r="I52" s="89"/>
      <c r="J52" s="89"/>
      <c r="K52" s="89"/>
      <c r="L52" s="90"/>
      <c r="M52" s="89"/>
      <c r="N52" s="113" t="s">
        <v>306</v>
      </c>
      <c r="O52" s="110">
        <f>O51/75</f>
        <v>115530.8</v>
      </c>
    </row>
    <row r="53" spans="1:15" x14ac:dyDescent="0.15">
      <c r="C53" s="38"/>
      <c r="D53" s="38"/>
      <c r="E53" s="38"/>
      <c r="F53" s="52"/>
      <c r="G53" s="99"/>
      <c r="H53" s="99"/>
      <c r="I53" s="99"/>
      <c r="J53" s="99"/>
      <c r="K53" s="99"/>
      <c r="L53" s="41"/>
    </row>
    <row r="54" spans="1:15" x14ac:dyDescent="0.15">
      <c r="B54" s="127" t="s">
        <v>314</v>
      </c>
    </row>
    <row r="55" spans="1:15" s="95" customFormat="1" ht="30" x14ac:dyDescent="0.15">
      <c r="A55" s="94" t="s">
        <v>227</v>
      </c>
      <c r="B55" s="83" t="s">
        <v>228</v>
      </c>
      <c r="C55" s="83" t="s">
        <v>287</v>
      </c>
      <c r="D55" s="83" t="s">
        <v>6</v>
      </c>
      <c r="E55" s="83" t="s">
        <v>288</v>
      </c>
      <c r="F55" s="129" t="s">
        <v>231</v>
      </c>
      <c r="G55" s="129" t="s">
        <v>285</v>
      </c>
      <c r="H55" s="129" t="s">
        <v>286</v>
      </c>
      <c r="I55" s="132" t="s">
        <v>278</v>
      </c>
    </row>
    <row r="56" spans="1:15" x14ac:dyDescent="0.15">
      <c r="A56" s="79" t="s">
        <v>233</v>
      </c>
      <c r="B56" s="47" t="s">
        <v>275</v>
      </c>
      <c r="C56" s="47">
        <f>F56*G56</f>
        <v>390000</v>
      </c>
      <c r="D56" s="47">
        <f t="shared" ref="D56:D58" si="41">C56*0.21</f>
        <v>81900</v>
      </c>
      <c r="E56" s="47">
        <f>C56+D56</f>
        <v>471900</v>
      </c>
      <c r="F56" s="130">
        <v>10</v>
      </c>
      <c r="G56" s="131">
        <f>12*H56</f>
        <v>39000</v>
      </c>
      <c r="H56" s="131">
        <f>H47</f>
        <v>3250</v>
      </c>
      <c r="I56" s="133">
        <f>H56*1.21</f>
        <v>3932.5</v>
      </c>
    </row>
    <row r="57" spans="1:15" x14ac:dyDescent="0.15">
      <c r="A57" s="79" t="s">
        <v>235</v>
      </c>
      <c r="B57" s="47" t="s">
        <v>274</v>
      </c>
      <c r="C57" s="47">
        <f>F57*G57</f>
        <v>4080000</v>
      </c>
      <c r="D57" s="47">
        <f t="shared" si="41"/>
        <v>856800</v>
      </c>
      <c r="E57" s="47">
        <f>C57+D57</f>
        <v>4936800</v>
      </c>
      <c r="F57" s="130">
        <v>50</v>
      </c>
      <c r="G57" s="131">
        <f t="shared" ref="G57:G58" si="42">12*H57</f>
        <v>81600</v>
      </c>
      <c r="H57" s="131">
        <f>H48</f>
        <v>6800</v>
      </c>
      <c r="I57" s="133">
        <f>H57*1.21</f>
        <v>8228</v>
      </c>
    </row>
    <row r="58" spans="1:15" x14ac:dyDescent="0.15">
      <c r="A58" s="79" t="s">
        <v>237</v>
      </c>
      <c r="B58" s="47" t="s">
        <v>273</v>
      </c>
      <c r="C58" s="47">
        <f>F58*G58</f>
        <v>4095000</v>
      </c>
      <c r="D58" s="47">
        <f t="shared" si="41"/>
        <v>859950</v>
      </c>
      <c r="E58" s="47">
        <f>C58+D58</f>
        <v>4954950</v>
      </c>
      <c r="F58" s="130">
        <v>35</v>
      </c>
      <c r="G58" s="131">
        <f t="shared" si="42"/>
        <v>117000</v>
      </c>
      <c r="H58" s="131">
        <f>H49</f>
        <v>9750</v>
      </c>
      <c r="I58" s="133">
        <f t="shared" ref="I58" si="43">H58*1.21</f>
        <v>11797.5</v>
      </c>
    </row>
    <row r="59" spans="1:15" x14ac:dyDescent="0.15">
      <c r="A59" s="79" t="s">
        <v>239</v>
      </c>
      <c r="B59" s="47" t="s">
        <v>272</v>
      </c>
      <c r="C59" s="47">
        <f>F59*G59</f>
        <v>2010000</v>
      </c>
      <c r="D59" s="47">
        <f t="shared" ref="D59" si="44">C59*0.21</f>
        <v>422100</v>
      </c>
      <c r="E59" s="47">
        <f>C59+D59</f>
        <v>2432100</v>
      </c>
      <c r="F59" s="130">
        <v>10</v>
      </c>
      <c r="G59" s="131">
        <f t="shared" ref="G59" si="45">12*H59</f>
        <v>201000</v>
      </c>
      <c r="H59" s="131">
        <f>H50</f>
        <v>16750</v>
      </c>
      <c r="I59" s="133">
        <f>H59*1.21</f>
        <v>20267.5</v>
      </c>
    </row>
    <row r="60" spans="1:15" x14ac:dyDescent="0.15">
      <c r="A60" s="79"/>
      <c r="B60" s="46" t="s">
        <v>244</v>
      </c>
      <c r="C60" s="90">
        <f>SUM(C56:C59)</f>
        <v>10575000</v>
      </c>
      <c r="D60" s="90">
        <f>SUM(D56:D59)</f>
        <v>2220750</v>
      </c>
      <c r="E60" s="147">
        <f>SUM(E56:E59)</f>
        <v>12795750</v>
      </c>
      <c r="F60" s="91">
        <f>SUM(F56:F59)</f>
        <v>105</v>
      </c>
      <c r="G60" s="47"/>
      <c r="H60" s="47"/>
      <c r="I60" s="79"/>
    </row>
    <row r="61" spans="1:15" x14ac:dyDescent="0.15">
      <c r="A61" s="79"/>
      <c r="B61" s="89" t="s">
        <v>289</v>
      </c>
      <c r="C61" s="48">
        <f>C60/105/12</f>
        <v>8392.8571428571431</v>
      </c>
      <c r="D61" s="48">
        <f>D60/105/12</f>
        <v>1762.5</v>
      </c>
      <c r="E61" s="128">
        <f>E60/105/12</f>
        <v>10155.357142857143</v>
      </c>
      <c r="F61" s="79"/>
      <c r="G61" s="47"/>
      <c r="H61" s="47"/>
      <c r="I61" s="79"/>
    </row>
    <row r="63" spans="1:15" x14ac:dyDescent="0.15">
      <c r="A63" s="79" t="s">
        <v>227</v>
      </c>
      <c r="B63" s="46" t="s">
        <v>228</v>
      </c>
      <c r="C63" s="77" t="s">
        <v>229</v>
      </c>
      <c r="D63" s="77" t="s">
        <v>6</v>
      </c>
      <c r="E63" s="77" t="s">
        <v>230</v>
      </c>
    </row>
    <row r="64" spans="1:15" x14ac:dyDescent="0.15">
      <c r="A64" s="79"/>
      <c r="B64" s="79" t="str">
        <f>B9</f>
        <v>Implementace 30 PO (1.10.2023-31.3.2025)</v>
      </c>
      <c r="C64" s="47">
        <f>C15</f>
        <v>2625000</v>
      </c>
      <c r="D64" s="47">
        <f>D15</f>
        <v>551250</v>
      </c>
      <c r="E64" s="125">
        <f>E15</f>
        <v>3176250</v>
      </c>
    </row>
    <row r="65" spans="1:7" x14ac:dyDescent="0.15">
      <c r="A65" s="79"/>
      <c r="B65" s="47" t="s">
        <v>305</v>
      </c>
      <c r="C65" s="47">
        <f>E65/1.21</f>
        <v>2595750</v>
      </c>
      <c r="D65" s="47">
        <f>E65-C65</f>
        <v>545107.5</v>
      </c>
      <c r="E65" s="125">
        <f>L23</f>
        <v>3140857.5</v>
      </c>
    </row>
    <row r="66" spans="1:7" x14ac:dyDescent="0.15">
      <c r="A66" s="79"/>
      <c r="B66" s="47" t="s">
        <v>315</v>
      </c>
      <c r="C66" s="47">
        <f>E66/1.21</f>
        <v>8535000</v>
      </c>
      <c r="D66" s="47">
        <f>E66-C66</f>
        <v>1792350</v>
      </c>
      <c r="E66" s="125">
        <f>L32</f>
        <v>10327350</v>
      </c>
    </row>
    <row r="67" spans="1:7" x14ac:dyDescent="0.15">
      <c r="A67" s="79"/>
      <c r="B67" s="98" t="s">
        <v>292</v>
      </c>
      <c r="C67" s="90">
        <f>SUM(C64:C66)</f>
        <v>13755750</v>
      </c>
      <c r="D67" s="90">
        <f>SUM(D64:D66)</f>
        <v>2888707.5</v>
      </c>
      <c r="E67" s="93">
        <f>SUM(E64:E66)</f>
        <v>16644457.5</v>
      </c>
    </row>
    <row r="69" spans="1:7" x14ac:dyDescent="0.15">
      <c r="A69" s="79" t="s">
        <v>227</v>
      </c>
      <c r="B69" s="46" t="s">
        <v>228</v>
      </c>
      <c r="C69" s="77" t="s">
        <v>229</v>
      </c>
      <c r="D69" s="77" t="s">
        <v>6</v>
      </c>
      <c r="E69" s="77" t="s">
        <v>230</v>
      </c>
    </row>
    <row r="70" spans="1:7" x14ac:dyDescent="0.15">
      <c r="A70" s="79"/>
      <c r="B70" s="79" t="str">
        <f>B35</f>
        <v>Implementace 75 PO (1.7.2025-31.12.2027)</v>
      </c>
      <c r="C70" s="47">
        <f>C41</f>
        <v>5125000</v>
      </c>
      <c r="D70" s="47">
        <f>D41</f>
        <v>1076250</v>
      </c>
      <c r="E70" s="125">
        <f>I41</f>
        <v>6201250</v>
      </c>
    </row>
    <row r="71" spans="1:7" x14ac:dyDescent="0.15">
      <c r="A71" s="79"/>
      <c r="B71" s="47" t="s">
        <v>318</v>
      </c>
      <c r="C71" s="47">
        <f>E71/1.21</f>
        <v>8327250</v>
      </c>
      <c r="D71" s="47">
        <f>E71-C71</f>
        <v>1748722.5</v>
      </c>
      <c r="E71" s="125">
        <f>L51</f>
        <v>10075972.5</v>
      </c>
    </row>
    <row r="72" spans="1:7" x14ac:dyDescent="0.15">
      <c r="A72" s="79"/>
      <c r="B72" s="98" t="s">
        <v>292</v>
      </c>
      <c r="C72" s="46">
        <f>SUM(C70:C71)</f>
        <v>13452250</v>
      </c>
      <c r="D72" s="46">
        <f>SUM(D70:D71)</f>
        <v>2824972.5</v>
      </c>
      <c r="E72" s="96">
        <f>SUM(E70:E71)</f>
        <v>16277222.5</v>
      </c>
    </row>
    <row r="73" spans="1:7" x14ac:dyDescent="0.15">
      <c r="A73" s="79"/>
      <c r="B73" s="98"/>
      <c r="C73" s="46"/>
      <c r="D73" s="46"/>
      <c r="E73" s="46"/>
    </row>
    <row r="74" spans="1:7" ht="15.75" x14ac:dyDescent="0.15">
      <c r="A74" s="79"/>
      <c r="B74" s="135" t="s">
        <v>324</v>
      </c>
      <c r="C74" s="136">
        <f>C67+C72</f>
        <v>27208000</v>
      </c>
      <c r="D74" s="136">
        <f>D67+D72</f>
        <v>5713680</v>
      </c>
      <c r="E74" s="137">
        <f>E67+E72</f>
        <v>32921680</v>
      </c>
    </row>
    <row r="75" spans="1:7" x14ac:dyDescent="0.15">
      <c r="A75" s="79"/>
      <c r="B75" s="79"/>
      <c r="C75" s="79"/>
      <c r="D75" s="79"/>
      <c r="E75" s="79"/>
    </row>
    <row r="77" spans="1:7" ht="30" x14ac:dyDescent="0.15">
      <c r="A77" s="79"/>
      <c r="B77" s="138" t="s">
        <v>332</v>
      </c>
      <c r="C77" s="144" t="s">
        <v>327</v>
      </c>
      <c r="D77" s="143" t="s">
        <v>320</v>
      </c>
      <c r="E77" s="143" t="s">
        <v>319</v>
      </c>
      <c r="F77" s="144" t="s">
        <v>326</v>
      </c>
      <c r="G77" s="143" t="s">
        <v>276</v>
      </c>
    </row>
    <row r="78" spans="1:7" x14ac:dyDescent="0.15">
      <c r="A78" s="79"/>
      <c r="B78" s="81" t="s">
        <v>328</v>
      </c>
      <c r="C78" s="46">
        <v>4000</v>
      </c>
      <c r="D78" s="105">
        <v>30</v>
      </c>
      <c r="E78" s="104" t="s">
        <v>321</v>
      </c>
      <c r="F78" s="46">
        <f>C78*D78</f>
        <v>120000</v>
      </c>
      <c r="G78" s="148">
        <f>F78*1.21</f>
        <v>145200</v>
      </c>
    </row>
    <row r="79" spans="1:7" x14ac:dyDescent="0.15">
      <c r="A79" s="79"/>
      <c r="B79" s="81" t="s">
        <v>330</v>
      </c>
      <c r="C79" s="46">
        <v>2000</v>
      </c>
      <c r="D79" s="91">
        <v>420</v>
      </c>
      <c r="E79" s="104" t="s">
        <v>323</v>
      </c>
      <c r="F79" s="46">
        <f>C79*D79</f>
        <v>840000</v>
      </c>
      <c r="G79" s="148">
        <f>F79*1.21</f>
        <v>1016400</v>
      </c>
    </row>
    <row r="80" spans="1:7" x14ac:dyDescent="0.15">
      <c r="A80" s="79"/>
      <c r="B80" s="81" t="s">
        <v>329</v>
      </c>
      <c r="C80" s="46">
        <v>100000</v>
      </c>
      <c r="D80" s="91">
        <v>21</v>
      </c>
      <c r="E80" s="104" t="s">
        <v>322</v>
      </c>
      <c r="F80" s="46">
        <f>C80*D80</f>
        <v>2100000</v>
      </c>
      <c r="G80" s="148">
        <f>F80*1.21</f>
        <v>2541000</v>
      </c>
    </row>
    <row r="81" spans="1:7" x14ac:dyDescent="0.15">
      <c r="A81" s="79"/>
      <c r="B81" s="89" t="s">
        <v>331</v>
      </c>
      <c r="C81" s="48">
        <v>135000</v>
      </c>
      <c r="D81" s="134">
        <v>18</v>
      </c>
      <c r="E81" s="115"/>
      <c r="F81" s="48">
        <f>C81*D81</f>
        <v>2430000</v>
      </c>
      <c r="G81" s="48">
        <f>F81</f>
        <v>2430000</v>
      </c>
    </row>
    <row r="82" spans="1:7" x14ac:dyDescent="0.15">
      <c r="A82" s="79"/>
      <c r="B82" s="79" t="s">
        <v>333</v>
      </c>
      <c r="C82" s="46">
        <v>75000</v>
      </c>
      <c r="D82" s="91">
        <v>6</v>
      </c>
      <c r="E82" s="149"/>
      <c r="F82" s="46">
        <f>C82*D82</f>
        <v>450000</v>
      </c>
      <c r="G82" s="148">
        <f>F82*1.21</f>
        <v>544500</v>
      </c>
    </row>
    <row r="83" spans="1:7" ht="15.75" x14ac:dyDescent="0.15">
      <c r="A83" s="79"/>
      <c r="B83" s="139" t="s">
        <v>325</v>
      </c>
      <c r="C83" s="140"/>
      <c r="D83" s="140"/>
      <c r="E83" s="141"/>
      <c r="F83" s="142">
        <f>SUM(F78:F82)</f>
        <v>5940000</v>
      </c>
      <c r="G83" s="137">
        <f>SUM(G78:G82)</f>
        <v>6677100</v>
      </c>
    </row>
  </sheetData>
  <phoneticPr fontId="19" type="noConversion"/>
  <pageMargins left="0.7" right="0.7" top="0.78740157499999996" bottom="0.78740157499999996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4"/>
  <sheetViews>
    <sheetView tabSelected="1" topLeftCell="A34" zoomScale="90" zoomScaleNormal="90" workbookViewId="0">
      <selection activeCell="E16" sqref="E16"/>
    </sheetView>
  </sheetViews>
  <sheetFormatPr defaultColWidth="9" defaultRowHeight="15" x14ac:dyDescent="0.15"/>
  <cols>
    <col min="1" max="1" width="10.85546875" style="195" customWidth="1"/>
    <col min="2" max="2" width="65" style="181" bestFit="1" customWidth="1"/>
    <col min="3" max="9" width="18.7109375" style="181" customWidth="1"/>
    <col min="10" max="11" width="16.7109375" style="181" customWidth="1"/>
    <col min="12" max="14" width="14.7109375" style="181" customWidth="1"/>
    <col min="15" max="16384" width="9" style="181"/>
  </cols>
  <sheetData>
    <row r="1" spans="1:10" ht="50.1" customHeight="1" x14ac:dyDescent="0.15">
      <c r="A1" s="253"/>
      <c r="B1" s="210" t="s">
        <v>389</v>
      </c>
      <c r="C1" s="210"/>
      <c r="D1" s="210"/>
      <c r="E1" s="210"/>
      <c r="F1" s="210"/>
      <c r="G1" s="210"/>
      <c r="H1" s="259" t="s">
        <v>390</v>
      </c>
      <c r="I1" s="259"/>
      <c r="J1" s="208"/>
    </row>
    <row r="2" spans="1:10" ht="50.1" customHeight="1" x14ac:dyDescent="0.15">
      <c r="A2" s="254"/>
      <c r="B2" s="211" t="s">
        <v>385</v>
      </c>
      <c r="C2" s="211"/>
      <c r="D2" s="211"/>
      <c r="E2" s="211"/>
      <c r="F2" s="211"/>
      <c r="G2" s="211"/>
      <c r="H2" s="259" t="s">
        <v>384</v>
      </c>
      <c r="I2" s="259"/>
      <c r="J2" s="215"/>
    </row>
    <row r="3" spans="1:10" ht="20.100000000000001" customHeight="1" x14ac:dyDescent="0.15">
      <c r="A3" s="254"/>
      <c r="B3" s="265"/>
      <c r="C3" s="266"/>
      <c r="D3" s="266"/>
      <c r="E3" s="266"/>
      <c r="F3" s="266"/>
      <c r="G3" s="266"/>
      <c r="H3" s="266"/>
      <c r="I3" s="267"/>
      <c r="J3" s="215"/>
    </row>
    <row r="4" spans="1:10" ht="20.100000000000001" customHeight="1" x14ac:dyDescent="0.15">
      <c r="A4" s="254"/>
      <c r="B4" s="197" t="s">
        <v>386</v>
      </c>
      <c r="C4" s="260" t="s">
        <v>393</v>
      </c>
      <c r="D4" s="260"/>
      <c r="E4" s="260"/>
      <c r="F4" s="260"/>
      <c r="G4" s="260"/>
      <c r="H4" s="260"/>
      <c r="I4" s="260"/>
      <c r="J4" s="215"/>
    </row>
    <row r="5" spans="1:10" ht="20.100000000000001" customHeight="1" x14ac:dyDescent="0.15">
      <c r="A5" s="254"/>
      <c r="B5" s="265"/>
      <c r="C5" s="266"/>
      <c r="D5" s="266"/>
      <c r="E5" s="266"/>
      <c r="F5" s="266"/>
      <c r="G5" s="266"/>
      <c r="H5" s="266"/>
      <c r="I5" s="267"/>
      <c r="J5" s="215"/>
    </row>
    <row r="6" spans="1:10" ht="20.100000000000001" customHeight="1" x14ac:dyDescent="0.15">
      <c r="A6" s="254"/>
      <c r="B6" s="261" t="s">
        <v>387</v>
      </c>
      <c r="C6" s="180" t="s">
        <v>388</v>
      </c>
      <c r="D6" s="262"/>
      <c r="E6" s="263"/>
      <c r="F6" s="263"/>
      <c r="G6" s="263"/>
      <c r="H6" s="263"/>
      <c r="I6" s="264"/>
      <c r="J6" s="215"/>
    </row>
    <row r="7" spans="1:10" ht="20.100000000000001" customHeight="1" x14ac:dyDescent="0.15">
      <c r="A7" s="254"/>
      <c r="B7" s="261"/>
      <c r="C7" s="180" t="s">
        <v>391</v>
      </c>
      <c r="D7" s="262"/>
      <c r="E7" s="263"/>
      <c r="F7" s="263"/>
      <c r="G7" s="263"/>
      <c r="H7" s="263"/>
      <c r="I7" s="264"/>
      <c r="J7" s="215"/>
    </row>
    <row r="8" spans="1:10" ht="20.100000000000001" customHeight="1" x14ac:dyDescent="0.15">
      <c r="A8" s="254"/>
      <c r="B8" s="212"/>
      <c r="C8" s="213"/>
      <c r="D8" s="213"/>
      <c r="E8" s="213"/>
      <c r="F8" s="213"/>
      <c r="G8" s="213"/>
      <c r="H8" s="213"/>
      <c r="I8" s="214"/>
      <c r="J8" s="215"/>
    </row>
    <row r="9" spans="1:10" ht="30" customHeight="1" x14ac:dyDescent="0.15">
      <c r="A9" s="254"/>
      <c r="B9" s="203" t="s">
        <v>392</v>
      </c>
      <c r="C9" s="204"/>
      <c r="D9" s="209" t="s">
        <v>296</v>
      </c>
      <c r="E9" s="209"/>
      <c r="F9" s="209" t="s">
        <v>297</v>
      </c>
      <c r="G9" s="209"/>
      <c r="H9" s="209" t="s">
        <v>334</v>
      </c>
      <c r="I9" s="209"/>
      <c r="J9" s="215"/>
    </row>
    <row r="10" spans="1:10" ht="30" customHeight="1" x14ac:dyDescent="0.15">
      <c r="A10" s="254"/>
      <c r="B10" s="205" t="s">
        <v>377</v>
      </c>
      <c r="C10" s="206"/>
      <c r="D10" s="201">
        <v>45383</v>
      </c>
      <c r="E10" s="201"/>
      <c r="F10" s="201">
        <v>45930</v>
      </c>
      <c r="G10" s="201"/>
      <c r="H10" s="207">
        <v>18</v>
      </c>
      <c r="I10" s="207"/>
      <c r="J10" s="215"/>
    </row>
    <row r="11" spans="1:10" ht="30" customHeight="1" x14ac:dyDescent="0.15">
      <c r="A11" s="254"/>
      <c r="B11" s="205" t="s">
        <v>378</v>
      </c>
      <c r="C11" s="206"/>
      <c r="D11" s="201">
        <v>45474</v>
      </c>
      <c r="E11" s="201"/>
      <c r="F11" s="201">
        <v>46022</v>
      </c>
      <c r="G11" s="201"/>
      <c r="H11" s="207">
        <v>18</v>
      </c>
      <c r="I11" s="207"/>
      <c r="J11" s="215"/>
    </row>
    <row r="12" spans="1:10" ht="30" customHeight="1" x14ac:dyDescent="0.15">
      <c r="A12" s="254"/>
      <c r="B12" s="251" t="s">
        <v>379</v>
      </c>
      <c r="C12" s="252"/>
      <c r="D12" s="202">
        <v>46023</v>
      </c>
      <c r="E12" s="202"/>
      <c r="F12" s="202">
        <v>46934</v>
      </c>
      <c r="G12" s="202"/>
      <c r="H12" s="208">
        <v>30</v>
      </c>
      <c r="I12" s="208"/>
      <c r="J12" s="215"/>
    </row>
    <row r="13" spans="1:10" ht="20.100000000000001" customHeight="1" x14ac:dyDescent="0.15">
      <c r="A13" s="216"/>
      <c r="B13" s="217"/>
      <c r="C13" s="217"/>
      <c r="D13" s="217"/>
      <c r="E13" s="217"/>
      <c r="F13" s="217"/>
      <c r="G13" s="217"/>
      <c r="H13" s="217"/>
      <c r="I13" s="217"/>
      <c r="J13" s="218"/>
    </row>
    <row r="14" spans="1:10" ht="24.95" customHeight="1" x14ac:dyDescent="0.15">
      <c r="A14" s="249" t="s">
        <v>361</v>
      </c>
      <c r="B14" s="256" t="s">
        <v>380</v>
      </c>
      <c r="C14" s="257"/>
      <c r="D14" s="257"/>
      <c r="E14" s="257"/>
      <c r="F14" s="257"/>
      <c r="G14" s="257"/>
      <c r="H14" s="257"/>
      <c r="I14" s="258"/>
      <c r="J14" s="215"/>
    </row>
    <row r="15" spans="1:10" ht="45" customHeight="1" x14ac:dyDescent="0.15">
      <c r="A15" s="247"/>
      <c r="B15" s="77" t="s">
        <v>228</v>
      </c>
      <c r="C15" s="161" t="s">
        <v>338</v>
      </c>
      <c r="D15" s="161" t="s">
        <v>339</v>
      </c>
      <c r="E15" s="161" t="s">
        <v>340</v>
      </c>
      <c r="F15" s="164" t="s">
        <v>345</v>
      </c>
      <c r="G15" s="182" t="s">
        <v>335</v>
      </c>
      <c r="H15" s="165" t="s">
        <v>336</v>
      </c>
      <c r="I15" s="165" t="s">
        <v>337</v>
      </c>
      <c r="J15" s="215"/>
    </row>
    <row r="16" spans="1:10" x14ac:dyDescent="0.15">
      <c r="A16" s="104" t="s">
        <v>233</v>
      </c>
      <c r="B16" s="47" t="s">
        <v>341</v>
      </c>
      <c r="C16" s="154">
        <f>F16*G16</f>
        <v>0</v>
      </c>
      <c r="D16" s="154">
        <f t="shared" ref="D16" si="0">C16*0.21</f>
        <v>0</v>
      </c>
      <c r="E16" s="154">
        <f t="shared" ref="E16" si="1">D16+C16</f>
        <v>0</v>
      </c>
      <c r="F16" s="158">
        <v>13</v>
      </c>
      <c r="G16" s="183"/>
      <c r="H16" s="155">
        <f>G16*0.21</f>
        <v>0</v>
      </c>
      <c r="I16" s="155">
        <f>G16+H16</f>
        <v>0</v>
      </c>
      <c r="J16" s="215"/>
    </row>
    <row r="17" spans="1:14" x14ac:dyDescent="0.15">
      <c r="A17" s="104" t="s">
        <v>235</v>
      </c>
      <c r="B17" s="47" t="s">
        <v>342</v>
      </c>
      <c r="C17" s="154">
        <f>F17*G17</f>
        <v>0</v>
      </c>
      <c r="D17" s="154">
        <f>C17*0.21</f>
        <v>0</v>
      </c>
      <c r="E17" s="154">
        <f>D17+C17</f>
        <v>0</v>
      </c>
      <c r="F17" s="158">
        <v>17</v>
      </c>
      <c r="G17" s="183"/>
      <c r="H17" s="155">
        <f t="shared" ref="H17:H19" si="2">G17*0.21</f>
        <v>0</v>
      </c>
      <c r="I17" s="155">
        <f t="shared" ref="I17:I19" si="3">G17+H17</f>
        <v>0</v>
      </c>
      <c r="J17" s="215"/>
    </row>
    <row r="18" spans="1:14" x14ac:dyDescent="0.15">
      <c r="A18" s="104" t="s">
        <v>237</v>
      </c>
      <c r="B18" s="47" t="s">
        <v>343</v>
      </c>
      <c r="C18" s="154">
        <f>F18*G18</f>
        <v>0</v>
      </c>
      <c r="D18" s="154">
        <f t="shared" ref="D18" si="4">C18*0.21</f>
        <v>0</v>
      </c>
      <c r="E18" s="154">
        <f t="shared" ref="E18" si="5">D18+C18</f>
        <v>0</v>
      </c>
      <c r="F18" s="158">
        <v>5</v>
      </c>
      <c r="G18" s="183"/>
      <c r="H18" s="155">
        <f t="shared" si="2"/>
        <v>0</v>
      </c>
      <c r="I18" s="155">
        <f t="shared" si="3"/>
        <v>0</v>
      </c>
      <c r="J18" s="215"/>
    </row>
    <row r="19" spans="1:14" x14ac:dyDescent="0.15">
      <c r="A19" s="104" t="s">
        <v>239</v>
      </c>
      <c r="B19" s="47" t="s">
        <v>344</v>
      </c>
      <c r="C19" s="154">
        <f>F19*(G19)</f>
        <v>0</v>
      </c>
      <c r="D19" s="154">
        <f>C19*0.21</f>
        <v>0</v>
      </c>
      <c r="E19" s="154">
        <f>D19+C19</f>
        <v>0</v>
      </c>
      <c r="F19" s="158">
        <v>5</v>
      </c>
      <c r="G19" s="183"/>
      <c r="H19" s="155">
        <f t="shared" si="2"/>
        <v>0</v>
      </c>
      <c r="I19" s="155">
        <f t="shared" si="3"/>
        <v>0</v>
      </c>
      <c r="J19" s="215"/>
    </row>
    <row r="20" spans="1:14" x14ac:dyDescent="0.15">
      <c r="A20" s="104"/>
      <c r="B20" s="46" t="s">
        <v>244</v>
      </c>
      <c r="C20" s="156">
        <f>SUM(C16:C19)</f>
        <v>0</v>
      </c>
      <c r="D20" s="156">
        <f>SUM(D16:D19)</f>
        <v>0</v>
      </c>
      <c r="E20" s="156">
        <f>SUM(E16:E19)</f>
        <v>0</v>
      </c>
      <c r="F20" s="243"/>
      <c r="G20" s="244"/>
      <c r="H20" s="244"/>
      <c r="I20" s="245"/>
      <c r="J20" s="233"/>
    </row>
    <row r="21" spans="1:14" x14ac:dyDescent="0.15">
      <c r="A21" s="230"/>
      <c r="B21" s="231"/>
      <c r="C21" s="231"/>
      <c r="D21" s="231"/>
      <c r="E21" s="231"/>
      <c r="F21" s="231"/>
      <c r="G21" s="231"/>
      <c r="H21" s="231"/>
      <c r="I21" s="231"/>
      <c r="J21" s="232"/>
    </row>
    <row r="22" spans="1:14" ht="24.95" customHeight="1" x14ac:dyDescent="0.15">
      <c r="A22" s="246" t="s">
        <v>361</v>
      </c>
      <c r="B22" s="255" t="s">
        <v>381</v>
      </c>
      <c r="C22" s="255"/>
      <c r="D22" s="255"/>
      <c r="E22" s="255"/>
      <c r="F22" s="255"/>
      <c r="G22" s="255"/>
      <c r="H22" s="255"/>
      <c r="I22" s="255"/>
      <c r="J22" s="255"/>
    </row>
    <row r="23" spans="1:14" s="187" customFormat="1" ht="45" customHeight="1" x14ac:dyDescent="0.15">
      <c r="A23" s="247"/>
      <c r="B23" s="83" t="s">
        <v>228</v>
      </c>
      <c r="C23" s="161" t="s">
        <v>338</v>
      </c>
      <c r="D23" s="161" t="s">
        <v>339</v>
      </c>
      <c r="E23" s="161" t="s">
        <v>340</v>
      </c>
      <c r="F23" s="162" t="s">
        <v>345</v>
      </c>
      <c r="G23" s="184" t="s">
        <v>335</v>
      </c>
      <c r="H23" s="163" t="s">
        <v>336</v>
      </c>
      <c r="I23" s="163" t="s">
        <v>337</v>
      </c>
      <c r="J23" s="177" t="s">
        <v>372</v>
      </c>
      <c r="K23" s="185"/>
      <c r="L23" s="186"/>
      <c r="M23" s="186"/>
      <c r="N23" s="186"/>
    </row>
    <row r="24" spans="1:14" x14ac:dyDescent="0.15">
      <c r="A24" s="104" t="s">
        <v>241</v>
      </c>
      <c r="B24" s="47" t="s">
        <v>346</v>
      </c>
      <c r="C24" s="154">
        <f t="shared" ref="C24:C31" si="6">F24*G24*J24</f>
        <v>0</v>
      </c>
      <c r="D24" s="154">
        <f t="shared" ref="D24" si="7">C24*0.21</f>
        <v>0</v>
      </c>
      <c r="E24" s="154">
        <f t="shared" ref="E24:E31" si="8">F24*I24*J24</f>
        <v>0</v>
      </c>
      <c r="F24" s="153">
        <v>13</v>
      </c>
      <c r="G24" s="183"/>
      <c r="H24" s="157">
        <f t="shared" ref="H24:H31" si="9">G24*0.21</f>
        <v>0</v>
      </c>
      <c r="I24" s="157">
        <f t="shared" ref="I24:I31" si="10">G24+H24</f>
        <v>0</v>
      </c>
      <c r="J24" s="102">
        <v>18</v>
      </c>
      <c r="K24" s="188"/>
      <c r="L24" s="188"/>
      <c r="M24" s="188"/>
      <c r="N24" s="189"/>
    </row>
    <row r="25" spans="1:14" x14ac:dyDescent="0.15">
      <c r="A25" s="104" t="s">
        <v>362</v>
      </c>
      <c r="B25" s="47" t="s">
        <v>350</v>
      </c>
      <c r="C25" s="154">
        <f t="shared" si="6"/>
        <v>0</v>
      </c>
      <c r="D25" s="154">
        <f t="shared" ref="D25:D31" si="11">C25*0.21</f>
        <v>0</v>
      </c>
      <c r="E25" s="154">
        <f t="shared" si="8"/>
        <v>0</v>
      </c>
      <c r="F25" s="153">
        <v>13</v>
      </c>
      <c r="G25" s="183"/>
      <c r="H25" s="157">
        <f t="shared" si="9"/>
        <v>0</v>
      </c>
      <c r="I25" s="157">
        <f t="shared" si="10"/>
        <v>0</v>
      </c>
      <c r="J25" s="102">
        <v>18</v>
      </c>
      <c r="K25" s="188"/>
      <c r="L25" s="188"/>
      <c r="M25" s="188"/>
      <c r="N25" s="189"/>
    </row>
    <row r="26" spans="1:14" x14ac:dyDescent="0.15">
      <c r="A26" s="104" t="s">
        <v>242</v>
      </c>
      <c r="B26" s="47" t="s">
        <v>347</v>
      </c>
      <c r="C26" s="154">
        <f t="shared" si="6"/>
        <v>0</v>
      </c>
      <c r="D26" s="154">
        <f t="shared" si="11"/>
        <v>0</v>
      </c>
      <c r="E26" s="154">
        <f t="shared" si="8"/>
        <v>0</v>
      </c>
      <c r="F26" s="153">
        <v>17</v>
      </c>
      <c r="G26" s="183"/>
      <c r="H26" s="157">
        <f t="shared" si="9"/>
        <v>0</v>
      </c>
      <c r="I26" s="157">
        <f t="shared" si="10"/>
        <v>0</v>
      </c>
      <c r="J26" s="102">
        <v>12</v>
      </c>
      <c r="K26" s="188"/>
      <c r="L26" s="188"/>
      <c r="M26" s="188"/>
      <c r="N26" s="189"/>
    </row>
    <row r="27" spans="1:14" x14ac:dyDescent="0.15">
      <c r="A27" s="104" t="s">
        <v>363</v>
      </c>
      <c r="B27" s="47" t="s">
        <v>352</v>
      </c>
      <c r="C27" s="154">
        <f t="shared" si="6"/>
        <v>0</v>
      </c>
      <c r="D27" s="154">
        <f t="shared" si="11"/>
        <v>0</v>
      </c>
      <c r="E27" s="154">
        <f t="shared" si="8"/>
        <v>0</v>
      </c>
      <c r="F27" s="153">
        <v>17</v>
      </c>
      <c r="G27" s="183"/>
      <c r="H27" s="157">
        <f t="shared" si="9"/>
        <v>0</v>
      </c>
      <c r="I27" s="157">
        <f t="shared" si="10"/>
        <v>0</v>
      </c>
      <c r="J27" s="102">
        <v>12</v>
      </c>
      <c r="K27" s="188"/>
      <c r="L27" s="188"/>
      <c r="M27" s="188"/>
      <c r="N27" s="189"/>
    </row>
    <row r="28" spans="1:14" x14ac:dyDescent="0.15">
      <c r="A28" s="104" t="s">
        <v>243</v>
      </c>
      <c r="B28" s="47" t="s">
        <v>348</v>
      </c>
      <c r="C28" s="154">
        <f t="shared" si="6"/>
        <v>0</v>
      </c>
      <c r="D28" s="154">
        <f t="shared" si="11"/>
        <v>0</v>
      </c>
      <c r="E28" s="154">
        <f t="shared" si="8"/>
        <v>0</v>
      </c>
      <c r="F28" s="153">
        <v>5</v>
      </c>
      <c r="G28" s="183"/>
      <c r="H28" s="157">
        <f t="shared" si="9"/>
        <v>0</v>
      </c>
      <c r="I28" s="157">
        <f t="shared" si="10"/>
        <v>0</v>
      </c>
      <c r="J28" s="102">
        <v>9</v>
      </c>
      <c r="K28" s="188"/>
      <c r="L28" s="188"/>
      <c r="M28" s="188"/>
      <c r="N28" s="189"/>
    </row>
    <row r="29" spans="1:14" x14ac:dyDescent="0.15">
      <c r="A29" s="104" t="s">
        <v>364</v>
      </c>
      <c r="B29" s="47" t="s">
        <v>353</v>
      </c>
      <c r="C29" s="154">
        <f t="shared" si="6"/>
        <v>0</v>
      </c>
      <c r="D29" s="154">
        <f t="shared" si="11"/>
        <v>0</v>
      </c>
      <c r="E29" s="154">
        <f t="shared" si="8"/>
        <v>0</v>
      </c>
      <c r="F29" s="153">
        <v>5</v>
      </c>
      <c r="G29" s="183"/>
      <c r="H29" s="157">
        <f t="shared" si="9"/>
        <v>0</v>
      </c>
      <c r="I29" s="157">
        <f t="shared" si="10"/>
        <v>0</v>
      </c>
      <c r="J29" s="102">
        <v>9</v>
      </c>
      <c r="K29" s="188"/>
      <c r="L29" s="188"/>
      <c r="M29" s="188"/>
      <c r="N29" s="189"/>
    </row>
    <row r="30" spans="1:14" x14ac:dyDescent="0.15">
      <c r="A30" s="104" t="s">
        <v>351</v>
      </c>
      <c r="B30" s="47" t="s">
        <v>349</v>
      </c>
      <c r="C30" s="154">
        <f t="shared" si="6"/>
        <v>0</v>
      </c>
      <c r="D30" s="154">
        <f t="shared" si="11"/>
        <v>0</v>
      </c>
      <c r="E30" s="154">
        <f t="shared" si="8"/>
        <v>0</v>
      </c>
      <c r="F30" s="153">
        <v>5</v>
      </c>
      <c r="G30" s="183"/>
      <c r="H30" s="157">
        <f t="shared" si="9"/>
        <v>0</v>
      </c>
      <c r="I30" s="157">
        <f t="shared" si="10"/>
        <v>0</v>
      </c>
      <c r="J30" s="102">
        <v>3</v>
      </c>
      <c r="K30" s="188"/>
      <c r="L30" s="188"/>
      <c r="M30" s="188"/>
      <c r="N30" s="189"/>
    </row>
    <row r="31" spans="1:14" x14ac:dyDescent="0.15">
      <c r="A31" s="104" t="s">
        <v>365</v>
      </c>
      <c r="B31" s="47" t="s">
        <v>354</v>
      </c>
      <c r="C31" s="154">
        <f t="shared" si="6"/>
        <v>0</v>
      </c>
      <c r="D31" s="154">
        <f t="shared" si="11"/>
        <v>0</v>
      </c>
      <c r="E31" s="154">
        <f t="shared" si="8"/>
        <v>0</v>
      </c>
      <c r="F31" s="153">
        <v>5</v>
      </c>
      <c r="G31" s="183"/>
      <c r="H31" s="157">
        <f t="shared" si="9"/>
        <v>0</v>
      </c>
      <c r="I31" s="157">
        <f t="shared" si="10"/>
        <v>0</v>
      </c>
      <c r="J31" s="102">
        <v>3</v>
      </c>
      <c r="K31" s="188"/>
      <c r="L31" s="188"/>
      <c r="M31" s="188"/>
      <c r="N31" s="189"/>
    </row>
    <row r="32" spans="1:14" x14ac:dyDescent="0.15">
      <c r="A32" s="104"/>
      <c r="B32" s="46" t="s">
        <v>244</v>
      </c>
      <c r="C32" s="156">
        <f>SUM(C24:C31)</f>
        <v>0</v>
      </c>
      <c r="D32" s="156">
        <f>SUM(D24:D31)</f>
        <v>0</v>
      </c>
      <c r="E32" s="156">
        <f>SUM(E24:E31)</f>
        <v>0</v>
      </c>
      <c r="F32" s="237"/>
      <c r="G32" s="238"/>
      <c r="H32" s="238"/>
      <c r="I32" s="238"/>
      <c r="J32" s="239"/>
      <c r="K32" s="189"/>
      <c r="L32" s="189"/>
      <c r="M32" s="190"/>
      <c r="N32" s="189"/>
    </row>
    <row r="33" spans="1:14" x14ac:dyDescent="0.15">
      <c r="A33" s="248"/>
      <c r="B33" s="248"/>
      <c r="C33" s="248"/>
      <c r="D33" s="248"/>
      <c r="E33" s="248"/>
      <c r="F33" s="248"/>
      <c r="G33" s="248"/>
      <c r="H33" s="248"/>
      <c r="I33" s="248"/>
      <c r="J33" s="248"/>
      <c r="K33" s="189"/>
      <c r="L33" s="189"/>
      <c r="M33" s="190"/>
      <c r="N33" s="189"/>
    </row>
    <row r="34" spans="1:14" ht="24.95" customHeight="1" x14ac:dyDescent="0.15">
      <c r="A34" s="246" t="s">
        <v>361</v>
      </c>
      <c r="B34" s="255" t="s">
        <v>382</v>
      </c>
      <c r="C34" s="255"/>
      <c r="D34" s="255"/>
      <c r="E34" s="255"/>
      <c r="F34" s="255"/>
      <c r="G34" s="255"/>
      <c r="H34" s="255"/>
      <c r="I34" s="255"/>
      <c r="J34" s="255"/>
      <c r="K34" s="189"/>
      <c r="L34" s="189"/>
      <c r="M34" s="190"/>
      <c r="N34" s="189"/>
    </row>
    <row r="35" spans="1:14" ht="45" customHeight="1" x14ac:dyDescent="0.15">
      <c r="A35" s="247"/>
      <c r="B35" s="83" t="s">
        <v>228</v>
      </c>
      <c r="C35" s="150" t="s">
        <v>338</v>
      </c>
      <c r="D35" s="150" t="s">
        <v>339</v>
      </c>
      <c r="E35" s="150" t="s">
        <v>340</v>
      </c>
      <c r="F35" s="151" t="s">
        <v>345</v>
      </c>
      <c r="G35" s="191" t="s">
        <v>335</v>
      </c>
      <c r="H35" s="152" t="s">
        <v>336</v>
      </c>
      <c r="I35" s="152" t="s">
        <v>337</v>
      </c>
      <c r="J35" s="172" t="s">
        <v>373</v>
      </c>
      <c r="K35" s="189"/>
      <c r="L35" s="189"/>
      <c r="M35" s="190"/>
      <c r="N35" s="189"/>
    </row>
    <row r="36" spans="1:14" x14ac:dyDescent="0.15">
      <c r="A36" s="104" t="s">
        <v>241</v>
      </c>
      <c r="B36" s="47" t="s">
        <v>346</v>
      </c>
      <c r="C36" s="154">
        <f t="shared" ref="C36:C43" si="12">F36*G36*J36</f>
        <v>0</v>
      </c>
      <c r="D36" s="154">
        <f t="shared" ref="D36:D43" si="13">C36*0.21</f>
        <v>0</v>
      </c>
      <c r="E36" s="154">
        <f t="shared" ref="E36:E43" si="14">F36*I36*J36</f>
        <v>0</v>
      </c>
      <c r="F36" s="153">
        <v>13</v>
      </c>
      <c r="G36" s="183"/>
      <c r="H36" s="157">
        <f t="shared" ref="H36:H43" si="15">G36*0.21</f>
        <v>0</v>
      </c>
      <c r="I36" s="157">
        <f t="shared" ref="I36:I43" si="16">G36+H36</f>
        <v>0</v>
      </c>
      <c r="J36" s="102">
        <v>30</v>
      </c>
      <c r="K36" s="189"/>
      <c r="L36" s="189"/>
      <c r="M36" s="190"/>
      <c r="N36" s="189"/>
    </row>
    <row r="37" spans="1:14" x14ac:dyDescent="0.15">
      <c r="A37" s="104" t="s">
        <v>362</v>
      </c>
      <c r="B37" s="47" t="s">
        <v>350</v>
      </c>
      <c r="C37" s="154">
        <f t="shared" si="12"/>
        <v>0</v>
      </c>
      <c r="D37" s="154">
        <f t="shared" si="13"/>
        <v>0</v>
      </c>
      <c r="E37" s="154">
        <f t="shared" si="14"/>
        <v>0</v>
      </c>
      <c r="F37" s="153">
        <v>13</v>
      </c>
      <c r="G37" s="183"/>
      <c r="H37" s="157">
        <f t="shared" si="15"/>
        <v>0</v>
      </c>
      <c r="I37" s="157">
        <f t="shared" si="16"/>
        <v>0</v>
      </c>
      <c r="J37" s="102">
        <v>30</v>
      </c>
      <c r="K37" s="189"/>
      <c r="L37" s="189"/>
      <c r="M37" s="190"/>
      <c r="N37" s="189"/>
    </row>
    <row r="38" spans="1:14" x14ac:dyDescent="0.15">
      <c r="A38" s="104" t="s">
        <v>242</v>
      </c>
      <c r="B38" s="47" t="s">
        <v>347</v>
      </c>
      <c r="C38" s="154">
        <f t="shared" si="12"/>
        <v>0</v>
      </c>
      <c r="D38" s="154">
        <f t="shared" si="13"/>
        <v>0</v>
      </c>
      <c r="E38" s="154">
        <f t="shared" si="14"/>
        <v>0</v>
      </c>
      <c r="F38" s="153">
        <v>17</v>
      </c>
      <c r="G38" s="183"/>
      <c r="H38" s="157">
        <f t="shared" si="15"/>
        <v>0</v>
      </c>
      <c r="I38" s="157">
        <f t="shared" si="16"/>
        <v>0</v>
      </c>
      <c r="J38" s="102">
        <v>30</v>
      </c>
      <c r="K38" s="189"/>
      <c r="L38" s="189"/>
      <c r="M38" s="190"/>
      <c r="N38" s="189"/>
    </row>
    <row r="39" spans="1:14" x14ac:dyDescent="0.15">
      <c r="A39" s="104" t="s">
        <v>363</v>
      </c>
      <c r="B39" s="47" t="s">
        <v>352</v>
      </c>
      <c r="C39" s="154">
        <f t="shared" si="12"/>
        <v>0</v>
      </c>
      <c r="D39" s="154">
        <f t="shared" si="13"/>
        <v>0</v>
      </c>
      <c r="E39" s="154">
        <f t="shared" si="14"/>
        <v>0</v>
      </c>
      <c r="F39" s="153">
        <v>17</v>
      </c>
      <c r="G39" s="183"/>
      <c r="H39" s="157">
        <f t="shared" si="15"/>
        <v>0</v>
      </c>
      <c r="I39" s="157">
        <f t="shared" si="16"/>
        <v>0</v>
      </c>
      <c r="J39" s="102">
        <v>30</v>
      </c>
      <c r="K39" s="189"/>
      <c r="L39" s="189"/>
      <c r="M39" s="190"/>
      <c r="N39" s="189"/>
    </row>
    <row r="40" spans="1:14" x14ac:dyDescent="0.15">
      <c r="A40" s="104" t="s">
        <v>243</v>
      </c>
      <c r="B40" s="47" t="s">
        <v>348</v>
      </c>
      <c r="C40" s="154">
        <f t="shared" si="12"/>
        <v>0</v>
      </c>
      <c r="D40" s="154">
        <f t="shared" si="13"/>
        <v>0</v>
      </c>
      <c r="E40" s="154">
        <f t="shared" si="14"/>
        <v>0</v>
      </c>
      <c r="F40" s="153">
        <v>5</v>
      </c>
      <c r="G40" s="183"/>
      <c r="H40" s="157">
        <f t="shared" si="15"/>
        <v>0</v>
      </c>
      <c r="I40" s="157">
        <f t="shared" si="16"/>
        <v>0</v>
      </c>
      <c r="J40" s="102">
        <v>30</v>
      </c>
      <c r="K40" s="189"/>
      <c r="L40" s="189"/>
      <c r="M40" s="190"/>
      <c r="N40" s="189"/>
    </row>
    <row r="41" spans="1:14" x14ac:dyDescent="0.15">
      <c r="A41" s="104" t="s">
        <v>364</v>
      </c>
      <c r="B41" s="47" t="s">
        <v>353</v>
      </c>
      <c r="C41" s="154">
        <f t="shared" si="12"/>
        <v>0</v>
      </c>
      <c r="D41" s="154">
        <f t="shared" si="13"/>
        <v>0</v>
      </c>
      <c r="E41" s="154">
        <f t="shared" si="14"/>
        <v>0</v>
      </c>
      <c r="F41" s="153">
        <v>5</v>
      </c>
      <c r="G41" s="183"/>
      <c r="H41" s="157">
        <f t="shared" si="15"/>
        <v>0</v>
      </c>
      <c r="I41" s="157">
        <f t="shared" si="16"/>
        <v>0</v>
      </c>
      <c r="J41" s="102">
        <v>30</v>
      </c>
      <c r="K41" s="189"/>
      <c r="L41" s="189"/>
      <c r="M41" s="190"/>
      <c r="N41" s="189"/>
    </row>
    <row r="42" spans="1:14" x14ac:dyDescent="0.15">
      <c r="A42" s="104" t="s">
        <v>351</v>
      </c>
      <c r="B42" s="47" t="s">
        <v>349</v>
      </c>
      <c r="C42" s="154">
        <f t="shared" si="12"/>
        <v>0</v>
      </c>
      <c r="D42" s="154">
        <f t="shared" si="13"/>
        <v>0</v>
      </c>
      <c r="E42" s="154">
        <f t="shared" si="14"/>
        <v>0</v>
      </c>
      <c r="F42" s="153">
        <v>5</v>
      </c>
      <c r="G42" s="183"/>
      <c r="H42" s="157">
        <f t="shared" si="15"/>
        <v>0</v>
      </c>
      <c r="I42" s="157">
        <f t="shared" si="16"/>
        <v>0</v>
      </c>
      <c r="J42" s="102">
        <v>30</v>
      </c>
      <c r="K42" s="189"/>
      <c r="L42" s="189"/>
      <c r="M42" s="190"/>
      <c r="N42" s="189"/>
    </row>
    <row r="43" spans="1:14" x14ac:dyDescent="0.15">
      <c r="A43" s="104" t="s">
        <v>365</v>
      </c>
      <c r="B43" s="47" t="s">
        <v>354</v>
      </c>
      <c r="C43" s="154">
        <f t="shared" si="12"/>
        <v>0</v>
      </c>
      <c r="D43" s="154">
        <f t="shared" si="13"/>
        <v>0</v>
      </c>
      <c r="E43" s="154">
        <f t="shared" si="14"/>
        <v>0</v>
      </c>
      <c r="F43" s="153">
        <v>5</v>
      </c>
      <c r="G43" s="183"/>
      <c r="H43" s="157">
        <f t="shared" si="15"/>
        <v>0</v>
      </c>
      <c r="I43" s="157">
        <f t="shared" si="16"/>
        <v>0</v>
      </c>
      <c r="J43" s="102">
        <v>30</v>
      </c>
      <c r="K43" s="189"/>
      <c r="L43" s="189"/>
      <c r="M43" s="190"/>
      <c r="N43" s="189"/>
    </row>
    <row r="44" spans="1:14" x14ac:dyDescent="0.15">
      <c r="A44" s="104"/>
      <c r="B44" s="46" t="s">
        <v>244</v>
      </c>
      <c r="C44" s="156">
        <f>SUM(C36:C43)</f>
        <v>0</v>
      </c>
      <c r="D44" s="156">
        <f>SUM(D36:D43)</f>
        <v>0</v>
      </c>
      <c r="E44" s="156">
        <f>SUM(E36:E43)</f>
        <v>0</v>
      </c>
      <c r="F44" s="237"/>
      <c r="G44" s="238"/>
      <c r="H44" s="238"/>
      <c r="I44" s="238"/>
      <c r="J44" s="239"/>
      <c r="K44" s="189"/>
      <c r="L44" s="189"/>
      <c r="M44" s="190"/>
      <c r="N44" s="189"/>
    </row>
    <row r="45" spans="1:14" x14ac:dyDescent="0.15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189"/>
      <c r="L45" s="189"/>
      <c r="M45" s="190"/>
      <c r="N45" s="189"/>
    </row>
    <row r="46" spans="1:14" ht="24.95" customHeight="1" x14ac:dyDescent="0.15">
      <c r="A46" s="246" t="s">
        <v>361</v>
      </c>
      <c r="B46" s="250" t="s">
        <v>355</v>
      </c>
      <c r="C46" s="250"/>
      <c r="D46" s="250"/>
      <c r="E46" s="250"/>
      <c r="F46" s="250"/>
      <c r="G46" s="250"/>
      <c r="H46" s="250"/>
      <c r="I46" s="250"/>
      <c r="J46" s="234"/>
      <c r="K46" s="189"/>
      <c r="L46" s="192"/>
      <c r="M46" s="193"/>
      <c r="N46" s="189"/>
    </row>
    <row r="47" spans="1:14" ht="45" customHeight="1" x14ac:dyDescent="0.15">
      <c r="A47" s="247"/>
      <c r="B47" s="83" t="s">
        <v>228</v>
      </c>
      <c r="C47" s="150" t="s">
        <v>310</v>
      </c>
      <c r="D47" s="169" t="s">
        <v>6</v>
      </c>
      <c r="E47" s="150" t="s">
        <v>311</v>
      </c>
      <c r="F47" s="159" t="s">
        <v>359</v>
      </c>
      <c r="G47" s="194" t="s">
        <v>335</v>
      </c>
      <c r="H47" s="160" t="s">
        <v>336</v>
      </c>
      <c r="I47" s="167" t="s">
        <v>337</v>
      </c>
      <c r="J47" s="235"/>
      <c r="K47" s="189"/>
      <c r="L47" s="192"/>
      <c r="M47" s="193"/>
      <c r="N47" s="189"/>
    </row>
    <row r="48" spans="1:14" ht="45" x14ac:dyDescent="0.15">
      <c r="A48" s="104" t="s">
        <v>366</v>
      </c>
      <c r="B48" s="166" t="s">
        <v>375</v>
      </c>
      <c r="C48" s="154">
        <f t="shared" ref="C48:C53" si="17">F48*G48</f>
        <v>0</v>
      </c>
      <c r="D48" s="154">
        <f t="shared" ref="D48:D54" si="18">C48*0.21</f>
        <v>0</v>
      </c>
      <c r="E48" s="154">
        <f t="shared" ref="E48:E54" si="19">C48+D48</f>
        <v>0</v>
      </c>
      <c r="F48" s="168">
        <v>1</v>
      </c>
      <c r="G48" s="183"/>
      <c r="H48" s="171">
        <f t="shared" ref="H48:H53" si="20">G48*0.21</f>
        <v>0</v>
      </c>
      <c r="I48" s="171">
        <f t="shared" ref="I48:I53" si="21">G48+H48</f>
        <v>0</v>
      </c>
      <c r="J48" s="235"/>
      <c r="K48" s="189"/>
      <c r="L48" s="192"/>
      <c r="M48" s="193"/>
      <c r="N48" s="189"/>
    </row>
    <row r="49" spans="1:14" ht="45" x14ac:dyDescent="0.15">
      <c r="A49" s="104" t="s">
        <v>367</v>
      </c>
      <c r="B49" s="166" t="s">
        <v>376</v>
      </c>
      <c r="C49" s="154">
        <f t="shared" si="17"/>
        <v>0</v>
      </c>
      <c r="D49" s="154">
        <f t="shared" si="18"/>
        <v>0</v>
      </c>
      <c r="E49" s="154">
        <f t="shared" si="19"/>
        <v>0</v>
      </c>
      <c r="F49" s="168">
        <v>45</v>
      </c>
      <c r="G49" s="183"/>
      <c r="H49" s="171">
        <f t="shared" si="20"/>
        <v>0</v>
      </c>
      <c r="I49" s="171">
        <f t="shared" si="21"/>
        <v>0</v>
      </c>
      <c r="J49" s="235"/>
      <c r="K49" s="189"/>
      <c r="L49" s="192"/>
      <c r="M49" s="193"/>
      <c r="N49" s="189"/>
    </row>
    <row r="50" spans="1:14" x14ac:dyDescent="0.15">
      <c r="A50" s="104" t="s">
        <v>369</v>
      </c>
      <c r="B50" s="47" t="s">
        <v>356</v>
      </c>
      <c r="C50" s="154">
        <f t="shared" si="17"/>
        <v>0</v>
      </c>
      <c r="D50" s="154">
        <f t="shared" si="18"/>
        <v>0</v>
      </c>
      <c r="E50" s="154">
        <f t="shared" si="19"/>
        <v>0</v>
      </c>
      <c r="F50" s="168">
        <v>45</v>
      </c>
      <c r="G50" s="183"/>
      <c r="H50" s="171">
        <f t="shared" si="20"/>
        <v>0</v>
      </c>
      <c r="I50" s="171">
        <f t="shared" si="21"/>
        <v>0</v>
      </c>
      <c r="J50" s="235"/>
      <c r="K50" s="189"/>
      <c r="L50" s="192"/>
      <c r="M50" s="193"/>
      <c r="N50" s="189"/>
    </row>
    <row r="51" spans="1:14" x14ac:dyDescent="0.15">
      <c r="A51" s="104" t="s">
        <v>368</v>
      </c>
      <c r="B51" s="47" t="s">
        <v>357</v>
      </c>
      <c r="C51" s="154">
        <f t="shared" si="17"/>
        <v>0</v>
      </c>
      <c r="D51" s="154">
        <f t="shared" si="18"/>
        <v>0</v>
      </c>
      <c r="E51" s="154">
        <f t="shared" si="19"/>
        <v>0</v>
      </c>
      <c r="F51" s="168">
        <v>45</v>
      </c>
      <c r="G51" s="183"/>
      <c r="H51" s="171">
        <f t="shared" si="20"/>
        <v>0</v>
      </c>
      <c r="I51" s="171">
        <f t="shared" si="21"/>
        <v>0</v>
      </c>
      <c r="J51" s="235"/>
      <c r="K51" s="189"/>
      <c r="L51" s="192"/>
      <c r="M51" s="193"/>
      <c r="N51" s="189"/>
    </row>
    <row r="52" spans="1:14" x14ac:dyDescent="0.15">
      <c r="A52" s="104" t="s">
        <v>370</v>
      </c>
      <c r="B52" s="47" t="s">
        <v>383</v>
      </c>
      <c r="C52" s="154">
        <f t="shared" si="17"/>
        <v>0</v>
      </c>
      <c r="D52" s="154">
        <f t="shared" si="18"/>
        <v>0</v>
      </c>
      <c r="E52" s="154">
        <f t="shared" si="19"/>
        <v>0</v>
      </c>
      <c r="F52" s="168">
        <v>1</v>
      </c>
      <c r="G52" s="183"/>
      <c r="H52" s="171">
        <f t="shared" si="20"/>
        <v>0</v>
      </c>
      <c r="I52" s="171">
        <f t="shared" si="21"/>
        <v>0</v>
      </c>
      <c r="J52" s="235"/>
      <c r="K52" s="189"/>
      <c r="L52" s="192"/>
      <c r="M52" s="193"/>
      <c r="N52" s="189"/>
    </row>
    <row r="53" spans="1:14" x14ac:dyDescent="0.15">
      <c r="A53" s="104" t="s">
        <v>371</v>
      </c>
      <c r="B53" s="47" t="s">
        <v>358</v>
      </c>
      <c r="C53" s="154">
        <f t="shared" si="17"/>
        <v>0</v>
      </c>
      <c r="D53" s="154">
        <f t="shared" si="18"/>
        <v>0</v>
      </c>
      <c r="E53" s="154">
        <f t="shared" si="19"/>
        <v>0</v>
      </c>
      <c r="F53" s="168">
        <v>45</v>
      </c>
      <c r="G53" s="183"/>
      <c r="H53" s="171">
        <f t="shared" si="20"/>
        <v>0</v>
      </c>
      <c r="I53" s="171">
        <f t="shared" si="21"/>
        <v>0</v>
      </c>
      <c r="J53" s="235"/>
      <c r="K53" s="189"/>
      <c r="L53" s="192"/>
      <c r="M53" s="193"/>
      <c r="N53" s="189"/>
    </row>
    <row r="54" spans="1:14" x14ac:dyDescent="0.15">
      <c r="A54" s="104"/>
      <c r="B54" s="46" t="s">
        <v>244</v>
      </c>
      <c r="C54" s="156">
        <f>SUM(C48:C53)</f>
        <v>0</v>
      </c>
      <c r="D54" s="170">
        <f t="shared" si="18"/>
        <v>0</v>
      </c>
      <c r="E54" s="170">
        <f t="shared" si="19"/>
        <v>0</v>
      </c>
      <c r="F54" s="240"/>
      <c r="G54" s="241"/>
      <c r="H54" s="241"/>
      <c r="I54" s="242"/>
      <c r="J54" s="236"/>
      <c r="K54" s="189"/>
      <c r="L54" s="192"/>
      <c r="M54" s="193"/>
      <c r="N54" s="189"/>
    </row>
    <row r="55" spans="1:14" ht="15.75" thickBot="1" x14ac:dyDescent="0.2">
      <c r="A55" s="223"/>
      <c r="B55" s="224"/>
      <c r="C55" s="224"/>
      <c r="D55" s="224"/>
      <c r="E55" s="224"/>
      <c r="F55" s="224"/>
      <c r="G55" s="224"/>
      <c r="H55" s="224"/>
      <c r="I55" s="224"/>
      <c r="J55" s="225"/>
      <c r="K55" s="189"/>
      <c r="L55" s="192"/>
      <c r="M55" s="193"/>
      <c r="N55" s="189"/>
    </row>
    <row r="56" spans="1:14" ht="30" customHeight="1" x14ac:dyDescent="0.15">
      <c r="A56" s="226" t="s">
        <v>374</v>
      </c>
      <c r="B56" s="227"/>
      <c r="C56" s="178" t="s">
        <v>338</v>
      </c>
      <c r="D56" s="173" t="s">
        <v>360</v>
      </c>
      <c r="E56" s="174" t="s">
        <v>340</v>
      </c>
      <c r="F56" s="219"/>
      <c r="G56" s="219"/>
      <c r="H56" s="219"/>
      <c r="I56" s="219"/>
      <c r="J56" s="220"/>
      <c r="K56" s="189"/>
      <c r="L56" s="192"/>
      <c r="M56" s="193"/>
      <c r="N56" s="189"/>
    </row>
    <row r="57" spans="1:14" ht="30" customHeight="1" thickBot="1" x14ac:dyDescent="0.2">
      <c r="A57" s="228"/>
      <c r="B57" s="229"/>
      <c r="C57" s="179">
        <f>C20+C32+C44+C54</f>
        <v>0</v>
      </c>
      <c r="D57" s="175">
        <f>D20+D32+D44+D54</f>
        <v>0</v>
      </c>
      <c r="E57" s="176">
        <f>E20+E32+E44+E54</f>
        <v>0</v>
      </c>
      <c r="F57" s="221"/>
      <c r="G57" s="221"/>
      <c r="H57" s="221"/>
      <c r="I57" s="221"/>
      <c r="J57" s="222"/>
      <c r="K57" s="189"/>
      <c r="L57" s="192"/>
      <c r="M57" s="193"/>
      <c r="N57" s="189"/>
    </row>
    <row r="58" spans="1:14" x14ac:dyDescent="0.15">
      <c r="B58" s="190"/>
      <c r="C58" s="189"/>
      <c r="D58" s="193"/>
      <c r="E58" s="190"/>
      <c r="F58" s="196"/>
      <c r="G58" s="192"/>
      <c r="H58" s="192"/>
      <c r="I58" s="192"/>
      <c r="J58" s="193"/>
      <c r="K58" s="189"/>
      <c r="L58" s="192"/>
      <c r="M58" s="193"/>
      <c r="N58" s="189"/>
    </row>
    <row r="59" spans="1:14" x14ac:dyDescent="0.15">
      <c r="B59" s="190"/>
      <c r="C59" s="189"/>
      <c r="D59" s="193"/>
      <c r="E59" s="190"/>
      <c r="F59" s="196"/>
      <c r="G59" s="192"/>
      <c r="H59" s="192"/>
      <c r="I59" s="192"/>
      <c r="J59" s="193"/>
      <c r="K59" s="189"/>
      <c r="L59" s="192"/>
      <c r="M59" s="193"/>
      <c r="N59" s="189"/>
    </row>
    <row r="60" spans="1:14" x14ac:dyDescent="0.15">
      <c r="B60" s="190"/>
      <c r="C60" s="189"/>
      <c r="D60" s="193"/>
      <c r="E60" s="190"/>
      <c r="F60" s="196"/>
      <c r="G60" s="192"/>
      <c r="H60" s="192"/>
      <c r="I60" s="192"/>
      <c r="J60" s="193"/>
      <c r="K60" s="189"/>
      <c r="L60" s="192"/>
      <c r="M60" s="193"/>
      <c r="N60" s="189"/>
    </row>
    <row r="61" spans="1:14" x14ac:dyDescent="0.15">
      <c r="B61" s="190"/>
      <c r="C61" s="189"/>
      <c r="D61" s="193"/>
      <c r="E61" s="190"/>
      <c r="F61" s="196"/>
      <c r="G61" s="192"/>
      <c r="H61" s="192"/>
      <c r="I61" s="192"/>
      <c r="J61" s="193"/>
      <c r="K61" s="189"/>
      <c r="L61" s="192"/>
      <c r="M61" s="193"/>
      <c r="N61" s="189"/>
    </row>
    <row r="62" spans="1:14" x14ac:dyDescent="0.15">
      <c r="B62" s="190"/>
      <c r="C62" s="189"/>
      <c r="D62" s="193"/>
      <c r="E62" s="190"/>
      <c r="F62" s="196"/>
      <c r="G62" s="192"/>
      <c r="H62" s="192"/>
      <c r="I62" s="192"/>
      <c r="J62" s="193"/>
      <c r="K62" s="189"/>
      <c r="L62" s="192"/>
      <c r="M62" s="193"/>
      <c r="N62" s="189"/>
    </row>
    <row r="63" spans="1:14" x14ac:dyDescent="0.15">
      <c r="B63" s="190"/>
      <c r="C63" s="189"/>
      <c r="D63" s="193"/>
      <c r="E63" s="190"/>
      <c r="F63" s="196"/>
      <c r="G63" s="192"/>
      <c r="H63" s="192"/>
      <c r="I63" s="192"/>
      <c r="J63" s="193"/>
      <c r="K63" s="189"/>
      <c r="L63" s="192"/>
      <c r="M63" s="193"/>
      <c r="N63" s="189"/>
    </row>
    <row r="64" spans="1:14" x14ac:dyDescent="0.15">
      <c r="B64" s="190"/>
      <c r="C64" s="189"/>
      <c r="D64" s="189"/>
      <c r="E64" s="190"/>
      <c r="F64" s="196"/>
      <c r="G64" s="192"/>
      <c r="H64" s="192"/>
      <c r="I64" s="192"/>
      <c r="J64" s="192"/>
      <c r="K64" s="189"/>
      <c r="L64" s="192"/>
      <c r="M64" s="193"/>
      <c r="N64" s="189"/>
    </row>
  </sheetData>
  <sheetProtection algorithmName="SHA-512" hashValue="3OJ/JWE9U35WzIpPSB7l3cWZDlaqHpOH6uMqbjVyPv39gUlgYHRpvNDWDcB42IrNuapq1fAxmT9N2OPK3vz8lw==" saltValue="oYH8I8QGI5cdy5HSPGSADA==" spinCount="100000" sheet="1" objects="1" scenarios="1"/>
  <mergeCells count="50">
    <mergeCell ref="A46:A47"/>
    <mergeCell ref="A14:A15"/>
    <mergeCell ref="B46:I46"/>
    <mergeCell ref="B12:C12"/>
    <mergeCell ref="A1:A12"/>
    <mergeCell ref="B22:J22"/>
    <mergeCell ref="B34:J34"/>
    <mergeCell ref="B14:I14"/>
    <mergeCell ref="H1:I1"/>
    <mergeCell ref="H2:I2"/>
    <mergeCell ref="C4:I4"/>
    <mergeCell ref="B6:B7"/>
    <mergeCell ref="D6:I6"/>
    <mergeCell ref="D7:I7"/>
    <mergeCell ref="B3:I3"/>
    <mergeCell ref="B5:I5"/>
    <mergeCell ref="J1:J12"/>
    <mergeCell ref="A13:J13"/>
    <mergeCell ref="F56:J57"/>
    <mergeCell ref="A55:J55"/>
    <mergeCell ref="A56:B57"/>
    <mergeCell ref="A21:J21"/>
    <mergeCell ref="J14:J20"/>
    <mergeCell ref="J46:J54"/>
    <mergeCell ref="F44:J44"/>
    <mergeCell ref="F32:J32"/>
    <mergeCell ref="F54:I54"/>
    <mergeCell ref="F20:I20"/>
    <mergeCell ref="A34:A35"/>
    <mergeCell ref="A22:A23"/>
    <mergeCell ref="A33:J33"/>
    <mergeCell ref="A45:J45"/>
    <mergeCell ref="B1:G1"/>
    <mergeCell ref="B2:G2"/>
    <mergeCell ref="B8:I8"/>
    <mergeCell ref="H9:I9"/>
    <mergeCell ref="H10:I10"/>
    <mergeCell ref="D9:E9"/>
    <mergeCell ref="D10:E10"/>
    <mergeCell ref="H11:I11"/>
    <mergeCell ref="H12:I12"/>
    <mergeCell ref="F9:G9"/>
    <mergeCell ref="F10:G10"/>
    <mergeCell ref="F11:G11"/>
    <mergeCell ref="F12:G12"/>
    <mergeCell ref="D11:E11"/>
    <mergeCell ref="D12:E12"/>
    <mergeCell ref="B9:C9"/>
    <mergeCell ref="B10:C10"/>
    <mergeCell ref="B11:C11"/>
  </mergeCells>
  <pageMargins left="0.7" right="0.7" top="0.78740157499999996" bottom="0.78740157499999996" header="0.3" footer="0.3"/>
  <pageSetup paperSize="8"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382D62E4F14E4C97CDDA0592C92563" ma:contentTypeVersion="2" ma:contentTypeDescription="Vytvoří nový dokument" ma:contentTypeScope="" ma:versionID="65fed5a645dd8b8eb73a25979e1ad9f1">
  <xsd:schema xmlns:xsd="http://www.w3.org/2001/XMLSchema" xmlns:xs="http://www.w3.org/2001/XMLSchema" xmlns:p="http://schemas.microsoft.com/office/2006/metadata/properties" xmlns:ns2="25f7d9a6-a0a0-4345-950a-02b9ae1857ae" targetNamespace="http://schemas.microsoft.com/office/2006/metadata/properties" ma:root="true" ma:fieldsID="303433471b807c0dd3923d01659d8daf" ns2:_="">
    <xsd:import namespace="25f7d9a6-a0a0-4345-950a-02b9ae185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7d9a6-a0a0-4345-950a-02b9ae185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21BC4D-BE89-4AB8-90A1-721607184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7d9a6-a0a0-4345-950a-02b9ae1857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1EB4E4-35FA-49A2-9C65-7D2A3E00BB12}">
  <ds:schemaRefs>
    <ds:schemaRef ds:uri="http://schemas.microsoft.com/office/2006/documentManagement/types"/>
    <ds:schemaRef ds:uri="25f7d9a6-a0a0-4345-950a-02b9ae1857a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E7B8BD-A9FA-4166-B7DA-1F1E2B2616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PO-FK bezpapírově_Info </vt:lpstr>
      <vt:lpstr>Přehledy</vt:lpstr>
      <vt:lpstr>Kalkulace</vt:lpstr>
      <vt:lpstr>Kakulace 2023</vt:lpstr>
      <vt:lpstr>Modelový příklad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2022-08-01T11:31:15Z</dcterms:created>
  <dcterms:modified xsi:type="dcterms:W3CDTF">2023-12-05T06:47:11Z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0x010100DE382D62E4F14E4C97CDDA0592C92563</vt:lpwstr>
  </property>
</Properties>
</file>