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VS_projekt\Oselce_zámek\"/>
    </mc:Choice>
  </mc:AlternateContent>
  <bookViews>
    <workbookView xWindow="0" yWindow="0" windowWidth="0" windowHeight="0"/>
  </bookViews>
  <sheets>
    <sheet name="Rekapitulace stavby" sheetId="1" r:id="rId1"/>
    <sheet name="SO 710 - Stavební úpravy 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 710 - Stavební úpravy ...'!$C$128:$K$190</definedName>
    <definedName name="_xlnm.Print_Area" localSheetId="1">'SO 710 - Stavební úpravy ...'!$C$4:$J$76,'SO 710 - Stavební úpravy ...'!$C$82:$J$110,'SO 710 - Stavební úpravy ...'!$C$116:$K$190</definedName>
    <definedName name="_xlnm.Print_Titles" localSheetId="1">'SO 710 - Stavební úpravy ...'!$128:$128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90"/>
  <c r="BH190"/>
  <c r="BG190"/>
  <c r="BF190"/>
  <c r="T190"/>
  <c r="T189"/>
  <c r="R190"/>
  <c r="R189"/>
  <c r="P190"/>
  <c r="P189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1"/>
  <c r="BH181"/>
  <c r="BG181"/>
  <c r="BF181"/>
  <c r="T181"/>
  <c r="R181"/>
  <c r="P181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T155"/>
  <c r="R156"/>
  <c r="R155"/>
  <c r="P156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J126"/>
  <c r="J125"/>
  <c r="F125"/>
  <c r="F123"/>
  <c r="E121"/>
  <c r="J92"/>
  <c r="J91"/>
  <c r="F91"/>
  <c r="F89"/>
  <c r="E87"/>
  <c r="J18"/>
  <c r="E18"/>
  <c r="F126"/>
  <c r="J17"/>
  <c r="J12"/>
  <c r="J89"/>
  <c r="E7"/>
  <c r="E119"/>
  <c i="1" r="L90"/>
  <c r="AM90"/>
  <c r="AM89"/>
  <c r="L89"/>
  <c r="AM87"/>
  <c r="L87"/>
  <c r="L85"/>
  <c r="L84"/>
  <c i="2" r="J177"/>
  <c r="BK165"/>
  <c r="J147"/>
  <c r="J140"/>
  <c r="J174"/>
  <c r="J156"/>
  <c r="J151"/>
  <c r="BK139"/>
  <c r="BK182"/>
  <c r="J165"/>
  <c r="J160"/>
  <c r="BK154"/>
  <c r="BK142"/>
  <c r="BK132"/>
  <c r="J187"/>
  <c r="J162"/>
  <c r="BK148"/>
  <c r="J142"/>
  <c i="1" r="AS94"/>
  <c i="2" r="BK184"/>
  <c r="BK175"/>
  <c r="BK151"/>
  <c r="J137"/>
  <c r="J132"/>
  <c r="J172"/>
  <c r="J154"/>
  <c r="J148"/>
  <c r="J186"/>
  <c r="J173"/>
  <c r="J170"/>
  <c r="J161"/>
  <c r="BK156"/>
  <c r="J150"/>
  <c r="J184"/>
  <c r="J175"/>
  <c r="J167"/>
  <c r="J146"/>
  <c r="BK134"/>
  <c r="J182"/>
  <c r="BK168"/>
  <c r="BK160"/>
  <c r="J144"/>
  <c r="BK135"/>
  <c r="J178"/>
  <c r="J168"/>
  <c r="BK150"/>
  <c r="J135"/>
  <c r="BK178"/>
  <c r="BK172"/>
  <c r="BK137"/>
  <c r="BK190"/>
  <c r="BK186"/>
  <c r="J181"/>
  <c r="BK173"/>
  <c r="BK161"/>
  <c r="BK147"/>
  <c r="BK181"/>
  <c r="J163"/>
  <c r="BK146"/>
  <c r="J134"/>
  <c r="J190"/>
  <c r="BK170"/>
  <c r="BK152"/>
  <c r="BK140"/>
  <c r="BK187"/>
  <c r="BK174"/>
  <c r="BK167"/>
  <c r="BK162"/>
  <c r="J159"/>
  <c r="J152"/>
  <c r="BK144"/>
  <c r="BK177"/>
  <c r="BK163"/>
  <c r="BK159"/>
  <c r="J139"/>
  <c l="1" r="T131"/>
  <c r="R138"/>
  <c r="P149"/>
  <c r="P131"/>
  <c r="BK138"/>
  <c r="J138"/>
  <c r="J99"/>
  <c r="BK141"/>
  <c r="J141"/>
  <c r="J100"/>
  <c r="R141"/>
  <c r="BK149"/>
  <c r="J149"/>
  <c r="J101"/>
  <c r="R149"/>
  <c r="BK164"/>
  <c r="J164"/>
  <c r="J105"/>
  <c r="R164"/>
  <c r="BK180"/>
  <c r="J180"/>
  <c r="J107"/>
  <c r="R180"/>
  <c r="T185"/>
  <c r="BK131"/>
  <c r="J131"/>
  <c r="J98"/>
  <c r="P158"/>
  <c r="R158"/>
  <c r="R157"/>
  <c r="P164"/>
  <c r="P180"/>
  <c r="BK185"/>
  <c r="J185"/>
  <c r="J108"/>
  <c r="P185"/>
  <c r="R131"/>
  <c r="R130"/>
  <c r="P138"/>
  <c r="T138"/>
  <c r="P141"/>
  <c r="T141"/>
  <c r="T149"/>
  <c r="BK158"/>
  <c r="BK157"/>
  <c r="J157"/>
  <c r="J103"/>
  <c r="T158"/>
  <c r="T164"/>
  <c r="T180"/>
  <c r="T179"/>
  <c r="R185"/>
  <c r="J123"/>
  <c r="BK155"/>
  <c r="J155"/>
  <c r="J102"/>
  <c r="BK189"/>
  <c r="J189"/>
  <c r="J109"/>
  <c r="E85"/>
  <c r="F92"/>
  <c r="BE150"/>
  <c r="BE152"/>
  <c r="BE168"/>
  <c r="BE173"/>
  <c r="BE174"/>
  <c r="BE178"/>
  <c r="BE182"/>
  <c r="BE187"/>
  <c r="BE190"/>
  <c r="BE139"/>
  <c r="BE142"/>
  <c r="BE146"/>
  <c r="BE151"/>
  <c r="BE177"/>
  <c r="BE132"/>
  <c r="BE134"/>
  <c r="BE144"/>
  <c r="BE160"/>
  <c r="BE161"/>
  <c r="BE162"/>
  <c r="BE163"/>
  <c r="BE165"/>
  <c r="BE172"/>
  <c r="BE181"/>
  <c r="BE184"/>
  <c r="BE135"/>
  <c r="BE137"/>
  <c r="BE140"/>
  <c r="BE147"/>
  <c r="BE148"/>
  <c r="BE154"/>
  <c r="BE156"/>
  <c r="BE159"/>
  <c r="BE167"/>
  <c r="BE170"/>
  <c r="BE175"/>
  <c r="BE186"/>
  <c r="F34"/>
  <c i="1" r="BA95"/>
  <c r="BA94"/>
  <c r="W30"/>
  <c i="2" r="F35"/>
  <c i="1" r="BB95"/>
  <c r="BB94"/>
  <c r="W31"/>
  <c i="2" r="F37"/>
  <c i="1" r="BD95"/>
  <c r="BD94"/>
  <c r="W33"/>
  <c i="2" r="J34"/>
  <c i="1" r="AW95"/>
  <c i="2" r="F36"/>
  <c i="1" r="BC95"/>
  <c r="BC94"/>
  <c r="W32"/>
  <c i="2" l="1" r="T157"/>
  <c r="P179"/>
  <c r="P157"/>
  <c r="R179"/>
  <c r="R129"/>
  <c r="P130"/>
  <c r="P129"/>
  <c i="1" r="AU95"/>
  <c i="2" r="T130"/>
  <c r="T129"/>
  <c r="BK130"/>
  <c r="J130"/>
  <c r="J97"/>
  <c r="J158"/>
  <c r="J104"/>
  <c r="BK179"/>
  <c r="J179"/>
  <c r="J106"/>
  <c i="1" r="AU94"/>
  <c r="AY94"/>
  <c r="AW94"/>
  <c r="AK30"/>
  <c i="2" r="F33"/>
  <c i="1" r="AZ95"/>
  <c r="AZ94"/>
  <c r="W29"/>
  <c r="AX94"/>
  <c i="2" r="J33"/>
  <c i="1" r="AV95"/>
  <c r="AT95"/>
  <c i="2" l="1" r="BK129"/>
  <c r="J129"/>
  <c r="J30"/>
  <c i="1" r="AG95"/>
  <c r="AG94"/>
  <c r="AK26"/>
  <c r="AV94"/>
  <c r="AK29"/>
  <c r="AK35"/>
  <c i="2" l="1" r="J39"/>
  <c r="J96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<sst xmlns="http://schemas.openxmlformats.org/spreadsheetml/2006/main">
  <si>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</si>
  <si>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</si>
  <si>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</si>
  <si>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False</t>
  </si>
  <si>
    <t>{899882f8-0262-41f5-8669-f7e9881ee0db}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</si>
  <si>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</si>
  <si>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</si>
  <si>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</si>
  <si>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</si>
  <si>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</si>
  <si>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</si>
  <si>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</si>
  <si>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</si>
  <si>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</si>
  <si>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6/2023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</si>
  <si>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</si>
  <si>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</si>
  <si>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Oselce, zámek nádvoří, odvodnění střech</t>
  </si>
  <si>
    <t>KSO:</t>
  </si>
  <si>
    <t>CC-CZ:</t>
  </si>
  <si>
    <t>Místo:</t>
  </si>
  <si>
    <t>Oselce</t>
  </si>
  <si>
    <t>Datum:</t>
  </si>
  <si>
    <t>7. 6. 2023</t>
  </si>
  <si>
    <t>Zadavatel:</t>
  </si>
  <si>
    <t>IČ:</t>
  </si>
  <si>
    <t>Střední škola a Základní škola, Oselce</t>
  </si>
  <si>
    <t>DIČ:</t>
  </si>
  <si>
    <t>Uchazeč:</t>
  </si>
  <si>
    <t>Vyplň údaj</t>
  </si>
  <si>
    <t>Projektant:</t>
  </si>
  <si>
    <t>Ing. Václav Sládek</t>
  </si>
  <si>
    <t>True</t>
  </si>
  <si>
    <t>Zpracovatel:</t>
  </si>
  <si>
    <t>Jitka Heřmanová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</si>
  <si>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</si>
  <si>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</si>
  <si>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</si>
  <si>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</si>
  <si>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</si>
  <si>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</si>
  <si>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</si>
  <si>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</si>
  <si>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</si>
  <si>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</si>
  <si>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</si>
  <si>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</si>
  <si>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</si>
  <si>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</si>
  <si>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</si>
  <si>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</si>
  <si>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</si>
  <si>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</si>
  <si>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</si>
  <si>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</si>
  <si>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</si>
  <si>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</si>
  <si>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</si>
  <si>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</si>
  <si>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</si>
  <si>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</si>
  <si>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</si>
  <si>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</si>
  <si>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</si>
  <si>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</si>
  <si>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</si>
  <si>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</si>
  <si>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</si>
  <si>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</si>
  <si>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</si>
  <si>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</si>
  <si>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</si>
  <si>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</si>
  <si>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</si>
  <si>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</si>
  <si>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</si>
  <si>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</si>
  <si>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</si>
  <si>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</si>
  <si>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</si>
  <si>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</si>
  <si>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710</t>
  </si>
  <si>
    <t>Stavební úpravy - okapy a svody</t>
  </si>
  <si>
    <t>STA</t>
  </si>
  <si>
    <t>1</t>
  </si>
  <si>
    <t>{34e61ef7-791b-4a62-8afb-4b8e449c5b1e}</t>
  </si>
  <si>
    <t>2</t>
  </si>
  <si>
    <t>KRYCÍ LIST SOUPISU PRACÍ</t>
  </si>
  <si>
    <t>Objekt:</t>
  </si>
  <si>
    <t>SO 710 - Stavební úpravy - okapy a svody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</si>
  <si>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</si>
  <si>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</si>
  <si>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</si>
  <si>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</si>
  <si>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</si>
  <si>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</si>
  <si>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</si>
  <si>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</si>
  <si>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</si>
  <si>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</si>
  <si>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</si>
  <si>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</si>
  <si>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</si>
  <si>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764 - Konstrukce klempířské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</si>
  <si>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</si>
  <si>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</si>
  <si>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</si>
  <si>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</si>
  <si>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</si>
  <si>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</si>
  <si>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</si>
  <si>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</si>
  <si>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</si>
  <si>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</si>
  <si>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</si>
  <si>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</si>
  <si>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</si>
  <si>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</si>
  <si>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</si>
  <si>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</si>
  <si>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</si>
  <si>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</si>
  <si>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</si>
  <si>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</si>
  <si>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</si>
  <si>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</si>
  <si>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113106021</t>
  </si>
  <si>
    <t>Rozebrání dlažeb při překopech komunikací pro pěší z betonových dlaždic ručně</t>
  </si>
  <si>
    <t>m2</t>
  </si>
  <si>
    <t>CS ÚRS 2023 01</t>
  </si>
  <si>
    <t>4</t>
  </si>
  <si>
    <t>134297388</t>
  </si>
  <si>
    <t>VV</t>
  </si>
  <si>
    <t>1,2*1,2*4</t>
  </si>
  <si>
    <t>113107022</t>
  </si>
  <si>
    <t>Odstranění podkladu z kameniva drceného tl přes 100 do 200 mm při překopech ručně</t>
  </si>
  <si>
    <t>1992542214</t>
  </si>
  <si>
    <t>3</t>
  </si>
  <si>
    <t>131213701</t>
  </si>
  <si>
    <t>Hloubení nezapažených jam v soudržných horninách třídy těžitelnosti I skupiny 3 ručně</t>
  </si>
  <si>
    <t>m3</t>
  </si>
  <si>
    <t>603451273</t>
  </si>
  <si>
    <t>1,2*1,2*0,5*4</t>
  </si>
  <si>
    <t>174111101</t>
  </si>
  <si>
    <t>Zásyp jam, šachet rýh nebo kolem objektů sypaninou se zhutněním ručně</t>
  </si>
  <si>
    <t>-2139128100</t>
  </si>
  <si>
    <t>5</t>
  </si>
  <si>
    <t>Komunikace pozemní</t>
  </si>
  <si>
    <t>564861011</t>
  </si>
  <si>
    <t>Podklad ze štěrkodrtě ŠD plochy do 100 m2 tl 200 mm</t>
  </si>
  <si>
    <t>-1203771781</t>
  </si>
  <si>
    <t>6</t>
  </si>
  <si>
    <t>596811120</t>
  </si>
  <si>
    <t>Kladení betonové dlažby komunikací pro pěší do lože z kameniva velikosti do 0,09 m2 pl do 50 m2</t>
  </si>
  <si>
    <t>1521505784</t>
  </si>
  <si>
    <t>9</t>
  </si>
  <si>
    <t>Ostatní konstrukce a práce, bourání</t>
  </si>
  <si>
    <t>7</t>
  </si>
  <si>
    <t>941111112</t>
  </si>
  <si>
    <t>Montáž lešení řadového trubkového lehkého s podlahami zatížení do 200 kg/m2 š od 0,6 do 0,9 m v přes 10 do 25 m</t>
  </si>
  <si>
    <t>144353144</t>
  </si>
  <si>
    <t>(12+23)*2*10,7</t>
  </si>
  <si>
    <t>8</t>
  </si>
  <si>
    <t>941111212</t>
  </si>
  <si>
    <t>Příplatek k lešení řadovému trubkovému lehkému s podlahami š 0,9 m v 25 m za první a ZKD den použití</t>
  </si>
  <si>
    <t>-733162062</t>
  </si>
  <si>
    <t>749*15 'Přepočtené koeficientem množství</t>
  </si>
  <si>
    <t>941111812</t>
  </si>
  <si>
    <t>Demontáž lešení řadového trubkového lehkého s podlahami zatížení do 200 kg/m2 š od 0,6 do 0,9 m v přes 10 do 25 m</t>
  </si>
  <si>
    <t>999623717</t>
  </si>
  <si>
    <t>10</t>
  </si>
  <si>
    <t>979051111</t>
  </si>
  <si>
    <t>Očištění desek nebo dlaždic se spárováním z kameniva těženého při překopech inženýrských sítí</t>
  </si>
  <si>
    <t>-349631392</t>
  </si>
  <si>
    <t>11</t>
  </si>
  <si>
    <t>993111111</t>
  </si>
  <si>
    <t>Dovoz a odvoz lešení řadového do 10 km včetně naložení a složení</t>
  </si>
  <si>
    <t>145083585</t>
  </si>
  <si>
    <t>997</t>
  </si>
  <si>
    <t>Přesun sutě</t>
  </si>
  <si>
    <t>12</t>
  </si>
  <si>
    <t>997013213</t>
  </si>
  <si>
    <t>Vnitrostaveništní doprava suti a vybouraných hmot pro budovy v přes 9 do 12 m ručně</t>
  </si>
  <si>
    <t>t</t>
  </si>
  <si>
    <t>-1212987454</t>
  </si>
  <si>
    <t>13</t>
  </si>
  <si>
    <t>997013501</t>
  </si>
  <si>
    <t>Odvoz suti a vybouraných hmot na skládku nebo meziskládku do 1 km se složením</t>
  </si>
  <si>
    <t>1562116743</t>
  </si>
  <si>
    <t>14</t>
  </si>
  <si>
    <t>997013509</t>
  </si>
  <si>
    <t>Příplatek k odvozu suti a vybouraných hmot na skládku ZKD 1 km přes 1 km</t>
  </si>
  <si>
    <t>-725490977</t>
  </si>
  <si>
    <t>4,438*9 'Přepočtené koeficientem množství</t>
  </si>
  <si>
    <t>997013804</t>
  </si>
  <si>
    <t>Poplatek za uložení na skládce (skládkovné) stavebního odpadu ze skla kód odpadu 17 02 02</t>
  </si>
  <si>
    <t>-650161698</t>
  </si>
  <si>
    <t>998</t>
  </si>
  <si>
    <t>Přesun hmot</t>
  </si>
  <si>
    <t>16</t>
  </si>
  <si>
    <t>998018002</t>
  </si>
  <si>
    <t>Přesun hmot ruční pro budovy v přes 6 do 12 m</t>
  </si>
  <si>
    <t>627105672</t>
  </si>
  <si>
    <t>PSV</t>
  </si>
  <si>
    <t>Práce a dodávky PSV</t>
  </si>
  <si>
    <t>721</t>
  </si>
  <si>
    <t>Zdravotechnika - vnitřní kanalizace</t>
  </si>
  <si>
    <t>17</t>
  </si>
  <si>
    <t>721171918</t>
  </si>
  <si>
    <t>Potrubí z PP propojení potrubí DN 200</t>
  </si>
  <si>
    <t>kus</t>
  </si>
  <si>
    <t>-1526816140</t>
  </si>
  <si>
    <t>18</t>
  </si>
  <si>
    <t>721241104</t>
  </si>
  <si>
    <t>Lapač střešních splavenin z litiny DN 200</t>
  </si>
  <si>
    <t>-1883548897</t>
  </si>
  <si>
    <t>19</t>
  </si>
  <si>
    <t>721242805</t>
  </si>
  <si>
    <t>Demontáž lapače střešních splavenin DN 150</t>
  </si>
  <si>
    <t>252497922</t>
  </si>
  <si>
    <t>20</t>
  </si>
  <si>
    <t>998721102</t>
  </si>
  <si>
    <t>Přesun hmot tonážní pro vnitřní kanalizace v objektech v přes 6 do 12 m</t>
  </si>
  <si>
    <t>2033643652</t>
  </si>
  <si>
    <t>998721181</t>
  </si>
  <si>
    <t>Příplatek k přesunu hmot tonážní 721 prováděný bez použití mechanizace</t>
  </si>
  <si>
    <t>2060424481</t>
  </si>
  <si>
    <t>764</t>
  </si>
  <si>
    <t>Konstrukce klempířské</t>
  </si>
  <si>
    <t>22</t>
  </si>
  <si>
    <t>764004801</t>
  </si>
  <si>
    <t>Demontáž podokapního žlabu do suti</t>
  </si>
  <si>
    <t>m</t>
  </si>
  <si>
    <t>-2004027560</t>
  </si>
  <si>
    <t>(12+23)*2</t>
  </si>
  <si>
    <t>23</t>
  </si>
  <si>
    <t>764004841</t>
  </si>
  <si>
    <t>Demontáž háku do suti</t>
  </si>
  <si>
    <t>1294447770</t>
  </si>
  <si>
    <t>24</t>
  </si>
  <si>
    <t>764004861</t>
  </si>
  <si>
    <t>Demontáž svodu do suti</t>
  </si>
  <si>
    <t>-1106324769</t>
  </si>
  <si>
    <t>13*4</t>
  </si>
  <si>
    <t>25</t>
  </si>
  <si>
    <t>76453140R</t>
  </si>
  <si>
    <t>Žlab podokapní půlkruhový z Cu plechu rš 500 mm</t>
  </si>
  <si>
    <t>1065882146</t>
  </si>
  <si>
    <t>26</t>
  </si>
  <si>
    <t>76453142R</t>
  </si>
  <si>
    <t>Roh nebo kout půlkruhového podokapního žlabu z Cu plechu rš 500 mm</t>
  </si>
  <si>
    <t>2115403019</t>
  </si>
  <si>
    <t>27</t>
  </si>
  <si>
    <t>764531446</t>
  </si>
  <si>
    <t>Kotlík oválný (trychtýřový atipický) pro podokapní žlaby z Cu plechu 500/200 mm</t>
  </si>
  <si>
    <t>2058928985</t>
  </si>
  <si>
    <t>28</t>
  </si>
  <si>
    <t>764537406</t>
  </si>
  <si>
    <t>Dilatace žlabů z Cu plechu vložením dilatačního pásu s pryžovou vložkou rš 500 mm</t>
  </si>
  <si>
    <t>862745037</t>
  </si>
  <si>
    <t>29</t>
  </si>
  <si>
    <t>76453842R</t>
  </si>
  <si>
    <t>Svody kruhové včetně objímek, kolen, odskoků z Cu plechu průměru 200 mm</t>
  </si>
  <si>
    <t>-1904796097</t>
  </si>
  <si>
    <t>30</t>
  </si>
  <si>
    <t>998764102</t>
  </si>
  <si>
    <t>Přesun hmot tonážní pro konstrukce klempířské v objektech v přes 6 do 12 m</t>
  </si>
  <si>
    <t>-1474873932</t>
  </si>
  <si>
    <t>31</t>
  </si>
  <si>
    <t>998764181</t>
  </si>
  <si>
    <t>Příplatek k přesunu hmot tonážní 764 prováděný bez použití mechanizace</t>
  </si>
  <si>
    <t>-1687329587</t>
  </si>
  <si>
    <t>VRN</t>
  </si>
  <si>
    <t>Vedlejší rozpočtové náklady</t>
  </si>
  <si>
    <t>VRN3</t>
  </si>
  <si>
    <t>Zařízení staveniště</t>
  </si>
  <si>
    <t>32</t>
  </si>
  <si>
    <t>030001000</t>
  </si>
  <si>
    <t>kpl</t>
  </si>
  <si>
    <t>1024</t>
  </si>
  <si>
    <t>-1747820169</t>
  </si>
  <si>
    <t>33</t>
  </si>
  <si>
    <t>032503000</t>
  </si>
  <si>
    <t>Skládky na staveništi</t>
  </si>
  <si>
    <t>-334655698</t>
  </si>
  <si>
    <t>P</t>
  </si>
  <si>
    <t>Poznámka k položce:_x000d_
kontejner, pronájem, odvoz</t>
  </si>
  <si>
    <t>34</t>
  </si>
  <si>
    <t>034002000</t>
  </si>
  <si>
    <t>Zabezpečení staveniště</t>
  </si>
  <si>
    <t>-213154939</t>
  </si>
  <si>
    <t>VRN4</t>
  </si>
  <si>
    <t>Inženýrská činnost</t>
  </si>
  <si>
    <t>35</t>
  </si>
  <si>
    <t>045002000</t>
  </si>
  <si>
    <t>Kompletační a koordinační činnost</t>
  </si>
  <si>
    <t>2122051297</t>
  </si>
  <si>
    <t>36</t>
  </si>
  <si>
    <t>049002000</t>
  </si>
  <si>
    <t>Ostatní inženýrská činnost</t>
  </si>
  <si>
    <t>-172881675</t>
  </si>
  <si>
    <t>Poznámka k položce:_x000d_
Ekologická likvidace odpadu</t>
  </si>
  <si>
    <t>VRN9</t>
  </si>
  <si>
    <t>Ostatní náklady</t>
  </si>
  <si>
    <t>37</t>
  </si>
  <si>
    <t>091404000</t>
  </si>
  <si>
    <t>Práce na památkovém objektu</t>
  </si>
  <si>
    <t>-295999309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</si>
</sst>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19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5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15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0" fillId="5" borderId="7" xfId="0" applyFont="1" applyFill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3" fillId="0" borderId="0" xfId="0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="1" customFormat="1" ht="36.96" customHeight="1">
      <c r="AR2" s="15" t="s">
        <v>5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="1" customFormat="1" ht="12" customHeight="1">
      <c r="B5" s="19"/>
      <c r="D5" s="23" t="s">
        <v>13</v>
      </c>
      <c r="K5" s="24" t="s">
        <v>14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R5" s="19"/>
      <c r="BE5" s="25" t="s">
        <v>15</v>
      </c>
      <c r="BS5" s="16" t="s">
        <v>6</v>
      </c>
    </row>
    <row r="6" s="1" customFormat="1" ht="36.96" customHeight="1">
      <c r="B6" s="19"/>
      <c r="D6" s="26" t="s">
        <v>16</v>
      </c>
      <c r="K6" s="27" t="s">
        <v>17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R6" s="19"/>
      <c r="BE6" s="28"/>
      <c r="BS6" s="16" t="s">
        <v>6</v>
      </c>
    </row>
    <row r="7" s="1" customFormat="1" ht="12" customHeight="1">
      <c r="B7" s="19"/>
      <c r="D7" s="29" t="s">
        <v>18</v>
      </c>
      <c r="K7" s="24" t="s">
        <v>1</v>
      </c>
      <c r="AK7" s="29" t="s">
        <v>19</v>
      </c>
      <c r="AN7" s="24" t="s">
        <v>1</v>
      </c>
      <c r="AR7" s="19"/>
      <c r="BE7" s="28"/>
      <c r="BS7" s="16" t="s">
        <v>6</v>
      </c>
    </row>
    <row r="8" s="1" customFormat="1" ht="12" customHeight="1">
      <c r="B8" s="19"/>
      <c r="D8" s="29" t="s">
        <v>20</v>
      </c>
      <c r="K8" s="24" t="s">
        <v>21</v>
      </c>
      <c r="AK8" s="29" t="s">
        <v>22</v>
      </c>
      <c r="AN8" s="30" t="s">
        <v>23</v>
      </c>
      <c r="AR8" s="19"/>
      <c r="BE8" s="28"/>
      <c r="BS8" s="16" t="s">
        <v>6</v>
      </c>
    </row>
    <row r="9" s="1" customFormat="1" ht="14.4" customHeight="1">
      <c r="B9" s="19"/>
      <c r="AR9" s="19"/>
      <c r="BE9" s="28"/>
      <c r="BS9" s="16" t="s">
        <v>6</v>
      </c>
    </row>
    <row r="10" s="1" customFormat="1" ht="12" customHeight="1">
      <c r="B10" s="19"/>
      <c r="D10" s="29" t="s">
        <v>24</v>
      </c>
      <c r="AK10" s="29" t="s">
        <v>25</v>
      </c>
      <c r="AN10" s="24" t="s">
        <v>1</v>
      </c>
      <c r="AR10" s="19"/>
      <c r="BE10" s="28"/>
      <c r="BS10" s="16" t="s">
        <v>6</v>
      </c>
    </row>
    <row r="11" s="1" customFormat="1" ht="18.48" customHeight="1">
      <c r="B11" s="19"/>
      <c r="E11" s="24" t="s">
        <v>26</v>
      </c>
      <c r="AK11" s="29" t="s">
        <v>27</v>
      </c>
      <c r="AN11" s="24" t="s">
        <v>1</v>
      </c>
      <c r="AR11" s="19"/>
      <c r="BE11" s="28"/>
      <c r="BS11" s="16" t="s">
        <v>6</v>
      </c>
    </row>
    <row r="12" s="1" customFormat="1" ht="6.96" customHeight="1">
      <c r="B12" s="19"/>
      <c r="AR12" s="19"/>
      <c r="BE12" s="28"/>
      <c r="BS12" s="16" t="s">
        <v>6</v>
      </c>
    </row>
    <row r="13" s="1" customFormat="1" ht="12" customHeight="1">
      <c r="B13" s="19"/>
      <c r="D13" s="29" t="s">
        <v>28</v>
      </c>
      <c r="AK13" s="29" t="s">
        <v>25</v>
      </c>
      <c r="AN13" s="31" t="s">
        <v>29</v>
      </c>
      <c r="AR13" s="19"/>
      <c r="BE13" s="28"/>
      <c r="BS13" s="16" t="s">
        <v>6</v>
      </c>
    </row>
    <row r="14">
      <c r="B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N14" s="31" t="s">
        <v>29</v>
      </c>
      <c r="AR14" s="19"/>
      <c r="BE14" s="28"/>
      <c r="BS14" s="16" t="s">
        <v>6</v>
      </c>
    </row>
    <row r="15" s="1" customFormat="1" ht="6.96" customHeight="1">
      <c r="B15" s="19"/>
      <c r="AR15" s="19"/>
      <c r="BE15" s="28"/>
      <c r="BS15" s="16" t="s">
        <v>3</v>
      </c>
    </row>
    <row r="16" s="1" customFormat="1" ht="12" customHeight="1">
      <c r="B16" s="19"/>
      <c r="D16" s="29" t="s">
        <v>30</v>
      </c>
      <c r="AK16" s="29" t="s">
        <v>25</v>
      </c>
      <c r="AN16" s="24" t="s">
        <v>1</v>
      </c>
      <c r="AR16" s="19"/>
      <c r="BE16" s="28"/>
      <c r="BS16" s="16" t="s">
        <v>3</v>
      </c>
    </row>
    <row r="17" s="1" customFormat="1" ht="18.48" customHeight="1">
      <c r="B17" s="19"/>
      <c r="E17" s="24" t="s">
        <v>31</v>
      </c>
      <c r="AK17" s="29" t="s">
        <v>27</v>
      </c>
      <c r="AN17" s="24" t="s">
        <v>1</v>
      </c>
      <c r="AR17" s="19"/>
      <c r="BE17" s="28"/>
      <c r="BS17" s="16" t="s">
        <v>32</v>
      </c>
    </row>
    <row r="18" s="1" customFormat="1" ht="6.96" customHeight="1">
      <c r="B18" s="19"/>
      <c r="AR18" s="19"/>
      <c r="BE18" s="28"/>
      <c r="BS18" s="16" t="s">
        <v>6</v>
      </c>
    </row>
    <row r="19" s="1" customFormat="1" ht="12" customHeight="1">
      <c r="B19" s="19"/>
      <c r="D19" s="29" t="s">
        <v>33</v>
      </c>
      <c r="AK19" s="29" t="s">
        <v>25</v>
      </c>
      <c r="AN19" s="24" t="s">
        <v>1</v>
      </c>
      <c r="AR19" s="19"/>
      <c r="BE19" s="28"/>
      <c r="BS19" s="16" t="s">
        <v>6</v>
      </c>
    </row>
    <row r="20" s="1" customFormat="1" ht="18.48" customHeight="1">
      <c r="B20" s="19"/>
      <c r="E20" s="24" t="s">
        <v>34</v>
      </c>
      <c r="AK20" s="29" t="s">
        <v>27</v>
      </c>
      <c r="AN20" s="24" t="s">
        <v>1</v>
      </c>
      <c r="AR20" s="19"/>
      <c r="BE20" s="28"/>
      <c r="BS20" s="16" t="s">
        <v>32</v>
      </c>
    </row>
    <row r="21" s="1" customFormat="1" ht="6.96" customHeight="1">
      <c r="B21" s="19"/>
      <c r="AR21" s="19"/>
      <c r="BE21" s="28"/>
    </row>
    <row r="22" s="1" customFormat="1" ht="12" customHeight="1">
      <c r="B22" s="19"/>
      <c r="D22" s="29" t="s">
        <v>35</v>
      </c>
      <c r="AR22" s="19"/>
      <c r="BE22" s="28"/>
    </row>
    <row r="23" s="1" customFormat="1" ht="16.5" customHeight="1">
      <c r="B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R23" s="19"/>
      <c r="BE23" s="28"/>
    </row>
    <row r="24" s="1" customFormat="1" ht="6.96" customHeight="1">
      <c r="B24" s="19"/>
      <c r="AR24" s="19"/>
      <c r="BE24" s="28"/>
    </row>
    <row r="25" s="1" customFormat="1" ht="6.96" customHeight="1">
      <c r="B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R25" s="19"/>
      <c r="BE25" s="28"/>
    </row>
    <row r="26" s="2" customFormat="1" ht="25.92" customHeight="1">
      <c r="A26" s="35"/>
      <c r="B26" s="36"/>
      <c r="C26" s="35"/>
      <c r="D26" s="37" t="s">
        <v>36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5"/>
      <c r="AQ26" s="35"/>
      <c r="AR26" s="36"/>
      <c r="BE26" s="28"/>
    </row>
    <row r="27" s="2" customFormat="1" ht="6.96" customHeight="1">
      <c r="A27" s="35"/>
      <c r="B27" s="36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6"/>
      <c r="BE27" s="28"/>
    </row>
    <row r="28" s="2" customForma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37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38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39</v>
      </c>
      <c r="AL28" s="40"/>
      <c r="AM28" s="40"/>
      <c r="AN28" s="40"/>
      <c r="AO28" s="40"/>
      <c r="AP28" s="35"/>
      <c r="AQ28" s="35"/>
      <c r="AR28" s="36"/>
      <c r="BE28" s="28"/>
    </row>
    <row r="29" s="3" customFormat="1" ht="14.4" customHeight="1">
      <c r="A29" s="3"/>
      <c r="B29" s="41"/>
      <c r="C29" s="3"/>
      <c r="D29" s="29" t="s">
        <v>40</v>
      </c>
      <c r="E29" s="3"/>
      <c r="F29" s="29" t="s">
        <v>41</v>
      </c>
      <c r="G29" s="3"/>
      <c r="H29" s="3"/>
      <c r="I29" s="3"/>
      <c r="J29" s="3"/>
      <c r="K29" s="3"/>
      <c r="L29" s="42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3">
        <f>ROUND(AZ94,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3">
        <f>ROUND(AV94, 2)</f>
        <v>0</v>
      </c>
      <c r="AL29" s="3"/>
      <c r="AM29" s="3"/>
      <c r="AN29" s="3"/>
      <c r="AO29" s="3"/>
      <c r="AP29" s="3"/>
      <c r="AQ29" s="3"/>
      <c r="AR29" s="41"/>
      <c r="BE29" s="44"/>
    </row>
    <row r="30" s="3" customFormat="1" ht="14.4" customHeight="1">
      <c r="A30" s="3"/>
      <c r="B30" s="41"/>
      <c r="C30" s="3"/>
      <c r="D30" s="3"/>
      <c r="E30" s="3"/>
      <c r="F30" s="29" t="s">
        <v>42</v>
      </c>
      <c r="G30" s="3"/>
      <c r="H30" s="3"/>
      <c r="I30" s="3"/>
      <c r="J30" s="3"/>
      <c r="K30" s="3"/>
      <c r="L30" s="42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3">
        <f>ROUND(BA94,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3">
        <f>ROUND(AW94, 2)</f>
        <v>0</v>
      </c>
      <c r="AL30" s="3"/>
      <c r="AM30" s="3"/>
      <c r="AN30" s="3"/>
      <c r="AO30" s="3"/>
      <c r="AP30" s="3"/>
      <c r="AQ30" s="3"/>
      <c r="AR30" s="41"/>
      <c r="BE30" s="44"/>
    </row>
    <row r="31" hidden="1" s="3" customFormat="1" ht="14.4" customHeight="1">
      <c r="A31" s="3"/>
      <c r="B31" s="41"/>
      <c r="C31" s="3"/>
      <c r="D31" s="3"/>
      <c r="E31" s="3"/>
      <c r="F31" s="29" t="s">
        <v>43</v>
      </c>
      <c r="G31" s="3"/>
      <c r="H31" s="3"/>
      <c r="I31" s="3"/>
      <c r="J31" s="3"/>
      <c r="K31" s="3"/>
      <c r="L31" s="42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3">
        <f>ROUND(BB94,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3">
        <v>0</v>
      </c>
      <c r="AL31" s="3"/>
      <c r="AM31" s="3"/>
      <c r="AN31" s="3"/>
      <c r="AO31" s="3"/>
      <c r="AP31" s="3"/>
      <c r="AQ31" s="3"/>
      <c r="AR31" s="41"/>
      <c r="BE31" s="44"/>
    </row>
    <row r="32" hidden="1" s="3" customFormat="1" ht="14.4" customHeight="1">
      <c r="A32" s="3"/>
      <c r="B32" s="41"/>
      <c r="C32" s="3"/>
      <c r="D32" s="3"/>
      <c r="E32" s="3"/>
      <c r="F32" s="29" t="s">
        <v>44</v>
      </c>
      <c r="G32" s="3"/>
      <c r="H32" s="3"/>
      <c r="I32" s="3"/>
      <c r="J32" s="3"/>
      <c r="K32" s="3"/>
      <c r="L32" s="42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3">
        <f>ROUND(BC94,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3">
        <v>0</v>
      </c>
      <c r="AL32" s="3"/>
      <c r="AM32" s="3"/>
      <c r="AN32" s="3"/>
      <c r="AO32" s="3"/>
      <c r="AP32" s="3"/>
      <c r="AQ32" s="3"/>
      <c r="AR32" s="41"/>
      <c r="BE32" s="44"/>
    </row>
    <row r="33" hidden="1" s="3" customFormat="1" ht="14.4" customHeight="1">
      <c r="A33" s="3"/>
      <c r="B33" s="41"/>
      <c r="C33" s="3"/>
      <c r="D33" s="3"/>
      <c r="E33" s="3"/>
      <c r="F33" s="29" t="s">
        <v>45</v>
      </c>
      <c r="G33" s="3"/>
      <c r="H33" s="3"/>
      <c r="I33" s="3"/>
      <c r="J33" s="3"/>
      <c r="K33" s="3"/>
      <c r="L33" s="42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3">
        <f>ROUND(BD94,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3">
        <v>0</v>
      </c>
      <c r="AL33" s="3"/>
      <c r="AM33" s="3"/>
      <c r="AN33" s="3"/>
      <c r="AO33" s="3"/>
      <c r="AP33" s="3"/>
      <c r="AQ33" s="3"/>
      <c r="AR33" s="41"/>
      <c r="BE33" s="44"/>
    </row>
    <row r="34" s="2" customFormat="1" ht="6.96" customHeight="1">
      <c r="A34" s="35"/>
      <c r="B34" s="36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6"/>
      <c r="BE34" s="28"/>
    </row>
    <row r="35" s="2" customFormat="1" ht="25.92" customHeight="1">
      <c r="A35" s="35"/>
      <c r="B35" s="36"/>
      <c r="C35" s="45"/>
      <c r="D35" s="46" t="s">
        <v>46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47</v>
      </c>
      <c r="U35" s="47"/>
      <c r="V35" s="47"/>
      <c r="W35" s="47"/>
      <c r="X35" s="49" t="s">
        <v>48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6"/>
      <c r="BE35" s="35"/>
    </row>
    <row r="36" s="2" customFormat="1" ht="6.96" customHeight="1">
      <c r="A36" s="35"/>
      <c r="B36" s="36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6"/>
      <c r="BE36" s="35"/>
    </row>
    <row r="37" s="2" customFormat="1" ht="14.4" customHeight="1">
      <c r="A37" s="35"/>
      <c r="B37" s="36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6"/>
      <c r="BE37" s="35"/>
    </row>
    <row r="38" s="1" customFormat="1" ht="14.4" customHeight="1">
      <c r="B38" s="19"/>
      <c r="AR38" s="19"/>
    </row>
    <row r="39" s="1" customFormat="1" ht="14.4" customHeight="1">
      <c r="B39" s="19"/>
      <c r="AR39" s="19"/>
    </row>
    <row r="40" s="1" customFormat="1" ht="14.4" customHeight="1">
      <c r="B40" s="19"/>
      <c r="AR40" s="19"/>
    </row>
    <row r="41" s="1" customFormat="1" ht="14.4" customHeight="1">
      <c r="B41" s="19"/>
      <c r="AR41" s="19"/>
    </row>
    <row r="42" s="1" customFormat="1" ht="14.4" customHeight="1">
      <c r="B42" s="19"/>
      <c r="AR42" s="19"/>
    </row>
    <row r="43" s="1" customFormat="1" ht="14.4" customHeight="1">
      <c r="B43" s="19"/>
      <c r="AR43" s="19"/>
    </row>
    <row r="44" s="1" customFormat="1" ht="14.4" customHeight="1">
      <c r="B44" s="19"/>
      <c r="AR44" s="19"/>
    </row>
    <row r="45" s="1" customFormat="1" ht="14.4" customHeight="1">
      <c r="B45" s="19"/>
      <c r="AR45" s="19"/>
    </row>
    <row r="46" s="1" customFormat="1" ht="14.4" customHeight="1">
      <c r="B46" s="19"/>
      <c r="AR46" s="19"/>
    </row>
    <row r="47" s="1" customFormat="1" ht="14.4" customHeight="1">
      <c r="B47" s="19"/>
      <c r="AR47" s="19"/>
    </row>
    <row r="48" s="1" customFormat="1" ht="14.4" customHeight="1">
      <c r="B48" s="19"/>
      <c r="AR48" s="19"/>
    </row>
    <row r="49" s="2" customFormat="1" ht="14.4" customHeight="1">
      <c r="B49" s="52"/>
      <c r="D49" s="53" t="s">
        <v>49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3" t="s">
        <v>50</v>
      </c>
      <c r="AI49" s="54"/>
      <c r="AJ49" s="54"/>
      <c r="AK49" s="54"/>
      <c r="AL49" s="54"/>
      <c r="AM49" s="54"/>
      <c r="AN49" s="54"/>
      <c r="AO49" s="54"/>
      <c r="AR49" s="52"/>
    </row>
    <row r="50">
      <c r="B50" s="19"/>
      <c r="AR50" s="19"/>
    </row>
    <row r="51">
      <c r="B51" s="19"/>
      <c r="AR51" s="19"/>
    </row>
    <row r="52">
      <c r="B52" s="19"/>
      <c r="AR52" s="19"/>
    </row>
    <row r="53">
      <c r="B53" s="19"/>
      <c r="AR53" s="19"/>
    </row>
    <row r="54">
      <c r="B54" s="19"/>
      <c r="AR54" s="19"/>
    </row>
    <row r="55">
      <c r="B55" s="19"/>
      <c r="AR55" s="19"/>
    </row>
    <row r="56">
      <c r="B56" s="19"/>
      <c r="AR56" s="19"/>
    </row>
    <row r="57">
      <c r="B57" s="19"/>
      <c r="AR57" s="19"/>
    </row>
    <row r="58">
      <c r="B58" s="19"/>
      <c r="AR58" s="19"/>
    </row>
    <row r="59">
      <c r="B59" s="19"/>
      <c r="AR59" s="19"/>
    </row>
    <row r="60" s="2" customFormat="1">
      <c r="A60" s="35"/>
      <c r="B60" s="36"/>
      <c r="C60" s="35"/>
      <c r="D60" s="55" t="s">
        <v>51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5" t="s">
        <v>52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5" t="s">
        <v>51</v>
      </c>
      <c r="AI60" s="38"/>
      <c r="AJ60" s="38"/>
      <c r="AK60" s="38"/>
      <c r="AL60" s="38"/>
      <c r="AM60" s="55" t="s">
        <v>52</v>
      </c>
      <c r="AN60" s="38"/>
      <c r="AO60" s="38"/>
      <c r="AP60" s="35"/>
      <c r="AQ60" s="35"/>
      <c r="AR60" s="36"/>
      <c r="BE60" s="35"/>
    </row>
    <row r="61">
      <c r="B61" s="19"/>
      <c r="AR61" s="19"/>
    </row>
    <row r="62">
      <c r="B62" s="19"/>
      <c r="AR62" s="19"/>
    </row>
    <row r="63">
      <c r="B63" s="19"/>
      <c r="AR63" s="19"/>
    </row>
    <row r="64" s="2" customFormat="1">
      <c r="A64" s="35"/>
      <c r="B64" s="36"/>
      <c r="C64" s="35"/>
      <c r="D64" s="53" t="s">
        <v>53</v>
      </c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3" t="s">
        <v>54</v>
      </c>
      <c r="AI64" s="56"/>
      <c r="AJ64" s="56"/>
      <c r="AK64" s="56"/>
      <c r="AL64" s="56"/>
      <c r="AM64" s="56"/>
      <c r="AN64" s="56"/>
      <c r="AO64" s="56"/>
      <c r="AP64" s="35"/>
      <c r="AQ64" s="35"/>
      <c r="AR64" s="36"/>
      <c r="BE64" s="35"/>
    </row>
    <row r="65">
      <c r="B65" s="19"/>
      <c r="AR65" s="19"/>
    </row>
    <row r="66">
      <c r="B66" s="19"/>
      <c r="AR66" s="19"/>
    </row>
    <row r="67">
      <c r="B67" s="19"/>
      <c r="AR67" s="19"/>
    </row>
    <row r="68">
      <c r="B68" s="19"/>
      <c r="AR68" s="19"/>
    </row>
    <row r="69">
      <c r="B69" s="19"/>
      <c r="AR69" s="19"/>
    </row>
    <row r="70">
      <c r="B70" s="19"/>
      <c r="AR70" s="19"/>
    </row>
    <row r="71">
      <c r="B71" s="19"/>
      <c r="AR71" s="19"/>
    </row>
    <row r="72">
      <c r="B72" s="19"/>
      <c r="AR72" s="19"/>
    </row>
    <row r="73">
      <c r="B73" s="19"/>
      <c r="AR73" s="19"/>
    </row>
    <row r="74">
      <c r="B74" s="19"/>
      <c r="AR74" s="19"/>
    </row>
    <row r="75" s="2" customFormat="1">
      <c r="A75" s="35"/>
      <c r="B75" s="36"/>
      <c r="C75" s="35"/>
      <c r="D75" s="55" t="s">
        <v>51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5" t="s">
        <v>52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5" t="s">
        <v>51</v>
      </c>
      <c r="AI75" s="38"/>
      <c r="AJ75" s="38"/>
      <c r="AK75" s="38"/>
      <c r="AL75" s="38"/>
      <c r="AM75" s="55" t="s">
        <v>52</v>
      </c>
      <c r="AN75" s="38"/>
      <c r="AO75" s="38"/>
      <c r="AP75" s="35"/>
      <c r="AQ75" s="35"/>
      <c r="AR75" s="36"/>
      <c r="BE75" s="35"/>
    </row>
    <row r="76" s="2" customFormat="1">
      <c r="A76" s="35"/>
      <c r="B76" s="36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6"/>
      <c r="BE76" s="35"/>
    </row>
    <row r="77" s="2" customFormat="1" ht="6.96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6"/>
      <c r="B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6"/>
      <c r="BE81" s="35"/>
    </row>
    <row r="82" s="2" customFormat="1" ht="24.96" customHeight="1">
      <c r="A82" s="35"/>
      <c r="B82" s="36"/>
      <c r="C82" s="20" t="s">
        <v>55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6"/>
      <c r="B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6"/>
      <c r="BE83" s="35"/>
    </row>
    <row r="84" s="4" customFormat="1" ht="12" customHeight="1">
      <c r="A84" s="4"/>
      <c r="B84" s="61"/>
      <c r="C84" s="29" t="s">
        <v>13</v>
      </c>
      <c r="D84" s="4"/>
      <c r="E84" s="4"/>
      <c r="F84" s="4"/>
      <c r="G84" s="4"/>
      <c r="H84" s="4"/>
      <c r="I84" s="4"/>
      <c r="J84" s="4"/>
      <c r="K84" s="4"/>
      <c r="L84" s="4" t="str">
        <f>K5</f>
        <v>6/2023</v>
      </c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61"/>
      <c r="BE84" s="4"/>
    </row>
    <row r="85" s="5" customFormat="1" ht="36.96" customHeight="1">
      <c r="A85" s="5"/>
      <c r="B85" s="62"/>
      <c r="C85" s="63" t="s">
        <v>16</v>
      </c>
      <c r="D85" s="5"/>
      <c r="E85" s="5"/>
      <c r="F85" s="5"/>
      <c r="G85" s="5"/>
      <c r="H85" s="5"/>
      <c r="I85" s="5"/>
      <c r="J85" s="5"/>
      <c r="K85" s="5"/>
      <c r="L85" s="64" t="str">
        <f>K6</f>
        <v>Oselce, zámek nádvoří, odvodnění střech</v>
      </c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62"/>
      <c r="BE85" s="5"/>
    </row>
    <row r="86" s="2" customFormat="1" ht="6.96" customHeight="1">
      <c r="A86" s="35"/>
      <c r="B86" s="36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6"/>
      <c r="BE86" s="35"/>
    </row>
    <row r="87" s="2" customFormat="1" ht="12" customHeight="1">
      <c r="A87" s="35"/>
      <c r="B87" s="36"/>
      <c r="C87" s="29" t="s">
        <v>20</v>
      </c>
      <c r="D87" s="35"/>
      <c r="E87" s="35"/>
      <c r="F87" s="35"/>
      <c r="G87" s="35"/>
      <c r="H87" s="35"/>
      <c r="I87" s="35"/>
      <c r="J87" s="35"/>
      <c r="K87" s="35"/>
      <c r="L87" s="65" t="str">
        <f>IF(K8="","",K8)</f>
        <v>Oselce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9" t="s">
        <v>22</v>
      </c>
      <c r="AJ87" s="35"/>
      <c r="AK87" s="35"/>
      <c r="AL87" s="35"/>
      <c r="AM87" s="66" t="str">
        <f>IF(AN8= "","",AN8)</f>
        <v>7. 6. 2023</v>
      </c>
      <c r="AN87" s="66"/>
      <c r="AO87" s="35"/>
      <c r="AP87" s="35"/>
      <c r="AQ87" s="35"/>
      <c r="AR87" s="36"/>
      <c r="B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6"/>
      <c r="BE88" s="35"/>
    </row>
    <row r="89" s="2" customFormat="1" ht="15.15" customHeight="1">
      <c r="A89" s="35"/>
      <c r="B89" s="36"/>
      <c r="C89" s="29" t="s">
        <v>24</v>
      </c>
      <c r="D89" s="35"/>
      <c r="E89" s="35"/>
      <c r="F89" s="35"/>
      <c r="G89" s="35"/>
      <c r="H89" s="35"/>
      <c r="I89" s="35"/>
      <c r="J89" s="35"/>
      <c r="K89" s="35"/>
      <c r="L89" s="4" t="str">
        <f>IF(E11= "","",E11)</f>
        <v>Střední škola a Základní škola, Oselce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9" t="s">
        <v>30</v>
      </c>
      <c r="AJ89" s="35"/>
      <c r="AK89" s="35"/>
      <c r="AL89" s="35"/>
      <c r="AM89" s="67" t="str">
        <f>IF(E17="","",E17)</f>
        <v>Ing. Václav Sládek</v>
      </c>
      <c r="AN89" s="4"/>
      <c r="AO89" s="4"/>
      <c r="AP89" s="4"/>
      <c r="AQ89" s="35"/>
      <c r="AR89" s="36"/>
      <c r="AS89" s="68" t="s">
        <v>56</v>
      </c>
      <c r="AT89" s="69"/>
      <c r="AU89" s="70"/>
      <c r="AV89" s="70"/>
      <c r="AW89" s="70"/>
      <c r="AX89" s="70"/>
      <c r="AY89" s="70"/>
      <c r="AZ89" s="70"/>
      <c r="BA89" s="70"/>
      <c r="BB89" s="70"/>
      <c r="BC89" s="70"/>
      <c r="BD89" s="71"/>
      <c r="BE89" s="35"/>
    </row>
    <row r="90" s="2" customFormat="1" ht="15.15" customHeight="1">
      <c r="A90" s="35"/>
      <c r="B90" s="36"/>
      <c r="C90" s="29" t="s">
        <v>28</v>
      </c>
      <c r="D90" s="35"/>
      <c r="E90" s="35"/>
      <c r="F90" s="35"/>
      <c r="G90" s="35"/>
      <c r="H90" s="35"/>
      <c r="I90" s="35"/>
      <c r="J90" s="35"/>
      <c r="K90" s="35"/>
      <c r="L90" s="4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9" t="s">
        <v>33</v>
      </c>
      <c r="AJ90" s="35"/>
      <c r="AK90" s="35"/>
      <c r="AL90" s="35"/>
      <c r="AM90" s="67" t="str">
        <f>IF(E20="","",E20)</f>
        <v>Jitka Heřmanová</v>
      </c>
      <c r="AN90" s="4"/>
      <c r="AO90" s="4"/>
      <c r="AP90" s="4"/>
      <c r="AQ90" s="35"/>
      <c r="AR90" s="36"/>
      <c r="AS90" s="72"/>
      <c r="AT90" s="73"/>
      <c r="AU90" s="74"/>
      <c r="AV90" s="74"/>
      <c r="AW90" s="74"/>
      <c r="AX90" s="74"/>
      <c r="AY90" s="74"/>
      <c r="AZ90" s="74"/>
      <c r="BA90" s="74"/>
      <c r="BB90" s="74"/>
      <c r="BC90" s="74"/>
      <c r="BD90" s="75"/>
      <c r="BE90" s="35"/>
    </row>
    <row r="91" s="2" customFormat="1" ht="10.8" customHeight="1">
      <c r="A91" s="35"/>
      <c r="B91" s="36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6"/>
      <c r="AS91" s="72"/>
      <c r="AT91" s="73"/>
      <c r="AU91" s="74"/>
      <c r="AV91" s="74"/>
      <c r="AW91" s="74"/>
      <c r="AX91" s="74"/>
      <c r="AY91" s="74"/>
      <c r="AZ91" s="74"/>
      <c r="BA91" s="74"/>
      <c r="BB91" s="74"/>
      <c r="BC91" s="74"/>
      <c r="BD91" s="75"/>
      <c r="BE91" s="35"/>
    </row>
    <row r="92" s="2" customFormat="1" ht="29.28" customHeight="1">
      <c r="A92" s="35"/>
      <c r="B92" s="36"/>
      <c r="C92" s="76" t="s">
        <v>57</v>
      </c>
      <c r="D92" s="77"/>
      <c r="E92" s="77"/>
      <c r="F92" s="77"/>
      <c r="G92" s="77"/>
      <c r="H92" s="78"/>
      <c r="I92" s="79" t="s">
        <v>58</v>
      </c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80" t="s">
        <v>59</v>
      </c>
      <c r="AH92" s="77"/>
      <c r="AI92" s="77"/>
      <c r="AJ92" s="77"/>
      <c r="AK92" s="77"/>
      <c r="AL92" s="77"/>
      <c r="AM92" s="77"/>
      <c r="AN92" s="79" t="s">
        <v>60</v>
      </c>
      <c r="AO92" s="77"/>
      <c r="AP92" s="81"/>
      <c r="AQ92" s="82" t="s">
        <v>61</v>
      </c>
      <c r="AR92" s="36"/>
      <c r="AS92" s="83" t="s">
        <v>62</v>
      </c>
      <c r="AT92" s="84" t="s">
        <v>63</v>
      </c>
      <c r="AU92" s="84" t="s">
        <v>64</v>
      </c>
      <c r="AV92" s="84" t="s">
        <v>65</v>
      </c>
      <c r="AW92" s="84" t="s">
        <v>66</v>
      </c>
      <c r="AX92" s="84" t="s">
        <v>67</v>
      </c>
      <c r="AY92" s="84" t="s">
        <v>68</v>
      </c>
      <c r="AZ92" s="84" t="s">
        <v>69</v>
      </c>
      <c r="BA92" s="84" t="s">
        <v>70</v>
      </c>
      <c r="BB92" s="84" t="s">
        <v>71</v>
      </c>
      <c r="BC92" s="84" t="s">
        <v>72</v>
      </c>
      <c r="BD92" s="85" t="s">
        <v>73</v>
      </c>
      <c r="BE92" s="35"/>
    </row>
    <row r="93" s="2" customFormat="1" ht="10.8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6"/>
      <c r="AS93" s="86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8"/>
      <c r="BE93" s="35"/>
    </row>
    <row r="94" s="6" customFormat="1" ht="32.4" customHeight="1">
      <c r="A94" s="6"/>
      <c r="B94" s="89"/>
      <c r="C94" s="90" t="s">
        <v>74</v>
      </c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  <c r="AE94" s="91"/>
      <c r="AF94" s="91"/>
      <c r="AG94" s="92">
        <f>ROUND(AG95,2)</f>
        <v>0</v>
      </c>
      <c r="AH94" s="92"/>
      <c r="AI94" s="92"/>
      <c r="AJ94" s="92"/>
      <c r="AK94" s="92"/>
      <c r="AL94" s="92"/>
      <c r="AM94" s="92"/>
      <c r="AN94" s="93">
        <f>SUM(AG94,AT94)</f>
        <v>0</v>
      </c>
      <c r="AO94" s="93"/>
      <c r="AP94" s="93"/>
      <c r="AQ94" s="94" t="s">
        <v>1</v>
      </c>
      <c r="AR94" s="89"/>
      <c r="AS94" s="95">
        <f>ROUND(AS95,2)</f>
        <v>0</v>
      </c>
      <c r="AT94" s="96">
        <f>ROUND(SUM(AV94:AW94),2)</f>
        <v>0</v>
      </c>
      <c r="AU94" s="97">
        <f>ROUND(AU95,5)</f>
        <v>0</v>
      </c>
      <c r="AV94" s="96">
        <f>ROUND(AZ94*L29,2)</f>
        <v>0</v>
      </c>
      <c r="AW94" s="96">
        <f>ROUND(BA94*L30,2)</f>
        <v>0</v>
      </c>
      <c r="AX94" s="96">
        <f>ROUND(BB94*L29,2)</f>
        <v>0</v>
      </c>
      <c r="AY94" s="96">
        <f>ROUND(BC94*L30,2)</f>
        <v>0</v>
      </c>
      <c r="AZ94" s="96">
        <f>ROUND(AZ95,2)</f>
        <v>0</v>
      </c>
      <c r="BA94" s="96">
        <f>ROUND(BA95,2)</f>
        <v>0</v>
      </c>
      <c r="BB94" s="96">
        <f>ROUND(BB95,2)</f>
        <v>0</v>
      </c>
      <c r="BC94" s="96">
        <f>ROUND(BC95,2)</f>
        <v>0</v>
      </c>
      <c r="BD94" s="98">
        <f>ROUND(BD95,2)</f>
        <v>0</v>
      </c>
      <c r="BE94" s="6"/>
      <c r="BS94" s="99" t="s">
        <v>75</v>
      </c>
      <c r="BT94" s="99" t="s">
        <v>76</v>
      </c>
      <c r="BU94" s="100" t="s">
        <v>77</v>
      </c>
      <c r="BV94" s="99" t="s">
        <v>78</v>
      </c>
      <c r="BW94" s="99" t="s">
        <v>4</v>
      </c>
      <c r="BX94" s="99" t="s">
        <v>79</v>
      </c>
      <c r="CL94" s="99" t="s">
        <v>1</v>
      </c>
    </row>
    <row r="95" s="7" customFormat="1" ht="16.5" customHeight="1">
      <c r="A95" s="101" t="s">
        <v>80</v>
      </c>
      <c r="B95" s="102"/>
      <c r="C95" s="103"/>
      <c r="D95" s="104" t="s">
        <v>81</v>
      </c>
      <c r="E95" s="104"/>
      <c r="F95" s="104"/>
      <c r="G95" s="104"/>
      <c r="H95" s="104"/>
      <c r="I95" s="105"/>
      <c r="J95" s="104" t="s">
        <v>82</v>
      </c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6">
        <f>'SO 710 - Stavební úpravy ...'!J30</f>
        <v>0</v>
      </c>
      <c r="AH95" s="105"/>
      <c r="AI95" s="105"/>
      <c r="AJ95" s="105"/>
      <c r="AK95" s="105"/>
      <c r="AL95" s="105"/>
      <c r="AM95" s="105"/>
      <c r="AN95" s="106">
        <f>SUM(AG95,AT95)</f>
        <v>0</v>
      </c>
      <c r="AO95" s="105"/>
      <c r="AP95" s="105"/>
      <c r="AQ95" s="107" t="s">
        <v>83</v>
      </c>
      <c r="AR95" s="102"/>
      <c r="AS95" s="108">
        <v>0</v>
      </c>
      <c r="AT95" s="109">
        <f>ROUND(SUM(AV95:AW95),2)</f>
        <v>0</v>
      </c>
      <c r="AU95" s="110">
        <f>'SO 710 - Stavební úpravy ...'!P129</f>
        <v>0</v>
      </c>
      <c r="AV95" s="109">
        <f>'SO 710 - Stavební úpravy ...'!J33</f>
        <v>0</v>
      </c>
      <c r="AW95" s="109">
        <f>'SO 710 - Stavební úpravy ...'!J34</f>
        <v>0</v>
      </c>
      <c r="AX95" s="109">
        <f>'SO 710 - Stavební úpravy ...'!J35</f>
        <v>0</v>
      </c>
      <c r="AY95" s="109">
        <f>'SO 710 - Stavební úpravy ...'!J36</f>
        <v>0</v>
      </c>
      <c r="AZ95" s="109">
        <f>'SO 710 - Stavební úpravy ...'!F33</f>
        <v>0</v>
      </c>
      <c r="BA95" s="109">
        <f>'SO 710 - Stavební úpravy ...'!F34</f>
        <v>0</v>
      </c>
      <c r="BB95" s="109">
        <f>'SO 710 - Stavební úpravy ...'!F35</f>
        <v>0</v>
      </c>
      <c r="BC95" s="109">
        <f>'SO 710 - Stavební úpravy ...'!F36</f>
        <v>0</v>
      </c>
      <c r="BD95" s="111">
        <f>'SO 710 - Stavební úpravy ...'!F37</f>
        <v>0</v>
      </c>
      <c r="BE95" s="7"/>
      <c r="BT95" s="112" t="s">
        <v>84</v>
      </c>
      <c r="BV95" s="112" t="s">
        <v>78</v>
      </c>
      <c r="BW95" s="112" t="s">
        <v>85</v>
      </c>
      <c r="BX95" s="112" t="s">
        <v>4</v>
      </c>
      <c r="CL95" s="112" t="s">
        <v>1</v>
      </c>
      <c r="CM95" s="112" t="s">
        <v>86</v>
      </c>
    </row>
    <row r="96" s="2" customFormat="1" ht="30" customHeight="1">
      <c r="A96" s="35"/>
      <c r="B96" s="36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6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57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36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 710 - Stavební úpravy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5" t="s">
        <v>5</v>
      </c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85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86</v>
      </c>
    </row>
    <row r="4" s="1" customFormat="1" ht="24.96" customHeight="1">
      <c r="B4" s="19"/>
      <c r="D4" s="20" t="s">
        <v>87</v>
      </c>
      <c r="L4" s="19"/>
      <c r="M4" s="113" t="s">
        <v>10</v>
      </c>
      <c r="AT4" s="16" t="s">
        <v>3</v>
      </c>
    </row>
    <row r="5" s="1" customFormat="1" ht="6.96" customHeight="1">
      <c r="B5" s="19"/>
      <c r="L5" s="19"/>
    </row>
    <row r="6" s="1" customFormat="1" ht="12" customHeight="1">
      <c r="B6" s="19"/>
      <c r="D6" s="29" t="s">
        <v>16</v>
      </c>
      <c r="L6" s="19"/>
    </row>
    <row r="7" s="1" customFormat="1" ht="16.5" customHeight="1">
      <c r="B7" s="19"/>
      <c r="E7" s="114" t="str">
        <f>'Rekapitulace stavby'!K6</f>
        <v>Oselce, zámek nádvoří, odvodnění střech</v>
      </c>
      <c r="F7" s="29"/>
      <c r="G7" s="29"/>
      <c r="H7" s="29"/>
      <c r="L7" s="19"/>
    </row>
    <row r="8" s="2" customFormat="1" ht="12" customHeight="1">
      <c r="A8" s="35"/>
      <c r="B8" s="36"/>
      <c r="C8" s="35"/>
      <c r="D8" s="29" t="s">
        <v>88</v>
      </c>
      <c r="E8" s="35"/>
      <c r="F8" s="35"/>
      <c r="G8" s="35"/>
      <c r="H8" s="35"/>
      <c r="I8" s="35"/>
      <c r="J8" s="35"/>
      <c r="K8" s="35"/>
      <c r="L8" s="52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36"/>
      <c r="C9" s="35"/>
      <c r="D9" s="35"/>
      <c r="E9" s="64" t="s">
        <v>89</v>
      </c>
      <c r="F9" s="35"/>
      <c r="G9" s="35"/>
      <c r="H9" s="35"/>
      <c r="I9" s="35"/>
      <c r="J9" s="35"/>
      <c r="K9" s="35"/>
      <c r="L9" s="52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36"/>
      <c r="C10" s="35"/>
      <c r="D10" s="35"/>
      <c r="E10" s="35"/>
      <c r="F10" s="35"/>
      <c r="G10" s="35"/>
      <c r="H10" s="35"/>
      <c r="I10" s="35"/>
      <c r="J10" s="35"/>
      <c r="K10" s="35"/>
      <c r="L10" s="52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36"/>
      <c r="C11" s="35"/>
      <c r="D11" s="29" t="s">
        <v>18</v>
      </c>
      <c r="E11" s="35"/>
      <c r="F11" s="24" t="s">
        <v>1</v>
      </c>
      <c r="G11" s="35"/>
      <c r="H11" s="35"/>
      <c r="I11" s="29" t="s">
        <v>19</v>
      </c>
      <c r="J11" s="24" t="s">
        <v>1</v>
      </c>
      <c r="K11" s="35"/>
      <c r="L11" s="52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36"/>
      <c r="C12" s="35"/>
      <c r="D12" s="29" t="s">
        <v>20</v>
      </c>
      <c r="E12" s="35"/>
      <c r="F12" s="24" t="s">
        <v>21</v>
      </c>
      <c r="G12" s="35"/>
      <c r="H12" s="35"/>
      <c r="I12" s="29" t="s">
        <v>22</v>
      </c>
      <c r="J12" s="66" t="str">
        <f>'Rekapitulace stavby'!AN8</f>
        <v>7. 6. 2023</v>
      </c>
      <c r="K12" s="35"/>
      <c r="L12" s="52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36"/>
      <c r="C13" s="35"/>
      <c r="D13" s="35"/>
      <c r="E13" s="35"/>
      <c r="F13" s="35"/>
      <c r="G13" s="35"/>
      <c r="H13" s="35"/>
      <c r="I13" s="35"/>
      <c r="J13" s="35"/>
      <c r="K13" s="35"/>
      <c r="L13" s="52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36"/>
      <c r="C14" s="35"/>
      <c r="D14" s="29" t="s">
        <v>24</v>
      </c>
      <c r="E14" s="35"/>
      <c r="F14" s="35"/>
      <c r="G14" s="35"/>
      <c r="H14" s="35"/>
      <c r="I14" s="29" t="s">
        <v>25</v>
      </c>
      <c r="J14" s="24" t="s">
        <v>1</v>
      </c>
      <c r="K14" s="35"/>
      <c r="L14" s="52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36"/>
      <c r="C15" s="35"/>
      <c r="D15" s="35"/>
      <c r="E15" s="24" t="s">
        <v>26</v>
      </c>
      <c r="F15" s="35"/>
      <c r="G15" s="35"/>
      <c r="H15" s="35"/>
      <c r="I15" s="29" t="s">
        <v>27</v>
      </c>
      <c r="J15" s="24" t="s">
        <v>1</v>
      </c>
      <c r="K15" s="35"/>
      <c r="L15" s="52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36"/>
      <c r="C16" s="35"/>
      <c r="D16" s="35"/>
      <c r="E16" s="35"/>
      <c r="F16" s="35"/>
      <c r="G16" s="35"/>
      <c r="H16" s="35"/>
      <c r="I16" s="35"/>
      <c r="J16" s="35"/>
      <c r="K16" s="35"/>
      <c r="L16" s="52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36"/>
      <c r="C17" s="35"/>
      <c r="D17" s="29" t="s">
        <v>28</v>
      </c>
      <c r="E17" s="35"/>
      <c r="F17" s="35"/>
      <c r="G17" s="35"/>
      <c r="H17" s="35"/>
      <c r="I17" s="29" t="s">
        <v>25</v>
      </c>
      <c r="J17" s="30" t="str">
        <f>'Rekapitulace stavby'!AN13</f>
        <v>Vyplň údaj</v>
      </c>
      <c r="K17" s="35"/>
      <c r="L17" s="52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36"/>
      <c r="C18" s="35"/>
      <c r="D18" s="35"/>
      <c r="E18" s="30" t="str">
        <f>'Rekapitulace stavby'!E14</f>
        <v>Vyplň údaj</v>
      </c>
      <c r="F18" s="24"/>
      <c r="G18" s="24"/>
      <c r="H18" s="24"/>
      <c r="I18" s="29" t="s">
        <v>27</v>
      </c>
      <c r="J18" s="30" t="str">
        <f>'Rekapitulace stavby'!AN14</f>
        <v>Vyplň údaj</v>
      </c>
      <c r="K18" s="35"/>
      <c r="L18" s="52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36"/>
      <c r="C19" s="35"/>
      <c r="D19" s="35"/>
      <c r="E19" s="35"/>
      <c r="F19" s="35"/>
      <c r="G19" s="35"/>
      <c r="H19" s="35"/>
      <c r="I19" s="35"/>
      <c r="J19" s="35"/>
      <c r="K19" s="35"/>
      <c r="L19" s="52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36"/>
      <c r="C20" s="35"/>
      <c r="D20" s="29" t="s">
        <v>30</v>
      </c>
      <c r="E20" s="35"/>
      <c r="F20" s="35"/>
      <c r="G20" s="35"/>
      <c r="H20" s="35"/>
      <c r="I20" s="29" t="s">
        <v>25</v>
      </c>
      <c r="J20" s="24" t="s">
        <v>1</v>
      </c>
      <c r="K20" s="35"/>
      <c r="L20" s="52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36"/>
      <c r="C21" s="35"/>
      <c r="D21" s="35"/>
      <c r="E21" s="24" t="s">
        <v>31</v>
      </c>
      <c r="F21" s="35"/>
      <c r="G21" s="35"/>
      <c r="H21" s="35"/>
      <c r="I21" s="29" t="s">
        <v>27</v>
      </c>
      <c r="J21" s="24" t="s">
        <v>1</v>
      </c>
      <c r="K21" s="35"/>
      <c r="L21" s="52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36"/>
      <c r="C22" s="35"/>
      <c r="D22" s="35"/>
      <c r="E22" s="35"/>
      <c r="F22" s="35"/>
      <c r="G22" s="35"/>
      <c r="H22" s="35"/>
      <c r="I22" s="35"/>
      <c r="J22" s="35"/>
      <c r="K22" s="35"/>
      <c r="L22" s="52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36"/>
      <c r="C23" s="35"/>
      <c r="D23" s="29" t="s">
        <v>33</v>
      </c>
      <c r="E23" s="35"/>
      <c r="F23" s="35"/>
      <c r="G23" s="35"/>
      <c r="H23" s="35"/>
      <c r="I23" s="29" t="s">
        <v>25</v>
      </c>
      <c r="J23" s="24" t="s">
        <v>1</v>
      </c>
      <c r="K23" s="35"/>
      <c r="L23" s="52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36"/>
      <c r="C24" s="35"/>
      <c r="D24" s="35"/>
      <c r="E24" s="24" t="s">
        <v>34</v>
      </c>
      <c r="F24" s="35"/>
      <c r="G24" s="35"/>
      <c r="H24" s="35"/>
      <c r="I24" s="29" t="s">
        <v>27</v>
      </c>
      <c r="J24" s="24" t="s">
        <v>1</v>
      </c>
      <c r="K24" s="35"/>
      <c r="L24" s="52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36"/>
      <c r="C25" s="35"/>
      <c r="D25" s="35"/>
      <c r="E25" s="35"/>
      <c r="F25" s="35"/>
      <c r="G25" s="35"/>
      <c r="H25" s="35"/>
      <c r="I25" s="35"/>
      <c r="J25" s="35"/>
      <c r="K25" s="35"/>
      <c r="L25" s="52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36"/>
      <c r="C26" s="35"/>
      <c r="D26" s="29" t="s">
        <v>35</v>
      </c>
      <c r="E26" s="35"/>
      <c r="F26" s="35"/>
      <c r="G26" s="35"/>
      <c r="H26" s="35"/>
      <c r="I26" s="35"/>
      <c r="J26" s="35"/>
      <c r="K26" s="35"/>
      <c r="L26" s="52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15"/>
      <c r="B27" s="116"/>
      <c r="C27" s="115"/>
      <c r="D27" s="115"/>
      <c r="E27" s="33" t="s">
        <v>1</v>
      </c>
      <c r="F27" s="33"/>
      <c r="G27" s="33"/>
      <c r="H27" s="33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="2" customFormat="1" ht="6.96" customHeight="1">
      <c r="A28" s="35"/>
      <c r="B28" s="36"/>
      <c r="C28" s="35"/>
      <c r="D28" s="35"/>
      <c r="E28" s="35"/>
      <c r="F28" s="35"/>
      <c r="G28" s="35"/>
      <c r="H28" s="35"/>
      <c r="I28" s="35"/>
      <c r="J28" s="35"/>
      <c r="K28" s="35"/>
      <c r="L28" s="52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36"/>
      <c r="C29" s="35"/>
      <c r="D29" s="87"/>
      <c r="E29" s="87"/>
      <c r="F29" s="87"/>
      <c r="G29" s="87"/>
      <c r="H29" s="87"/>
      <c r="I29" s="87"/>
      <c r="J29" s="87"/>
      <c r="K29" s="87"/>
      <c r="L29" s="52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36"/>
      <c r="C30" s="35"/>
      <c r="D30" s="118" t="s">
        <v>36</v>
      </c>
      <c r="E30" s="35"/>
      <c r="F30" s="35"/>
      <c r="G30" s="35"/>
      <c r="H30" s="35"/>
      <c r="I30" s="35"/>
      <c r="J30" s="93">
        <f>ROUND(J129, 2)</f>
        <v>0</v>
      </c>
      <c r="K30" s="35"/>
      <c r="L30" s="52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36"/>
      <c r="C31" s="35"/>
      <c r="D31" s="87"/>
      <c r="E31" s="87"/>
      <c r="F31" s="87"/>
      <c r="G31" s="87"/>
      <c r="H31" s="87"/>
      <c r="I31" s="87"/>
      <c r="J31" s="87"/>
      <c r="K31" s="87"/>
      <c r="L31" s="52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36"/>
      <c r="C32" s="35"/>
      <c r="D32" s="35"/>
      <c r="E32" s="35"/>
      <c r="F32" s="40" t="s">
        <v>38</v>
      </c>
      <c r="G32" s="35"/>
      <c r="H32" s="35"/>
      <c r="I32" s="40" t="s">
        <v>37</v>
      </c>
      <c r="J32" s="40" t="s">
        <v>39</v>
      </c>
      <c r="K32" s="35"/>
      <c r="L32" s="52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36"/>
      <c r="C33" s="35"/>
      <c r="D33" s="119" t="s">
        <v>40</v>
      </c>
      <c r="E33" s="29" t="s">
        <v>41</v>
      </c>
      <c r="F33" s="120">
        <f>ROUND((SUM(BE129:BE190)),  2)</f>
        <v>0</v>
      </c>
      <c r="G33" s="35"/>
      <c r="H33" s="35"/>
      <c r="I33" s="121">
        <v>0.20999999999999999</v>
      </c>
      <c r="J33" s="120">
        <f>ROUND(((SUM(BE129:BE190))*I33),  2)</f>
        <v>0</v>
      </c>
      <c r="K33" s="35"/>
      <c r="L33" s="52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36"/>
      <c r="C34" s="35"/>
      <c r="D34" s="35"/>
      <c r="E34" s="29" t="s">
        <v>42</v>
      </c>
      <c r="F34" s="120">
        <f>ROUND((SUM(BF129:BF190)),  2)</f>
        <v>0</v>
      </c>
      <c r="G34" s="35"/>
      <c r="H34" s="35"/>
      <c r="I34" s="121">
        <v>0.14999999999999999</v>
      </c>
      <c r="J34" s="120">
        <f>ROUND(((SUM(BF129:BF190))*I34),  2)</f>
        <v>0</v>
      </c>
      <c r="K34" s="35"/>
      <c r="L34" s="52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36"/>
      <c r="C35" s="35"/>
      <c r="D35" s="35"/>
      <c r="E35" s="29" t="s">
        <v>43</v>
      </c>
      <c r="F35" s="120">
        <f>ROUND((SUM(BG129:BG190)),  2)</f>
        <v>0</v>
      </c>
      <c r="G35" s="35"/>
      <c r="H35" s="35"/>
      <c r="I35" s="121">
        <v>0.20999999999999999</v>
      </c>
      <c r="J35" s="120">
        <f>0</f>
        <v>0</v>
      </c>
      <c r="K35" s="35"/>
      <c r="L35" s="52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36"/>
      <c r="C36" s="35"/>
      <c r="D36" s="35"/>
      <c r="E36" s="29" t="s">
        <v>44</v>
      </c>
      <c r="F36" s="120">
        <f>ROUND((SUM(BH129:BH190)),  2)</f>
        <v>0</v>
      </c>
      <c r="G36" s="35"/>
      <c r="H36" s="35"/>
      <c r="I36" s="121">
        <v>0.14999999999999999</v>
      </c>
      <c r="J36" s="120">
        <f>0</f>
        <v>0</v>
      </c>
      <c r="K36" s="35"/>
      <c r="L36" s="52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36"/>
      <c r="C37" s="35"/>
      <c r="D37" s="35"/>
      <c r="E37" s="29" t="s">
        <v>45</v>
      </c>
      <c r="F37" s="120">
        <f>ROUND((SUM(BI129:BI190)),  2)</f>
        <v>0</v>
      </c>
      <c r="G37" s="35"/>
      <c r="H37" s="35"/>
      <c r="I37" s="121">
        <v>0</v>
      </c>
      <c r="J37" s="120">
        <f>0</f>
        <v>0</v>
      </c>
      <c r="K37" s="35"/>
      <c r="L37" s="52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36"/>
      <c r="C38" s="35"/>
      <c r="D38" s="35"/>
      <c r="E38" s="35"/>
      <c r="F38" s="35"/>
      <c r="G38" s="35"/>
      <c r="H38" s="35"/>
      <c r="I38" s="35"/>
      <c r="J38" s="35"/>
      <c r="K38" s="35"/>
      <c r="L38" s="52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36"/>
      <c r="C39" s="122"/>
      <c r="D39" s="123" t="s">
        <v>46</v>
      </c>
      <c r="E39" s="78"/>
      <c r="F39" s="78"/>
      <c r="G39" s="124" t="s">
        <v>47</v>
      </c>
      <c r="H39" s="125" t="s">
        <v>48</v>
      </c>
      <c r="I39" s="78"/>
      <c r="J39" s="126">
        <f>SUM(J30:J37)</f>
        <v>0</v>
      </c>
      <c r="K39" s="127"/>
      <c r="L39" s="52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36"/>
      <c r="C40" s="35"/>
      <c r="D40" s="35"/>
      <c r="E40" s="35"/>
      <c r="F40" s="35"/>
      <c r="G40" s="35"/>
      <c r="H40" s="35"/>
      <c r="I40" s="35"/>
      <c r="J40" s="35"/>
      <c r="K40" s="35"/>
      <c r="L40" s="52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9"/>
      <c r="L41" s="19"/>
    </row>
    <row r="42" s="1" customFormat="1" ht="14.4" customHeight="1">
      <c r="B42" s="19"/>
      <c r="L42" s="19"/>
    </row>
    <row r="43" s="1" customFormat="1" ht="14.4" customHeight="1">
      <c r="B43" s="19"/>
      <c r="L43" s="19"/>
    </row>
    <row r="44" s="1" customFormat="1" ht="14.4" customHeight="1">
      <c r="B44" s="19"/>
      <c r="L44" s="19"/>
    </row>
    <row r="45" s="1" customFormat="1" ht="14.4" customHeight="1">
      <c r="B45" s="19"/>
      <c r="L45" s="19"/>
    </row>
    <row r="46" s="1" customFormat="1" ht="14.4" customHeight="1">
      <c r="B46" s="19"/>
      <c r="L46" s="19"/>
    </row>
    <row r="47" s="1" customFormat="1" ht="14.4" customHeight="1">
      <c r="B47" s="19"/>
      <c r="L47" s="19"/>
    </row>
    <row r="48" s="1" customFormat="1" ht="14.4" customHeight="1">
      <c r="B48" s="19"/>
      <c r="L48" s="19"/>
    </row>
    <row r="49" s="1" customFormat="1" ht="14.4" customHeight="1">
      <c r="B49" s="19"/>
      <c r="L49" s="19"/>
    </row>
    <row r="50" s="2" customFormat="1" ht="14.4" customHeight="1">
      <c r="B50" s="52"/>
      <c r="D50" s="53" t="s">
        <v>49</v>
      </c>
      <c r="E50" s="54"/>
      <c r="F50" s="54"/>
      <c r="G50" s="53" t="s">
        <v>50</v>
      </c>
      <c r="H50" s="54"/>
      <c r="I50" s="54"/>
      <c r="J50" s="54"/>
      <c r="K50" s="54"/>
      <c r="L50" s="5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2" customFormat="1">
      <c r="A61" s="35"/>
      <c r="B61" s="36"/>
      <c r="C61" s="35"/>
      <c r="D61" s="55" t="s">
        <v>51</v>
      </c>
      <c r="E61" s="38"/>
      <c r="F61" s="128" t="s">
        <v>52</v>
      </c>
      <c r="G61" s="55" t="s">
        <v>51</v>
      </c>
      <c r="H61" s="38"/>
      <c r="I61" s="38"/>
      <c r="J61" s="129" t="s">
        <v>52</v>
      </c>
      <c r="K61" s="38"/>
      <c r="L61" s="52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9"/>
      <c r="L62" s="19"/>
    </row>
    <row r="63">
      <c r="B63" s="19"/>
      <c r="L63" s="19"/>
    </row>
    <row r="64">
      <c r="B64" s="19"/>
      <c r="L64" s="19"/>
    </row>
    <row r="65" s="2" customFormat="1">
      <c r="A65" s="35"/>
      <c r="B65" s="36"/>
      <c r="C65" s="35"/>
      <c r="D65" s="53" t="s">
        <v>53</v>
      </c>
      <c r="E65" s="56"/>
      <c r="F65" s="56"/>
      <c r="G65" s="53" t="s">
        <v>54</v>
      </c>
      <c r="H65" s="56"/>
      <c r="I65" s="56"/>
      <c r="J65" s="56"/>
      <c r="K65" s="56"/>
      <c r="L65" s="52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2" customFormat="1">
      <c r="A76" s="35"/>
      <c r="B76" s="36"/>
      <c r="C76" s="35"/>
      <c r="D76" s="55" t="s">
        <v>51</v>
      </c>
      <c r="E76" s="38"/>
      <c r="F76" s="128" t="s">
        <v>52</v>
      </c>
      <c r="G76" s="55" t="s">
        <v>51</v>
      </c>
      <c r="H76" s="38"/>
      <c r="I76" s="38"/>
      <c r="J76" s="129" t="s">
        <v>52</v>
      </c>
      <c r="K76" s="38"/>
      <c r="L76" s="52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2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52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90</v>
      </c>
      <c r="D82" s="35"/>
      <c r="E82" s="35"/>
      <c r="F82" s="35"/>
      <c r="G82" s="35"/>
      <c r="H82" s="35"/>
      <c r="I82" s="35"/>
      <c r="J82" s="35"/>
      <c r="K82" s="35"/>
      <c r="L82" s="52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5"/>
      <c r="D83" s="35"/>
      <c r="E83" s="35"/>
      <c r="F83" s="35"/>
      <c r="G83" s="35"/>
      <c r="H83" s="35"/>
      <c r="I83" s="35"/>
      <c r="J83" s="35"/>
      <c r="K83" s="35"/>
      <c r="L83" s="52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5"/>
      <c r="E84" s="35"/>
      <c r="F84" s="35"/>
      <c r="G84" s="35"/>
      <c r="H84" s="35"/>
      <c r="I84" s="35"/>
      <c r="J84" s="35"/>
      <c r="K84" s="35"/>
      <c r="L84" s="52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5"/>
      <c r="D85" s="35"/>
      <c r="E85" s="114" t="str">
        <f>E7</f>
        <v>Oselce, zámek nádvoří, odvodnění střech</v>
      </c>
      <c r="F85" s="29"/>
      <c r="G85" s="29"/>
      <c r="H85" s="29"/>
      <c r="I85" s="35"/>
      <c r="J85" s="35"/>
      <c r="K85" s="35"/>
      <c r="L85" s="52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88</v>
      </c>
      <c r="D86" s="35"/>
      <c r="E86" s="35"/>
      <c r="F86" s="35"/>
      <c r="G86" s="35"/>
      <c r="H86" s="35"/>
      <c r="I86" s="35"/>
      <c r="J86" s="35"/>
      <c r="K86" s="35"/>
      <c r="L86" s="52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5"/>
      <c r="D87" s="35"/>
      <c r="E87" s="64" t="str">
        <f>E9</f>
        <v>SO 710 - Stavební úpravy - okapy a svody</v>
      </c>
      <c r="F87" s="35"/>
      <c r="G87" s="35"/>
      <c r="H87" s="35"/>
      <c r="I87" s="35"/>
      <c r="J87" s="35"/>
      <c r="K87" s="35"/>
      <c r="L87" s="52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5"/>
      <c r="D88" s="35"/>
      <c r="E88" s="35"/>
      <c r="F88" s="35"/>
      <c r="G88" s="35"/>
      <c r="H88" s="35"/>
      <c r="I88" s="35"/>
      <c r="J88" s="35"/>
      <c r="K88" s="35"/>
      <c r="L88" s="52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5"/>
      <c r="E89" s="35"/>
      <c r="F89" s="24" t="str">
        <f>F12</f>
        <v>Oselce</v>
      </c>
      <c r="G89" s="35"/>
      <c r="H89" s="35"/>
      <c r="I89" s="29" t="s">
        <v>22</v>
      </c>
      <c r="J89" s="66" t="str">
        <f>IF(J12="","",J12)</f>
        <v>7. 6. 2023</v>
      </c>
      <c r="K89" s="35"/>
      <c r="L89" s="52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5"/>
      <c r="D90" s="35"/>
      <c r="E90" s="35"/>
      <c r="F90" s="35"/>
      <c r="G90" s="35"/>
      <c r="H90" s="35"/>
      <c r="I90" s="35"/>
      <c r="J90" s="35"/>
      <c r="K90" s="35"/>
      <c r="L90" s="52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5"/>
      <c r="E91" s="35"/>
      <c r="F91" s="24" t="str">
        <f>E15</f>
        <v>Střední škola a Základní škola, Oselce</v>
      </c>
      <c r="G91" s="35"/>
      <c r="H91" s="35"/>
      <c r="I91" s="29" t="s">
        <v>30</v>
      </c>
      <c r="J91" s="33" t="str">
        <f>E21</f>
        <v>Ing. Václav Sládek</v>
      </c>
      <c r="K91" s="35"/>
      <c r="L91" s="52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28</v>
      </c>
      <c r="D92" s="35"/>
      <c r="E92" s="35"/>
      <c r="F92" s="24" t="str">
        <f>IF(E18="","",E18)</f>
        <v>Vyplň údaj</v>
      </c>
      <c r="G92" s="35"/>
      <c r="H92" s="35"/>
      <c r="I92" s="29" t="s">
        <v>33</v>
      </c>
      <c r="J92" s="33" t="str">
        <f>E24</f>
        <v>Jitka Heřmanová</v>
      </c>
      <c r="K92" s="35"/>
      <c r="L92" s="52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5"/>
      <c r="D93" s="35"/>
      <c r="E93" s="35"/>
      <c r="F93" s="35"/>
      <c r="G93" s="35"/>
      <c r="H93" s="35"/>
      <c r="I93" s="35"/>
      <c r="J93" s="35"/>
      <c r="K93" s="35"/>
      <c r="L93" s="52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30" t="s">
        <v>91</v>
      </c>
      <c r="D94" s="122"/>
      <c r="E94" s="122"/>
      <c r="F94" s="122"/>
      <c r="G94" s="122"/>
      <c r="H94" s="122"/>
      <c r="I94" s="122"/>
      <c r="J94" s="131" t="s">
        <v>92</v>
      </c>
      <c r="K94" s="122"/>
      <c r="L94" s="52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5"/>
      <c r="D95" s="35"/>
      <c r="E95" s="35"/>
      <c r="F95" s="35"/>
      <c r="G95" s="35"/>
      <c r="H95" s="35"/>
      <c r="I95" s="35"/>
      <c r="J95" s="35"/>
      <c r="K95" s="35"/>
      <c r="L95" s="52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32" t="s">
        <v>93</v>
      </c>
      <c r="D96" s="35"/>
      <c r="E96" s="35"/>
      <c r="F96" s="35"/>
      <c r="G96" s="35"/>
      <c r="H96" s="35"/>
      <c r="I96" s="35"/>
      <c r="J96" s="93">
        <f>J129</f>
        <v>0</v>
      </c>
      <c r="K96" s="35"/>
      <c r="L96" s="52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6" t="s">
        <v>94</v>
      </c>
    </row>
    <row r="97" s="9" customFormat="1" ht="24.96" customHeight="1">
      <c r="A97" s="9"/>
      <c r="B97" s="133"/>
      <c r="C97" s="9"/>
      <c r="D97" s="134" t="s">
        <v>95</v>
      </c>
      <c r="E97" s="135"/>
      <c r="F97" s="135"/>
      <c r="G97" s="135"/>
      <c r="H97" s="135"/>
      <c r="I97" s="135"/>
      <c r="J97" s="136">
        <f>J130</f>
        <v>0</v>
      </c>
      <c r="K97" s="9"/>
      <c r="L97" s="13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37"/>
      <c r="C98" s="10"/>
      <c r="D98" s="138" t="s">
        <v>96</v>
      </c>
      <c r="E98" s="139"/>
      <c r="F98" s="139"/>
      <c r="G98" s="139"/>
      <c r="H98" s="139"/>
      <c r="I98" s="139"/>
      <c r="J98" s="140">
        <f>J131</f>
        <v>0</v>
      </c>
      <c r="K98" s="10"/>
      <c r="L98" s="137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37"/>
      <c r="C99" s="10"/>
      <c r="D99" s="138" t="s">
        <v>97</v>
      </c>
      <c r="E99" s="139"/>
      <c r="F99" s="139"/>
      <c r="G99" s="139"/>
      <c r="H99" s="139"/>
      <c r="I99" s="139"/>
      <c r="J99" s="140">
        <f>J138</f>
        <v>0</v>
      </c>
      <c r="K99" s="10"/>
      <c r="L99" s="137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37"/>
      <c r="C100" s="10"/>
      <c r="D100" s="138" t="s">
        <v>98</v>
      </c>
      <c r="E100" s="139"/>
      <c r="F100" s="139"/>
      <c r="G100" s="139"/>
      <c r="H100" s="139"/>
      <c r="I100" s="139"/>
      <c r="J100" s="140">
        <f>J141</f>
        <v>0</v>
      </c>
      <c r="K100" s="10"/>
      <c r="L100" s="137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37"/>
      <c r="C101" s="10"/>
      <c r="D101" s="138" t="s">
        <v>99</v>
      </c>
      <c r="E101" s="139"/>
      <c r="F101" s="139"/>
      <c r="G101" s="139"/>
      <c r="H101" s="139"/>
      <c r="I101" s="139"/>
      <c r="J101" s="140">
        <f>J149</f>
        <v>0</v>
      </c>
      <c r="K101" s="10"/>
      <c r="L101" s="137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37"/>
      <c r="C102" s="10"/>
      <c r="D102" s="138" t="s">
        <v>100</v>
      </c>
      <c r="E102" s="139"/>
      <c r="F102" s="139"/>
      <c r="G102" s="139"/>
      <c r="H102" s="139"/>
      <c r="I102" s="139"/>
      <c r="J102" s="140">
        <f>J155</f>
        <v>0</v>
      </c>
      <c r="K102" s="10"/>
      <c r="L102" s="137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33"/>
      <c r="C103" s="9"/>
      <c r="D103" s="134" t="s">
        <v>101</v>
      </c>
      <c r="E103" s="135"/>
      <c r="F103" s="135"/>
      <c r="G103" s="135"/>
      <c r="H103" s="135"/>
      <c r="I103" s="135"/>
      <c r="J103" s="136">
        <f>J157</f>
        <v>0</v>
      </c>
      <c r="K103" s="9"/>
      <c r="L103" s="13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37"/>
      <c r="C104" s="10"/>
      <c r="D104" s="138" t="s">
        <v>102</v>
      </c>
      <c r="E104" s="139"/>
      <c r="F104" s="139"/>
      <c r="G104" s="139"/>
      <c r="H104" s="139"/>
      <c r="I104" s="139"/>
      <c r="J104" s="140">
        <f>J158</f>
        <v>0</v>
      </c>
      <c r="K104" s="10"/>
      <c r="L104" s="137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37"/>
      <c r="C105" s="10"/>
      <c r="D105" s="138" t="s">
        <v>103</v>
      </c>
      <c r="E105" s="139"/>
      <c r="F105" s="139"/>
      <c r="G105" s="139"/>
      <c r="H105" s="139"/>
      <c r="I105" s="139"/>
      <c r="J105" s="140">
        <f>J164</f>
        <v>0</v>
      </c>
      <c r="K105" s="10"/>
      <c r="L105" s="137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33"/>
      <c r="C106" s="9"/>
      <c r="D106" s="134" t="s">
        <v>104</v>
      </c>
      <c r="E106" s="135"/>
      <c r="F106" s="135"/>
      <c r="G106" s="135"/>
      <c r="H106" s="135"/>
      <c r="I106" s="135"/>
      <c r="J106" s="136">
        <f>J179</f>
        <v>0</v>
      </c>
      <c r="K106" s="9"/>
      <c r="L106" s="133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37"/>
      <c r="C107" s="10"/>
      <c r="D107" s="138" t="s">
        <v>105</v>
      </c>
      <c r="E107" s="139"/>
      <c r="F107" s="139"/>
      <c r="G107" s="139"/>
      <c r="H107" s="139"/>
      <c r="I107" s="139"/>
      <c r="J107" s="140">
        <f>J180</f>
        <v>0</v>
      </c>
      <c r="K107" s="10"/>
      <c r="L107" s="137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37"/>
      <c r="C108" s="10"/>
      <c r="D108" s="138" t="s">
        <v>106</v>
      </c>
      <c r="E108" s="139"/>
      <c r="F108" s="139"/>
      <c r="G108" s="139"/>
      <c r="H108" s="139"/>
      <c r="I108" s="139"/>
      <c r="J108" s="140">
        <f>J185</f>
        <v>0</v>
      </c>
      <c r="K108" s="10"/>
      <c r="L108" s="137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37"/>
      <c r="C109" s="10"/>
      <c r="D109" s="138" t="s">
        <v>107</v>
      </c>
      <c r="E109" s="139"/>
      <c r="F109" s="139"/>
      <c r="G109" s="139"/>
      <c r="H109" s="139"/>
      <c r="I109" s="139"/>
      <c r="J109" s="140">
        <f>J189</f>
        <v>0</v>
      </c>
      <c r="K109" s="10"/>
      <c r="L109" s="137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5"/>
      <c r="B110" s="36"/>
      <c r="C110" s="35"/>
      <c r="D110" s="35"/>
      <c r="E110" s="35"/>
      <c r="F110" s="35"/>
      <c r="G110" s="35"/>
      <c r="H110" s="35"/>
      <c r="I110" s="35"/>
      <c r="J110" s="35"/>
      <c r="K110" s="35"/>
      <c r="L110" s="52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57"/>
      <c r="C111" s="58"/>
      <c r="D111" s="58"/>
      <c r="E111" s="58"/>
      <c r="F111" s="58"/>
      <c r="G111" s="58"/>
      <c r="H111" s="58"/>
      <c r="I111" s="58"/>
      <c r="J111" s="58"/>
      <c r="K111" s="58"/>
      <c r="L111" s="52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5" s="2" customFormat="1" ht="6.96" customHeight="1">
      <c r="A115" s="35"/>
      <c r="B115" s="59"/>
      <c r="C115" s="60"/>
      <c r="D115" s="60"/>
      <c r="E115" s="60"/>
      <c r="F115" s="60"/>
      <c r="G115" s="60"/>
      <c r="H115" s="60"/>
      <c r="I115" s="60"/>
      <c r="J115" s="60"/>
      <c r="K115" s="60"/>
      <c r="L115" s="52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24.96" customHeight="1">
      <c r="A116" s="35"/>
      <c r="B116" s="36"/>
      <c r="C116" s="20" t="s">
        <v>108</v>
      </c>
      <c r="D116" s="35"/>
      <c r="E116" s="35"/>
      <c r="F116" s="35"/>
      <c r="G116" s="35"/>
      <c r="H116" s="35"/>
      <c r="I116" s="35"/>
      <c r="J116" s="35"/>
      <c r="K116" s="35"/>
      <c r="L116" s="52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5"/>
      <c r="D117" s="35"/>
      <c r="E117" s="35"/>
      <c r="F117" s="35"/>
      <c r="G117" s="35"/>
      <c r="H117" s="35"/>
      <c r="I117" s="35"/>
      <c r="J117" s="35"/>
      <c r="K117" s="35"/>
      <c r="L117" s="52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16</v>
      </c>
      <c r="D118" s="35"/>
      <c r="E118" s="35"/>
      <c r="F118" s="35"/>
      <c r="G118" s="35"/>
      <c r="H118" s="35"/>
      <c r="I118" s="35"/>
      <c r="J118" s="35"/>
      <c r="K118" s="35"/>
      <c r="L118" s="52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6.5" customHeight="1">
      <c r="A119" s="35"/>
      <c r="B119" s="36"/>
      <c r="C119" s="35"/>
      <c r="D119" s="35"/>
      <c r="E119" s="114" t="str">
        <f>E7</f>
        <v>Oselce, zámek nádvoří, odvodnění střech</v>
      </c>
      <c r="F119" s="29"/>
      <c r="G119" s="29"/>
      <c r="H119" s="29"/>
      <c r="I119" s="35"/>
      <c r="J119" s="35"/>
      <c r="K119" s="35"/>
      <c r="L119" s="52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88</v>
      </c>
      <c r="D120" s="35"/>
      <c r="E120" s="35"/>
      <c r="F120" s="35"/>
      <c r="G120" s="35"/>
      <c r="H120" s="35"/>
      <c r="I120" s="35"/>
      <c r="J120" s="35"/>
      <c r="K120" s="35"/>
      <c r="L120" s="52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6.5" customHeight="1">
      <c r="A121" s="35"/>
      <c r="B121" s="36"/>
      <c r="C121" s="35"/>
      <c r="D121" s="35"/>
      <c r="E121" s="64" t="str">
        <f>E9</f>
        <v>SO 710 - Stavební úpravy - okapy a svody</v>
      </c>
      <c r="F121" s="35"/>
      <c r="G121" s="35"/>
      <c r="H121" s="35"/>
      <c r="I121" s="35"/>
      <c r="J121" s="35"/>
      <c r="K121" s="35"/>
      <c r="L121" s="52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5"/>
      <c r="D122" s="35"/>
      <c r="E122" s="35"/>
      <c r="F122" s="35"/>
      <c r="G122" s="35"/>
      <c r="H122" s="35"/>
      <c r="I122" s="35"/>
      <c r="J122" s="35"/>
      <c r="K122" s="35"/>
      <c r="L122" s="52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20</v>
      </c>
      <c r="D123" s="35"/>
      <c r="E123" s="35"/>
      <c r="F123" s="24" t="str">
        <f>F12</f>
        <v>Oselce</v>
      </c>
      <c r="G123" s="35"/>
      <c r="H123" s="35"/>
      <c r="I123" s="29" t="s">
        <v>22</v>
      </c>
      <c r="J123" s="66" t="str">
        <f>IF(J12="","",J12)</f>
        <v>7. 6. 2023</v>
      </c>
      <c r="K123" s="35"/>
      <c r="L123" s="52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5"/>
      <c r="D124" s="35"/>
      <c r="E124" s="35"/>
      <c r="F124" s="35"/>
      <c r="G124" s="35"/>
      <c r="H124" s="35"/>
      <c r="I124" s="35"/>
      <c r="J124" s="35"/>
      <c r="K124" s="35"/>
      <c r="L124" s="52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24</v>
      </c>
      <c r="D125" s="35"/>
      <c r="E125" s="35"/>
      <c r="F125" s="24" t="str">
        <f>E15</f>
        <v>Střední škola a Základní škola, Oselce</v>
      </c>
      <c r="G125" s="35"/>
      <c r="H125" s="35"/>
      <c r="I125" s="29" t="s">
        <v>30</v>
      </c>
      <c r="J125" s="33" t="str">
        <f>E21</f>
        <v>Ing. Václav Sládek</v>
      </c>
      <c r="K125" s="35"/>
      <c r="L125" s="52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5.15" customHeight="1">
      <c r="A126" s="35"/>
      <c r="B126" s="36"/>
      <c r="C126" s="29" t="s">
        <v>28</v>
      </c>
      <c r="D126" s="35"/>
      <c r="E126" s="35"/>
      <c r="F126" s="24" t="str">
        <f>IF(E18="","",E18)</f>
        <v>Vyplň údaj</v>
      </c>
      <c r="G126" s="35"/>
      <c r="H126" s="35"/>
      <c r="I126" s="29" t="s">
        <v>33</v>
      </c>
      <c r="J126" s="33" t="str">
        <f>E24</f>
        <v>Jitka Heřmanová</v>
      </c>
      <c r="K126" s="35"/>
      <c r="L126" s="52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0.32" customHeight="1">
      <c r="A127" s="35"/>
      <c r="B127" s="36"/>
      <c r="C127" s="35"/>
      <c r="D127" s="35"/>
      <c r="E127" s="35"/>
      <c r="F127" s="35"/>
      <c r="G127" s="35"/>
      <c r="H127" s="35"/>
      <c r="I127" s="35"/>
      <c r="J127" s="35"/>
      <c r="K127" s="35"/>
      <c r="L127" s="52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11" customFormat="1" ht="29.28" customHeight="1">
      <c r="A128" s="141"/>
      <c r="B128" s="142"/>
      <c r="C128" s="143" t="s">
        <v>109</v>
      </c>
      <c r="D128" s="144" t="s">
        <v>61</v>
      </c>
      <c r="E128" s="144" t="s">
        <v>57</v>
      </c>
      <c r="F128" s="144" t="s">
        <v>58</v>
      </c>
      <c r="G128" s="144" t="s">
        <v>110</v>
      </c>
      <c r="H128" s="144" t="s">
        <v>111</v>
      </c>
      <c r="I128" s="144" t="s">
        <v>112</v>
      </c>
      <c r="J128" s="144" t="s">
        <v>92</v>
      </c>
      <c r="K128" s="145" t="s">
        <v>113</v>
      </c>
      <c r="L128" s="146"/>
      <c r="M128" s="83" t="s">
        <v>1</v>
      </c>
      <c r="N128" s="84" t="s">
        <v>40</v>
      </c>
      <c r="O128" s="84" t="s">
        <v>114</v>
      </c>
      <c r="P128" s="84" t="s">
        <v>115</v>
      </c>
      <c r="Q128" s="84" t="s">
        <v>116</v>
      </c>
      <c r="R128" s="84" t="s">
        <v>117</v>
      </c>
      <c r="S128" s="84" t="s">
        <v>118</v>
      </c>
      <c r="T128" s="85" t="s">
        <v>119</v>
      </c>
      <c r="U128" s="141"/>
      <c r="V128" s="141"/>
      <c r="W128" s="141"/>
      <c r="X128" s="141"/>
      <c r="Y128" s="141"/>
      <c r="Z128" s="141"/>
      <c r="AA128" s="141"/>
      <c r="AB128" s="141"/>
      <c r="AC128" s="141"/>
      <c r="AD128" s="141"/>
      <c r="AE128" s="141"/>
    </row>
    <row r="129" s="2" customFormat="1" ht="22.8" customHeight="1">
      <c r="A129" s="35"/>
      <c r="B129" s="36"/>
      <c r="C129" s="90" t="s">
        <v>120</v>
      </c>
      <c r="D129" s="35"/>
      <c r="E129" s="35"/>
      <c r="F129" s="35"/>
      <c r="G129" s="35"/>
      <c r="H129" s="35"/>
      <c r="I129" s="35"/>
      <c r="J129" s="147">
        <f>BK129</f>
        <v>0</v>
      </c>
      <c r="K129" s="35"/>
      <c r="L129" s="36"/>
      <c r="M129" s="86"/>
      <c r="N129" s="70"/>
      <c r="O129" s="87"/>
      <c r="P129" s="148">
        <f>P130+P157+P179</f>
        <v>0</v>
      </c>
      <c r="Q129" s="87"/>
      <c r="R129" s="148">
        <f>R130+R157+R179</f>
        <v>1.9565999999999999</v>
      </c>
      <c r="S129" s="87"/>
      <c r="T129" s="149">
        <f>T130+T157+T179</f>
        <v>4.4377599999999999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6" t="s">
        <v>75</v>
      </c>
      <c r="AU129" s="16" t="s">
        <v>94</v>
      </c>
      <c r="BK129" s="150">
        <f>BK130+BK157+BK179</f>
        <v>0</v>
      </c>
    </row>
    <row r="130" s="12" customFormat="1" ht="25.92" customHeight="1">
      <c r="A130" s="12"/>
      <c r="B130" s="151"/>
      <c r="C130" s="12"/>
      <c r="D130" s="152" t="s">
        <v>75</v>
      </c>
      <c r="E130" s="153" t="s">
        <v>121</v>
      </c>
      <c r="F130" s="153" t="s">
        <v>122</v>
      </c>
      <c r="G130" s="12"/>
      <c r="H130" s="12"/>
      <c r="I130" s="154"/>
      <c r="J130" s="155">
        <f>BK130</f>
        <v>0</v>
      </c>
      <c r="K130" s="12"/>
      <c r="L130" s="151"/>
      <c r="M130" s="156"/>
      <c r="N130" s="157"/>
      <c r="O130" s="157"/>
      <c r="P130" s="158">
        <f>P131+P138+P141+P149+P155</f>
        <v>0</v>
      </c>
      <c r="Q130" s="157"/>
      <c r="R130" s="158">
        <f>R131+R138+R141+R149+R155</f>
        <v>0.58176000000000005</v>
      </c>
      <c r="S130" s="157"/>
      <c r="T130" s="159">
        <f>T131+T138+T141+T149+T155</f>
        <v>3.1391999999999998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152" t="s">
        <v>84</v>
      </c>
      <c r="AT130" s="160" t="s">
        <v>75</v>
      </c>
      <c r="AU130" s="160" t="s">
        <v>76</v>
      </c>
      <c r="AY130" s="152" t="s">
        <v>123</v>
      </c>
      <c r="BK130" s="161">
        <f>BK131+BK138+BK141+BK149+BK155</f>
        <v>0</v>
      </c>
    </row>
    <row r="131" s="12" customFormat="1" ht="22.8" customHeight="1">
      <c r="A131" s="12"/>
      <c r="B131" s="151"/>
      <c r="C131" s="12"/>
      <c r="D131" s="152" t="s">
        <v>75</v>
      </c>
      <c r="E131" s="162" t="s">
        <v>84</v>
      </c>
      <c r="F131" s="162" t="s">
        <v>124</v>
      </c>
      <c r="G131" s="12"/>
      <c r="H131" s="12"/>
      <c r="I131" s="154"/>
      <c r="J131" s="163">
        <f>BK131</f>
        <v>0</v>
      </c>
      <c r="K131" s="12"/>
      <c r="L131" s="151"/>
      <c r="M131" s="156"/>
      <c r="N131" s="157"/>
      <c r="O131" s="157"/>
      <c r="P131" s="158">
        <f>SUM(P132:P137)</f>
        <v>0</v>
      </c>
      <c r="Q131" s="157"/>
      <c r="R131" s="158">
        <f>SUM(R132:R137)</f>
        <v>0</v>
      </c>
      <c r="S131" s="157"/>
      <c r="T131" s="159">
        <f>SUM(T132:T137)</f>
        <v>3.1391999999999998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152" t="s">
        <v>84</v>
      </c>
      <c r="AT131" s="160" t="s">
        <v>75</v>
      </c>
      <c r="AU131" s="160" t="s">
        <v>84</v>
      </c>
      <c r="AY131" s="152" t="s">
        <v>123</v>
      </c>
      <c r="BK131" s="161">
        <f>SUM(BK132:BK137)</f>
        <v>0</v>
      </c>
    </row>
    <row r="132" s="2" customFormat="1" ht="24.15" customHeight="1">
      <c r="A132" s="35"/>
      <c r="B132" s="164"/>
      <c r="C132" s="165" t="s">
        <v>84</v>
      </c>
      <c r="D132" s="165" t="s">
        <v>125</v>
      </c>
      <c r="E132" s="166" t="s">
        <v>126</v>
      </c>
      <c r="F132" s="167" t="s">
        <v>127</v>
      </c>
      <c r="G132" s="168" t="s">
        <v>128</v>
      </c>
      <c r="H132" s="169">
        <v>5.7599999999999998</v>
      </c>
      <c r="I132" s="170"/>
      <c r="J132" s="171">
        <f>ROUND(I132*H132,2)</f>
        <v>0</v>
      </c>
      <c r="K132" s="167" t="s">
        <v>129</v>
      </c>
      <c r="L132" s="36"/>
      <c r="M132" s="172" t="s">
        <v>1</v>
      </c>
      <c r="N132" s="173" t="s">
        <v>41</v>
      </c>
      <c r="O132" s="74"/>
      <c r="P132" s="174">
        <f>O132*H132</f>
        <v>0</v>
      </c>
      <c r="Q132" s="174">
        <v>0</v>
      </c>
      <c r="R132" s="174">
        <f>Q132*H132</f>
        <v>0</v>
      </c>
      <c r="S132" s="174">
        <v>0.255</v>
      </c>
      <c r="T132" s="175">
        <f>S132*H132</f>
        <v>1.4687999999999999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176" t="s">
        <v>130</v>
      </c>
      <c r="AT132" s="176" t="s">
        <v>125</v>
      </c>
      <c r="AU132" s="176" t="s">
        <v>86</v>
      </c>
      <c r="AY132" s="16" t="s">
        <v>123</v>
      </c>
      <c r="BE132" s="177">
        <f>IF(N132="základní",J132,0)</f>
        <v>0</v>
      </c>
      <c r="BF132" s="177">
        <f>IF(N132="snížená",J132,0)</f>
        <v>0</v>
      </c>
      <c r="BG132" s="177">
        <f>IF(N132="zákl. přenesená",J132,0)</f>
        <v>0</v>
      </c>
      <c r="BH132" s="177">
        <f>IF(N132="sníž. přenesená",J132,0)</f>
        <v>0</v>
      </c>
      <c r="BI132" s="177">
        <f>IF(N132="nulová",J132,0)</f>
        <v>0</v>
      </c>
      <c r="BJ132" s="16" t="s">
        <v>84</v>
      </c>
      <c r="BK132" s="177">
        <f>ROUND(I132*H132,2)</f>
        <v>0</v>
      </c>
      <c r="BL132" s="16" t="s">
        <v>130</v>
      </c>
      <c r="BM132" s="176" t="s">
        <v>131</v>
      </c>
    </row>
    <row r="133" s="13" customFormat="1">
      <c r="A133" s="13"/>
      <c r="B133" s="178"/>
      <c r="C133" s="13"/>
      <c r="D133" s="179" t="s">
        <v>132</v>
      </c>
      <c r="E133" s="180" t="s">
        <v>1</v>
      </c>
      <c r="F133" s="181" t="s">
        <v>133</v>
      </c>
      <c r="G133" s="13"/>
      <c r="H133" s="182">
        <v>5.7599999999999998</v>
      </c>
      <c r="I133" s="183"/>
      <c r="J133" s="13"/>
      <c r="K133" s="13"/>
      <c r="L133" s="178"/>
      <c r="M133" s="184"/>
      <c r="N133" s="185"/>
      <c r="O133" s="185"/>
      <c r="P133" s="185"/>
      <c r="Q133" s="185"/>
      <c r="R133" s="185"/>
      <c r="S133" s="185"/>
      <c r="T133" s="18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0" t="s">
        <v>132</v>
      </c>
      <c r="AU133" s="180" t="s">
        <v>86</v>
      </c>
      <c r="AV133" s="13" t="s">
        <v>86</v>
      </c>
      <c r="AW133" s="13" t="s">
        <v>32</v>
      </c>
      <c r="AX133" s="13" t="s">
        <v>84</v>
      </c>
      <c r="AY133" s="180" t="s">
        <v>123</v>
      </c>
    </row>
    <row r="134" s="2" customFormat="1" ht="24.15" customHeight="1">
      <c r="A134" s="35"/>
      <c r="B134" s="164"/>
      <c r="C134" s="165" t="s">
        <v>86</v>
      </c>
      <c r="D134" s="165" t="s">
        <v>125</v>
      </c>
      <c r="E134" s="166" t="s">
        <v>134</v>
      </c>
      <c r="F134" s="167" t="s">
        <v>135</v>
      </c>
      <c r="G134" s="168" t="s">
        <v>128</v>
      </c>
      <c r="H134" s="169">
        <v>5.7599999999999998</v>
      </c>
      <c r="I134" s="170"/>
      <c r="J134" s="171">
        <f>ROUND(I134*H134,2)</f>
        <v>0</v>
      </c>
      <c r="K134" s="167" t="s">
        <v>129</v>
      </c>
      <c r="L134" s="36"/>
      <c r="M134" s="172" t="s">
        <v>1</v>
      </c>
      <c r="N134" s="173" t="s">
        <v>41</v>
      </c>
      <c r="O134" s="74"/>
      <c r="P134" s="174">
        <f>O134*H134</f>
        <v>0</v>
      </c>
      <c r="Q134" s="174">
        <v>0</v>
      </c>
      <c r="R134" s="174">
        <f>Q134*H134</f>
        <v>0</v>
      </c>
      <c r="S134" s="174">
        <v>0.28999999999999998</v>
      </c>
      <c r="T134" s="175">
        <f>S134*H134</f>
        <v>1.6703999999999999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176" t="s">
        <v>130</v>
      </c>
      <c r="AT134" s="176" t="s">
        <v>125</v>
      </c>
      <c r="AU134" s="176" t="s">
        <v>86</v>
      </c>
      <c r="AY134" s="16" t="s">
        <v>123</v>
      </c>
      <c r="BE134" s="177">
        <f>IF(N134="základní",J134,0)</f>
        <v>0</v>
      </c>
      <c r="BF134" s="177">
        <f>IF(N134="snížená",J134,0)</f>
        <v>0</v>
      </c>
      <c r="BG134" s="177">
        <f>IF(N134="zákl. přenesená",J134,0)</f>
        <v>0</v>
      </c>
      <c r="BH134" s="177">
        <f>IF(N134="sníž. přenesená",J134,0)</f>
        <v>0</v>
      </c>
      <c r="BI134" s="177">
        <f>IF(N134="nulová",J134,0)</f>
        <v>0</v>
      </c>
      <c r="BJ134" s="16" t="s">
        <v>84</v>
      </c>
      <c r="BK134" s="177">
        <f>ROUND(I134*H134,2)</f>
        <v>0</v>
      </c>
      <c r="BL134" s="16" t="s">
        <v>130</v>
      </c>
      <c r="BM134" s="176" t="s">
        <v>136</v>
      </c>
    </row>
    <row r="135" s="2" customFormat="1" ht="24.15" customHeight="1">
      <c r="A135" s="35"/>
      <c r="B135" s="164"/>
      <c r="C135" s="165" t="s">
        <v>137</v>
      </c>
      <c r="D135" s="165" t="s">
        <v>125</v>
      </c>
      <c r="E135" s="166" t="s">
        <v>138</v>
      </c>
      <c r="F135" s="167" t="s">
        <v>139</v>
      </c>
      <c r="G135" s="168" t="s">
        <v>140</v>
      </c>
      <c r="H135" s="169">
        <v>2.8799999999999999</v>
      </c>
      <c r="I135" s="170"/>
      <c r="J135" s="171">
        <f>ROUND(I135*H135,2)</f>
        <v>0</v>
      </c>
      <c r="K135" s="167" t="s">
        <v>129</v>
      </c>
      <c r="L135" s="36"/>
      <c r="M135" s="172" t="s">
        <v>1</v>
      </c>
      <c r="N135" s="173" t="s">
        <v>41</v>
      </c>
      <c r="O135" s="74"/>
      <c r="P135" s="174">
        <f>O135*H135</f>
        <v>0</v>
      </c>
      <c r="Q135" s="174">
        <v>0</v>
      </c>
      <c r="R135" s="174">
        <f>Q135*H135</f>
        <v>0</v>
      </c>
      <c r="S135" s="174">
        <v>0</v>
      </c>
      <c r="T135" s="17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76" t="s">
        <v>130</v>
      </c>
      <c r="AT135" s="176" t="s">
        <v>125</v>
      </c>
      <c r="AU135" s="176" t="s">
        <v>86</v>
      </c>
      <c r="AY135" s="16" t="s">
        <v>123</v>
      </c>
      <c r="BE135" s="177">
        <f>IF(N135="základní",J135,0)</f>
        <v>0</v>
      </c>
      <c r="BF135" s="177">
        <f>IF(N135="snížená",J135,0)</f>
        <v>0</v>
      </c>
      <c r="BG135" s="177">
        <f>IF(N135="zákl. přenesená",J135,0)</f>
        <v>0</v>
      </c>
      <c r="BH135" s="177">
        <f>IF(N135="sníž. přenesená",J135,0)</f>
        <v>0</v>
      </c>
      <c r="BI135" s="177">
        <f>IF(N135="nulová",J135,0)</f>
        <v>0</v>
      </c>
      <c r="BJ135" s="16" t="s">
        <v>84</v>
      </c>
      <c r="BK135" s="177">
        <f>ROUND(I135*H135,2)</f>
        <v>0</v>
      </c>
      <c r="BL135" s="16" t="s">
        <v>130</v>
      </c>
      <c r="BM135" s="176" t="s">
        <v>141</v>
      </c>
    </row>
    <row r="136" s="13" customFormat="1">
      <c r="A136" s="13"/>
      <c r="B136" s="178"/>
      <c r="C136" s="13"/>
      <c r="D136" s="179" t="s">
        <v>132</v>
      </c>
      <c r="E136" s="180" t="s">
        <v>1</v>
      </c>
      <c r="F136" s="181" t="s">
        <v>142</v>
      </c>
      <c r="G136" s="13"/>
      <c r="H136" s="182">
        <v>2.8799999999999999</v>
      </c>
      <c r="I136" s="183"/>
      <c r="J136" s="13"/>
      <c r="K136" s="13"/>
      <c r="L136" s="178"/>
      <c r="M136" s="184"/>
      <c r="N136" s="185"/>
      <c r="O136" s="185"/>
      <c r="P136" s="185"/>
      <c r="Q136" s="185"/>
      <c r="R136" s="185"/>
      <c r="S136" s="185"/>
      <c r="T136" s="18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0" t="s">
        <v>132</v>
      </c>
      <c r="AU136" s="180" t="s">
        <v>86</v>
      </c>
      <c r="AV136" s="13" t="s">
        <v>86</v>
      </c>
      <c r="AW136" s="13" t="s">
        <v>32</v>
      </c>
      <c r="AX136" s="13" t="s">
        <v>84</v>
      </c>
      <c r="AY136" s="180" t="s">
        <v>123</v>
      </c>
    </row>
    <row r="137" s="2" customFormat="1" ht="24.15" customHeight="1">
      <c r="A137" s="35"/>
      <c r="B137" s="164"/>
      <c r="C137" s="165" t="s">
        <v>130</v>
      </c>
      <c r="D137" s="165" t="s">
        <v>125</v>
      </c>
      <c r="E137" s="166" t="s">
        <v>143</v>
      </c>
      <c r="F137" s="167" t="s">
        <v>144</v>
      </c>
      <c r="G137" s="168" t="s">
        <v>140</v>
      </c>
      <c r="H137" s="169">
        <v>2.8799999999999999</v>
      </c>
      <c r="I137" s="170"/>
      <c r="J137" s="171">
        <f>ROUND(I137*H137,2)</f>
        <v>0</v>
      </c>
      <c r="K137" s="167" t="s">
        <v>129</v>
      </c>
      <c r="L137" s="36"/>
      <c r="M137" s="172" t="s">
        <v>1</v>
      </c>
      <c r="N137" s="173" t="s">
        <v>41</v>
      </c>
      <c r="O137" s="74"/>
      <c r="P137" s="174">
        <f>O137*H137</f>
        <v>0</v>
      </c>
      <c r="Q137" s="174">
        <v>0</v>
      </c>
      <c r="R137" s="174">
        <f>Q137*H137</f>
        <v>0</v>
      </c>
      <c r="S137" s="174">
        <v>0</v>
      </c>
      <c r="T137" s="17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176" t="s">
        <v>130</v>
      </c>
      <c r="AT137" s="176" t="s">
        <v>125</v>
      </c>
      <c r="AU137" s="176" t="s">
        <v>86</v>
      </c>
      <c r="AY137" s="16" t="s">
        <v>123</v>
      </c>
      <c r="BE137" s="177">
        <f>IF(N137="základní",J137,0)</f>
        <v>0</v>
      </c>
      <c r="BF137" s="177">
        <f>IF(N137="snížená",J137,0)</f>
        <v>0</v>
      </c>
      <c r="BG137" s="177">
        <f>IF(N137="zákl. přenesená",J137,0)</f>
        <v>0</v>
      </c>
      <c r="BH137" s="177">
        <f>IF(N137="sníž. přenesená",J137,0)</f>
        <v>0</v>
      </c>
      <c r="BI137" s="177">
        <f>IF(N137="nulová",J137,0)</f>
        <v>0</v>
      </c>
      <c r="BJ137" s="16" t="s">
        <v>84</v>
      </c>
      <c r="BK137" s="177">
        <f>ROUND(I137*H137,2)</f>
        <v>0</v>
      </c>
      <c r="BL137" s="16" t="s">
        <v>130</v>
      </c>
      <c r="BM137" s="176" t="s">
        <v>145</v>
      </c>
    </row>
    <row r="138" s="12" customFormat="1" ht="22.8" customHeight="1">
      <c r="A138" s="12"/>
      <c r="B138" s="151"/>
      <c r="C138" s="12"/>
      <c r="D138" s="152" t="s">
        <v>75</v>
      </c>
      <c r="E138" s="162" t="s">
        <v>146</v>
      </c>
      <c r="F138" s="162" t="s">
        <v>147</v>
      </c>
      <c r="G138" s="12"/>
      <c r="H138" s="12"/>
      <c r="I138" s="154"/>
      <c r="J138" s="163">
        <f>BK138</f>
        <v>0</v>
      </c>
      <c r="K138" s="12"/>
      <c r="L138" s="151"/>
      <c r="M138" s="156"/>
      <c r="N138" s="157"/>
      <c r="O138" s="157"/>
      <c r="P138" s="158">
        <f>SUM(P139:P140)</f>
        <v>0</v>
      </c>
      <c r="Q138" s="157"/>
      <c r="R138" s="158">
        <f>SUM(R139:R140)</f>
        <v>0.58176000000000005</v>
      </c>
      <c r="S138" s="157"/>
      <c r="T138" s="159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152" t="s">
        <v>84</v>
      </c>
      <c r="AT138" s="160" t="s">
        <v>75</v>
      </c>
      <c r="AU138" s="160" t="s">
        <v>84</v>
      </c>
      <c r="AY138" s="152" t="s">
        <v>123</v>
      </c>
      <c r="BK138" s="161">
        <f>SUM(BK139:BK140)</f>
        <v>0</v>
      </c>
    </row>
    <row r="139" s="2" customFormat="1" ht="21.75" customHeight="1">
      <c r="A139" s="35"/>
      <c r="B139" s="164"/>
      <c r="C139" s="165" t="s">
        <v>146</v>
      </c>
      <c r="D139" s="165" t="s">
        <v>125</v>
      </c>
      <c r="E139" s="166" t="s">
        <v>148</v>
      </c>
      <c r="F139" s="167" t="s">
        <v>149</v>
      </c>
      <c r="G139" s="168" t="s">
        <v>128</v>
      </c>
      <c r="H139" s="169">
        <v>5.7599999999999998</v>
      </c>
      <c r="I139" s="170"/>
      <c r="J139" s="171">
        <f>ROUND(I139*H139,2)</f>
        <v>0</v>
      </c>
      <c r="K139" s="167" t="s">
        <v>129</v>
      </c>
      <c r="L139" s="36"/>
      <c r="M139" s="172" t="s">
        <v>1</v>
      </c>
      <c r="N139" s="173" t="s">
        <v>41</v>
      </c>
      <c r="O139" s="74"/>
      <c r="P139" s="174">
        <f>O139*H139</f>
        <v>0</v>
      </c>
      <c r="Q139" s="174">
        <v>0</v>
      </c>
      <c r="R139" s="174">
        <f>Q139*H139</f>
        <v>0</v>
      </c>
      <c r="S139" s="174">
        <v>0</v>
      </c>
      <c r="T139" s="17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76" t="s">
        <v>130</v>
      </c>
      <c r="AT139" s="176" t="s">
        <v>125</v>
      </c>
      <c r="AU139" s="176" t="s">
        <v>86</v>
      </c>
      <c r="AY139" s="16" t="s">
        <v>123</v>
      </c>
      <c r="BE139" s="177">
        <f>IF(N139="základní",J139,0)</f>
        <v>0</v>
      </c>
      <c r="BF139" s="177">
        <f>IF(N139="snížená",J139,0)</f>
        <v>0</v>
      </c>
      <c r="BG139" s="177">
        <f>IF(N139="zákl. přenesená",J139,0)</f>
        <v>0</v>
      </c>
      <c r="BH139" s="177">
        <f>IF(N139="sníž. přenesená",J139,0)</f>
        <v>0</v>
      </c>
      <c r="BI139" s="177">
        <f>IF(N139="nulová",J139,0)</f>
        <v>0</v>
      </c>
      <c r="BJ139" s="16" t="s">
        <v>84</v>
      </c>
      <c r="BK139" s="177">
        <f>ROUND(I139*H139,2)</f>
        <v>0</v>
      </c>
      <c r="BL139" s="16" t="s">
        <v>130</v>
      </c>
      <c r="BM139" s="176" t="s">
        <v>150</v>
      </c>
    </row>
    <row r="140" s="2" customFormat="1" ht="33" customHeight="1">
      <c r="A140" s="35"/>
      <c r="B140" s="164"/>
      <c r="C140" s="165" t="s">
        <v>151</v>
      </c>
      <c r="D140" s="165" t="s">
        <v>125</v>
      </c>
      <c r="E140" s="166" t="s">
        <v>152</v>
      </c>
      <c r="F140" s="167" t="s">
        <v>153</v>
      </c>
      <c r="G140" s="168" t="s">
        <v>128</v>
      </c>
      <c r="H140" s="169">
        <v>5.7599999999999998</v>
      </c>
      <c r="I140" s="170"/>
      <c r="J140" s="171">
        <f>ROUND(I140*H140,2)</f>
        <v>0</v>
      </c>
      <c r="K140" s="167" t="s">
        <v>129</v>
      </c>
      <c r="L140" s="36"/>
      <c r="M140" s="172" t="s">
        <v>1</v>
      </c>
      <c r="N140" s="173" t="s">
        <v>41</v>
      </c>
      <c r="O140" s="74"/>
      <c r="P140" s="174">
        <f>O140*H140</f>
        <v>0</v>
      </c>
      <c r="Q140" s="174">
        <v>0.10100000000000001</v>
      </c>
      <c r="R140" s="174">
        <f>Q140*H140</f>
        <v>0.58176000000000005</v>
      </c>
      <c r="S140" s="174">
        <v>0</v>
      </c>
      <c r="T140" s="17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76" t="s">
        <v>130</v>
      </c>
      <c r="AT140" s="176" t="s">
        <v>125</v>
      </c>
      <c r="AU140" s="176" t="s">
        <v>86</v>
      </c>
      <c r="AY140" s="16" t="s">
        <v>123</v>
      </c>
      <c r="BE140" s="177">
        <f>IF(N140="základní",J140,0)</f>
        <v>0</v>
      </c>
      <c r="BF140" s="177">
        <f>IF(N140="snížená",J140,0)</f>
        <v>0</v>
      </c>
      <c r="BG140" s="177">
        <f>IF(N140="zákl. přenesená",J140,0)</f>
        <v>0</v>
      </c>
      <c r="BH140" s="177">
        <f>IF(N140="sníž. přenesená",J140,0)</f>
        <v>0</v>
      </c>
      <c r="BI140" s="177">
        <f>IF(N140="nulová",J140,0)</f>
        <v>0</v>
      </c>
      <c r="BJ140" s="16" t="s">
        <v>84</v>
      </c>
      <c r="BK140" s="177">
        <f>ROUND(I140*H140,2)</f>
        <v>0</v>
      </c>
      <c r="BL140" s="16" t="s">
        <v>130</v>
      </c>
      <c r="BM140" s="176" t="s">
        <v>154</v>
      </c>
    </row>
    <row r="141" s="12" customFormat="1" ht="22.8" customHeight="1">
      <c r="A141" s="12"/>
      <c r="B141" s="151"/>
      <c r="C141" s="12"/>
      <c r="D141" s="152" t="s">
        <v>75</v>
      </c>
      <c r="E141" s="162" t="s">
        <v>155</v>
      </c>
      <c r="F141" s="162" t="s">
        <v>156</v>
      </c>
      <c r="G141" s="12"/>
      <c r="H141" s="12"/>
      <c r="I141" s="154"/>
      <c r="J141" s="163">
        <f>BK141</f>
        <v>0</v>
      </c>
      <c r="K141" s="12"/>
      <c r="L141" s="151"/>
      <c r="M141" s="156"/>
      <c r="N141" s="157"/>
      <c r="O141" s="157"/>
      <c r="P141" s="158">
        <f>SUM(P142:P148)</f>
        <v>0</v>
      </c>
      <c r="Q141" s="157"/>
      <c r="R141" s="158">
        <f>SUM(R142:R148)</f>
        <v>0</v>
      </c>
      <c r="S141" s="157"/>
      <c r="T141" s="159">
        <f>SUM(T142:T148)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52" t="s">
        <v>84</v>
      </c>
      <c r="AT141" s="160" t="s">
        <v>75</v>
      </c>
      <c r="AU141" s="160" t="s">
        <v>84</v>
      </c>
      <c r="AY141" s="152" t="s">
        <v>123</v>
      </c>
      <c r="BK141" s="161">
        <f>SUM(BK142:BK148)</f>
        <v>0</v>
      </c>
    </row>
    <row r="142" s="2" customFormat="1" ht="37.8" customHeight="1">
      <c r="A142" s="35"/>
      <c r="B142" s="164"/>
      <c r="C142" s="165" t="s">
        <v>157</v>
      </c>
      <c r="D142" s="165" t="s">
        <v>125</v>
      </c>
      <c r="E142" s="166" t="s">
        <v>158</v>
      </c>
      <c r="F142" s="167" t="s">
        <v>159</v>
      </c>
      <c r="G142" s="168" t="s">
        <v>128</v>
      </c>
      <c r="H142" s="169">
        <v>749</v>
      </c>
      <c r="I142" s="170"/>
      <c r="J142" s="171">
        <f>ROUND(I142*H142,2)</f>
        <v>0</v>
      </c>
      <c r="K142" s="167" t="s">
        <v>129</v>
      </c>
      <c r="L142" s="36"/>
      <c r="M142" s="172" t="s">
        <v>1</v>
      </c>
      <c r="N142" s="173" t="s">
        <v>41</v>
      </c>
      <c r="O142" s="74"/>
      <c r="P142" s="174">
        <f>O142*H142</f>
        <v>0</v>
      </c>
      <c r="Q142" s="174">
        <v>0</v>
      </c>
      <c r="R142" s="174">
        <f>Q142*H142</f>
        <v>0</v>
      </c>
      <c r="S142" s="174">
        <v>0</v>
      </c>
      <c r="T142" s="17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76" t="s">
        <v>130</v>
      </c>
      <c r="AT142" s="176" t="s">
        <v>125</v>
      </c>
      <c r="AU142" s="176" t="s">
        <v>86</v>
      </c>
      <c r="AY142" s="16" t="s">
        <v>123</v>
      </c>
      <c r="BE142" s="177">
        <f>IF(N142="základní",J142,0)</f>
        <v>0</v>
      </c>
      <c r="BF142" s="177">
        <f>IF(N142="snížená",J142,0)</f>
        <v>0</v>
      </c>
      <c r="BG142" s="177">
        <f>IF(N142="zákl. přenesená",J142,0)</f>
        <v>0</v>
      </c>
      <c r="BH142" s="177">
        <f>IF(N142="sníž. přenesená",J142,0)</f>
        <v>0</v>
      </c>
      <c r="BI142" s="177">
        <f>IF(N142="nulová",J142,0)</f>
        <v>0</v>
      </c>
      <c r="BJ142" s="16" t="s">
        <v>84</v>
      </c>
      <c r="BK142" s="177">
        <f>ROUND(I142*H142,2)</f>
        <v>0</v>
      </c>
      <c r="BL142" s="16" t="s">
        <v>130</v>
      </c>
      <c r="BM142" s="176" t="s">
        <v>160</v>
      </c>
    </row>
    <row r="143" s="13" customFormat="1">
      <c r="A143" s="13"/>
      <c r="B143" s="178"/>
      <c r="C143" s="13"/>
      <c r="D143" s="179" t="s">
        <v>132</v>
      </c>
      <c r="E143" s="180" t="s">
        <v>1</v>
      </c>
      <c r="F143" s="181" t="s">
        <v>161</v>
      </c>
      <c r="G143" s="13"/>
      <c r="H143" s="182">
        <v>749</v>
      </c>
      <c r="I143" s="183"/>
      <c r="J143" s="13"/>
      <c r="K143" s="13"/>
      <c r="L143" s="178"/>
      <c r="M143" s="184"/>
      <c r="N143" s="185"/>
      <c r="O143" s="185"/>
      <c r="P143" s="185"/>
      <c r="Q143" s="185"/>
      <c r="R143" s="185"/>
      <c r="S143" s="185"/>
      <c r="T143" s="18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180" t="s">
        <v>132</v>
      </c>
      <c r="AU143" s="180" t="s">
        <v>86</v>
      </c>
      <c r="AV143" s="13" t="s">
        <v>86</v>
      </c>
      <c r="AW143" s="13" t="s">
        <v>32</v>
      </c>
      <c r="AX143" s="13" t="s">
        <v>84</v>
      </c>
      <c r="AY143" s="180" t="s">
        <v>123</v>
      </c>
    </row>
    <row r="144" s="2" customFormat="1" ht="33" customHeight="1">
      <c r="A144" s="35"/>
      <c r="B144" s="164"/>
      <c r="C144" s="165" t="s">
        <v>162</v>
      </c>
      <c r="D144" s="165" t="s">
        <v>125</v>
      </c>
      <c r="E144" s="166" t="s">
        <v>163</v>
      </c>
      <c r="F144" s="167" t="s">
        <v>164</v>
      </c>
      <c r="G144" s="168" t="s">
        <v>128</v>
      </c>
      <c r="H144" s="169">
        <v>11235</v>
      </c>
      <c r="I144" s="170"/>
      <c r="J144" s="171">
        <f>ROUND(I144*H144,2)</f>
        <v>0</v>
      </c>
      <c r="K144" s="167" t="s">
        <v>129</v>
      </c>
      <c r="L144" s="36"/>
      <c r="M144" s="172" t="s">
        <v>1</v>
      </c>
      <c r="N144" s="173" t="s">
        <v>41</v>
      </c>
      <c r="O144" s="74"/>
      <c r="P144" s="174">
        <f>O144*H144</f>
        <v>0</v>
      </c>
      <c r="Q144" s="174">
        <v>0</v>
      </c>
      <c r="R144" s="174">
        <f>Q144*H144</f>
        <v>0</v>
      </c>
      <c r="S144" s="174">
        <v>0</v>
      </c>
      <c r="T144" s="17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76" t="s">
        <v>130</v>
      </c>
      <c r="AT144" s="176" t="s">
        <v>125</v>
      </c>
      <c r="AU144" s="176" t="s">
        <v>86</v>
      </c>
      <c r="AY144" s="16" t="s">
        <v>123</v>
      </c>
      <c r="BE144" s="177">
        <f>IF(N144="základní",J144,0)</f>
        <v>0</v>
      </c>
      <c r="BF144" s="177">
        <f>IF(N144="snížená",J144,0)</f>
        <v>0</v>
      </c>
      <c r="BG144" s="177">
        <f>IF(N144="zákl. přenesená",J144,0)</f>
        <v>0</v>
      </c>
      <c r="BH144" s="177">
        <f>IF(N144="sníž. přenesená",J144,0)</f>
        <v>0</v>
      </c>
      <c r="BI144" s="177">
        <f>IF(N144="nulová",J144,0)</f>
        <v>0</v>
      </c>
      <c r="BJ144" s="16" t="s">
        <v>84</v>
      </c>
      <c r="BK144" s="177">
        <f>ROUND(I144*H144,2)</f>
        <v>0</v>
      </c>
      <c r="BL144" s="16" t="s">
        <v>130</v>
      </c>
      <c r="BM144" s="176" t="s">
        <v>165</v>
      </c>
    </row>
    <row r="145" s="13" customFormat="1">
      <c r="A145" s="13"/>
      <c r="B145" s="178"/>
      <c r="C145" s="13"/>
      <c r="D145" s="179" t="s">
        <v>132</v>
      </c>
      <c r="E145" s="13"/>
      <c r="F145" s="181" t="s">
        <v>166</v>
      </c>
      <c r="G145" s="13"/>
      <c r="H145" s="182">
        <v>11235</v>
      </c>
      <c r="I145" s="183"/>
      <c r="J145" s="13"/>
      <c r="K145" s="13"/>
      <c r="L145" s="178"/>
      <c r="M145" s="184"/>
      <c r="N145" s="185"/>
      <c r="O145" s="185"/>
      <c r="P145" s="185"/>
      <c r="Q145" s="185"/>
      <c r="R145" s="185"/>
      <c r="S145" s="185"/>
      <c r="T145" s="18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0" t="s">
        <v>132</v>
      </c>
      <c r="AU145" s="180" t="s">
        <v>86</v>
      </c>
      <c r="AV145" s="13" t="s">
        <v>86</v>
      </c>
      <c r="AW145" s="13" t="s">
        <v>3</v>
      </c>
      <c r="AX145" s="13" t="s">
        <v>84</v>
      </c>
      <c r="AY145" s="180" t="s">
        <v>123</v>
      </c>
    </row>
    <row r="146" s="2" customFormat="1" ht="37.8" customHeight="1">
      <c r="A146" s="35"/>
      <c r="B146" s="164"/>
      <c r="C146" s="165" t="s">
        <v>155</v>
      </c>
      <c r="D146" s="165" t="s">
        <v>125</v>
      </c>
      <c r="E146" s="166" t="s">
        <v>167</v>
      </c>
      <c r="F146" s="167" t="s">
        <v>168</v>
      </c>
      <c r="G146" s="168" t="s">
        <v>128</v>
      </c>
      <c r="H146" s="169">
        <v>749</v>
      </c>
      <c r="I146" s="170"/>
      <c r="J146" s="171">
        <f>ROUND(I146*H146,2)</f>
        <v>0</v>
      </c>
      <c r="K146" s="167" t="s">
        <v>129</v>
      </c>
      <c r="L146" s="36"/>
      <c r="M146" s="172" t="s">
        <v>1</v>
      </c>
      <c r="N146" s="173" t="s">
        <v>41</v>
      </c>
      <c r="O146" s="74"/>
      <c r="P146" s="174">
        <f>O146*H146</f>
        <v>0</v>
      </c>
      <c r="Q146" s="174">
        <v>0</v>
      </c>
      <c r="R146" s="174">
        <f>Q146*H146</f>
        <v>0</v>
      </c>
      <c r="S146" s="174">
        <v>0</v>
      </c>
      <c r="T146" s="17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76" t="s">
        <v>130</v>
      </c>
      <c r="AT146" s="176" t="s">
        <v>125</v>
      </c>
      <c r="AU146" s="176" t="s">
        <v>86</v>
      </c>
      <c r="AY146" s="16" t="s">
        <v>123</v>
      </c>
      <c r="BE146" s="177">
        <f>IF(N146="základní",J146,0)</f>
        <v>0</v>
      </c>
      <c r="BF146" s="177">
        <f>IF(N146="snížená",J146,0)</f>
        <v>0</v>
      </c>
      <c r="BG146" s="177">
        <f>IF(N146="zákl. přenesená",J146,0)</f>
        <v>0</v>
      </c>
      <c r="BH146" s="177">
        <f>IF(N146="sníž. přenesená",J146,0)</f>
        <v>0</v>
      </c>
      <c r="BI146" s="177">
        <f>IF(N146="nulová",J146,0)</f>
        <v>0</v>
      </c>
      <c r="BJ146" s="16" t="s">
        <v>84</v>
      </c>
      <c r="BK146" s="177">
        <f>ROUND(I146*H146,2)</f>
        <v>0</v>
      </c>
      <c r="BL146" s="16" t="s">
        <v>130</v>
      </c>
      <c r="BM146" s="176" t="s">
        <v>169</v>
      </c>
    </row>
    <row r="147" s="2" customFormat="1" ht="33" customHeight="1">
      <c r="A147" s="35"/>
      <c r="B147" s="164"/>
      <c r="C147" s="165" t="s">
        <v>170</v>
      </c>
      <c r="D147" s="165" t="s">
        <v>125</v>
      </c>
      <c r="E147" s="166" t="s">
        <v>171</v>
      </c>
      <c r="F147" s="167" t="s">
        <v>172</v>
      </c>
      <c r="G147" s="168" t="s">
        <v>128</v>
      </c>
      <c r="H147" s="169">
        <v>5.7599999999999998</v>
      </c>
      <c r="I147" s="170"/>
      <c r="J147" s="171">
        <f>ROUND(I147*H147,2)</f>
        <v>0</v>
      </c>
      <c r="K147" s="167" t="s">
        <v>129</v>
      </c>
      <c r="L147" s="36"/>
      <c r="M147" s="172" t="s">
        <v>1</v>
      </c>
      <c r="N147" s="173" t="s">
        <v>41</v>
      </c>
      <c r="O147" s="74"/>
      <c r="P147" s="174">
        <f>O147*H147</f>
        <v>0</v>
      </c>
      <c r="Q147" s="174">
        <v>0</v>
      </c>
      <c r="R147" s="174">
        <f>Q147*H147</f>
        <v>0</v>
      </c>
      <c r="S147" s="174">
        <v>0</v>
      </c>
      <c r="T147" s="17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76" t="s">
        <v>130</v>
      </c>
      <c r="AT147" s="176" t="s">
        <v>125</v>
      </c>
      <c r="AU147" s="176" t="s">
        <v>86</v>
      </c>
      <c r="AY147" s="16" t="s">
        <v>123</v>
      </c>
      <c r="BE147" s="177">
        <f>IF(N147="základní",J147,0)</f>
        <v>0</v>
      </c>
      <c r="BF147" s="177">
        <f>IF(N147="snížená",J147,0)</f>
        <v>0</v>
      </c>
      <c r="BG147" s="177">
        <f>IF(N147="zákl. přenesená",J147,0)</f>
        <v>0</v>
      </c>
      <c r="BH147" s="177">
        <f>IF(N147="sníž. přenesená",J147,0)</f>
        <v>0</v>
      </c>
      <c r="BI147" s="177">
        <f>IF(N147="nulová",J147,0)</f>
        <v>0</v>
      </c>
      <c r="BJ147" s="16" t="s">
        <v>84</v>
      </c>
      <c r="BK147" s="177">
        <f>ROUND(I147*H147,2)</f>
        <v>0</v>
      </c>
      <c r="BL147" s="16" t="s">
        <v>130</v>
      </c>
      <c r="BM147" s="176" t="s">
        <v>173</v>
      </c>
    </row>
    <row r="148" s="2" customFormat="1" ht="24.15" customHeight="1">
      <c r="A148" s="35"/>
      <c r="B148" s="164"/>
      <c r="C148" s="165" t="s">
        <v>174</v>
      </c>
      <c r="D148" s="165" t="s">
        <v>125</v>
      </c>
      <c r="E148" s="166" t="s">
        <v>175</v>
      </c>
      <c r="F148" s="167" t="s">
        <v>176</v>
      </c>
      <c r="G148" s="168" t="s">
        <v>128</v>
      </c>
      <c r="H148" s="169">
        <v>749</v>
      </c>
      <c r="I148" s="170"/>
      <c r="J148" s="171">
        <f>ROUND(I148*H148,2)</f>
        <v>0</v>
      </c>
      <c r="K148" s="167" t="s">
        <v>129</v>
      </c>
      <c r="L148" s="36"/>
      <c r="M148" s="172" t="s">
        <v>1</v>
      </c>
      <c r="N148" s="173" t="s">
        <v>41</v>
      </c>
      <c r="O148" s="74"/>
      <c r="P148" s="174">
        <f>O148*H148</f>
        <v>0</v>
      </c>
      <c r="Q148" s="174">
        <v>0</v>
      </c>
      <c r="R148" s="174">
        <f>Q148*H148</f>
        <v>0</v>
      </c>
      <c r="S148" s="174">
        <v>0</v>
      </c>
      <c r="T148" s="17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76" t="s">
        <v>130</v>
      </c>
      <c r="AT148" s="176" t="s">
        <v>125</v>
      </c>
      <c r="AU148" s="176" t="s">
        <v>86</v>
      </c>
      <c r="AY148" s="16" t="s">
        <v>123</v>
      </c>
      <c r="BE148" s="177">
        <f>IF(N148="základní",J148,0)</f>
        <v>0</v>
      </c>
      <c r="BF148" s="177">
        <f>IF(N148="snížená",J148,0)</f>
        <v>0</v>
      </c>
      <c r="BG148" s="177">
        <f>IF(N148="zákl. přenesená",J148,0)</f>
        <v>0</v>
      </c>
      <c r="BH148" s="177">
        <f>IF(N148="sníž. přenesená",J148,0)</f>
        <v>0</v>
      </c>
      <c r="BI148" s="177">
        <f>IF(N148="nulová",J148,0)</f>
        <v>0</v>
      </c>
      <c r="BJ148" s="16" t="s">
        <v>84</v>
      </c>
      <c r="BK148" s="177">
        <f>ROUND(I148*H148,2)</f>
        <v>0</v>
      </c>
      <c r="BL148" s="16" t="s">
        <v>130</v>
      </c>
      <c r="BM148" s="176" t="s">
        <v>177</v>
      </c>
    </row>
    <row r="149" s="12" customFormat="1" ht="22.8" customHeight="1">
      <c r="A149" s="12"/>
      <c r="B149" s="151"/>
      <c r="C149" s="12"/>
      <c r="D149" s="152" t="s">
        <v>75</v>
      </c>
      <c r="E149" s="162" t="s">
        <v>178</v>
      </c>
      <c r="F149" s="162" t="s">
        <v>179</v>
      </c>
      <c r="G149" s="12"/>
      <c r="H149" s="12"/>
      <c r="I149" s="154"/>
      <c r="J149" s="163">
        <f>BK149</f>
        <v>0</v>
      </c>
      <c r="K149" s="12"/>
      <c r="L149" s="151"/>
      <c r="M149" s="156"/>
      <c r="N149" s="157"/>
      <c r="O149" s="157"/>
      <c r="P149" s="158">
        <f>SUM(P150:P154)</f>
        <v>0</v>
      </c>
      <c r="Q149" s="157"/>
      <c r="R149" s="158">
        <f>SUM(R150:R154)</f>
        <v>0</v>
      </c>
      <c r="S149" s="157"/>
      <c r="T149" s="159">
        <f>SUM(T150:T154)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152" t="s">
        <v>84</v>
      </c>
      <c r="AT149" s="160" t="s">
        <v>75</v>
      </c>
      <c r="AU149" s="160" t="s">
        <v>84</v>
      </c>
      <c r="AY149" s="152" t="s">
        <v>123</v>
      </c>
      <c r="BK149" s="161">
        <f>SUM(BK150:BK154)</f>
        <v>0</v>
      </c>
    </row>
    <row r="150" s="2" customFormat="1" ht="24.15" customHeight="1">
      <c r="A150" s="35"/>
      <c r="B150" s="164"/>
      <c r="C150" s="165" t="s">
        <v>180</v>
      </c>
      <c r="D150" s="165" t="s">
        <v>125</v>
      </c>
      <c r="E150" s="166" t="s">
        <v>181</v>
      </c>
      <c r="F150" s="167" t="s">
        <v>182</v>
      </c>
      <c r="G150" s="168" t="s">
        <v>183</v>
      </c>
      <c r="H150" s="169">
        <v>4.4379999999999997</v>
      </c>
      <c r="I150" s="170"/>
      <c r="J150" s="171">
        <f>ROUND(I150*H150,2)</f>
        <v>0</v>
      </c>
      <c r="K150" s="167" t="s">
        <v>129</v>
      </c>
      <c r="L150" s="36"/>
      <c r="M150" s="172" t="s">
        <v>1</v>
      </c>
      <c r="N150" s="173" t="s">
        <v>41</v>
      </c>
      <c r="O150" s="74"/>
      <c r="P150" s="174">
        <f>O150*H150</f>
        <v>0</v>
      </c>
      <c r="Q150" s="174">
        <v>0</v>
      </c>
      <c r="R150" s="174">
        <f>Q150*H150</f>
        <v>0</v>
      </c>
      <c r="S150" s="174">
        <v>0</v>
      </c>
      <c r="T150" s="17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176" t="s">
        <v>130</v>
      </c>
      <c r="AT150" s="176" t="s">
        <v>125</v>
      </c>
      <c r="AU150" s="176" t="s">
        <v>86</v>
      </c>
      <c r="AY150" s="16" t="s">
        <v>123</v>
      </c>
      <c r="BE150" s="177">
        <f>IF(N150="základní",J150,0)</f>
        <v>0</v>
      </c>
      <c r="BF150" s="177">
        <f>IF(N150="snížená",J150,0)</f>
        <v>0</v>
      </c>
      <c r="BG150" s="177">
        <f>IF(N150="zákl. přenesená",J150,0)</f>
        <v>0</v>
      </c>
      <c r="BH150" s="177">
        <f>IF(N150="sníž. přenesená",J150,0)</f>
        <v>0</v>
      </c>
      <c r="BI150" s="177">
        <f>IF(N150="nulová",J150,0)</f>
        <v>0</v>
      </c>
      <c r="BJ150" s="16" t="s">
        <v>84</v>
      </c>
      <c r="BK150" s="177">
        <f>ROUND(I150*H150,2)</f>
        <v>0</v>
      </c>
      <c r="BL150" s="16" t="s">
        <v>130</v>
      </c>
      <c r="BM150" s="176" t="s">
        <v>184</v>
      </c>
    </row>
    <row r="151" s="2" customFormat="1" ht="24.15" customHeight="1">
      <c r="A151" s="35"/>
      <c r="B151" s="164"/>
      <c r="C151" s="165" t="s">
        <v>185</v>
      </c>
      <c r="D151" s="165" t="s">
        <v>125</v>
      </c>
      <c r="E151" s="166" t="s">
        <v>186</v>
      </c>
      <c r="F151" s="167" t="s">
        <v>187</v>
      </c>
      <c r="G151" s="168" t="s">
        <v>183</v>
      </c>
      <c r="H151" s="169">
        <v>4.4379999999999997</v>
      </c>
      <c r="I151" s="170"/>
      <c r="J151" s="171">
        <f>ROUND(I151*H151,2)</f>
        <v>0</v>
      </c>
      <c r="K151" s="167" t="s">
        <v>129</v>
      </c>
      <c r="L151" s="36"/>
      <c r="M151" s="172" t="s">
        <v>1</v>
      </c>
      <c r="N151" s="173" t="s">
        <v>41</v>
      </c>
      <c r="O151" s="74"/>
      <c r="P151" s="174">
        <f>O151*H151</f>
        <v>0</v>
      </c>
      <c r="Q151" s="174">
        <v>0</v>
      </c>
      <c r="R151" s="174">
        <f>Q151*H151</f>
        <v>0</v>
      </c>
      <c r="S151" s="174">
        <v>0</v>
      </c>
      <c r="T151" s="17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176" t="s">
        <v>130</v>
      </c>
      <c r="AT151" s="176" t="s">
        <v>125</v>
      </c>
      <c r="AU151" s="176" t="s">
        <v>86</v>
      </c>
      <c r="AY151" s="16" t="s">
        <v>123</v>
      </c>
      <c r="BE151" s="177">
        <f>IF(N151="základní",J151,0)</f>
        <v>0</v>
      </c>
      <c r="BF151" s="177">
        <f>IF(N151="snížená",J151,0)</f>
        <v>0</v>
      </c>
      <c r="BG151" s="177">
        <f>IF(N151="zákl. přenesená",J151,0)</f>
        <v>0</v>
      </c>
      <c r="BH151" s="177">
        <f>IF(N151="sníž. přenesená",J151,0)</f>
        <v>0</v>
      </c>
      <c r="BI151" s="177">
        <f>IF(N151="nulová",J151,0)</f>
        <v>0</v>
      </c>
      <c r="BJ151" s="16" t="s">
        <v>84</v>
      </c>
      <c r="BK151" s="177">
        <f>ROUND(I151*H151,2)</f>
        <v>0</v>
      </c>
      <c r="BL151" s="16" t="s">
        <v>130</v>
      </c>
      <c r="BM151" s="176" t="s">
        <v>188</v>
      </c>
    </row>
    <row r="152" s="2" customFormat="1" ht="24.15" customHeight="1">
      <c r="A152" s="35"/>
      <c r="B152" s="164"/>
      <c r="C152" s="165" t="s">
        <v>189</v>
      </c>
      <c r="D152" s="165" t="s">
        <v>125</v>
      </c>
      <c r="E152" s="166" t="s">
        <v>190</v>
      </c>
      <c r="F152" s="167" t="s">
        <v>191</v>
      </c>
      <c r="G152" s="168" t="s">
        <v>183</v>
      </c>
      <c r="H152" s="169">
        <v>39.942</v>
      </c>
      <c r="I152" s="170"/>
      <c r="J152" s="171">
        <f>ROUND(I152*H152,2)</f>
        <v>0</v>
      </c>
      <c r="K152" s="167" t="s">
        <v>129</v>
      </c>
      <c r="L152" s="36"/>
      <c r="M152" s="172" t="s">
        <v>1</v>
      </c>
      <c r="N152" s="173" t="s">
        <v>41</v>
      </c>
      <c r="O152" s="74"/>
      <c r="P152" s="174">
        <f>O152*H152</f>
        <v>0</v>
      </c>
      <c r="Q152" s="174">
        <v>0</v>
      </c>
      <c r="R152" s="174">
        <f>Q152*H152</f>
        <v>0</v>
      </c>
      <c r="S152" s="174">
        <v>0</v>
      </c>
      <c r="T152" s="17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176" t="s">
        <v>130</v>
      </c>
      <c r="AT152" s="176" t="s">
        <v>125</v>
      </c>
      <c r="AU152" s="176" t="s">
        <v>86</v>
      </c>
      <c r="AY152" s="16" t="s">
        <v>123</v>
      </c>
      <c r="BE152" s="177">
        <f>IF(N152="základní",J152,0)</f>
        <v>0</v>
      </c>
      <c r="BF152" s="177">
        <f>IF(N152="snížená",J152,0)</f>
        <v>0</v>
      </c>
      <c r="BG152" s="177">
        <f>IF(N152="zákl. přenesená",J152,0)</f>
        <v>0</v>
      </c>
      <c r="BH152" s="177">
        <f>IF(N152="sníž. přenesená",J152,0)</f>
        <v>0</v>
      </c>
      <c r="BI152" s="177">
        <f>IF(N152="nulová",J152,0)</f>
        <v>0</v>
      </c>
      <c r="BJ152" s="16" t="s">
        <v>84</v>
      </c>
      <c r="BK152" s="177">
        <f>ROUND(I152*H152,2)</f>
        <v>0</v>
      </c>
      <c r="BL152" s="16" t="s">
        <v>130</v>
      </c>
      <c r="BM152" s="176" t="s">
        <v>192</v>
      </c>
    </row>
    <row r="153" s="13" customFormat="1">
      <c r="A153" s="13"/>
      <c r="B153" s="178"/>
      <c r="C153" s="13"/>
      <c r="D153" s="179" t="s">
        <v>132</v>
      </c>
      <c r="E153" s="13"/>
      <c r="F153" s="181" t="s">
        <v>193</v>
      </c>
      <c r="G153" s="13"/>
      <c r="H153" s="182">
        <v>39.942</v>
      </c>
      <c r="I153" s="183"/>
      <c r="J153" s="13"/>
      <c r="K153" s="13"/>
      <c r="L153" s="178"/>
      <c r="M153" s="184"/>
      <c r="N153" s="185"/>
      <c r="O153" s="185"/>
      <c r="P153" s="185"/>
      <c r="Q153" s="185"/>
      <c r="R153" s="185"/>
      <c r="S153" s="185"/>
      <c r="T153" s="18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0" t="s">
        <v>132</v>
      </c>
      <c r="AU153" s="180" t="s">
        <v>86</v>
      </c>
      <c r="AV153" s="13" t="s">
        <v>86</v>
      </c>
      <c r="AW153" s="13" t="s">
        <v>3</v>
      </c>
      <c r="AX153" s="13" t="s">
        <v>84</v>
      </c>
      <c r="AY153" s="180" t="s">
        <v>123</v>
      </c>
    </row>
    <row r="154" s="2" customFormat="1" ht="33" customHeight="1">
      <c r="A154" s="35"/>
      <c r="B154" s="164"/>
      <c r="C154" s="165" t="s">
        <v>8</v>
      </c>
      <c r="D154" s="165" t="s">
        <v>125</v>
      </c>
      <c r="E154" s="166" t="s">
        <v>194</v>
      </c>
      <c r="F154" s="167" t="s">
        <v>195</v>
      </c>
      <c r="G154" s="168" t="s">
        <v>183</v>
      </c>
      <c r="H154" s="169">
        <v>4.4379999999999997</v>
      </c>
      <c r="I154" s="170"/>
      <c r="J154" s="171">
        <f>ROUND(I154*H154,2)</f>
        <v>0</v>
      </c>
      <c r="K154" s="167" t="s">
        <v>129</v>
      </c>
      <c r="L154" s="36"/>
      <c r="M154" s="172" t="s">
        <v>1</v>
      </c>
      <c r="N154" s="173" t="s">
        <v>41</v>
      </c>
      <c r="O154" s="74"/>
      <c r="P154" s="174">
        <f>O154*H154</f>
        <v>0</v>
      </c>
      <c r="Q154" s="174">
        <v>0</v>
      </c>
      <c r="R154" s="174">
        <f>Q154*H154</f>
        <v>0</v>
      </c>
      <c r="S154" s="174">
        <v>0</v>
      </c>
      <c r="T154" s="17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176" t="s">
        <v>130</v>
      </c>
      <c r="AT154" s="176" t="s">
        <v>125</v>
      </c>
      <c r="AU154" s="176" t="s">
        <v>86</v>
      </c>
      <c r="AY154" s="16" t="s">
        <v>123</v>
      </c>
      <c r="BE154" s="177">
        <f>IF(N154="základní",J154,0)</f>
        <v>0</v>
      </c>
      <c r="BF154" s="177">
        <f>IF(N154="snížená",J154,0)</f>
        <v>0</v>
      </c>
      <c r="BG154" s="177">
        <f>IF(N154="zákl. přenesená",J154,0)</f>
        <v>0</v>
      </c>
      <c r="BH154" s="177">
        <f>IF(N154="sníž. přenesená",J154,0)</f>
        <v>0</v>
      </c>
      <c r="BI154" s="177">
        <f>IF(N154="nulová",J154,0)</f>
        <v>0</v>
      </c>
      <c r="BJ154" s="16" t="s">
        <v>84</v>
      </c>
      <c r="BK154" s="177">
        <f>ROUND(I154*H154,2)</f>
        <v>0</v>
      </c>
      <c r="BL154" s="16" t="s">
        <v>130</v>
      </c>
      <c r="BM154" s="176" t="s">
        <v>196</v>
      </c>
    </row>
    <row r="155" s="12" customFormat="1" ht="22.8" customHeight="1">
      <c r="A155" s="12"/>
      <c r="B155" s="151"/>
      <c r="C155" s="12"/>
      <c r="D155" s="152" t="s">
        <v>75</v>
      </c>
      <c r="E155" s="162" t="s">
        <v>197</v>
      </c>
      <c r="F155" s="162" t="s">
        <v>198</v>
      </c>
      <c r="G155" s="12"/>
      <c r="H155" s="12"/>
      <c r="I155" s="154"/>
      <c r="J155" s="163">
        <f>BK155</f>
        <v>0</v>
      </c>
      <c r="K155" s="12"/>
      <c r="L155" s="151"/>
      <c r="M155" s="156"/>
      <c r="N155" s="157"/>
      <c r="O155" s="157"/>
      <c r="P155" s="158">
        <f>P156</f>
        <v>0</v>
      </c>
      <c r="Q155" s="157"/>
      <c r="R155" s="158">
        <f>R156</f>
        <v>0</v>
      </c>
      <c r="S155" s="157"/>
      <c r="T155" s="159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152" t="s">
        <v>84</v>
      </c>
      <c r="AT155" s="160" t="s">
        <v>75</v>
      </c>
      <c r="AU155" s="160" t="s">
        <v>84</v>
      </c>
      <c r="AY155" s="152" t="s">
        <v>123</v>
      </c>
      <c r="BK155" s="161">
        <f>BK156</f>
        <v>0</v>
      </c>
    </row>
    <row r="156" s="2" customFormat="1" ht="21.75" customHeight="1">
      <c r="A156" s="35"/>
      <c r="B156" s="164"/>
      <c r="C156" s="165" t="s">
        <v>199</v>
      </c>
      <c r="D156" s="165" t="s">
        <v>125</v>
      </c>
      <c r="E156" s="166" t="s">
        <v>200</v>
      </c>
      <c r="F156" s="167" t="s">
        <v>201</v>
      </c>
      <c r="G156" s="168" t="s">
        <v>183</v>
      </c>
      <c r="H156" s="169">
        <v>0.58199999999999996</v>
      </c>
      <c r="I156" s="170"/>
      <c r="J156" s="171">
        <f>ROUND(I156*H156,2)</f>
        <v>0</v>
      </c>
      <c r="K156" s="167" t="s">
        <v>129</v>
      </c>
      <c r="L156" s="36"/>
      <c r="M156" s="172" t="s">
        <v>1</v>
      </c>
      <c r="N156" s="173" t="s">
        <v>41</v>
      </c>
      <c r="O156" s="74"/>
      <c r="P156" s="174">
        <f>O156*H156</f>
        <v>0</v>
      </c>
      <c r="Q156" s="174">
        <v>0</v>
      </c>
      <c r="R156" s="174">
        <f>Q156*H156</f>
        <v>0</v>
      </c>
      <c r="S156" s="174">
        <v>0</v>
      </c>
      <c r="T156" s="17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176" t="s">
        <v>130</v>
      </c>
      <c r="AT156" s="176" t="s">
        <v>125</v>
      </c>
      <c r="AU156" s="176" t="s">
        <v>86</v>
      </c>
      <c r="AY156" s="16" t="s">
        <v>123</v>
      </c>
      <c r="BE156" s="177">
        <f>IF(N156="základní",J156,0)</f>
        <v>0</v>
      </c>
      <c r="BF156" s="177">
        <f>IF(N156="snížená",J156,0)</f>
        <v>0</v>
      </c>
      <c r="BG156" s="177">
        <f>IF(N156="zákl. přenesená",J156,0)</f>
        <v>0</v>
      </c>
      <c r="BH156" s="177">
        <f>IF(N156="sníž. přenesená",J156,0)</f>
        <v>0</v>
      </c>
      <c r="BI156" s="177">
        <f>IF(N156="nulová",J156,0)</f>
        <v>0</v>
      </c>
      <c r="BJ156" s="16" t="s">
        <v>84</v>
      </c>
      <c r="BK156" s="177">
        <f>ROUND(I156*H156,2)</f>
        <v>0</v>
      </c>
      <c r="BL156" s="16" t="s">
        <v>130</v>
      </c>
      <c r="BM156" s="176" t="s">
        <v>202</v>
      </c>
    </row>
    <row r="157" s="12" customFormat="1" ht="25.92" customHeight="1">
      <c r="A157" s="12"/>
      <c r="B157" s="151"/>
      <c r="C157" s="12"/>
      <c r="D157" s="152" t="s">
        <v>75</v>
      </c>
      <c r="E157" s="153" t="s">
        <v>203</v>
      </c>
      <c r="F157" s="153" t="s">
        <v>204</v>
      </c>
      <c r="G157" s="12"/>
      <c r="H157" s="12"/>
      <c r="I157" s="154"/>
      <c r="J157" s="155">
        <f>BK157</f>
        <v>0</v>
      </c>
      <c r="K157" s="12"/>
      <c r="L157" s="151"/>
      <c r="M157" s="156"/>
      <c r="N157" s="157"/>
      <c r="O157" s="157"/>
      <c r="P157" s="158">
        <f>P158+P164</f>
        <v>0</v>
      </c>
      <c r="Q157" s="157"/>
      <c r="R157" s="158">
        <f>R158+R164</f>
        <v>1.3748399999999998</v>
      </c>
      <c r="S157" s="157"/>
      <c r="T157" s="159">
        <f>T158+T164</f>
        <v>1.2985600000000002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52" t="s">
        <v>86</v>
      </c>
      <c r="AT157" s="160" t="s">
        <v>75</v>
      </c>
      <c r="AU157" s="160" t="s">
        <v>76</v>
      </c>
      <c r="AY157" s="152" t="s">
        <v>123</v>
      </c>
      <c r="BK157" s="161">
        <f>BK158+BK164</f>
        <v>0</v>
      </c>
    </row>
    <row r="158" s="12" customFormat="1" ht="22.8" customHeight="1">
      <c r="A158" s="12"/>
      <c r="B158" s="151"/>
      <c r="C158" s="12"/>
      <c r="D158" s="152" t="s">
        <v>75</v>
      </c>
      <c r="E158" s="162" t="s">
        <v>205</v>
      </c>
      <c r="F158" s="162" t="s">
        <v>206</v>
      </c>
      <c r="G158" s="12"/>
      <c r="H158" s="12"/>
      <c r="I158" s="154"/>
      <c r="J158" s="163">
        <f>BK158</f>
        <v>0</v>
      </c>
      <c r="K158" s="12"/>
      <c r="L158" s="151"/>
      <c r="M158" s="156"/>
      <c r="N158" s="157"/>
      <c r="O158" s="157"/>
      <c r="P158" s="158">
        <f>SUM(P159:P163)</f>
        <v>0</v>
      </c>
      <c r="Q158" s="157"/>
      <c r="R158" s="158">
        <f>SUM(R159:R163)</f>
        <v>0.30928</v>
      </c>
      <c r="S158" s="157"/>
      <c r="T158" s="159">
        <f>SUM(T159:T163)</f>
        <v>0.14088000000000001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152" t="s">
        <v>86</v>
      </c>
      <c r="AT158" s="160" t="s">
        <v>75</v>
      </c>
      <c r="AU158" s="160" t="s">
        <v>84</v>
      </c>
      <c r="AY158" s="152" t="s">
        <v>123</v>
      </c>
      <c r="BK158" s="161">
        <f>SUM(BK159:BK163)</f>
        <v>0</v>
      </c>
    </row>
    <row r="159" s="2" customFormat="1" ht="16.5" customHeight="1">
      <c r="A159" s="35"/>
      <c r="B159" s="164"/>
      <c r="C159" s="165" t="s">
        <v>207</v>
      </c>
      <c r="D159" s="165" t="s">
        <v>125</v>
      </c>
      <c r="E159" s="166" t="s">
        <v>208</v>
      </c>
      <c r="F159" s="167" t="s">
        <v>209</v>
      </c>
      <c r="G159" s="168" t="s">
        <v>210</v>
      </c>
      <c r="H159" s="169">
        <v>4</v>
      </c>
      <c r="I159" s="170"/>
      <c r="J159" s="171">
        <f>ROUND(I159*H159,2)</f>
        <v>0</v>
      </c>
      <c r="K159" s="167" t="s">
        <v>129</v>
      </c>
      <c r="L159" s="36"/>
      <c r="M159" s="172" t="s">
        <v>1</v>
      </c>
      <c r="N159" s="173" t="s">
        <v>41</v>
      </c>
      <c r="O159" s="74"/>
      <c r="P159" s="174">
        <f>O159*H159</f>
        <v>0</v>
      </c>
      <c r="Q159" s="174">
        <v>0.0077499999999999999</v>
      </c>
      <c r="R159" s="174">
        <f>Q159*H159</f>
        <v>0.031</v>
      </c>
      <c r="S159" s="174">
        <v>0</v>
      </c>
      <c r="T159" s="17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176" t="s">
        <v>199</v>
      </c>
      <c r="AT159" s="176" t="s">
        <v>125</v>
      </c>
      <c r="AU159" s="176" t="s">
        <v>86</v>
      </c>
      <c r="AY159" s="16" t="s">
        <v>123</v>
      </c>
      <c r="BE159" s="177">
        <f>IF(N159="základní",J159,0)</f>
        <v>0</v>
      </c>
      <c r="BF159" s="177">
        <f>IF(N159="snížená",J159,0)</f>
        <v>0</v>
      </c>
      <c r="BG159" s="177">
        <f>IF(N159="zákl. přenesená",J159,0)</f>
        <v>0</v>
      </c>
      <c r="BH159" s="177">
        <f>IF(N159="sníž. přenesená",J159,0)</f>
        <v>0</v>
      </c>
      <c r="BI159" s="177">
        <f>IF(N159="nulová",J159,0)</f>
        <v>0</v>
      </c>
      <c r="BJ159" s="16" t="s">
        <v>84</v>
      </c>
      <c r="BK159" s="177">
        <f>ROUND(I159*H159,2)</f>
        <v>0</v>
      </c>
      <c r="BL159" s="16" t="s">
        <v>199</v>
      </c>
      <c r="BM159" s="176" t="s">
        <v>211</v>
      </c>
    </row>
    <row r="160" s="2" customFormat="1" ht="16.5" customHeight="1">
      <c r="A160" s="35"/>
      <c r="B160" s="164"/>
      <c r="C160" s="165" t="s">
        <v>212</v>
      </c>
      <c r="D160" s="165" t="s">
        <v>125</v>
      </c>
      <c r="E160" s="166" t="s">
        <v>213</v>
      </c>
      <c r="F160" s="167" t="s">
        <v>214</v>
      </c>
      <c r="G160" s="168" t="s">
        <v>210</v>
      </c>
      <c r="H160" s="169">
        <v>4</v>
      </c>
      <c r="I160" s="170"/>
      <c r="J160" s="171">
        <f>ROUND(I160*H160,2)</f>
        <v>0</v>
      </c>
      <c r="K160" s="167" t="s">
        <v>129</v>
      </c>
      <c r="L160" s="36"/>
      <c r="M160" s="172" t="s">
        <v>1</v>
      </c>
      <c r="N160" s="173" t="s">
        <v>41</v>
      </c>
      <c r="O160" s="74"/>
      <c r="P160" s="174">
        <f>O160*H160</f>
        <v>0</v>
      </c>
      <c r="Q160" s="174">
        <v>0.069570000000000007</v>
      </c>
      <c r="R160" s="174">
        <f>Q160*H160</f>
        <v>0.27828000000000003</v>
      </c>
      <c r="S160" s="174">
        <v>0</v>
      </c>
      <c r="T160" s="17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176" t="s">
        <v>199</v>
      </c>
      <c r="AT160" s="176" t="s">
        <v>125</v>
      </c>
      <c r="AU160" s="176" t="s">
        <v>86</v>
      </c>
      <c r="AY160" s="16" t="s">
        <v>123</v>
      </c>
      <c r="BE160" s="177">
        <f>IF(N160="základní",J160,0)</f>
        <v>0</v>
      </c>
      <c r="BF160" s="177">
        <f>IF(N160="snížená",J160,0)</f>
        <v>0</v>
      </c>
      <c r="BG160" s="177">
        <f>IF(N160="zákl. přenesená",J160,0)</f>
        <v>0</v>
      </c>
      <c r="BH160" s="177">
        <f>IF(N160="sníž. přenesená",J160,0)</f>
        <v>0</v>
      </c>
      <c r="BI160" s="177">
        <f>IF(N160="nulová",J160,0)</f>
        <v>0</v>
      </c>
      <c r="BJ160" s="16" t="s">
        <v>84</v>
      </c>
      <c r="BK160" s="177">
        <f>ROUND(I160*H160,2)</f>
        <v>0</v>
      </c>
      <c r="BL160" s="16" t="s">
        <v>199</v>
      </c>
      <c r="BM160" s="176" t="s">
        <v>215</v>
      </c>
    </row>
    <row r="161" s="2" customFormat="1" ht="16.5" customHeight="1">
      <c r="A161" s="35"/>
      <c r="B161" s="164"/>
      <c r="C161" s="165" t="s">
        <v>216</v>
      </c>
      <c r="D161" s="165" t="s">
        <v>125</v>
      </c>
      <c r="E161" s="166" t="s">
        <v>217</v>
      </c>
      <c r="F161" s="167" t="s">
        <v>218</v>
      </c>
      <c r="G161" s="168" t="s">
        <v>210</v>
      </c>
      <c r="H161" s="169">
        <v>4</v>
      </c>
      <c r="I161" s="170"/>
      <c r="J161" s="171">
        <f>ROUND(I161*H161,2)</f>
        <v>0</v>
      </c>
      <c r="K161" s="167" t="s">
        <v>129</v>
      </c>
      <c r="L161" s="36"/>
      <c r="M161" s="172" t="s">
        <v>1</v>
      </c>
      <c r="N161" s="173" t="s">
        <v>41</v>
      </c>
      <c r="O161" s="74"/>
      <c r="P161" s="174">
        <f>O161*H161</f>
        <v>0</v>
      </c>
      <c r="Q161" s="174">
        <v>0</v>
      </c>
      <c r="R161" s="174">
        <f>Q161*H161</f>
        <v>0</v>
      </c>
      <c r="S161" s="174">
        <v>0.035220000000000001</v>
      </c>
      <c r="T161" s="175">
        <f>S161*H161</f>
        <v>0.14088000000000001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176" t="s">
        <v>199</v>
      </c>
      <c r="AT161" s="176" t="s">
        <v>125</v>
      </c>
      <c r="AU161" s="176" t="s">
        <v>86</v>
      </c>
      <c r="AY161" s="16" t="s">
        <v>123</v>
      </c>
      <c r="BE161" s="177">
        <f>IF(N161="základní",J161,0)</f>
        <v>0</v>
      </c>
      <c r="BF161" s="177">
        <f>IF(N161="snížená",J161,0)</f>
        <v>0</v>
      </c>
      <c r="BG161" s="177">
        <f>IF(N161="zákl. přenesená",J161,0)</f>
        <v>0</v>
      </c>
      <c r="BH161" s="177">
        <f>IF(N161="sníž. přenesená",J161,0)</f>
        <v>0</v>
      </c>
      <c r="BI161" s="177">
        <f>IF(N161="nulová",J161,0)</f>
        <v>0</v>
      </c>
      <c r="BJ161" s="16" t="s">
        <v>84</v>
      </c>
      <c r="BK161" s="177">
        <f>ROUND(I161*H161,2)</f>
        <v>0</v>
      </c>
      <c r="BL161" s="16" t="s">
        <v>199</v>
      </c>
      <c r="BM161" s="176" t="s">
        <v>219</v>
      </c>
    </row>
    <row r="162" s="2" customFormat="1" ht="24.15" customHeight="1">
      <c r="A162" s="35"/>
      <c r="B162" s="164"/>
      <c r="C162" s="165" t="s">
        <v>220</v>
      </c>
      <c r="D162" s="165" t="s">
        <v>125</v>
      </c>
      <c r="E162" s="166" t="s">
        <v>221</v>
      </c>
      <c r="F162" s="167" t="s">
        <v>222</v>
      </c>
      <c r="G162" s="168" t="s">
        <v>183</v>
      </c>
      <c r="H162" s="169">
        <v>0.309</v>
      </c>
      <c r="I162" s="170"/>
      <c r="J162" s="171">
        <f>ROUND(I162*H162,2)</f>
        <v>0</v>
      </c>
      <c r="K162" s="167" t="s">
        <v>129</v>
      </c>
      <c r="L162" s="36"/>
      <c r="M162" s="172" t="s">
        <v>1</v>
      </c>
      <c r="N162" s="173" t="s">
        <v>41</v>
      </c>
      <c r="O162" s="74"/>
      <c r="P162" s="174">
        <f>O162*H162</f>
        <v>0</v>
      </c>
      <c r="Q162" s="174">
        <v>0</v>
      </c>
      <c r="R162" s="174">
        <f>Q162*H162</f>
        <v>0</v>
      </c>
      <c r="S162" s="174">
        <v>0</v>
      </c>
      <c r="T162" s="17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76" t="s">
        <v>199</v>
      </c>
      <c r="AT162" s="176" t="s">
        <v>125</v>
      </c>
      <c r="AU162" s="176" t="s">
        <v>86</v>
      </c>
      <c r="AY162" s="16" t="s">
        <v>123</v>
      </c>
      <c r="BE162" s="177">
        <f>IF(N162="základní",J162,0)</f>
        <v>0</v>
      </c>
      <c r="BF162" s="177">
        <f>IF(N162="snížená",J162,0)</f>
        <v>0</v>
      </c>
      <c r="BG162" s="177">
        <f>IF(N162="zákl. přenesená",J162,0)</f>
        <v>0</v>
      </c>
      <c r="BH162" s="177">
        <f>IF(N162="sníž. přenesená",J162,0)</f>
        <v>0</v>
      </c>
      <c r="BI162" s="177">
        <f>IF(N162="nulová",J162,0)</f>
        <v>0</v>
      </c>
      <c r="BJ162" s="16" t="s">
        <v>84</v>
      </c>
      <c r="BK162" s="177">
        <f>ROUND(I162*H162,2)</f>
        <v>0</v>
      </c>
      <c r="BL162" s="16" t="s">
        <v>199</v>
      </c>
      <c r="BM162" s="176" t="s">
        <v>223</v>
      </c>
    </row>
    <row r="163" s="2" customFormat="1" ht="24.15" customHeight="1">
      <c r="A163" s="35"/>
      <c r="B163" s="164"/>
      <c r="C163" s="165" t="s">
        <v>7</v>
      </c>
      <c r="D163" s="165" t="s">
        <v>125</v>
      </c>
      <c r="E163" s="166" t="s">
        <v>224</v>
      </c>
      <c r="F163" s="167" t="s">
        <v>225</v>
      </c>
      <c r="G163" s="168" t="s">
        <v>183</v>
      </c>
      <c r="H163" s="169">
        <v>0.309</v>
      </c>
      <c r="I163" s="170"/>
      <c r="J163" s="171">
        <f>ROUND(I163*H163,2)</f>
        <v>0</v>
      </c>
      <c r="K163" s="167" t="s">
        <v>129</v>
      </c>
      <c r="L163" s="36"/>
      <c r="M163" s="172" t="s">
        <v>1</v>
      </c>
      <c r="N163" s="173" t="s">
        <v>41</v>
      </c>
      <c r="O163" s="74"/>
      <c r="P163" s="174">
        <f>O163*H163</f>
        <v>0</v>
      </c>
      <c r="Q163" s="174">
        <v>0</v>
      </c>
      <c r="R163" s="174">
        <f>Q163*H163</f>
        <v>0</v>
      </c>
      <c r="S163" s="174">
        <v>0</v>
      </c>
      <c r="T163" s="17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176" t="s">
        <v>199</v>
      </c>
      <c r="AT163" s="176" t="s">
        <v>125</v>
      </c>
      <c r="AU163" s="176" t="s">
        <v>86</v>
      </c>
      <c r="AY163" s="16" t="s">
        <v>123</v>
      </c>
      <c r="BE163" s="177">
        <f>IF(N163="základní",J163,0)</f>
        <v>0</v>
      </c>
      <c r="BF163" s="177">
        <f>IF(N163="snížená",J163,0)</f>
        <v>0</v>
      </c>
      <c r="BG163" s="177">
        <f>IF(N163="zákl. přenesená",J163,0)</f>
        <v>0</v>
      </c>
      <c r="BH163" s="177">
        <f>IF(N163="sníž. přenesená",J163,0)</f>
        <v>0</v>
      </c>
      <c r="BI163" s="177">
        <f>IF(N163="nulová",J163,0)</f>
        <v>0</v>
      </c>
      <c r="BJ163" s="16" t="s">
        <v>84</v>
      </c>
      <c r="BK163" s="177">
        <f>ROUND(I163*H163,2)</f>
        <v>0</v>
      </c>
      <c r="BL163" s="16" t="s">
        <v>199</v>
      </c>
      <c r="BM163" s="176" t="s">
        <v>226</v>
      </c>
    </row>
    <row r="164" s="12" customFormat="1" ht="22.8" customHeight="1">
      <c r="A164" s="12"/>
      <c r="B164" s="151"/>
      <c r="C164" s="12"/>
      <c r="D164" s="152" t="s">
        <v>75</v>
      </c>
      <c r="E164" s="162" t="s">
        <v>227</v>
      </c>
      <c r="F164" s="162" t="s">
        <v>228</v>
      </c>
      <c r="G164" s="12"/>
      <c r="H164" s="12"/>
      <c r="I164" s="154"/>
      <c r="J164" s="163">
        <f>BK164</f>
        <v>0</v>
      </c>
      <c r="K164" s="12"/>
      <c r="L164" s="151"/>
      <c r="M164" s="156"/>
      <c r="N164" s="157"/>
      <c r="O164" s="157"/>
      <c r="P164" s="158">
        <f>SUM(P165:P178)</f>
        <v>0</v>
      </c>
      <c r="Q164" s="157"/>
      <c r="R164" s="158">
        <f>SUM(R165:R178)</f>
        <v>1.0655599999999998</v>
      </c>
      <c r="S164" s="157"/>
      <c r="T164" s="159">
        <f>SUM(T165:T178)</f>
        <v>1.15768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152" t="s">
        <v>86</v>
      </c>
      <c r="AT164" s="160" t="s">
        <v>75</v>
      </c>
      <c r="AU164" s="160" t="s">
        <v>84</v>
      </c>
      <c r="AY164" s="152" t="s">
        <v>123</v>
      </c>
      <c r="BK164" s="161">
        <f>SUM(BK165:BK178)</f>
        <v>0</v>
      </c>
    </row>
    <row r="165" s="2" customFormat="1" ht="16.5" customHeight="1">
      <c r="A165" s="35"/>
      <c r="B165" s="164"/>
      <c r="C165" s="165" t="s">
        <v>229</v>
      </c>
      <c r="D165" s="165" t="s">
        <v>125</v>
      </c>
      <c r="E165" s="166" t="s">
        <v>230</v>
      </c>
      <c r="F165" s="167" t="s">
        <v>231</v>
      </c>
      <c r="G165" s="168" t="s">
        <v>232</v>
      </c>
      <c r="H165" s="169">
        <v>70</v>
      </c>
      <c r="I165" s="170"/>
      <c r="J165" s="171">
        <f>ROUND(I165*H165,2)</f>
        <v>0</v>
      </c>
      <c r="K165" s="167" t="s">
        <v>129</v>
      </c>
      <c r="L165" s="36"/>
      <c r="M165" s="172" t="s">
        <v>1</v>
      </c>
      <c r="N165" s="173" t="s">
        <v>41</v>
      </c>
      <c r="O165" s="74"/>
      <c r="P165" s="174">
        <f>O165*H165</f>
        <v>0</v>
      </c>
      <c r="Q165" s="174">
        <v>0</v>
      </c>
      <c r="R165" s="174">
        <f>Q165*H165</f>
        <v>0</v>
      </c>
      <c r="S165" s="174">
        <v>0.0025999999999999999</v>
      </c>
      <c r="T165" s="175">
        <f>S165*H165</f>
        <v>0.182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176" t="s">
        <v>199</v>
      </c>
      <c r="AT165" s="176" t="s">
        <v>125</v>
      </c>
      <c r="AU165" s="176" t="s">
        <v>86</v>
      </c>
      <c r="AY165" s="16" t="s">
        <v>123</v>
      </c>
      <c r="BE165" s="177">
        <f>IF(N165="základní",J165,0)</f>
        <v>0</v>
      </c>
      <c r="BF165" s="177">
        <f>IF(N165="snížená",J165,0)</f>
        <v>0</v>
      </c>
      <c r="BG165" s="177">
        <f>IF(N165="zákl. přenesená",J165,0)</f>
        <v>0</v>
      </c>
      <c r="BH165" s="177">
        <f>IF(N165="sníž. přenesená",J165,0)</f>
        <v>0</v>
      </c>
      <c r="BI165" s="177">
        <f>IF(N165="nulová",J165,0)</f>
        <v>0</v>
      </c>
      <c r="BJ165" s="16" t="s">
        <v>84</v>
      </c>
      <c r="BK165" s="177">
        <f>ROUND(I165*H165,2)</f>
        <v>0</v>
      </c>
      <c r="BL165" s="16" t="s">
        <v>199</v>
      </c>
      <c r="BM165" s="176" t="s">
        <v>233</v>
      </c>
    </row>
    <row r="166" s="13" customFormat="1">
      <c r="A166" s="13"/>
      <c r="B166" s="178"/>
      <c r="C166" s="13"/>
      <c r="D166" s="179" t="s">
        <v>132</v>
      </c>
      <c r="E166" s="180" t="s">
        <v>1</v>
      </c>
      <c r="F166" s="181" t="s">
        <v>234</v>
      </c>
      <c r="G166" s="13"/>
      <c r="H166" s="182">
        <v>70</v>
      </c>
      <c r="I166" s="183"/>
      <c r="J166" s="13"/>
      <c r="K166" s="13"/>
      <c r="L166" s="178"/>
      <c r="M166" s="184"/>
      <c r="N166" s="185"/>
      <c r="O166" s="185"/>
      <c r="P166" s="185"/>
      <c r="Q166" s="185"/>
      <c r="R166" s="185"/>
      <c r="S166" s="185"/>
      <c r="T166" s="18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180" t="s">
        <v>132</v>
      </c>
      <c r="AU166" s="180" t="s">
        <v>86</v>
      </c>
      <c r="AV166" s="13" t="s">
        <v>86</v>
      </c>
      <c r="AW166" s="13" t="s">
        <v>32</v>
      </c>
      <c r="AX166" s="13" t="s">
        <v>84</v>
      </c>
      <c r="AY166" s="180" t="s">
        <v>123</v>
      </c>
    </row>
    <row r="167" s="2" customFormat="1" ht="16.5" customHeight="1">
      <c r="A167" s="35"/>
      <c r="B167" s="164"/>
      <c r="C167" s="165" t="s">
        <v>235</v>
      </c>
      <c r="D167" s="165" t="s">
        <v>125</v>
      </c>
      <c r="E167" s="166" t="s">
        <v>236</v>
      </c>
      <c r="F167" s="167" t="s">
        <v>237</v>
      </c>
      <c r="G167" s="168" t="s">
        <v>210</v>
      </c>
      <c r="H167" s="169">
        <v>82</v>
      </c>
      <c r="I167" s="170"/>
      <c r="J167" s="171">
        <f>ROUND(I167*H167,2)</f>
        <v>0</v>
      </c>
      <c r="K167" s="167" t="s">
        <v>129</v>
      </c>
      <c r="L167" s="36"/>
      <c r="M167" s="172" t="s">
        <v>1</v>
      </c>
      <c r="N167" s="173" t="s">
        <v>41</v>
      </c>
      <c r="O167" s="74"/>
      <c r="P167" s="174">
        <f>O167*H167</f>
        <v>0</v>
      </c>
      <c r="Q167" s="174">
        <v>0</v>
      </c>
      <c r="R167" s="174">
        <f>Q167*H167</f>
        <v>0</v>
      </c>
      <c r="S167" s="174">
        <v>0.0094000000000000004</v>
      </c>
      <c r="T167" s="175">
        <f>S167*H167</f>
        <v>0.77080000000000004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176" t="s">
        <v>199</v>
      </c>
      <c r="AT167" s="176" t="s">
        <v>125</v>
      </c>
      <c r="AU167" s="176" t="s">
        <v>86</v>
      </c>
      <c r="AY167" s="16" t="s">
        <v>123</v>
      </c>
      <c r="BE167" s="177">
        <f>IF(N167="základní",J167,0)</f>
        <v>0</v>
      </c>
      <c r="BF167" s="177">
        <f>IF(N167="snížená",J167,0)</f>
        <v>0</v>
      </c>
      <c r="BG167" s="177">
        <f>IF(N167="zákl. přenesená",J167,0)</f>
        <v>0</v>
      </c>
      <c r="BH167" s="177">
        <f>IF(N167="sníž. přenesená",J167,0)</f>
        <v>0</v>
      </c>
      <c r="BI167" s="177">
        <f>IF(N167="nulová",J167,0)</f>
        <v>0</v>
      </c>
      <c r="BJ167" s="16" t="s">
        <v>84</v>
      </c>
      <c r="BK167" s="177">
        <f>ROUND(I167*H167,2)</f>
        <v>0</v>
      </c>
      <c r="BL167" s="16" t="s">
        <v>199</v>
      </c>
      <c r="BM167" s="176" t="s">
        <v>238</v>
      </c>
    </row>
    <row r="168" s="2" customFormat="1" ht="16.5" customHeight="1">
      <c r="A168" s="35"/>
      <c r="B168" s="164"/>
      <c r="C168" s="165" t="s">
        <v>239</v>
      </c>
      <c r="D168" s="165" t="s">
        <v>125</v>
      </c>
      <c r="E168" s="166" t="s">
        <v>240</v>
      </c>
      <c r="F168" s="167" t="s">
        <v>241</v>
      </c>
      <c r="G168" s="168" t="s">
        <v>232</v>
      </c>
      <c r="H168" s="169">
        <v>52</v>
      </c>
      <c r="I168" s="170"/>
      <c r="J168" s="171">
        <f>ROUND(I168*H168,2)</f>
        <v>0</v>
      </c>
      <c r="K168" s="167" t="s">
        <v>129</v>
      </c>
      <c r="L168" s="36"/>
      <c r="M168" s="172" t="s">
        <v>1</v>
      </c>
      <c r="N168" s="173" t="s">
        <v>41</v>
      </c>
      <c r="O168" s="74"/>
      <c r="P168" s="174">
        <f>O168*H168</f>
        <v>0</v>
      </c>
      <c r="Q168" s="174">
        <v>0</v>
      </c>
      <c r="R168" s="174">
        <f>Q168*H168</f>
        <v>0</v>
      </c>
      <c r="S168" s="174">
        <v>0.0039399999999999999</v>
      </c>
      <c r="T168" s="175">
        <f>S168*H168</f>
        <v>0.20488000000000001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176" t="s">
        <v>199</v>
      </c>
      <c r="AT168" s="176" t="s">
        <v>125</v>
      </c>
      <c r="AU168" s="176" t="s">
        <v>86</v>
      </c>
      <c r="AY168" s="16" t="s">
        <v>123</v>
      </c>
      <c r="BE168" s="177">
        <f>IF(N168="základní",J168,0)</f>
        <v>0</v>
      </c>
      <c r="BF168" s="177">
        <f>IF(N168="snížená",J168,0)</f>
        <v>0</v>
      </c>
      <c r="BG168" s="177">
        <f>IF(N168="zákl. přenesená",J168,0)</f>
        <v>0</v>
      </c>
      <c r="BH168" s="177">
        <f>IF(N168="sníž. přenesená",J168,0)</f>
        <v>0</v>
      </c>
      <c r="BI168" s="177">
        <f>IF(N168="nulová",J168,0)</f>
        <v>0</v>
      </c>
      <c r="BJ168" s="16" t="s">
        <v>84</v>
      </c>
      <c r="BK168" s="177">
        <f>ROUND(I168*H168,2)</f>
        <v>0</v>
      </c>
      <c r="BL168" s="16" t="s">
        <v>199</v>
      </c>
      <c r="BM168" s="176" t="s">
        <v>242</v>
      </c>
    </row>
    <row r="169" s="13" customFormat="1">
      <c r="A169" s="13"/>
      <c r="B169" s="178"/>
      <c r="C169" s="13"/>
      <c r="D169" s="179" t="s">
        <v>132</v>
      </c>
      <c r="E169" s="180" t="s">
        <v>1</v>
      </c>
      <c r="F169" s="181" t="s">
        <v>243</v>
      </c>
      <c r="G169" s="13"/>
      <c r="H169" s="182">
        <v>52</v>
      </c>
      <c r="I169" s="183"/>
      <c r="J169" s="13"/>
      <c r="K169" s="13"/>
      <c r="L169" s="178"/>
      <c r="M169" s="184"/>
      <c r="N169" s="185"/>
      <c r="O169" s="185"/>
      <c r="P169" s="185"/>
      <c r="Q169" s="185"/>
      <c r="R169" s="185"/>
      <c r="S169" s="185"/>
      <c r="T169" s="18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180" t="s">
        <v>132</v>
      </c>
      <c r="AU169" s="180" t="s">
        <v>86</v>
      </c>
      <c r="AV169" s="13" t="s">
        <v>86</v>
      </c>
      <c r="AW169" s="13" t="s">
        <v>32</v>
      </c>
      <c r="AX169" s="13" t="s">
        <v>84</v>
      </c>
      <c r="AY169" s="180" t="s">
        <v>123</v>
      </c>
    </row>
    <row r="170" s="2" customFormat="1" ht="21.75" customHeight="1">
      <c r="A170" s="35"/>
      <c r="B170" s="164"/>
      <c r="C170" s="165" t="s">
        <v>244</v>
      </c>
      <c r="D170" s="165" t="s">
        <v>125</v>
      </c>
      <c r="E170" s="166" t="s">
        <v>245</v>
      </c>
      <c r="F170" s="167" t="s">
        <v>246</v>
      </c>
      <c r="G170" s="168" t="s">
        <v>232</v>
      </c>
      <c r="H170" s="169">
        <v>70</v>
      </c>
      <c r="I170" s="170"/>
      <c r="J170" s="171">
        <f>ROUND(I170*H170,2)</f>
        <v>0</v>
      </c>
      <c r="K170" s="167" t="s">
        <v>1</v>
      </c>
      <c r="L170" s="36"/>
      <c r="M170" s="172" t="s">
        <v>1</v>
      </c>
      <c r="N170" s="173" t="s">
        <v>41</v>
      </c>
      <c r="O170" s="74"/>
      <c r="P170" s="174">
        <f>O170*H170</f>
        <v>0</v>
      </c>
      <c r="Q170" s="174">
        <v>0.0068900000000000003</v>
      </c>
      <c r="R170" s="174">
        <f>Q170*H170</f>
        <v>0.48230000000000001</v>
      </c>
      <c r="S170" s="174">
        <v>0</v>
      </c>
      <c r="T170" s="17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76" t="s">
        <v>199</v>
      </c>
      <c r="AT170" s="176" t="s">
        <v>125</v>
      </c>
      <c r="AU170" s="176" t="s">
        <v>86</v>
      </c>
      <c r="AY170" s="16" t="s">
        <v>123</v>
      </c>
      <c r="BE170" s="177">
        <f>IF(N170="základní",J170,0)</f>
        <v>0</v>
      </c>
      <c r="BF170" s="177">
        <f>IF(N170="snížená",J170,0)</f>
        <v>0</v>
      </c>
      <c r="BG170" s="177">
        <f>IF(N170="zákl. přenesená",J170,0)</f>
        <v>0</v>
      </c>
      <c r="BH170" s="177">
        <f>IF(N170="sníž. přenesená",J170,0)</f>
        <v>0</v>
      </c>
      <c r="BI170" s="177">
        <f>IF(N170="nulová",J170,0)</f>
        <v>0</v>
      </c>
      <c r="BJ170" s="16" t="s">
        <v>84</v>
      </c>
      <c r="BK170" s="177">
        <f>ROUND(I170*H170,2)</f>
        <v>0</v>
      </c>
      <c r="BL170" s="16" t="s">
        <v>199</v>
      </c>
      <c r="BM170" s="176" t="s">
        <v>247</v>
      </c>
    </row>
    <row r="171" s="13" customFormat="1">
      <c r="A171" s="13"/>
      <c r="B171" s="178"/>
      <c r="C171" s="13"/>
      <c r="D171" s="179" t="s">
        <v>132</v>
      </c>
      <c r="E171" s="180" t="s">
        <v>1</v>
      </c>
      <c r="F171" s="181" t="s">
        <v>234</v>
      </c>
      <c r="G171" s="13"/>
      <c r="H171" s="182">
        <v>70</v>
      </c>
      <c r="I171" s="183"/>
      <c r="J171" s="13"/>
      <c r="K171" s="13"/>
      <c r="L171" s="178"/>
      <c r="M171" s="184"/>
      <c r="N171" s="185"/>
      <c r="O171" s="185"/>
      <c r="P171" s="185"/>
      <c r="Q171" s="185"/>
      <c r="R171" s="185"/>
      <c r="S171" s="185"/>
      <c r="T171" s="18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180" t="s">
        <v>132</v>
      </c>
      <c r="AU171" s="180" t="s">
        <v>86</v>
      </c>
      <c r="AV171" s="13" t="s">
        <v>86</v>
      </c>
      <c r="AW171" s="13" t="s">
        <v>32</v>
      </c>
      <c r="AX171" s="13" t="s">
        <v>84</v>
      </c>
      <c r="AY171" s="180" t="s">
        <v>123</v>
      </c>
    </row>
    <row r="172" s="2" customFormat="1" ht="24.15" customHeight="1">
      <c r="A172" s="35"/>
      <c r="B172" s="164"/>
      <c r="C172" s="165" t="s">
        <v>248</v>
      </c>
      <c r="D172" s="165" t="s">
        <v>125</v>
      </c>
      <c r="E172" s="166" t="s">
        <v>249</v>
      </c>
      <c r="F172" s="167" t="s">
        <v>250</v>
      </c>
      <c r="G172" s="168" t="s">
        <v>210</v>
      </c>
      <c r="H172" s="169">
        <v>4</v>
      </c>
      <c r="I172" s="170"/>
      <c r="J172" s="171">
        <f>ROUND(I172*H172,2)</f>
        <v>0</v>
      </c>
      <c r="K172" s="167" t="s">
        <v>1</v>
      </c>
      <c r="L172" s="36"/>
      <c r="M172" s="172" t="s">
        <v>1</v>
      </c>
      <c r="N172" s="173" t="s">
        <v>41</v>
      </c>
      <c r="O172" s="74"/>
      <c r="P172" s="174">
        <f>O172*H172</f>
        <v>0</v>
      </c>
      <c r="Q172" s="174">
        <v>0.0049800000000000001</v>
      </c>
      <c r="R172" s="174">
        <f>Q172*H172</f>
        <v>0.01992</v>
      </c>
      <c r="S172" s="174">
        <v>0</v>
      </c>
      <c r="T172" s="17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176" t="s">
        <v>199</v>
      </c>
      <c r="AT172" s="176" t="s">
        <v>125</v>
      </c>
      <c r="AU172" s="176" t="s">
        <v>86</v>
      </c>
      <c r="AY172" s="16" t="s">
        <v>123</v>
      </c>
      <c r="BE172" s="177">
        <f>IF(N172="základní",J172,0)</f>
        <v>0</v>
      </c>
      <c r="BF172" s="177">
        <f>IF(N172="snížená",J172,0)</f>
        <v>0</v>
      </c>
      <c r="BG172" s="177">
        <f>IF(N172="zákl. přenesená",J172,0)</f>
        <v>0</v>
      </c>
      <c r="BH172" s="177">
        <f>IF(N172="sníž. přenesená",J172,0)</f>
        <v>0</v>
      </c>
      <c r="BI172" s="177">
        <f>IF(N172="nulová",J172,0)</f>
        <v>0</v>
      </c>
      <c r="BJ172" s="16" t="s">
        <v>84</v>
      </c>
      <c r="BK172" s="177">
        <f>ROUND(I172*H172,2)</f>
        <v>0</v>
      </c>
      <c r="BL172" s="16" t="s">
        <v>199</v>
      </c>
      <c r="BM172" s="176" t="s">
        <v>251</v>
      </c>
    </row>
    <row r="173" s="2" customFormat="1" ht="24.15" customHeight="1">
      <c r="A173" s="35"/>
      <c r="B173" s="164"/>
      <c r="C173" s="165" t="s">
        <v>252</v>
      </c>
      <c r="D173" s="165" t="s">
        <v>125</v>
      </c>
      <c r="E173" s="166" t="s">
        <v>253</v>
      </c>
      <c r="F173" s="167" t="s">
        <v>254</v>
      </c>
      <c r="G173" s="168" t="s">
        <v>210</v>
      </c>
      <c r="H173" s="169">
        <v>4</v>
      </c>
      <c r="I173" s="170"/>
      <c r="J173" s="171">
        <f>ROUND(I173*H173,2)</f>
        <v>0</v>
      </c>
      <c r="K173" s="167" t="s">
        <v>129</v>
      </c>
      <c r="L173" s="36"/>
      <c r="M173" s="172" t="s">
        <v>1</v>
      </c>
      <c r="N173" s="173" t="s">
        <v>41</v>
      </c>
      <c r="O173" s="74"/>
      <c r="P173" s="174">
        <f>O173*H173</f>
        <v>0</v>
      </c>
      <c r="Q173" s="174">
        <v>0.01167</v>
      </c>
      <c r="R173" s="174">
        <f>Q173*H173</f>
        <v>0.046679999999999999</v>
      </c>
      <c r="S173" s="174">
        <v>0</v>
      </c>
      <c r="T173" s="17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76" t="s">
        <v>199</v>
      </c>
      <c r="AT173" s="176" t="s">
        <v>125</v>
      </c>
      <c r="AU173" s="176" t="s">
        <v>86</v>
      </c>
      <c r="AY173" s="16" t="s">
        <v>123</v>
      </c>
      <c r="BE173" s="177">
        <f>IF(N173="základní",J173,0)</f>
        <v>0</v>
      </c>
      <c r="BF173" s="177">
        <f>IF(N173="snížená",J173,0)</f>
        <v>0</v>
      </c>
      <c r="BG173" s="177">
        <f>IF(N173="zákl. přenesená",J173,0)</f>
        <v>0</v>
      </c>
      <c r="BH173" s="177">
        <f>IF(N173="sníž. přenesená",J173,0)</f>
        <v>0</v>
      </c>
      <c r="BI173" s="177">
        <f>IF(N173="nulová",J173,0)</f>
        <v>0</v>
      </c>
      <c r="BJ173" s="16" t="s">
        <v>84</v>
      </c>
      <c r="BK173" s="177">
        <f>ROUND(I173*H173,2)</f>
        <v>0</v>
      </c>
      <c r="BL173" s="16" t="s">
        <v>199</v>
      </c>
      <c r="BM173" s="176" t="s">
        <v>255</v>
      </c>
    </row>
    <row r="174" s="2" customFormat="1" ht="24.15" customHeight="1">
      <c r="A174" s="35"/>
      <c r="B174" s="164"/>
      <c r="C174" s="165" t="s">
        <v>256</v>
      </c>
      <c r="D174" s="165" t="s">
        <v>125</v>
      </c>
      <c r="E174" s="166" t="s">
        <v>257</v>
      </c>
      <c r="F174" s="167" t="s">
        <v>258</v>
      </c>
      <c r="G174" s="168" t="s">
        <v>232</v>
      </c>
      <c r="H174" s="169">
        <v>17.5</v>
      </c>
      <c r="I174" s="170"/>
      <c r="J174" s="171">
        <f>ROUND(I174*H174,2)</f>
        <v>0</v>
      </c>
      <c r="K174" s="167" t="s">
        <v>129</v>
      </c>
      <c r="L174" s="36"/>
      <c r="M174" s="172" t="s">
        <v>1</v>
      </c>
      <c r="N174" s="173" t="s">
        <v>41</v>
      </c>
      <c r="O174" s="74"/>
      <c r="P174" s="174">
        <f>O174*H174</f>
        <v>0</v>
      </c>
      <c r="Q174" s="174">
        <v>0.00076000000000000004</v>
      </c>
      <c r="R174" s="174">
        <f>Q174*H174</f>
        <v>0.013300000000000001</v>
      </c>
      <c r="S174" s="174">
        <v>0</v>
      </c>
      <c r="T174" s="17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176" t="s">
        <v>199</v>
      </c>
      <c r="AT174" s="176" t="s">
        <v>125</v>
      </c>
      <c r="AU174" s="176" t="s">
        <v>86</v>
      </c>
      <c r="AY174" s="16" t="s">
        <v>123</v>
      </c>
      <c r="BE174" s="177">
        <f>IF(N174="základní",J174,0)</f>
        <v>0</v>
      </c>
      <c r="BF174" s="177">
        <f>IF(N174="snížená",J174,0)</f>
        <v>0</v>
      </c>
      <c r="BG174" s="177">
        <f>IF(N174="zákl. přenesená",J174,0)</f>
        <v>0</v>
      </c>
      <c r="BH174" s="177">
        <f>IF(N174="sníž. přenesená",J174,0)</f>
        <v>0</v>
      </c>
      <c r="BI174" s="177">
        <f>IF(N174="nulová",J174,0)</f>
        <v>0</v>
      </c>
      <c r="BJ174" s="16" t="s">
        <v>84</v>
      </c>
      <c r="BK174" s="177">
        <f>ROUND(I174*H174,2)</f>
        <v>0</v>
      </c>
      <c r="BL174" s="16" t="s">
        <v>199</v>
      </c>
      <c r="BM174" s="176" t="s">
        <v>259</v>
      </c>
    </row>
    <row r="175" s="2" customFormat="1" ht="24.15" customHeight="1">
      <c r="A175" s="35"/>
      <c r="B175" s="164"/>
      <c r="C175" s="165" t="s">
        <v>260</v>
      </c>
      <c r="D175" s="165" t="s">
        <v>125</v>
      </c>
      <c r="E175" s="166" t="s">
        <v>261</v>
      </c>
      <c r="F175" s="167" t="s">
        <v>262</v>
      </c>
      <c r="G175" s="168" t="s">
        <v>232</v>
      </c>
      <c r="H175" s="169">
        <v>52</v>
      </c>
      <c r="I175" s="170"/>
      <c r="J175" s="171">
        <f>ROUND(I175*H175,2)</f>
        <v>0</v>
      </c>
      <c r="K175" s="167" t="s">
        <v>1</v>
      </c>
      <c r="L175" s="36"/>
      <c r="M175" s="172" t="s">
        <v>1</v>
      </c>
      <c r="N175" s="173" t="s">
        <v>41</v>
      </c>
      <c r="O175" s="74"/>
      <c r="P175" s="174">
        <f>O175*H175</f>
        <v>0</v>
      </c>
      <c r="Q175" s="174">
        <v>0.0096799999999999994</v>
      </c>
      <c r="R175" s="174">
        <f>Q175*H175</f>
        <v>0.50335999999999992</v>
      </c>
      <c r="S175" s="174">
        <v>0</v>
      </c>
      <c r="T175" s="17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176" t="s">
        <v>199</v>
      </c>
      <c r="AT175" s="176" t="s">
        <v>125</v>
      </c>
      <c r="AU175" s="176" t="s">
        <v>86</v>
      </c>
      <c r="AY175" s="16" t="s">
        <v>123</v>
      </c>
      <c r="BE175" s="177">
        <f>IF(N175="základní",J175,0)</f>
        <v>0</v>
      </c>
      <c r="BF175" s="177">
        <f>IF(N175="snížená",J175,0)</f>
        <v>0</v>
      </c>
      <c r="BG175" s="177">
        <f>IF(N175="zákl. přenesená",J175,0)</f>
        <v>0</v>
      </c>
      <c r="BH175" s="177">
        <f>IF(N175="sníž. přenesená",J175,0)</f>
        <v>0</v>
      </c>
      <c r="BI175" s="177">
        <f>IF(N175="nulová",J175,0)</f>
        <v>0</v>
      </c>
      <c r="BJ175" s="16" t="s">
        <v>84</v>
      </c>
      <c r="BK175" s="177">
        <f>ROUND(I175*H175,2)</f>
        <v>0</v>
      </c>
      <c r="BL175" s="16" t="s">
        <v>199</v>
      </c>
      <c r="BM175" s="176" t="s">
        <v>263</v>
      </c>
    </row>
    <row r="176" s="13" customFormat="1">
      <c r="A176" s="13"/>
      <c r="B176" s="178"/>
      <c r="C176" s="13"/>
      <c r="D176" s="179" t="s">
        <v>132</v>
      </c>
      <c r="E176" s="180" t="s">
        <v>1</v>
      </c>
      <c r="F176" s="181" t="s">
        <v>243</v>
      </c>
      <c r="G176" s="13"/>
      <c r="H176" s="182">
        <v>52</v>
      </c>
      <c r="I176" s="183"/>
      <c r="J176" s="13"/>
      <c r="K176" s="13"/>
      <c r="L176" s="178"/>
      <c r="M176" s="184"/>
      <c r="N176" s="185"/>
      <c r="O176" s="185"/>
      <c r="P176" s="185"/>
      <c r="Q176" s="185"/>
      <c r="R176" s="185"/>
      <c r="S176" s="185"/>
      <c r="T176" s="18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0" t="s">
        <v>132</v>
      </c>
      <c r="AU176" s="180" t="s">
        <v>86</v>
      </c>
      <c r="AV176" s="13" t="s">
        <v>86</v>
      </c>
      <c r="AW176" s="13" t="s">
        <v>32</v>
      </c>
      <c r="AX176" s="13" t="s">
        <v>84</v>
      </c>
      <c r="AY176" s="180" t="s">
        <v>123</v>
      </c>
    </row>
    <row r="177" s="2" customFormat="1" ht="24.15" customHeight="1">
      <c r="A177" s="35"/>
      <c r="B177" s="164"/>
      <c r="C177" s="165" t="s">
        <v>264</v>
      </c>
      <c r="D177" s="165" t="s">
        <v>125</v>
      </c>
      <c r="E177" s="166" t="s">
        <v>265</v>
      </c>
      <c r="F177" s="167" t="s">
        <v>266</v>
      </c>
      <c r="G177" s="168" t="s">
        <v>183</v>
      </c>
      <c r="H177" s="169">
        <v>1.0660000000000001</v>
      </c>
      <c r="I177" s="170"/>
      <c r="J177" s="171">
        <f>ROUND(I177*H177,2)</f>
        <v>0</v>
      </c>
      <c r="K177" s="167" t="s">
        <v>129</v>
      </c>
      <c r="L177" s="36"/>
      <c r="M177" s="172" t="s">
        <v>1</v>
      </c>
      <c r="N177" s="173" t="s">
        <v>41</v>
      </c>
      <c r="O177" s="74"/>
      <c r="P177" s="174">
        <f>O177*H177</f>
        <v>0</v>
      </c>
      <c r="Q177" s="174">
        <v>0</v>
      </c>
      <c r="R177" s="174">
        <f>Q177*H177</f>
        <v>0</v>
      </c>
      <c r="S177" s="174">
        <v>0</v>
      </c>
      <c r="T177" s="17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176" t="s">
        <v>199</v>
      </c>
      <c r="AT177" s="176" t="s">
        <v>125</v>
      </c>
      <c r="AU177" s="176" t="s">
        <v>86</v>
      </c>
      <c r="AY177" s="16" t="s">
        <v>123</v>
      </c>
      <c r="BE177" s="177">
        <f>IF(N177="základní",J177,0)</f>
        <v>0</v>
      </c>
      <c r="BF177" s="177">
        <f>IF(N177="snížená",J177,0)</f>
        <v>0</v>
      </c>
      <c r="BG177" s="177">
        <f>IF(N177="zákl. přenesená",J177,0)</f>
        <v>0</v>
      </c>
      <c r="BH177" s="177">
        <f>IF(N177="sníž. přenesená",J177,0)</f>
        <v>0</v>
      </c>
      <c r="BI177" s="177">
        <f>IF(N177="nulová",J177,0)</f>
        <v>0</v>
      </c>
      <c r="BJ177" s="16" t="s">
        <v>84</v>
      </c>
      <c r="BK177" s="177">
        <f>ROUND(I177*H177,2)</f>
        <v>0</v>
      </c>
      <c r="BL177" s="16" t="s">
        <v>199</v>
      </c>
      <c r="BM177" s="176" t="s">
        <v>267</v>
      </c>
    </row>
    <row r="178" s="2" customFormat="1" ht="24.15" customHeight="1">
      <c r="A178" s="35"/>
      <c r="B178" s="164"/>
      <c r="C178" s="165" t="s">
        <v>268</v>
      </c>
      <c r="D178" s="165" t="s">
        <v>125</v>
      </c>
      <c r="E178" s="166" t="s">
        <v>269</v>
      </c>
      <c r="F178" s="167" t="s">
        <v>270</v>
      </c>
      <c r="G178" s="168" t="s">
        <v>183</v>
      </c>
      <c r="H178" s="169">
        <v>1.0660000000000001</v>
      </c>
      <c r="I178" s="170"/>
      <c r="J178" s="171">
        <f>ROUND(I178*H178,2)</f>
        <v>0</v>
      </c>
      <c r="K178" s="167" t="s">
        <v>129</v>
      </c>
      <c r="L178" s="36"/>
      <c r="M178" s="172" t="s">
        <v>1</v>
      </c>
      <c r="N178" s="173" t="s">
        <v>41</v>
      </c>
      <c r="O178" s="74"/>
      <c r="P178" s="174">
        <f>O178*H178</f>
        <v>0</v>
      </c>
      <c r="Q178" s="174">
        <v>0</v>
      </c>
      <c r="R178" s="174">
        <f>Q178*H178</f>
        <v>0</v>
      </c>
      <c r="S178" s="174">
        <v>0</v>
      </c>
      <c r="T178" s="17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176" t="s">
        <v>199</v>
      </c>
      <c r="AT178" s="176" t="s">
        <v>125</v>
      </c>
      <c r="AU178" s="176" t="s">
        <v>86</v>
      </c>
      <c r="AY178" s="16" t="s">
        <v>123</v>
      </c>
      <c r="BE178" s="177">
        <f>IF(N178="základní",J178,0)</f>
        <v>0</v>
      </c>
      <c r="BF178" s="177">
        <f>IF(N178="snížená",J178,0)</f>
        <v>0</v>
      </c>
      <c r="BG178" s="177">
        <f>IF(N178="zákl. přenesená",J178,0)</f>
        <v>0</v>
      </c>
      <c r="BH178" s="177">
        <f>IF(N178="sníž. přenesená",J178,0)</f>
        <v>0</v>
      </c>
      <c r="BI178" s="177">
        <f>IF(N178="nulová",J178,0)</f>
        <v>0</v>
      </c>
      <c r="BJ178" s="16" t="s">
        <v>84</v>
      </c>
      <c r="BK178" s="177">
        <f>ROUND(I178*H178,2)</f>
        <v>0</v>
      </c>
      <c r="BL178" s="16" t="s">
        <v>199</v>
      </c>
      <c r="BM178" s="176" t="s">
        <v>271</v>
      </c>
    </row>
    <row r="179" s="12" customFormat="1" ht="25.92" customHeight="1">
      <c r="A179" s="12"/>
      <c r="B179" s="151"/>
      <c r="C179" s="12"/>
      <c r="D179" s="152" t="s">
        <v>75</v>
      </c>
      <c r="E179" s="153" t="s">
        <v>272</v>
      </c>
      <c r="F179" s="153" t="s">
        <v>273</v>
      </c>
      <c r="G179" s="12"/>
      <c r="H179" s="12"/>
      <c r="I179" s="154"/>
      <c r="J179" s="155">
        <f>BK179</f>
        <v>0</v>
      </c>
      <c r="K179" s="12"/>
      <c r="L179" s="151"/>
      <c r="M179" s="156"/>
      <c r="N179" s="157"/>
      <c r="O179" s="157"/>
      <c r="P179" s="158">
        <f>P180+P185+P189</f>
        <v>0</v>
      </c>
      <c r="Q179" s="157"/>
      <c r="R179" s="158">
        <f>R180+R185+R189</f>
        <v>0</v>
      </c>
      <c r="S179" s="157"/>
      <c r="T179" s="159">
        <f>T180+T185+T189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152" t="s">
        <v>146</v>
      </c>
      <c r="AT179" s="160" t="s">
        <v>75</v>
      </c>
      <c r="AU179" s="160" t="s">
        <v>76</v>
      </c>
      <c r="AY179" s="152" t="s">
        <v>123</v>
      </c>
      <c r="BK179" s="161">
        <f>BK180+BK185+BK189</f>
        <v>0</v>
      </c>
    </row>
    <row r="180" s="12" customFormat="1" ht="22.8" customHeight="1">
      <c r="A180" s="12"/>
      <c r="B180" s="151"/>
      <c r="C180" s="12"/>
      <c r="D180" s="152" t="s">
        <v>75</v>
      </c>
      <c r="E180" s="162" t="s">
        <v>274</v>
      </c>
      <c r="F180" s="162" t="s">
        <v>275</v>
      </c>
      <c r="G180" s="12"/>
      <c r="H180" s="12"/>
      <c r="I180" s="154"/>
      <c r="J180" s="163">
        <f>BK180</f>
        <v>0</v>
      </c>
      <c r="K180" s="12"/>
      <c r="L180" s="151"/>
      <c r="M180" s="156"/>
      <c r="N180" s="157"/>
      <c r="O180" s="157"/>
      <c r="P180" s="158">
        <f>SUM(P181:P184)</f>
        <v>0</v>
      </c>
      <c r="Q180" s="157"/>
      <c r="R180" s="158">
        <f>SUM(R181:R184)</f>
        <v>0</v>
      </c>
      <c r="S180" s="157"/>
      <c r="T180" s="159">
        <f>SUM(T181:T184)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152" t="s">
        <v>146</v>
      </c>
      <c r="AT180" s="160" t="s">
        <v>75</v>
      </c>
      <c r="AU180" s="160" t="s">
        <v>84</v>
      </c>
      <c r="AY180" s="152" t="s">
        <v>123</v>
      </c>
      <c r="BK180" s="161">
        <f>SUM(BK181:BK184)</f>
        <v>0</v>
      </c>
    </row>
    <row r="181" s="2" customFormat="1" ht="16.5" customHeight="1">
      <c r="A181" s="35"/>
      <c r="B181" s="164"/>
      <c r="C181" s="165" t="s">
        <v>276</v>
      </c>
      <c r="D181" s="165" t="s">
        <v>125</v>
      </c>
      <c r="E181" s="166" t="s">
        <v>277</v>
      </c>
      <c r="F181" s="167" t="s">
        <v>275</v>
      </c>
      <c r="G181" s="168" t="s">
        <v>278</v>
      </c>
      <c r="H181" s="169">
        <v>1</v>
      </c>
      <c r="I181" s="170"/>
      <c r="J181" s="171">
        <f>ROUND(I181*H181,2)</f>
        <v>0</v>
      </c>
      <c r="K181" s="167" t="s">
        <v>129</v>
      </c>
      <c r="L181" s="36"/>
      <c r="M181" s="172" t="s">
        <v>1</v>
      </c>
      <c r="N181" s="173" t="s">
        <v>41</v>
      </c>
      <c r="O181" s="74"/>
      <c r="P181" s="174">
        <f>O181*H181</f>
        <v>0</v>
      </c>
      <c r="Q181" s="174">
        <v>0</v>
      </c>
      <c r="R181" s="174">
        <f>Q181*H181</f>
        <v>0</v>
      </c>
      <c r="S181" s="174">
        <v>0</v>
      </c>
      <c r="T181" s="17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176" t="s">
        <v>279</v>
      </c>
      <c r="AT181" s="176" t="s">
        <v>125</v>
      </c>
      <c r="AU181" s="176" t="s">
        <v>86</v>
      </c>
      <c r="AY181" s="16" t="s">
        <v>123</v>
      </c>
      <c r="BE181" s="177">
        <f>IF(N181="základní",J181,0)</f>
        <v>0</v>
      </c>
      <c r="BF181" s="177">
        <f>IF(N181="snížená",J181,0)</f>
        <v>0</v>
      </c>
      <c r="BG181" s="177">
        <f>IF(N181="zákl. přenesená",J181,0)</f>
        <v>0</v>
      </c>
      <c r="BH181" s="177">
        <f>IF(N181="sníž. přenesená",J181,0)</f>
        <v>0</v>
      </c>
      <c r="BI181" s="177">
        <f>IF(N181="nulová",J181,0)</f>
        <v>0</v>
      </c>
      <c r="BJ181" s="16" t="s">
        <v>84</v>
      </c>
      <c r="BK181" s="177">
        <f>ROUND(I181*H181,2)</f>
        <v>0</v>
      </c>
      <c r="BL181" s="16" t="s">
        <v>279</v>
      </c>
      <c r="BM181" s="176" t="s">
        <v>280</v>
      </c>
    </row>
    <row r="182" s="2" customFormat="1" ht="16.5" customHeight="1">
      <c r="A182" s="35"/>
      <c r="B182" s="164"/>
      <c r="C182" s="165" t="s">
        <v>281</v>
      </c>
      <c r="D182" s="165" t="s">
        <v>125</v>
      </c>
      <c r="E182" s="166" t="s">
        <v>282</v>
      </c>
      <c r="F182" s="167" t="s">
        <v>283</v>
      </c>
      <c r="G182" s="168" t="s">
        <v>278</v>
      </c>
      <c r="H182" s="169">
        <v>1</v>
      </c>
      <c r="I182" s="170"/>
      <c r="J182" s="171">
        <f>ROUND(I182*H182,2)</f>
        <v>0</v>
      </c>
      <c r="K182" s="167" t="s">
        <v>129</v>
      </c>
      <c r="L182" s="36"/>
      <c r="M182" s="172" t="s">
        <v>1</v>
      </c>
      <c r="N182" s="173" t="s">
        <v>41</v>
      </c>
      <c r="O182" s="74"/>
      <c r="P182" s="174">
        <f>O182*H182</f>
        <v>0</v>
      </c>
      <c r="Q182" s="174">
        <v>0</v>
      </c>
      <c r="R182" s="174">
        <f>Q182*H182</f>
        <v>0</v>
      </c>
      <c r="S182" s="174">
        <v>0</v>
      </c>
      <c r="T182" s="17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176" t="s">
        <v>279</v>
      </c>
      <c r="AT182" s="176" t="s">
        <v>125</v>
      </c>
      <c r="AU182" s="176" t="s">
        <v>86</v>
      </c>
      <c r="AY182" s="16" t="s">
        <v>123</v>
      </c>
      <c r="BE182" s="177">
        <f>IF(N182="základní",J182,0)</f>
        <v>0</v>
      </c>
      <c r="BF182" s="177">
        <f>IF(N182="snížená",J182,0)</f>
        <v>0</v>
      </c>
      <c r="BG182" s="177">
        <f>IF(N182="zákl. přenesená",J182,0)</f>
        <v>0</v>
      </c>
      <c r="BH182" s="177">
        <f>IF(N182="sníž. přenesená",J182,0)</f>
        <v>0</v>
      </c>
      <c r="BI182" s="177">
        <f>IF(N182="nulová",J182,0)</f>
        <v>0</v>
      </c>
      <c r="BJ182" s="16" t="s">
        <v>84</v>
      </c>
      <c r="BK182" s="177">
        <f>ROUND(I182*H182,2)</f>
        <v>0</v>
      </c>
      <c r="BL182" s="16" t="s">
        <v>279</v>
      </c>
      <c r="BM182" s="176" t="s">
        <v>284</v>
      </c>
    </row>
    <row r="183" s="2" customFormat="1">
      <c r="A183" s="35"/>
      <c r="B183" s="36"/>
      <c r="C183" s="35"/>
      <c r="D183" s="179" t="s">
        <v>285</v>
      </c>
      <c r="E183" s="35"/>
      <c r="F183" s="187" t="s">
        <v>286</v>
      </c>
      <c r="G183" s="35"/>
      <c r="H183" s="35"/>
      <c r="I183" s="188"/>
      <c r="J183" s="35"/>
      <c r="K183" s="35"/>
      <c r="L183" s="36"/>
      <c r="M183" s="189"/>
      <c r="N183" s="190"/>
      <c r="O183" s="74"/>
      <c r="P183" s="74"/>
      <c r="Q183" s="74"/>
      <c r="R183" s="74"/>
      <c r="S183" s="74"/>
      <c r="T183" s="7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T183" s="16" t="s">
        <v>285</v>
      </c>
      <c r="AU183" s="16" t="s">
        <v>86</v>
      </c>
    </row>
    <row r="184" s="2" customFormat="1" ht="16.5" customHeight="1">
      <c r="A184" s="35"/>
      <c r="B184" s="164"/>
      <c r="C184" s="165" t="s">
        <v>287</v>
      </c>
      <c r="D184" s="165" t="s">
        <v>125</v>
      </c>
      <c r="E184" s="166" t="s">
        <v>288</v>
      </c>
      <c r="F184" s="167" t="s">
        <v>289</v>
      </c>
      <c r="G184" s="168" t="s">
        <v>278</v>
      </c>
      <c r="H184" s="169">
        <v>1</v>
      </c>
      <c r="I184" s="170"/>
      <c r="J184" s="171">
        <f>ROUND(I184*H184,2)</f>
        <v>0</v>
      </c>
      <c r="K184" s="167" t="s">
        <v>129</v>
      </c>
      <c r="L184" s="36"/>
      <c r="M184" s="172" t="s">
        <v>1</v>
      </c>
      <c r="N184" s="173" t="s">
        <v>41</v>
      </c>
      <c r="O184" s="74"/>
      <c r="P184" s="174">
        <f>O184*H184</f>
        <v>0</v>
      </c>
      <c r="Q184" s="174">
        <v>0</v>
      </c>
      <c r="R184" s="174">
        <f>Q184*H184</f>
        <v>0</v>
      </c>
      <c r="S184" s="174">
        <v>0</v>
      </c>
      <c r="T184" s="17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76" t="s">
        <v>279</v>
      </c>
      <c r="AT184" s="176" t="s">
        <v>125</v>
      </c>
      <c r="AU184" s="176" t="s">
        <v>86</v>
      </c>
      <c r="AY184" s="16" t="s">
        <v>123</v>
      </c>
      <c r="BE184" s="177">
        <f>IF(N184="základní",J184,0)</f>
        <v>0</v>
      </c>
      <c r="BF184" s="177">
        <f>IF(N184="snížená",J184,0)</f>
        <v>0</v>
      </c>
      <c r="BG184" s="177">
        <f>IF(N184="zákl. přenesená",J184,0)</f>
        <v>0</v>
      </c>
      <c r="BH184" s="177">
        <f>IF(N184="sníž. přenesená",J184,0)</f>
        <v>0</v>
      </c>
      <c r="BI184" s="177">
        <f>IF(N184="nulová",J184,0)</f>
        <v>0</v>
      </c>
      <c r="BJ184" s="16" t="s">
        <v>84</v>
      </c>
      <c r="BK184" s="177">
        <f>ROUND(I184*H184,2)</f>
        <v>0</v>
      </c>
      <c r="BL184" s="16" t="s">
        <v>279</v>
      </c>
      <c r="BM184" s="176" t="s">
        <v>290</v>
      </c>
    </row>
    <row r="185" s="12" customFormat="1" ht="22.8" customHeight="1">
      <c r="A185" s="12"/>
      <c r="B185" s="151"/>
      <c r="C185" s="12"/>
      <c r="D185" s="152" t="s">
        <v>75</v>
      </c>
      <c r="E185" s="162" t="s">
        <v>291</v>
      </c>
      <c r="F185" s="162" t="s">
        <v>292</v>
      </c>
      <c r="G185" s="12"/>
      <c r="H185" s="12"/>
      <c r="I185" s="154"/>
      <c r="J185" s="163">
        <f>BK185</f>
        <v>0</v>
      </c>
      <c r="K185" s="12"/>
      <c r="L185" s="151"/>
      <c r="M185" s="156"/>
      <c r="N185" s="157"/>
      <c r="O185" s="157"/>
      <c r="P185" s="158">
        <f>SUM(P186:P188)</f>
        <v>0</v>
      </c>
      <c r="Q185" s="157"/>
      <c r="R185" s="158">
        <f>SUM(R186:R188)</f>
        <v>0</v>
      </c>
      <c r="S185" s="157"/>
      <c r="T185" s="159">
        <f>SUM(T186:T188)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152" t="s">
        <v>146</v>
      </c>
      <c r="AT185" s="160" t="s">
        <v>75</v>
      </c>
      <c r="AU185" s="160" t="s">
        <v>84</v>
      </c>
      <c r="AY185" s="152" t="s">
        <v>123</v>
      </c>
      <c r="BK185" s="161">
        <f>SUM(BK186:BK188)</f>
        <v>0</v>
      </c>
    </row>
    <row r="186" s="2" customFormat="1" ht="16.5" customHeight="1">
      <c r="A186" s="35"/>
      <c r="B186" s="164"/>
      <c r="C186" s="165" t="s">
        <v>293</v>
      </c>
      <c r="D186" s="165" t="s">
        <v>125</v>
      </c>
      <c r="E186" s="166" t="s">
        <v>294</v>
      </c>
      <c r="F186" s="167" t="s">
        <v>295</v>
      </c>
      <c r="G186" s="168" t="s">
        <v>278</v>
      </c>
      <c r="H186" s="169">
        <v>1</v>
      </c>
      <c r="I186" s="170"/>
      <c r="J186" s="171">
        <f>ROUND(I186*H186,2)</f>
        <v>0</v>
      </c>
      <c r="K186" s="167" t="s">
        <v>129</v>
      </c>
      <c r="L186" s="36"/>
      <c r="M186" s="172" t="s">
        <v>1</v>
      </c>
      <c r="N186" s="173" t="s">
        <v>41</v>
      </c>
      <c r="O186" s="74"/>
      <c r="P186" s="174">
        <f>O186*H186</f>
        <v>0</v>
      </c>
      <c r="Q186" s="174">
        <v>0</v>
      </c>
      <c r="R186" s="174">
        <f>Q186*H186</f>
        <v>0</v>
      </c>
      <c r="S186" s="174">
        <v>0</v>
      </c>
      <c r="T186" s="17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176" t="s">
        <v>279</v>
      </c>
      <c r="AT186" s="176" t="s">
        <v>125</v>
      </c>
      <c r="AU186" s="176" t="s">
        <v>86</v>
      </c>
      <c r="AY186" s="16" t="s">
        <v>123</v>
      </c>
      <c r="BE186" s="177">
        <f>IF(N186="základní",J186,0)</f>
        <v>0</v>
      </c>
      <c r="BF186" s="177">
        <f>IF(N186="snížená",J186,0)</f>
        <v>0</v>
      </c>
      <c r="BG186" s="177">
        <f>IF(N186="zákl. přenesená",J186,0)</f>
        <v>0</v>
      </c>
      <c r="BH186" s="177">
        <f>IF(N186="sníž. přenesená",J186,0)</f>
        <v>0</v>
      </c>
      <c r="BI186" s="177">
        <f>IF(N186="nulová",J186,0)</f>
        <v>0</v>
      </c>
      <c r="BJ186" s="16" t="s">
        <v>84</v>
      </c>
      <c r="BK186" s="177">
        <f>ROUND(I186*H186,2)</f>
        <v>0</v>
      </c>
      <c r="BL186" s="16" t="s">
        <v>279</v>
      </c>
      <c r="BM186" s="176" t="s">
        <v>296</v>
      </c>
    </row>
    <row r="187" s="2" customFormat="1" ht="16.5" customHeight="1">
      <c r="A187" s="35"/>
      <c r="B187" s="164"/>
      <c r="C187" s="165" t="s">
        <v>297</v>
      </c>
      <c r="D187" s="165" t="s">
        <v>125</v>
      </c>
      <c r="E187" s="166" t="s">
        <v>298</v>
      </c>
      <c r="F187" s="167" t="s">
        <v>299</v>
      </c>
      <c r="G187" s="168" t="s">
        <v>278</v>
      </c>
      <c r="H187" s="169">
        <v>1</v>
      </c>
      <c r="I187" s="170"/>
      <c r="J187" s="171">
        <f>ROUND(I187*H187,2)</f>
        <v>0</v>
      </c>
      <c r="K187" s="167" t="s">
        <v>129</v>
      </c>
      <c r="L187" s="36"/>
      <c r="M187" s="172" t="s">
        <v>1</v>
      </c>
      <c r="N187" s="173" t="s">
        <v>41</v>
      </c>
      <c r="O187" s="74"/>
      <c r="P187" s="174">
        <f>O187*H187</f>
        <v>0</v>
      </c>
      <c r="Q187" s="174">
        <v>0</v>
      </c>
      <c r="R187" s="174">
        <f>Q187*H187</f>
        <v>0</v>
      </c>
      <c r="S187" s="174">
        <v>0</v>
      </c>
      <c r="T187" s="17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176" t="s">
        <v>279</v>
      </c>
      <c r="AT187" s="176" t="s">
        <v>125</v>
      </c>
      <c r="AU187" s="176" t="s">
        <v>86</v>
      </c>
      <c r="AY187" s="16" t="s">
        <v>123</v>
      </c>
      <c r="BE187" s="177">
        <f>IF(N187="základní",J187,0)</f>
        <v>0</v>
      </c>
      <c r="BF187" s="177">
        <f>IF(N187="snížená",J187,0)</f>
        <v>0</v>
      </c>
      <c r="BG187" s="177">
        <f>IF(N187="zákl. přenesená",J187,0)</f>
        <v>0</v>
      </c>
      <c r="BH187" s="177">
        <f>IF(N187="sníž. přenesená",J187,0)</f>
        <v>0</v>
      </c>
      <c r="BI187" s="177">
        <f>IF(N187="nulová",J187,0)</f>
        <v>0</v>
      </c>
      <c r="BJ187" s="16" t="s">
        <v>84</v>
      </c>
      <c r="BK187" s="177">
        <f>ROUND(I187*H187,2)</f>
        <v>0</v>
      </c>
      <c r="BL187" s="16" t="s">
        <v>279</v>
      </c>
      <c r="BM187" s="176" t="s">
        <v>300</v>
      </c>
    </row>
    <row r="188" s="2" customFormat="1">
      <c r="A188" s="35"/>
      <c r="B188" s="36"/>
      <c r="C188" s="35"/>
      <c r="D188" s="179" t="s">
        <v>285</v>
      </c>
      <c r="E188" s="35"/>
      <c r="F188" s="187" t="s">
        <v>301</v>
      </c>
      <c r="G188" s="35"/>
      <c r="H188" s="35"/>
      <c r="I188" s="188"/>
      <c r="J188" s="35"/>
      <c r="K188" s="35"/>
      <c r="L188" s="36"/>
      <c r="M188" s="189"/>
      <c r="N188" s="190"/>
      <c r="O188" s="74"/>
      <c r="P188" s="74"/>
      <c r="Q188" s="74"/>
      <c r="R188" s="74"/>
      <c r="S188" s="74"/>
      <c r="T188" s="7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T188" s="16" t="s">
        <v>285</v>
      </c>
      <c r="AU188" s="16" t="s">
        <v>86</v>
      </c>
    </row>
    <row r="189" s="12" customFormat="1" ht="22.8" customHeight="1">
      <c r="A189" s="12"/>
      <c r="B189" s="151"/>
      <c r="C189" s="12"/>
      <c r="D189" s="152" t="s">
        <v>75</v>
      </c>
      <c r="E189" s="162" t="s">
        <v>302</v>
      </c>
      <c r="F189" s="162" t="s">
        <v>303</v>
      </c>
      <c r="G189" s="12"/>
      <c r="H189" s="12"/>
      <c r="I189" s="154"/>
      <c r="J189" s="163">
        <f>BK189</f>
        <v>0</v>
      </c>
      <c r="K189" s="12"/>
      <c r="L189" s="151"/>
      <c r="M189" s="156"/>
      <c r="N189" s="157"/>
      <c r="O189" s="157"/>
      <c r="P189" s="158">
        <f>P190</f>
        <v>0</v>
      </c>
      <c r="Q189" s="157"/>
      <c r="R189" s="158">
        <f>R190</f>
        <v>0</v>
      </c>
      <c r="S189" s="157"/>
      <c r="T189" s="159">
        <f>T190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152" t="s">
        <v>146</v>
      </c>
      <c r="AT189" s="160" t="s">
        <v>75</v>
      </c>
      <c r="AU189" s="160" t="s">
        <v>84</v>
      </c>
      <c r="AY189" s="152" t="s">
        <v>123</v>
      </c>
      <c r="BK189" s="161">
        <f>BK190</f>
        <v>0</v>
      </c>
    </row>
    <row r="190" s="2" customFormat="1" ht="16.5" customHeight="1">
      <c r="A190" s="35"/>
      <c r="B190" s="164"/>
      <c r="C190" s="165" t="s">
        <v>304</v>
      </c>
      <c r="D190" s="165" t="s">
        <v>125</v>
      </c>
      <c r="E190" s="166" t="s">
        <v>305</v>
      </c>
      <c r="F190" s="167" t="s">
        <v>306</v>
      </c>
      <c r="G190" s="168" t="s">
        <v>278</v>
      </c>
      <c r="H190" s="169">
        <v>1</v>
      </c>
      <c r="I190" s="170"/>
      <c r="J190" s="171">
        <f>ROUND(I190*H190,2)</f>
        <v>0</v>
      </c>
      <c r="K190" s="167" t="s">
        <v>129</v>
      </c>
      <c r="L190" s="36"/>
      <c r="M190" s="191" t="s">
        <v>1</v>
      </c>
      <c r="N190" s="192" t="s">
        <v>41</v>
      </c>
      <c r="O190" s="193"/>
      <c r="P190" s="194">
        <f>O190*H190</f>
        <v>0</v>
      </c>
      <c r="Q190" s="194">
        <v>0</v>
      </c>
      <c r="R190" s="194">
        <f>Q190*H190</f>
        <v>0</v>
      </c>
      <c r="S190" s="194">
        <v>0</v>
      </c>
      <c r="T190" s="19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176" t="s">
        <v>279</v>
      </c>
      <c r="AT190" s="176" t="s">
        <v>125</v>
      </c>
      <c r="AU190" s="176" t="s">
        <v>86</v>
      </c>
      <c r="AY190" s="16" t="s">
        <v>123</v>
      </c>
      <c r="BE190" s="177">
        <f>IF(N190="základní",J190,0)</f>
        <v>0</v>
      </c>
      <c r="BF190" s="177">
        <f>IF(N190="snížená",J190,0)</f>
        <v>0</v>
      </c>
      <c r="BG190" s="177">
        <f>IF(N190="zákl. přenesená",J190,0)</f>
        <v>0</v>
      </c>
      <c r="BH190" s="177">
        <f>IF(N190="sníž. přenesená",J190,0)</f>
        <v>0</v>
      </c>
      <c r="BI190" s="177">
        <f>IF(N190="nulová",J190,0)</f>
        <v>0</v>
      </c>
      <c r="BJ190" s="16" t="s">
        <v>84</v>
      </c>
      <c r="BK190" s="177">
        <f>ROUND(I190*H190,2)</f>
        <v>0</v>
      </c>
      <c r="BL190" s="16" t="s">
        <v>279</v>
      </c>
      <c r="BM190" s="176" t="s">
        <v>307</v>
      </c>
    </row>
    <row r="191" s="2" customFormat="1" ht="6.96" customHeight="1">
      <c r="A191" s="35"/>
      <c r="B191" s="57"/>
      <c r="C191" s="58"/>
      <c r="D191" s="58"/>
      <c r="E191" s="58"/>
      <c r="F191" s="58"/>
      <c r="G191" s="58"/>
      <c r="H191" s="58"/>
      <c r="I191" s="58"/>
      <c r="J191" s="58"/>
      <c r="K191" s="58"/>
      <c r="L191" s="36"/>
      <c r="M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</row>
  </sheetData>
  <autoFilter ref="C128:K190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JITKA-PC\Jitka</dc:creator>
  <cp:lastModifiedBy>JITKA-PC\Jitka</cp:lastModifiedBy>
  <dcterms:created xsi:type="dcterms:W3CDTF">2023-06-08T15:25:29Z</dcterms:created>
  <dcterms:modified xsi:type="dcterms:W3CDTF">2023-06-08T15:25:30Z</dcterms:modified>
</cp:coreProperties>
</file>