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Documents\1-Fuks Jiří\1-stavby\2023-stavby\SINEPO-2023\"/>
    </mc:Choice>
  </mc:AlternateContent>
  <bookViews>
    <workbookView xWindow="0" yWindow="0" windowWidth="28800" windowHeight="11700"/>
  </bookViews>
  <sheets>
    <sheet name="Rekapitulace stavby" sheetId="1" r:id="rId1"/>
    <sheet name="most 18025-3, Štěnovice-Losiná" sheetId="2" r:id="rId2"/>
  </sheets>
  <definedNames>
    <definedName name="_xlnm._FilterDatabase" localSheetId="1" hidden="1">'most 18025-3, Štěnovice-Losiná'!$C$125:$K$176</definedName>
    <definedName name="_xlnm.Print_Titles" localSheetId="1">'most 18025-3, Štěnovice-Losiná'!$125:$125</definedName>
    <definedName name="_xlnm.Print_Titles" localSheetId="0">'Rekapitulace stavby'!$92:$92</definedName>
    <definedName name="_xlnm.Print_Area" localSheetId="1">'most 18025-3, Štěnovice-Losiná'!$C$4:$J$76,'most 18025-3, Štěnovice-Losiná'!$C$82:$J$109,'most 18025-3, Štěnovice-Losiná'!$C$115:$J$176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L85" i="1" l="1"/>
  <c r="J35" i="2" l="1"/>
  <c r="J34" i="2"/>
  <c r="AY95" i="1" s="1"/>
  <c r="J33" i="2"/>
  <c r="AX95" i="1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T172" i="2" s="1"/>
  <c r="R173" i="2"/>
  <c r="R172" i="2" s="1"/>
  <c r="P173" i="2"/>
  <c r="P172" i="2" s="1"/>
  <c r="BI170" i="2"/>
  <c r="BH170" i="2"/>
  <c r="BG170" i="2"/>
  <c r="BF170" i="2"/>
  <c r="T170" i="2"/>
  <c r="T169" i="2" s="1"/>
  <c r="T168" i="2" s="1"/>
  <c r="R170" i="2"/>
  <c r="R169" i="2"/>
  <c r="R168" i="2" s="1"/>
  <c r="P170" i="2"/>
  <c r="P169" i="2" s="1"/>
  <c r="P168" i="2" s="1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T139" i="2" s="1"/>
  <c r="R140" i="2"/>
  <c r="R139" i="2" s="1"/>
  <c r="P140" i="2"/>
  <c r="P139" i="2" s="1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T132" i="2" s="1"/>
  <c r="R133" i="2"/>
  <c r="R132" i="2" s="1"/>
  <c r="P133" i="2"/>
  <c r="P132" i="2" s="1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F123" i="2"/>
  <c r="F122" i="2"/>
  <c r="F120" i="2"/>
  <c r="E118" i="2"/>
  <c r="F90" i="2"/>
  <c r="F89" i="2"/>
  <c r="F87" i="2"/>
  <c r="E85" i="2"/>
  <c r="J22" i="2"/>
  <c r="E22" i="2"/>
  <c r="J123" i="2" s="1"/>
  <c r="J21" i="2"/>
  <c r="J19" i="2"/>
  <c r="E19" i="2"/>
  <c r="J122" i="2" s="1"/>
  <c r="J18" i="2"/>
  <c r="J87" i="2"/>
  <c r="L90" i="1"/>
  <c r="AM90" i="1"/>
  <c r="AM89" i="1"/>
  <c r="L89" i="1"/>
  <c r="AM87" i="1"/>
  <c r="L87" i="1"/>
  <c r="J163" i="2"/>
  <c r="BK158" i="2"/>
  <c r="J154" i="2"/>
  <c r="BK137" i="2"/>
  <c r="J129" i="2"/>
  <c r="J166" i="2"/>
  <c r="J158" i="2"/>
  <c r="J149" i="2"/>
  <c r="J142" i="2"/>
  <c r="AS94" i="1"/>
  <c r="BK166" i="2"/>
  <c r="J152" i="2"/>
  <c r="J145" i="2"/>
  <c r="J133" i="2"/>
  <c r="J176" i="2"/>
  <c r="J155" i="2"/>
  <c r="BK150" i="2"/>
  <c r="J137" i="2"/>
  <c r="J170" i="2"/>
  <c r="J162" i="2"/>
  <c r="BK152" i="2"/>
  <c r="BK136" i="2"/>
  <c r="BK173" i="2"/>
  <c r="BK162" i="2"/>
  <c r="BK155" i="2"/>
  <c r="J147" i="2"/>
  <c r="J135" i="2"/>
  <c r="BK167" i="2"/>
  <c r="BK163" i="2"/>
  <c r="J151" i="2"/>
  <c r="J144" i="2"/>
  <c r="BK135" i="2"/>
  <c r="J161" i="2"/>
  <c r="BK154" i="2"/>
  <c r="BK146" i="2"/>
  <c r="J140" i="2"/>
  <c r="BK133" i="2"/>
  <c r="BK176" i="2"/>
  <c r="BK157" i="2"/>
  <c r="BK149" i="2"/>
  <c r="J130" i="2"/>
  <c r="J167" i="2"/>
  <c r="BK161" i="2"/>
  <c r="J150" i="2"/>
  <c r="BK143" i="2"/>
  <c r="BK129" i="2"/>
  <c r="BK170" i="2"/>
  <c r="BK164" i="2"/>
  <c r="BK147" i="2"/>
  <c r="J143" i="2"/>
  <c r="BK131" i="2"/>
  <c r="J159" i="2"/>
  <c r="BK153" i="2"/>
  <c r="BK144" i="2"/>
  <c r="J138" i="2"/>
  <c r="J173" i="2"/>
  <c r="BK159" i="2"/>
  <c r="J156" i="2"/>
  <c r="BK140" i="2"/>
  <c r="J175" i="2"/>
  <c r="J164" i="2"/>
  <c r="J153" i="2"/>
  <c r="BK145" i="2"/>
  <c r="J131" i="2"/>
  <c r="BK175" i="2"/>
  <c r="J157" i="2"/>
  <c r="J146" i="2"/>
  <c r="BK138" i="2"/>
  <c r="BK130" i="2"/>
  <c r="BK156" i="2"/>
  <c r="BK151" i="2"/>
  <c r="BK142" i="2"/>
  <c r="J136" i="2"/>
  <c r="BK128" i="2" l="1"/>
  <c r="BK134" i="2"/>
  <c r="J134" i="2" s="1"/>
  <c r="J98" i="2" s="1"/>
  <c r="T134" i="2"/>
  <c r="R141" i="2"/>
  <c r="T148" i="2"/>
  <c r="R160" i="2"/>
  <c r="T165" i="2"/>
  <c r="R128" i="2"/>
  <c r="BK141" i="2"/>
  <c r="J141" i="2"/>
  <c r="J100" i="2" s="1"/>
  <c r="T141" i="2"/>
  <c r="R148" i="2"/>
  <c r="T160" i="2"/>
  <c r="R165" i="2"/>
  <c r="BK174" i="2"/>
  <c r="BK171" i="2" s="1"/>
  <c r="J171" i="2" s="1"/>
  <c r="J106" i="2" s="1"/>
  <c r="J174" i="2"/>
  <c r="J108" i="2" s="1"/>
  <c r="P174" i="2"/>
  <c r="P171" i="2" s="1"/>
  <c r="T128" i="2"/>
  <c r="T127" i="2"/>
  <c r="R134" i="2"/>
  <c r="P141" i="2"/>
  <c r="P148" i="2"/>
  <c r="P160" i="2"/>
  <c r="P165" i="2"/>
  <c r="R174" i="2"/>
  <c r="R171" i="2"/>
  <c r="P128" i="2"/>
  <c r="P134" i="2"/>
  <c r="BK148" i="2"/>
  <c r="J148" i="2"/>
  <c r="J101" i="2" s="1"/>
  <c r="BK160" i="2"/>
  <c r="J160" i="2" s="1"/>
  <c r="J102" i="2" s="1"/>
  <c r="BK165" i="2"/>
  <c r="J165" i="2"/>
  <c r="J103" i="2"/>
  <c r="T174" i="2"/>
  <c r="T171" i="2" s="1"/>
  <c r="BK169" i="2"/>
  <c r="J169" i="2"/>
  <c r="J105" i="2"/>
  <c r="BK132" i="2"/>
  <c r="J132" i="2"/>
  <c r="J97" i="2"/>
  <c r="BK139" i="2"/>
  <c r="J139" i="2" s="1"/>
  <c r="J99" i="2" s="1"/>
  <c r="BK172" i="2"/>
  <c r="J90" i="2"/>
  <c r="J120" i="2"/>
  <c r="BE129" i="2"/>
  <c r="BE130" i="2"/>
  <c r="BE135" i="2"/>
  <c r="BE137" i="2"/>
  <c r="BE145" i="2"/>
  <c r="BE147" i="2"/>
  <c r="BE152" i="2"/>
  <c r="BE157" i="2"/>
  <c r="BE162" i="2"/>
  <c r="BE163" i="2"/>
  <c r="BE167" i="2"/>
  <c r="BE173" i="2"/>
  <c r="BE175" i="2"/>
  <c r="BE140" i="2"/>
  <c r="BE149" i="2"/>
  <c r="BE154" i="2"/>
  <c r="BE155" i="2"/>
  <c r="BE159" i="2"/>
  <c r="BE176" i="2"/>
  <c r="J89" i="2"/>
  <c r="BE133" i="2"/>
  <c r="BE136" i="2"/>
  <c r="BE138" i="2"/>
  <c r="BE150" i="2"/>
  <c r="BE151" i="2"/>
  <c r="BE156" i="2"/>
  <c r="BE158" i="2"/>
  <c r="BE166" i="2"/>
  <c r="BE170" i="2"/>
  <c r="BE131" i="2"/>
  <c r="BE142" i="2"/>
  <c r="BE143" i="2"/>
  <c r="BE144" i="2"/>
  <c r="BE146" i="2"/>
  <c r="BE153" i="2"/>
  <c r="BE161" i="2"/>
  <c r="BE164" i="2"/>
  <c r="F33" i="2"/>
  <c r="BB95" i="1" s="1"/>
  <c r="BB94" i="1" s="1"/>
  <c r="W31" i="1" s="1"/>
  <c r="F35" i="2"/>
  <c r="BD95" i="1" s="1"/>
  <c r="BD94" i="1" s="1"/>
  <c r="W33" i="1" s="1"/>
  <c r="F34" i="2"/>
  <c r="BC95" i="1" s="1"/>
  <c r="BC94" i="1" s="1"/>
  <c r="AY94" i="1" s="1"/>
  <c r="J32" i="2"/>
  <c r="AW95" i="1" s="1"/>
  <c r="F32" i="2"/>
  <c r="BA95" i="1" s="1"/>
  <c r="BA94" i="1" s="1"/>
  <c r="AW94" i="1" s="1"/>
  <c r="AK30" i="1" s="1"/>
  <c r="P127" i="2" l="1"/>
  <c r="P126" i="2" s="1"/>
  <c r="AU95" i="1" s="1"/>
  <c r="AU94" i="1" s="1"/>
  <c r="BK127" i="2"/>
  <c r="T126" i="2"/>
  <c r="R127" i="2"/>
  <c r="R126" i="2" s="1"/>
  <c r="J128" i="2"/>
  <c r="J96" i="2"/>
  <c r="J172" i="2"/>
  <c r="J107" i="2" s="1"/>
  <c r="BK168" i="2"/>
  <c r="J168" i="2" s="1"/>
  <c r="J104" i="2" s="1"/>
  <c r="W30" i="1"/>
  <c r="J31" i="2"/>
  <c r="AV95" i="1" s="1"/>
  <c r="AT95" i="1" s="1"/>
  <c r="AX94" i="1"/>
  <c r="F31" i="2"/>
  <c r="AZ95" i="1" s="1"/>
  <c r="AZ94" i="1" s="1"/>
  <c r="AV94" i="1" s="1"/>
  <c r="AK29" i="1" s="1"/>
  <c r="W32" i="1"/>
  <c r="BK126" i="2" l="1"/>
  <c r="J126" i="2" s="1"/>
  <c r="J28" i="2" s="1"/>
  <c r="AG95" i="1" s="1"/>
  <c r="AG94" i="1" s="1"/>
  <c r="J127" i="2"/>
  <c r="J95" i="2" s="1"/>
  <c r="W29" i="1"/>
  <c r="AT94" i="1"/>
  <c r="AK26" i="1" l="1"/>
  <c r="AN94" i="1"/>
  <c r="J37" i="2"/>
  <c r="J94" i="2"/>
  <c r="AN95" i="1"/>
  <c r="AK35" i="1"/>
</calcChain>
</file>

<file path=xl/sharedStrings.xml><?xml version="1.0" encoding="utf-8"?>
<sst xmlns="http://schemas.openxmlformats.org/spreadsheetml/2006/main" count="847" uniqueCount="280">
  <si>
    <t>Export Komplet</t>
  </si>
  <si>
    <t/>
  </si>
  <si>
    <t>2.0</t>
  </si>
  <si>
    <t>False</t>
  </si>
  <si>
    <t>{008e4224-9eb3-4383-ae63-7ca3e47c3876}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</si>
  <si>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</si>
  <si>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</si>
  <si>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</si>
  <si>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</si>
  <si>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</si>
  <si>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</si>
  <si>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</si>
  <si>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</si>
  <si>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</si>
  <si>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</si>
  <si>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</si>
  <si>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</si>
  <si>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</si>
  <si>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</si>
  <si>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</si>
  <si>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</si>
  <si>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</si>
  <si>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</si>
  <si>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</si>
  <si>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</si>
  <si>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</si>
  <si>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</si>
  <si>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</si>
  <si>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</si>
  <si>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</si>
  <si>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</si>
  <si>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</si>
  <si>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</si>
  <si>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</si>
  <si>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</si>
  <si>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</si>
  <si>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</si>
  <si>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</si>
  <si>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</si>
  <si>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</si>
  <si>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</si>
  <si>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</si>
  <si>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</si>
  <si>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</si>
  <si>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</si>
  <si>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</si>
  <si>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</si>
  <si>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</si>
  <si>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</si>
  <si>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</si>
  <si>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</si>
  <si>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</si>
  <si>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</si>
  <si>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</si>
  <si>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</si>
  <si>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</si>
  <si>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</si>
  <si>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</si>
  <si>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</si>
  <si>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</si>
  <si>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</si>
  <si>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</si>
  <si>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</si>
  <si>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</si>
  <si>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</si>
  <si>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</si>
  <si>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</si>
  <si>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</si>
  <si>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</si>
  <si>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</si>
  <si>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</si>
  <si>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</si>
  <si>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</si>
  <si>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</si>
  <si>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</si>
  <si>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</si>
  <si>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</si>
  <si>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</si>
  <si>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</si>
  <si>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</si>
  <si>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</si>
  <si>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</si>
  <si>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</si>
  <si>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</si>
  <si>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</si>
  <si>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</si>
  <si>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</si>
  <si>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</si>
  <si>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</si>
  <si>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</si>
  <si>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</si>
  <si>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</si>
  <si>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</si>
  <si>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</si>
  <si>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</si>
  <si>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</si>
  <si>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</si>
  <si>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</si>
  <si>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</si>
  <si>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</si>
  <si>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</si>
  <si>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</si>
  <si>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</si>
  <si>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</si>
  <si>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</si>
  <si>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</si>
  <si>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</si>
  <si>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</si>
  <si>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</si>
  <si>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</si>
  <si>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</si>
  <si>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</si>
  <si>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</si>
  <si>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113107431</t>
  </si>
  <si>
    <t>Odstranění podkladu z betonu prostého tl přes 100 do 150 mm strojně pl do 15 m2</t>
  </si>
  <si>
    <t>m2</t>
  </si>
  <si>
    <t>4</t>
  </si>
  <si>
    <t>1547467601</t>
  </si>
  <si>
    <t>113107523</t>
  </si>
  <si>
    <t>Odstranění podkladu z kameniva drceného tl přes 200 do 300 mm strojně pl přes 15 m2</t>
  </si>
  <si>
    <t>542482768</t>
  </si>
  <si>
    <t>3</t>
  </si>
  <si>
    <t>113107542</t>
  </si>
  <si>
    <t>Odstranění podkladu živičných tl přes 50 do 100 mm strojně pl přes 15 m2</t>
  </si>
  <si>
    <t>-1306561220</t>
  </si>
  <si>
    <t>Zakládání</t>
  </si>
  <si>
    <t>273354111</t>
  </si>
  <si>
    <t>Bednění výplňových vrstev</t>
  </si>
  <si>
    <t>-597937639</t>
  </si>
  <si>
    <t>Svislé a kompletní konstrukce</t>
  </si>
  <si>
    <t>5</t>
  </si>
  <si>
    <t>317321118</t>
  </si>
  <si>
    <t>Mostní římsy ze ŽB C 30/37 XF4</t>
  </si>
  <si>
    <t>m3</t>
  </si>
  <si>
    <t>250196261</t>
  </si>
  <si>
    <t>6</t>
  </si>
  <si>
    <t>317353121</t>
  </si>
  <si>
    <t>Bednění mostních říms všech tvarů - zřízení</t>
  </si>
  <si>
    <t>-204008709</t>
  </si>
  <si>
    <t>7</t>
  </si>
  <si>
    <t>317353221</t>
  </si>
  <si>
    <t>Bednění mostních říms všech tvarů - odstranění</t>
  </si>
  <si>
    <t>2059505310</t>
  </si>
  <si>
    <t>8</t>
  </si>
  <si>
    <t>317361116</t>
  </si>
  <si>
    <t>Výztuž mostních říms z betonářské oceli 10 505</t>
  </si>
  <si>
    <t>t</t>
  </si>
  <si>
    <t>-890055050</t>
  </si>
  <si>
    <t>Vodorovné konstrukce</t>
  </si>
  <si>
    <t>9</t>
  </si>
  <si>
    <t>451315116</t>
  </si>
  <si>
    <t>Výplňové vrstvy z prostého betonu C 20/25 XF2</t>
  </si>
  <si>
    <t>14062780</t>
  </si>
  <si>
    <t>Komunikace pozemní</t>
  </si>
  <si>
    <t>10</t>
  </si>
  <si>
    <t>564871016</t>
  </si>
  <si>
    <t>Zpětný zásyp štěrkodrtí se zhutněním</t>
  </si>
  <si>
    <t>-1856493873</t>
  </si>
  <si>
    <t>11</t>
  </si>
  <si>
    <t>569931132</t>
  </si>
  <si>
    <t>Zpevnění krajnic asfaltovým recyklátem tl 100 mm</t>
  </si>
  <si>
    <t>-472350047</t>
  </si>
  <si>
    <t>12</t>
  </si>
  <si>
    <t>569931999</t>
  </si>
  <si>
    <t>Očištění svahů kuželů od nánosů</t>
  </si>
  <si>
    <t>-916094819</t>
  </si>
  <si>
    <t>13</t>
  </si>
  <si>
    <t>577144111</t>
  </si>
  <si>
    <t>Asfaltový beton vrstva obrusná ACO 11 (ABS) tř. I tl 50 mm š do 3 m z nemodifikovaného asfaltu</t>
  </si>
  <si>
    <t>2087813767</t>
  </si>
  <si>
    <t>14</t>
  </si>
  <si>
    <t>577145112</t>
  </si>
  <si>
    <t>Asfaltový beton vrstva ložní ACL 16 (ABH) tl 50 mm š do 3 m z nemodifikovaného asfaltu</t>
  </si>
  <si>
    <t>967611978</t>
  </si>
  <si>
    <t>599141111</t>
  </si>
  <si>
    <t>Těsnění spar v obrusu (příčné pracovní, podél říms) vč. proříznutí, vyčištění, penetrace</t>
  </si>
  <si>
    <t>m</t>
  </si>
  <si>
    <t>-8317310</t>
  </si>
  <si>
    <t>Ostatní konstrukce a práce, bourání</t>
  </si>
  <si>
    <t>16</t>
  </si>
  <si>
    <t>911331111.SFR.001</t>
  </si>
  <si>
    <t>Svodidlo ocelové jednostranné se zaberaněním sloupků ve vzdálenosti do 2 m</t>
  </si>
  <si>
    <t>-1747881480</t>
  </si>
  <si>
    <t>17</t>
  </si>
  <si>
    <t>911334122.OMO.003</t>
  </si>
  <si>
    <t>Mostní ocelové zábradelní svodidlo se svislou výplní do betonu říms (kotvené dodatečně přes patní desky, PKO žárové pozinkování)</t>
  </si>
  <si>
    <t>1009720876</t>
  </si>
  <si>
    <t>18</t>
  </si>
  <si>
    <t>916131213</t>
  </si>
  <si>
    <t>Osazení silničního obrubníku betonového stojatého s boční opěrou do lože z betonu prostého</t>
  </si>
  <si>
    <t>1982585027</t>
  </si>
  <si>
    <t>19</t>
  </si>
  <si>
    <t>M</t>
  </si>
  <si>
    <t>59217031</t>
  </si>
  <si>
    <t>obrubník betonový silniční 1000x150x250mm</t>
  </si>
  <si>
    <t>1694777012</t>
  </si>
  <si>
    <t>20</t>
  </si>
  <si>
    <t>59217030</t>
  </si>
  <si>
    <t>obrubník betonový silniční přechodový 1000x150x150-250mm</t>
  </si>
  <si>
    <t>-1303987562</t>
  </si>
  <si>
    <t>919735112</t>
  </si>
  <si>
    <t>Řezání stávajícího živičného krytu hl přes 50 do 100 mm</t>
  </si>
  <si>
    <t>-1727683458</t>
  </si>
  <si>
    <t>22</t>
  </si>
  <si>
    <t>931994105</t>
  </si>
  <si>
    <t>Pracovní (smršťovací) spáry římsy</t>
  </si>
  <si>
    <t>1861320620</t>
  </si>
  <si>
    <t>23</t>
  </si>
  <si>
    <t>931996243</t>
  </si>
  <si>
    <t>Hydroizolace mostovky PN + pásy přitavením (BITUMELIT PR5, apod.)</t>
  </si>
  <si>
    <t>-1921953342</t>
  </si>
  <si>
    <t>24</t>
  </si>
  <si>
    <t>963011111</t>
  </si>
  <si>
    <t>Odstranění (dmtž, bourání) mostních prefa konstrukcí ze ŽB (římsy), vč. odvozu a uložení (likvidace)</t>
  </si>
  <si>
    <t>kus</t>
  </si>
  <si>
    <t>-401910324</t>
  </si>
  <si>
    <t>25</t>
  </si>
  <si>
    <t>963041211</t>
  </si>
  <si>
    <t>Bourání mostních konstrukcí z prostého betonu, vč. odvozu a uložení (likvidace)</t>
  </si>
  <si>
    <t>-544770092</t>
  </si>
  <si>
    <t>26</t>
  </si>
  <si>
    <t>966005111</t>
  </si>
  <si>
    <t xml:space="preserve">Odstranění silničního zábradlí </t>
  </si>
  <si>
    <t>607742105</t>
  </si>
  <si>
    <t>997</t>
  </si>
  <si>
    <t>Přesun sutě</t>
  </si>
  <si>
    <t>27</t>
  </si>
  <si>
    <t>997013645</t>
  </si>
  <si>
    <t>Poplatek za uložení odpadů na skládce (skládkovné)</t>
  </si>
  <si>
    <t>-1661425273</t>
  </si>
  <si>
    <t>28</t>
  </si>
  <si>
    <t>997221612</t>
  </si>
  <si>
    <t>Nakládání vybouraných hmot na dopravní prostředky pro vodorovnou dopravu</t>
  </si>
  <si>
    <t>497984950</t>
  </si>
  <si>
    <t>29</t>
  </si>
  <si>
    <t>997312511</t>
  </si>
  <si>
    <t>Vodorovná doprava suti a vybouraných hmot do 1 km</t>
  </si>
  <si>
    <t>-7500115</t>
  </si>
  <si>
    <t>30</t>
  </si>
  <si>
    <t>997312519</t>
  </si>
  <si>
    <t>Příplatek ZKD 1 km vodorovné dopravy suti a vybouraných hmot</t>
  </si>
  <si>
    <t>815174550</t>
  </si>
  <si>
    <t>998</t>
  </si>
  <si>
    <t>Přesun hmot</t>
  </si>
  <si>
    <t>31</t>
  </si>
  <si>
    <t>998225111</t>
  </si>
  <si>
    <t>Přesun hmot pro pozemní komunikace s krytem z kamene, monolitickým betonovým nebo živičným</t>
  </si>
  <si>
    <t>203041906</t>
  </si>
  <si>
    <t>32</t>
  </si>
  <si>
    <t>998225111a</t>
  </si>
  <si>
    <t>Nájezd finišerové čety</t>
  </si>
  <si>
    <t>644527295</t>
  </si>
  <si>
    <t>PSV</t>
  </si>
  <si>
    <t>Práce a dodávky PSV</t>
  </si>
  <si>
    <t>711</t>
  </si>
  <si>
    <t>Izolace proti vodě, vlhkosti a plynům</t>
  </si>
  <si>
    <t>33</t>
  </si>
  <si>
    <t>711131811</t>
  </si>
  <si>
    <t>Odstranění mostní hydroizolace, vč. odvozu a uložení (likvidace)</t>
  </si>
  <si>
    <t>-788124713</t>
  </si>
  <si>
    <t>VRN</t>
  </si>
  <si>
    <t>Vedlejší rozpočtové náklady</t>
  </si>
  <si>
    <t>VRN3</t>
  </si>
  <si>
    <t>Zařízení staveniště</t>
  </si>
  <si>
    <t>34</t>
  </si>
  <si>
    <t>030001000</t>
  </si>
  <si>
    <t>kpl</t>
  </si>
  <si>
    <t>1024</t>
  </si>
  <si>
    <t>758605999</t>
  </si>
  <si>
    <t>VRN4</t>
  </si>
  <si>
    <t>Inženýrská činnost</t>
  </si>
  <si>
    <t>35</t>
  </si>
  <si>
    <t>040001000</t>
  </si>
  <si>
    <t>DIO - Dopravní inženýrská opatření - částečná uzavírka</t>
  </si>
  <si>
    <t>-723914195</t>
  </si>
  <si>
    <t>36</t>
  </si>
  <si>
    <t>045002000</t>
  </si>
  <si>
    <t>Kompletační a koordinační činnost</t>
  </si>
  <si>
    <t>-1131270432</t>
  </si>
  <si>
    <t>oprava mostu 18025-3, Štěnovice-Losiná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</si>
</sst>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rgb="FF969696"/>
      <name val="Arial CE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167" fontId="17" fillId="5" borderId="22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K6" sqref="K6:AJ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165" t="s">
        <v>5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 x14ac:dyDescent="0.2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 x14ac:dyDescent="0.2">
      <c r="B5" s="17"/>
      <c r="D5" s="20" t="s">
        <v>12</v>
      </c>
      <c r="K5" s="193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13</v>
      </c>
      <c r="K6" s="194" t="s">
        <v>279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R6" s="17"/>
      <c r="BS6" s="14" t="s">
        <v>6</v>
      </c>
    </row>
    <row r="7" spans="1:74" s="1" customFormat="1" ht="12" customHeight="1" x14ac:dyDescent="0.2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16</v>
      </c>
      <c r="K8" s="21" t="s">
        <v>17</v>
      </c>
      <c r="AK8" s="23" t="s">
        <v>18</v>
      </c>
      <c r="AN8" s="161"/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19</v>
      </c>
      <c r="AK10" s="23" t="s">
        <v>20</v>
      </c>
      <c r="AN10" s="21" t="s">
        <v>1</v>
      </c>
      <c r="AR10" s="17"/>
      <c r="BS10" s="14" t="s">
        <v>6</v>
      </c>
    </row>
    <row r="11" spans="1:74" s="1" customFormat="1" ht="18.399999999999999" customHeight="1" x14ac:dyDescent="0.2">
      <c r="B11" s="17"/>
      <c r="E11" s="21"/>
      <c r="AK11" s="23" t="s">
        <v>21</v>
      </c>
      <c r="AN11" s="21" t="s">
        <v>1</v>
      </c>
      <c r="AR11" s="17"/>
      <c r="BS11" s="14" t="s">
        <v>6</v>
      </c>
    </row>
    <row r="12" spans="1:74" s="1" customFormat="1" ht="6.95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22</v>
      </c>
      <c r="AK13" s="23" t="s">
        <v>20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/>
      <c r="AK14" s="23" t="s">
        <v>21</v>
      </c>
      <c r="AN14" s="21" t="s">
        <v>1</v>
      </c>
      <c r="AR14" s="17"/>
      <c r="BS14" s="14" t="s">
        <v>6</v>
      </c>
    </row>
    <row r="15" spans="1:74" s="1" customFormat="1" ht="6.95" customHeight="1" x14ac:dyDescent="0.2">
      <c r="B15" s="17"/>
      <c r="AR15" s="17"/>
      <c r="BS15" s="14" t="s">
        <v>3</v>
      </c>
    </row>
    <row r="16" spans="1:74" s="1" customFormat="1" ht="12" customHeight="1" x14ac:dyDescent="0.2">
      <c r="B16" s="17"/>
      <c r="D16" s="23" t="s">
        <v>23</v>
      </c>
      <c r="AK16" s="23" t="s">
        <v>20</v>
      </c>
      <c r="AN16" s="21" t="s">
        <v>1</v>
      </c>
      <c r="AR16" s="17"/>
      <c r="BS16" s="14" t="s">
        <v>3</v>
      </c>
    </row>
    <row r="17" spans="1:71" s="1" customFormat="1" ht="18.399999999999999" customHeight="1" x14ac:dyDescent="0.2">
      <c r="B17" s="17"/>
      <c r="E17" s="21" t="s">
        <v>17</v>
      </c>
      <c r="AK17" s="23" t="s">
        <v>21</v>
      </c>
      <c r="AN17" s="21" t="s">
        <v>1</v>
      </c>
      <c r="AR17" s="17"/>
      <c r="BS17" s="14" t="s">
        <v>24</v>
      </c>
    </row>
    <row r="18" spans="1:71" s="1" customFormat="1" ht="6.95" customHeight="1" x14ac:dyDescent="0.2">
      <c r="B18" s="17"/>
      <c r="AR18" s="17"/>
      <c r="BS18" s="14" t="s">
        <v>6</v>
      </c>
    </row>
    <row r="19" spans="1:71" s="1" customFormat="1" ht="12" customHeight="1" x14ac:dyDescent="0.2">
      <c r="B19" s="17"/>
      <c r="D19" s="23" t="s">
        <v>25</v>
      </c>
      <c r="AK19" s="23" t="s">
        <v>20</v>
      </c>
      <c r="AN19" s="21" t="s">
        <v>1</v>
      </c>
      <c r="AR19" s="17"/>
      <c r="BS19" s="14" t="s">
        <v>6</v>
      </c>
    </row>
    <row r="20" spans="1:71" s="1" customFormat="1" ht="18.399999999999999" customHeight="1" x14ac:dyDescent="0.2">
      <c r="B20" s="17"/>
      <c r="E20" s="21" t="s">
        <v>17</v>
      </c>
      <c r="AK20" s="23" t="s">
        <v>21</v>
      </c>
      <c r="AN20" s="21" t="s">
        <v>1</v>
      </c>
      <c r="AR20" s="17"/>
      <c r="BS20" s="14" t="s">
        <v>24</v>
      </c>
    </row>
    <row r="21" spans="1:71" s="1" customFormat="1" ht="6.95" customHeight="1" x14ac:dyDescent="0.2">
      <c r="B21" s="17"/>
      <c r="AR21" s="17"/>
    </row>
    <row r="22" spans="1:71" s="1" customFormat="1" ht="12" customHeight="1" x14ac:dyDescent="0.2">
      <c r="B22" s="17"/>
      <c r="D22" s="23" t="s">
        <v>26</v>
      </c>
      <c r="AR22" s="17"/>
    </row>
    <row r="23" spans="1:71" s="1" customFormat="1" ht="16.5" customHeight="1" x14ac:dyDescent="0.2">
      <c r="B23" s="17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7"/>
    </row>
    <row r="24" spans="1:71" s="1" customFormat="1" ht="6.95" customHeight="1" x14ac:dyDescent="0.2">
      <c r="B24" s="17"/>
      <c r="AR24" s="17"/>
    </row>
    <row r="25" spans="1:71" s="1" customFormat="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 x14ac:dyDescent="0.2">
      <c r="A26" s="26"/>
      <c r="B26" s="27"/>
      <c r="C26" s="26"/>
      <c r="D26" s="28" t="s">
        <v>27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6">
        <f>ROUND(AG94,2)</f>
        <v>0</v>
      </c>
      <c r="AL26" s="197"/>
      <c r="AM26" s="197"/>
      <c r="AN26" s="197"/>
      <c r="AO26" s="197"/>
      <c r="AP26" s="26"/>
      <c r="AQ26" s="26"/>
      <c r="AR26" s="27"/>
      <c r="BE26" s="26"/>
    </row>
    <row r="27" spans="1:7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8" t="s">
        <v>28</v>
      </c>
      <c r="M28" s="198"/>
      <c r="N28" s="198"/>
      <c r="O28" s="198"/>
      <c r="P28" s="198"/>
      <c r="Q28" s="26"/>
      <c r="R28" s="26"/>
      <c r="S28" s="26"/>
      <c r="T28" s="26"/>
      <c r="U28" s="26"/>
      <c r="V28" s="26"/>
      <c r="W28" s="198" t="s">
        <v>29</v>
      </c>
      <c r="X28" s="198"/>
      <c r="Y28" s="198"/>
      <c r="Z28" s="198"/>
      <c r="AA28" s="198"/>
      <c r="AB28" s="198"/>
      <c r="AC28" s="198"/>
      <c r="AD28" s="198"/>
      <c r="AE28" s="198"/>
      <c r="AF28" s="26"/>
      <c r="AG28" s="26"/>
      <c r="AH28" s="26"/>
      <c r="AI28" s="26"/>
      <c r="AJ28" s="26"/>
      <c r="AK28" s="198" t="s">
        <v>30</v>
      </c>
      <c r="AL28" s="198"/>
      <c r="AM28" s="198"/>
      <c r="AN28" s="198"/>
      <c r="AO28" s="198"/>
      <c r="AP28" s="26"/>
      <c r="AQ28" s="26"/>
      <c r="AR28" s="27"/>
      <c r="BE28" s="26"/>
    </row>
    <row r="29" spans="1:71" s="3" customFormat="1" ht="14.45" customHeight="1" x14ac:dyDescent="0.2">
      <c r="B29" s="31"/>
      <c r="D29" s="23" t="s">
        <v>31</v>
      </c>
      <c r="F29" s="23" t="s">
        <v>32</v>
      </c>
      <c r="L29" s="183">
        <v>0.21</v>
      </c>
      <c r="M29" s="182"/>
      <c r="N29" s="182"/>
      <c r="O29" s="182"/>
      <c r="P29" s="182"/>
      <c r="W29" s="181">
        <f>ROUND(AZ94, 2)</f>
        <v>0</v>
      </c>
      <c r="X29" s="182"/>
      <c r="Y29" s="182"/>
      <c r="Z29" s="182"/>
      <c r="AA29" s="182"/>
      <c r="AB29" s="182"/>
      <c r="AC29" s="182"/>
      <c r="AD29" s="182"/>
      <c r="AE29" s="182"/>
      <c r="AK29" s="181">
        <f>ROUND(AV94, 2)</f>
        <v>0</v>
      </c>
      <c r="AL29" s="182"/>
      <c r="AM29" s="182"/>
      <c r="AN29" s="182"/>
      <c r="AO29" s="182"/>
      <c r="AR29" s="31"/>
    </row>
    <row r="30" spans="1:71" s="3" customFormat="1" ht="14.45" customHeight="1" x14ac:dyDescent="0.2">
      <c r="B30" s="31"/>
      <c r="F30" s="23" t="s">
        <v>33</v>
      </c>
      <c r="L30" s="183">
        <v>0.15</v>
      </c>
      <c r="M30" s="182"/>
      <c r="N30" s="182"/>
      <c r="O30" s="182"/>
      <c r="P30" s="182"/>
      <c r="W30" s="181">
        <f>ROUND(BA94, 2)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ROUND(AW94, 2)</f>
        <v>0</v>
      </c>
      <c r="AL30" s="182"/>
      <c r="AM30" s="182"/>
      <c r="AN30" s="182"/>
      <c r="AO30" s="182"/>
      <c r="AR30" s="31"/>
    </row>
    <row r="31" spans="1:71" s="3" customFormat="1" ht="14.45" hidden="1" customHeight="1" x14ac:dyDescent="0.2">
      <c r="B31" s="31"/>
      <c r="F31" s="23" t="s">
        <v>34</v>
      </c>
      <c r="L31" s="183">
        <v>0.21</v>
      </c>
      <c r="M31" s="182"/>
      <c r="N31" s="182"/>
      <c r="O31" s="182"/>
      <c r="P31" s="182"/>
      <c r="W31" s="181">
        <f>ROUND(BB94, 2)</f>
        <v>0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31"/>
    </row>
    <row r="32" spans="1:71" s="3" customFormat="1" ht="14.45" hidden="1" customHeight="1" x14ac:dyDescent="0.2">
      <c r="B32" s="31"/>
      <c r="F32" s="23" t="s">
        <v>35</v>
      </c>
      <c r="L32" s="183">
        <v>0.15</v>
      </c>
      <c r="M32" s="182"/>
      <c r="N32" s="182"/>
      <c r="O32" s="182"/>
      <c r="P32" s="182"/>
      <c r="W32" s="181">
        <f>ROUND(BC94,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31"/>
    </row>
    <row r="33" spans="1:57" s="3" customFormat="1" ht="14.45" hidden="1" customHeight="1" x14ac:dyDescent="0.2">
      <c r="B33" s="31"/>
      <c r="F33" s="23" t="s">
        <v>36</v>
      </c>
      <c r="L33" s="183">
        <v>0</v>
      </c>
      <c r="M33" s="182"/>
      <c r="N33" s="182"/>
      <c r="O33" s="182"/>
      <c r="P33" s="182"/>
      <c r="W33" s="181">
        <f>ROUND(BD94, 2)</f>
        <v>0</v>
      </c>
      <c r="X33" s="182"/>
      <c r="Y33" s="182"/>
      <c r="Z33" s="182"/>
      <c r="AA33" s="182"/>
      <c r="AB33" s="182"/>
      <c r="AC33" s="182"/>
      <c r="AD33" s="182"/>
      <c r="AE33" s="182"/>
      <c r="AK33" s="181">
        <v>0</v>
      </c>
      <c r="AL33" s="182"/>
      <c r="AM33" s="182"/>
      <c r="AN33" s="182"/>
      <c r="AO33" s="182"/>
      <c r="AR33" s="31"/>
    </row>
    <row r="34" spans="1:57" s="2" customFormat="1" ht="6.95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 x14ac:dyDescent="0.2">
      <c r="A35" s="26"/>
      <c r="B35" s="27"/>
      <c r="C35" s="32"/>
      <c r="D35" s="33" t="s">
        <v>37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38</v>
      </c>
      <c r="U35" s="34"/>
      <c r="V35" s="34"/>
      <c r="W35" s="34"/>
      <c r="X35" s="184" t="s">
        <v>39</v>
      </c>
      <c r="Y35" s="185"/>
      <c r="Z35" s="185"/>
      <c r="AA35" s="185"/>
      <c r="AB35" s="185"/>
      <c r="AC35" s="34"/>
      <c r="AD35" s="34"/>
      <c r="AE35" s="34"/>
      <c r="AF35" s="34"/>
      <c r="AG35" s="34"/>
      <c r="AH35" s="34"/>
      <c r="AI35" s="34"/>
      <c r="AJ35" s="34"/>
      <c r="AK35" s="186">
        <f>SUM(AK26:AK33)</f>
        <v>0</v>
      </c>
      <c r="AL35" s="185"/>
      <c r="AM35" s="185"/>
      <c r="AN35" s="185"/>
      <c r="AO35" s="187"/>
      <c r="AP35" s="32"/>
      <c r="AQ35" s="32"/>
      <c r="AR35" s="27"/>
      <c r="BE35" s="26"/>
    </row>
    <row r="36" spans="1:57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6"/>
      <c r="D49" s="37" t="s">
        <v>40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41</v>
      </c>
      <c r="AI49" s="38"/>
      <c r="AJ49" s="38"/>
      <c r="AK49" s="38"/>
      <c r="AL49" s="38"/>
      <c r="AM49" s="38"/>
      <c r="AN49" s="38"/>
      <c r="AO49" s="38"/>
      <c r="AR49" s="36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6"/>
      <c r="B60" s="27"/>
      <c r="C60" s="26"/>
      <c r="D60" s="39" t="s">
        <v>42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43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42</v>
      </c>
      <c r="AI60" s="29"/>
      <c r="AJ60" s="29"/>
      <c r="AK60" s="29"/>
      <c r="AL60" s="29"/>
      <c r="AM60" s="39" t="s">
        <v>43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6"/>
      <c r="B64" s="27"/>
      <c r="C64" s="26"/>
      <c r="D64" s="37" t="s">
        <v>44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45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6"/>
      <c r="B75" s="27"/>
      <c r="C75" s="26"/>
      <c r="D75" s="39" t="s">
        <v>42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43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42</v>
      </c>
      <c r="AI75" s="29"/>
      <c r="AJ75" s="29"/>
      <c r="AK75" s="29"/>
      <c r="AL75" s="29"/>
      <c r="AM75" s="39" t="s">
        <v>43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 x14ac:dyDescent="0.2">
      <c r="A82" s="26"/>
      <c r="B82" s="27"/>
      <c r="C82" s="18" t="s">
        <v>46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 x14ac:dyDescent="0.2">
      <c r="B84" s="45"/>
      <c r="C84" s="23" t="s">
        <v>12</v>
      </c>
      <c r="AR84" s="45"/>
    </row>
    <row r="85" spans="1:90" s="5" customFormat="1" ht="36.950000000000003" customHeight="1" x14ac:dyDescent="0.2">
      <c r="B85" s="46"/>
      <c r="C85" s="47" t="s">
        <v>13</v>
      </c>
      <c r="L85" s="172" t="str">
        <f>K6</f>
        <v>oprava mostu 18025-3, Štěnovice-Losiná</v>
      </c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R85" s="46"/>
    </row>
    <row r="86" spans="1:90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 x14ac:dyDescent="0.2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74" t="str">
        <f>IF(AN8= "","",AN8)</f>
        <v/>
      </c>
      <c r="AN87" s="174"/>
      <c r="AO87" s="26"/>
      <c r="AP87" s="26"/>
      <c r="AQ87" s="26"/>
      <c r="AR87" s="27"/>
      <c r="BE87" s="26"/>
    </row>
    <row r="88" spans="1:90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 x14ac:dyDescent="0.2">
      <c r="A89" s="26"/>
      <c r="B89" s="27"/>
      <c r="C89" s="23" t="s">
        <v>19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/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23</v>
      </c>
      <c r="AJ89" s="26"/>
      <c r="AK89" s="26"/>
      <c r="AL89" s="26"/>
      <c r="AM89" s="175" t="str">
        <f>IF(E17="","",E17)</f>
        <v xml:space="preserve"> </v>
      </c>
      <c r="AN89" s="176"/>
      <c r="AO89" s="176"/>
      <c r="AP89" s="176"/>
      <c r="AQ89" s="26"/>
      <c r="AR89" s="27"/>
      <c r="AS89" s="177" t="s">
        <v>47</v>
      </c>
      <c r="AT89" s="178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2" customHeight="1" x14ac:dyDescent="0.2">
      <c r="A90" s="26"/>
      <c r="B90" s="27"/>
      <c r="C90" s="23" t="s">
        <v>22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25</v>
      </c>
      <c r="AJ90" s="26"/>
      <c r="AK90" s="26"/>
      <c r="AL90" s="26"/>
      <c r="AM90" s="175" t="str">
        <f>IF(E20="","",E20)</f>
        <v xml:space="preserve"> </v>
      </c>
      <c r="AN90" s="176"/>
      <c r="AO90" s="176"/>
      <c r="AP90" s="176"/>
      <c r="AQ90" s="26"/>
      <c r="AR90" s="27"/>
      <c r="AS90" s="179"/>
      <c r="AT90" s="180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9"/>
      <c r="AT91" s="180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 x14ac:dyDescent="0.2">
      <c r="A92" s="26"/>
      <c r="B92" s="27"/>
      <c r="C92" s="167" t="s">
        <v>48</v>
      </c>
      <c r="D92" s="168"/>
      <c r="E92" s="168"/>
      <c r="F92" s="168"/>
      <c r="G92" s="168"/>
      <c r="H92" s="54"/>
      <c r="I92" s="169" t="s">
        <v>49</v>
      </c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70" t="s">
        <v>50</v>
      </c>
      <c r="AH92" s="168"/>
      <c r="AI92" s="168"/>
      <c r="AJ92" s="168"/>
      <c r="AK92" s="168"/>
      <c r="AL92" s="168"/>
      <c r="AM92" s="168"/>
      <c r="AN92" s="169" t="s">
        <v>51</v>
      </c>
      <c r="AO92" s="168"/>
      <c r="AP92" s="171"/>
      <c r="AQ92" s="55" t="s">
        <v>52</v>
      </c>
      <c r="AR92" s="27"/>
      <c r="AS92" s="56" t="s">
        <v>53</v>
      </c>
      <c r="AT92" s="57" t="s">
        <v>54</v>
      </c>
      <c r="AU92" s="57" t="s">
        <v>55</v>
      </c>
      <c r="AV92" s="57" t="s">
        <v>56</v>
      </c>
      <c r="AW92" s="57" t="s">
        <v>57</v>
      </c>
      <c r="AX92" s="57" t="s">
        <v>58</v>
      </c>
      <c r="AY92" s="57" t="s">
        <v>59</v>
      </c>
      <c r="AZ92" s="57" t="s">
        <v>60</v>
      </c>
      <c r="BA92" s="57" t="s">
        <v>61</v>
      </c>
      <c r="BB92" s="57" t="s">
        <v>62</v>
      </c>
      <c r="BC92" s="57" t="s">
        <v>63</v>
      </c>
      <c r="BD92" s="58" t="s">
        <v>64</v>
      </c>
      <c r="BE92" s="26"/>
    </row>
    <row r="93" spans="1:90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 x14ac:dyDescent="0.2">
      <c r="B94" s="62"/>
      <c r="C94" s="63" t="s">
        <v>65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1">
        <f>ROUND(AG95,2)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760.09384999999997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66</v>
      </c>
      <c r="BT94" s="71" t="s">
        <v>67</v>
      </c>
      <c r="BV94" s="71" t="s">
        <v>68</v>
      </c>
      <c r="BW94" s="71" t="s">
        <v>4</v>
      </c>
      <c r="BX94" s="71" t="s">
        <v>69</v>
      </c>
      <c r="CL94" s="71" t="s">
        <v>1</v>
      </c>
    </row>
    <row r="95" spans="1:90" s="7" customFormat="1" ht="24.75" customHeight="1" x14ac:dyDescent="0.2">
      <c r="A95" s="72" t="s">
        <v>70</v>
      </c>
      <c r="B95" s="73"/>
      <c r="C95" s="74"/>
      <c r="D95" s="190"/>
      <c r="E95" s="190"/>
      <c r="F95" s="190"/>
      <c r="G95" s="190"/>
      <c r="H95" s="190"/>
      <c r="I95" s="75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'most 18025-3, Štěnovice-Losiná'!J28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6" t="s">
        <v>71</v>
      </c>
      <c r="AR95" s="73"/>
      <c r="AS95" s="77">
        <v>0</v>
      </c>
      <c r="AT95" s="78">
        <f>ROUND(SUM(AV95:AW95),2)</f>
        <v>0</v>
      </c>
      <c r="AU95" s="79">
        <f>'most 18025-3, Štěnovice-Losiná'!P126</f>
        <v>760.09384999999997</v>
      </c>
      <c r="AV95" s="78">
        <f>'most 18025-3, Štěnovice-Losiná'!J31</f>
        <v>0</v>
      </c>
      <c r="AW95" s="78">
        <f>'most 18025-3, Štěnovice-Losiná'!J32</f>
        <v>0</v>
      </c>
      <c r="AX95" s="78">
        <f>'most 18025-3, Štěnovice-Losiná'!J33</f>
        <v>0</v>
      </c>
      <c r="AY95" s="78">
        <f>'most 18025-3, Štěnovice-Losiná'!J34</f>
        <v>0</v>
      </c>
      <c r="AZ95" s="78">
        <f>'most 18025-3, Štěnovice-Losiná'!F31</f>
        <v>0</v>
      </c>
      <c r="BA95" s="78">
        <f>'most 18025-3, Štěnovice-Losiná'!F32</f>
        <v>0</v>
      </c>
      <c r="BB95" s="78">
        <f>'most 18025-3, Štěnovice-Losiná'!F33</f>
        <v>0</v>
      </c>
      <c r="BC95" s="78">
        <f>'most 18025-3, Štěnovice-Losiná'!F34</f>
        <v>0</v>
      </c>
      <c r="BD95" s="80">
        <f>'most 18025-3, Štěnovice-Losiná'!F35</f>
        <v>0</v>
      </c>
      <c r="BT95" s="81" t="s">
        <v>72</v>
      </c>
      <c r="BU95" s="81" t="s">
        <v>73</v>
      </c>
      <c r="BV95" s="81" t="s">
        <v>68</v>
      </c>
      <c r="BW95" s="81" t="s">
        <v>4</v>
      </c>
      <c r="BX95" s="81" t="s">
        <v>69</v>
      </c>
      <c r="CL95" s="81" t="s">
        <v>1</v>
      </c>
    </row>
    <row r="96" spans="1:90" s="2" customFormat="1" ht="30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 x14ac:dyDescent="0.2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LOS1 - LOSINÁ - most pře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7"/>
  <sheetViews>
    <sheetView showGridLines="0" workbookViewId="0">
      <selection activeCell="Y11" sqref="Y1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2"/>
    </row>
    <row r="2" spans="1:46" s="1" customFormat="1" ht="36.950000000000003" customHeight="1" x14ac:dyDescent="0.2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4" t="s">
        <v>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 x14ac:dyDescent="0.2">
      <c r="B4" s="17"/>
      <c r="D4" s="18" t="s">
        <v>75</v>
      </c>
      <c r="L4" s="17"/>
      <c r="M4" s="83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2" customFormat="1" ht="12" customHeight="1" x14ac:dyDescent="0.2">
      <c r="A6" s="26"/>
      <c r="B6" s="27"/>
      <c r="C6" s="26"/>
      <c r="D6" s="162" t="s">
        <v>13</v>
      </c>
      <c r="E6" s="26"/>
      <c r="F6" s="163" t="s">
        <v>279</v>
      </c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 x14ac:dyDescent="0.2">
      <c r="A7" s="26"/>
      <c r="B7" s="27"/>
      <c r="C7" s="26"/>
      <c r="D7" s="26"/>
      <c r="E7" s="172"/>
      <c r="F7" s="199"/>
      <c r="G7" s="199"/>
      <c r="H7" s="199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 x14ac:dyDescent="0.2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 x14ac:dyDescent="0.2">
      <c r="A9" s="26"/>
      <c r="B9" s="27"/>
      <c r="C9" s="26"/>
      <c r="D9" s="23" t="s">
        <v>14</v>
      </c>
      <c r="E9" s="26"/>
      <c r="F9" s="21" t="s">
        <v>1</v>
      </c>
      <c r="G9" s="26"/>
      <c r="H9" s="26"/>
      <c r="I9" s="23" t="s">
        <v>15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16</v>
      </c>
      <c r="E10" s="26"/>
      <c r="F10" s="21" t="s">
        <v>17</v>
      </c>
      <c r="G10" s="26"/>
      <c r="H10" s="26"/>
      <c r="I10" s="23" t="s">
        <v>18</v>
      </c>
      <c r="J10" s="49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 x14ac:dyDescent="0.2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19</v>
      </c>
      <c r="E12" s="26"/>
      <c r="F12" s="26"/>
      <c r="G12" s="26"/>
      <c r="H12" s="26"/>
      <c r="I12" s="23" t="s">
        <v>20</v>
      </c>
      <c r="J12" s="21" t="s">
        <v>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 x14ac:dyDescent="0.2">
      <c r="A13" s="26"/>
      <c r="B13" s="27"/>
      <c r="C13" s="26"/>
      <c r="D13" s="26"/>
      <c r="E13" s="21"/>
      <c r="F13" s="26"/>
      <c r="G13" s="26"/>
      <c r="H13" s="26"/>
      <c r="I13" s="23" t="s">
        <v>21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22</v>
      </c>
      <c r="E15" s="26"/>
      <c r="F15" s="26"/>
      <c r="G15" s="26"/>
      <c r="H15" s="26"/>
      <c r="I15" s="23" t="s">
        <v>20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 x14ac:dyDescent="0.2">
      <c r="A16" s="26"/>
      <c r="B16" s="27"/>
      <c r="C16" s="26"/>
      <c r="D16" s="26"/>
      <c r="E16" s="21"/>
      <c r="F16" s="26"/>
      <c r="G16" s="26"/>
      <c r="H16" s="26"/>
      <c r="I16" s="23" t="s">
        <v>21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23</v>
      </c>
      <c r="E18" s="26"/>
      <c r="F18" s="26"/>
      <c r="G18" s="26"/>
      <c r="H18" s="26"/>
      <c r="I18" s="23" t="s">
        <v>20</v>
      </c>
      <c r="J18" s="21" t="str">
        <f>IF('Rekapitulace stavby'!AN16="","",'Rekapitulace stavby'!AN16)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IF('Rekapitulace stavby'!E17="","",'Rekapitulace stavby'!E17)</f>
        <v xml:space="preserve"> </v>
      </c>
      <c r="F19" s="26"/>
      <c r="G19" s="26"/>
      <c r="H19" s="26"/>
      <c r="I19" s="23" t="s">
        <v>21</v>
      </c>
      <c r="J19" s="21" t="str">
        <f>IF('Rekapitulace stavby'!AN17="","",'Rekapitulace stavby'!AN17)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20</v>
      </c>
      <c r="J21" s="21" t="str">
        <f>IF('Rekapitulace stavby'!AN19="","",'Rekapitulace stavby'!AN19)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21" t="str">
        <f>IF('Rekapitulace stavby'!E20="","",'Rekapitulace stavby'!E20)</f>
        <v xml:space="preserve"> </v>
      </c>
      <c r="F22" s="26"/>
      <c r="G22" s="26"/>
      <c r="H22" s="26"/>
      <c r="I22" s="23" t="s">
        <v>21</v>
      </c>
      <c r="J22" s="21" t="str">
        <f>IF('Rekapitulace stavby'!AN20="","",'Rekapitulace stavby'!AN20)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26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 x14ac:dyDescent="0.2">
      <c r="A25" s="84"/>
      <c r="B25" s="85"/>
      <c r="C25" s="84"/>
      <c r="D25" s="84"/>
      <c r="E25" s="195" t="s">
        <v>1</v>
      </c>
      <c r="F25" s="195"/>
      <c r="G25" s="195"/>
      <c r="H25" s="195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 x14ac:dyDescent="0.2">
      <c r="A28" s="26"/>
      <c r="B28" s="27"/>
      <c r="C28" s="26"/>
      <c r="D28" s="87" t="s">
        <v>27</v>
      </c>
      <c r="E28" s="26"/>
      <c r="F28" s="26"/>
      <c r="G28" s="26"/>
      <c r="H28" s="26"/>
      <c r="I28" s="26"/>
      <c r="J28" s="65">
        <f>ROUND(J126,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 x14ac:dyDescent="0.2">
      <c r="A30" s="26"/>
      <c r="B30" s="27"/>
      <c r="C30" s="26"/>
      <c r="D30" s="26"/>
      <c r="E30" s="26"/>
      <c r="F30" s="30" t="s">
        <v>29</v>
      </c>
      <c r="G30" s="26"/>
      <c r="H30" s="26"/>
      <c r="I30" s="30" t="s">
        <v>28</v>
      </c>
      <c r="J30" s="30" t="s">
        <v>30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 x14ac:dyDescent="0.2">
      <c r="A31" s="26"/>
      <c r="B31" s="27"/>
      <c r="C31" s="26"/>
      <c r="D31" s="88" t="s">
        <v>31</v>
      </c>
      <c r="E31" s="23" t="s">
        <v>32</v>
      </c>
      <c r="F31" s="89">
        <f>ROUND((SUM(BE126:BE176)),  2)</f>
        <v>0</v>
      </c>
      <c r="G31" s="26"/>
      <c r="H31" s="26"/>
      <c r="I31" s="90">
        <v>0.21</v>
      </c>
      <c r="J31" s="89">
        <f>ROUND(((SUM(BE126:BE176))*I31),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3" t="s">
        <v>33</v>
      </c>
      <c r="F32" s="89">
        <f>ROUND((SUM(BF126:BF176)),  2)</f>
        <v>0</v>
      </c>
      <c r="G32" s="26"/>
      <c r="H32" s="26"/>
      <c r="I32" s="90">
        <v>0.15</v>
      </c>
      <c r="J32" s="89">
        <f>ROUND(((SUM(BF126:BF176))*I32),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 x14ac:dyDescent="0.2">
      <c r="A33" s="26"/>
      <c r="B33" s="27"/>
      <c r="C33" s="26"/>
      <c r="D33" s="26"/>
      <c r="E33" s="23" t="s">
        <v>34</v>
      </c>
      <c r="F33" s="89">
        <f>ROUND((SUM(BG126:BG176)),  2)</f>
        <v>0</v>
      </c>
      <c r="G33" s="26"/>
      <c r="H33" s="26"/>
      <c r="I33" s="90">
        <v>0.21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 x14ac:dyDescent="0.2">
      <c r="A34" s="26"/>
      <c r="B34" s="27"/>
      <c r="C34" s="26"/>
      <c r="D34" s="26"/>
      <c r="E34" s="23" t="s">
        <v>35</v>
      </c>
      <c r="F34" s="89">
        <f>ROUND((SUM(BH126:BH176)),  2)</f>
        <v>0</v>
      </c>
      <c r="G34" s="26"/>
      <c r="H34" s="26"/>
      <c r="I34" s="90">
        <v>0.15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36</v>
      </c>
      <c r="F35" s="89">
        <f>ROUND((SUM(BI126:BI176)),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 x14ac:dyDescent="0.2">
      <c r="A37" s="26"/>
      <c r="B37" s="27"/>
      <c r="C37" s="91"/>
      <c r="D37" s="92" t="s">
        <v>37</v>
      </c>
      <c r="E37" s="54"/>
      <c r="F37" s="54"/>
      <c r="G37" s="93" t="s">
        <v>38</v>
      </c>
      <c r="H37" s="94" t="s">
        <v>39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 x14ac:dyDescent="0.2">
      <c r="B39" s="17"/>
      <c r="L39" s="17"/>
    </row>
    <row r="40" spans="1:31" s="1" customFormat="1" ht="14.45" customHeight="1" x14ac:dyDescent="0.2">
      <c r="B40" s="17"/>
      <c r="L40" s="17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42</v>
      </c>
      <c r="E61" s="29"/>
      <c r="F61" s="97" t="s">
        <v>43</v>
      </c>
      <c r="G61" s="39" t="s">
        <v>42</v>
      </c>
      <c r="H61" s="29"/>
      <c r="I61" s="29"/>
      <c r="J61" s="98" t="s">
        <v>43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44</v>
      </c>
      <c r="E65" s="40"/>
      <c r="F65" s="40"/>
      <c r="G65" s="37" t="s">
        <v>45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42</v>
      </c>
      <c r="E76" s="29"/>
      <c r="F76" s="97" t="s">
        <v>43</v>
      </c>
      <c r="G76" s="39" t="s">
        <v>42</v>
      </c>
      <c r="H76" s="29"/>
      <c r="I76" s="29"/>
      <c r="J76" s="98" t="s">
        <v>43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76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172">
        <f>E7</f>
        <v>0</v>
      </c>
      <c r="F85" s="199"/>
      <c r="G85" s="199"/>
      <c r="H85" s="199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 x14ac:dyDescent="0.2">
      <c r="A87" s="26"/>
      <c r="B87" s="27"/>
      <c r="C87" s="23" t="s">
        <v>16</v>
      </c>
      <c r="D87" s="26"/>
      <c r="E87" s="26"/>
      <c r="F87" s="21" t="str">
        <f>F10</f>
        <v xml:space="preserve"> </v>
      </c>
      <c r="G87" s="26"/>
      <c r="H87" s="26"/>
      <c r="I87" s="23" t="s">
        <v>18</v>
      </c>
      <c r="J87" s="49" t="str">
        <f>IF(J10="","",J10)</f>
        <v/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 x14ac:dyDescent="0.2">
      <c r="A89" s="26"/>
      <c r="B89" s="27"/>
      <c r="C89" s="23" t="s">
        <v>19</v>
      </c>
      <c r="D89" s="26"/>
      <c r="E89" s="26"/>
      <c r="F89" s="21">
        <f>E13</f>
        <v>0</v>
      </c>
      <c r="G89" s="26"/>
      <c r="H89" s="26"/>
      <c r="I89" s="23" t="s">
        <v>23</v>
      </c>
      <c r="J89" s="24" t="str">
        <f>E19</f>
        <v xml:space="preserve"> 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customHeight="1" x14ac:dyDescent="0.2">
      <c r="A90" s="26"/>
      <c r="B90" s="27"/>
      <c r="C90" s="23" t="s">
        <v>22</v>
      </c>
      <c r="D90" s="26"/>
      <c r="E90" s="26"/>
      <c r="F90" s="21" t="str">
        <f>IF(E16="","",E16)</f>
        <v/>
      </c>
      <c r="G90" s="26"/>
      <c r="H90" s="26"/>
      <c r="I90" s="23" t="s">
        <v>25</v>
      </c>
      <c r="J90" s="24" t="str">
        <f>E22</f>
        <v xml:space="preserve"> 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 x14ac:dyDescent="0.2">
      <c r="A92" s="26"/>
      <c r="B92" s="27"/>
      <c r="C92" s="99" t="s">
        <v>77</v>
      </c>
      <c r="D92" s="91"/>
      <c r="E92" s="91"/>
      <c r="F92" s="91"/>
      <c r="G92" s="91"/>
      <c r="H92" s="91"/>
      <c r="I92" s="91"/>
      <c r="J92" s="100" t="s">
        <v>78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 x14ac:dyDescent="0.2">
      <c r="A94" s="26"/>
      <c r="B94" s="27"/>
      <c r="C94" s="101" t="s">
        <v>79</v>
      </c>
      <c r="D94" s="26"/>
      <c r="E94" s="26"/>
      <c r="F94" s="26"/>
      <c r="G94" s="26"/>
      <c r="H94" s="26"/>
      <c r="I94" s="26"/>
      <c r="J94" s="65">
        <f>J126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80</v>
      </c>
    </row>
    <row r="95" spans="1:47" s="9" customFormat="1" ht="24.95" customHeight="1" x14ac:dyDescent="0.2">
      <c r="B95" s="102"/>
      <c r="D95" s="103" t="s">
        <v>81</v>
      </c>
      <c r="E95" s="104"/>
      <c r="F95" s="104"/>
      <c r="G95" s="104"/>
      <c r="H95" s="104"/>
      <c r="I95" s="104"/>
      <c r="J95" s="105">
        <f>J127</f>
        <v>0</v>
      </c>
      <c r="L95" s="102"/>
    </row>
    <row r="96" spans="1:47" s="10" customFormat="1" ht="19.899999999999999" customHeight="1" x14ac:dyDescent="0.2">
      <c r="B96" s="106"/>
      <c r="D96" s="107" t="s">
        <v>82</v>
      </c>
      <c r="E96" s="108"/>
      <c r="F96" s="108"/>
      <c r="G96" s="108"/>
      <c r="H96" s="108"/>
      <c r="I96" s="108"/>
      <c r="J96" s="109">
        <f>J128</f>
        <v>0</v>
      </c>
      <c r="L96" s="106"/>
    </row>
    <row r="97" spans="1:31" s="10" customFormat="1" ht="19.899999999999999" customHeight="1" x14ac:dyDescent="0.2">
      <c r="B97" s="106"/>
      <c r="D97" s="107" t="s">
        <v>83</v>
      </c>
      <c r="E97" s="108"/>
      <c r="F97" s="108"/>
      <c r="G97" s="108"/>
      <c r="H97" s="108"/>
      <c r="I97" s="108"/>
      <c r="J97" s="109">
        <f>J132</f>
        <v>0</v>
      </c>
      <c r="L97" s="106"/>
    </row>
    <row r="98" spans="1:31" s="10" customFormat="1" ht="19.899999999999999" customHeight="1" x14ac:dyDescent="0.2">
      <c r="B98" s="106"/>
      <c r="D98" s="107" t="s">
        <v>84</v>
      </c>
      <c r="E98" s="108"/>
      <c r="F98" s="108"/>
      <c r="G98" s="108"/>
      <c r="H98" s="108"/>
      <c r="I98" s="108"/>
      <c r="J98" s="109">
        <f>J134</f>
        <v>0</v>
      </c>
      <c r="L98" s="106"/>
    </row>
    <row r="99" spans="1:31" s="10" customFormat="1" ht="19.899999999999999" customHeight="1" x14ac:dyDescent="0.2">
      <c r="B99" s="106"/>
      <c r="D99" s="107" t="s">
        <v>85</v>
      </c>
      <c r="E99" s="108"/>
      <c r="F99" s="108"/>
      <c r="G99" s="108"/>
      <c r="H99" s="108"/>
      <c r="I99" s="108"/>
      <c r="J99" s="109">
        <f>J139</f>
        <v>0</v>
      </c>
      <c r="L99" s="106"/>
    </row>
    <row r="100" spans="1:31" s="10" customFormat="1" ht="19.899999999999999" customHeight="1" x14ac:dyDescent="0.2">
      <c r="B100" s="106"/>
      <c r="D100" s="107" t="s">
        <v>86</v>
      </c>
      <c r="E100" s="108"/>
      <c r="F100" s="108"/>
      <c r="G100" s="108"/>
      <c r="H100" s="108"/>
      <c r="I100" s="108"/>
      <c r="J100" s="109">
        <f>J141</f>
        <v>0</v>
      </c>
      <c r="L100" s="106"/>
    </row>
    <row r="101" spans="1:31" s="10" customFormat="1" ht="19.899999999999999" customHeight="1" x14ac:dyDescent="0.2">
      <c r="B101" s="106"/>
      <c r="D101" s="107" t="s">
        <v>87</v>
      </c>
      <c r="E101" s="108"/>
      <c r="F101" s="108"/>
      <c r="G101" s="108"/>
      <c r="H101" s="108"/>
      <c r="I101" s="108"/>
      <c r="J101" s="109">
        <f>J148</f>
        <v>0</v>
      </c>
      <c r="L101" s="106"/>
    </row>
    <row r="102" spans="1:31" s="10" customFormat="1" ht="19.899999999999999" customHeight="1" x14ac:dyDescent="0.2">
      <c r="B102" s="106"/>
      <c r="D102" s="107" t="s">
        <v>88</v>
      </c>
      <c r="E102" s="108"/>
      <c r="F102" s="108"/>
      <c r="G102" s="108"/>
      <c r="H102" s="108"/>
      <c r="I102" s="108"/>
      <c r="J102" s="109">
        <f>J160</f>
        <v>0</v>
      </c>
      <c r="L102" s="106"/>
    </row>
    <row r="103" spans="1:31" s="10" customFormat="1" ht="19.899999999999999" customHeight="1" x14ac:dyDescent="0.2">
      <c r="B103" s="106"/>
      <c r="D103" s="107" t="s">
        <v>89</v>
      </c>
      <c r="E103" s="108"/>
      <c r="F103" s="108"/>
      <c r="G103" s="108"/>
      <c r="H103" s="108"/>
      <c r="I103" s="108"/>
      <c r="J103" s="109">
        <f>J165</f>
        <v>0</v>
      </c>
      <c r="L103" s="106"/>
    </row>
    <row r="104" spans="1:31" s="9" customFormat="1" ht="24.95" customHeight="1" x14ac:dyDescent="0.2">
      <c r="B104" s="102"/>
      <c r="D104" s="103" t="s">
        <v>90</v>
      </c>
      <c r="E104" s="104"/>
      <c r="F104" s="104"/>
      <c r="G104" s="104"/>
      <c r="H104" s="104"/>
      <c r="I104" s="104"/>
      <c r="J104" s="105">
        <f>J168</f>
        <v>0</v>
      </c>
      <c r="L104" s="102"/>
    </row>
    <row r="105" spans="1:31" s="10" customFormat="1" ht="19.899999999999999" customHeight="1" x14ac:dyDescent="0.2">
      <c r="B105" s="106"/>
      <c r="D105" s="107" t="s">
        <v>91</v>
      </c>
      <c r="E105" s="108"/>
      <c r="F105" s="108"/>
      <c r="G105" s="108"/>
      <c r="H105" s="108"/>
      <c r="I105" s="108"/>
      <c r="J105" s="109">
        <f>J169</f>
        <v>0</v>
      </c>
      <c r="L105" s="106"/>
    </row>
    <row r="106" spans="1:31" s="9" customFormat="1" ht="24.95" customHeight="1" x14ac:dyDescent="0.2">
      <c r="B106" s="102"/>
      <c r="D106" s="103" t="s">
        <v>92</v>
      </c>
      <c r="E106" s="104"/>
      <c r="F106" s="104"/>
      <c r="G106" s="104"/>
      <c r="H106" s="104"/>
      <c r="I106" s="104"/>
      <c r="J106" s="105">
        <f>J171</f>
        <v>0</v>
      </c>
      <c r="L106" s="102"/>
    </row>
    <row r="107" spans="1:31" s="10" customFormat="1" ht="19.899999999999999" customHeight="1" x14ac:dyDescent="0.2">
      <c r="B107" s="106"/>
      <c r="D107" s="107" t="s">
        <v>93</v>
      </c>
      <c r="E107" s="108"/>
      <c r="F107" s="108"/>
      <c r="G107" s="108"/>
      <c r="H107" s="108"/>
      <c r="I107" s="108"/>
      <c r="J107" s="109">
        <f>J172</f>
        <v>0</v>
      </c>
      <c r="L107" s="106"/>
    </row>
    <row r="108" spans="1:31" s="10" customFormat="1" ht="19.899999999999999" customHeight="1" x14ac:dyDescent="0.2">
      <c r="B108" s="106"/>
      <c r="D108" s="107" t="s">
        <v>94</v>
      </c>
      <c r="E108" s="108"/>
      <c r="F108" s="108"/>
      <c r="G108" s="108"/>
      <c r="H108" s="108"/>
      <c r="I108" s="108"/>
      <c r="J108" s="109">
        <f>J174</f>
        <v>0</v>
      </c>
      <c r="L108" s="106"/>
    </row>
    <row r="109" spans="1:31" s="2" customFormat="1" ht="21.7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 x14ac:dyDescent="0.2">
      <c r="A110" s="26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4" spans="1:63" s="2" customFormat="1" ht="6.95" customHeight="1" x14ac:dyDescent="0.2">
      <c r="A114" s="26"/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24.95" customHeight="1" x14ac:dyDescent="0.2">
      <c r="A115" s="26"/>
      <c r="B115" s="27"/>
      <c r="C115" s="18" t="s">
        <v>95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6.9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 x14ac:dyDescent="0.2">
      <c r="A117" s="26"/>
      <c r="B117" s="27"/>
      <c r="C117" s="23" t="s">
        <v>13</v>
      </c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 x14ac:dyDescent="0.2">
      <c r="A118" s="26"/>
      <c r="B118" s="27"/>
      <c r="C118" s="26"/>
      <c r="D118" s="26"/>
      <c r="E118" s="172">
        <f>E7</f>
        <v>0</v>
      </c>
      <c r="F118" s="199"/>
      <c r="G118" s="199"/>
      <c r="H118" s="199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 x14ac:dyDescent="0.2">
      <c r="A120" s="26"/>
      <c r="B120" s="27"/>
      <c r="C120" s="23" t="s">
        <v>16</v>
      </c>
      <c r="D120" s="26"/>
      <c r="E120" s="26"/>
      <c r="F120" s="21" t="str">
        <f>F10</f>
        <v xml:space="preserve"> </v>
      </c>
      <c r="G120" s="26"/>
      <c r="H120" s="26"/>
      <c r="I120" s="23" t="s">
        <v>18</v>
      </c>
      <c r="J120" s="49" t="str">
        <f>IF(J10="","",J10)</f>
        <v/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5.2" customHeight="1" x14ac:dyDescent="0.2">
      <c r="A122" s="26"/>
      <c r="B122" s="27"/>
      <c r="C122" s="23" t="s">
        <v>19</v>
      </c>
      <c r="D122" s="26"/>
      <c r="E122" s="26"/>
      <c r="F122" s="21">
        <f>E13</f>
        <v>0</v>
      </c>
      <c r="G122" s="26"/>
      <c r="H122" s="26"/>
      <c r="I122" s="23" t="s">
        <v>23</v>
      </c>
      <c r="J122" s="24" t="str">
        <f>E19</f>
        <v xml:space="preserve"> 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 x14ac:dyDescent="0.2">
      <c r="A123" s="26"/>
      <c r="B123" s="27"/>
      <c r="C123" s="23" t="s">
        <v>22</v>
      </c>
      <c r="D123" s="26"/>
      <c r="E123" s="26"/>
      <c r="F123" s="21" t="str">
        <f>IF(E16="","",E16)</f>
        <v/>
      </c>
      <c r="G123" s="26"/>
      <c r="H123" s="26"/>
      <c r="I123" s="23" t="s">
        <v>25</v>
      </c>
      <c r="J123" s="24" t="str">
        <f>E22</f>
        <v xml:space="preserve"> 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 x14ac:dyDescent="0.2">
      <c r="A125" s="110"/>
      <c r="B125" s="111"/>
      <c r="C125" s="112" t="s">
        <v>96</v>
      </c>
      <c r="D125" s="113" t="s">
        <v>52</v>
      </c>
      <c r="E125" s="113" t="s">
        <v>48</v>
      </c>
      <c r="F125" s="113" t="s">
        <v>49</v>
      </c>
      <c r="G125" s="113" t="s">
        <v>97</v>
      </c>
      <c r="H125" s="113" t="s">
        <v>98</v>
      </c>
      <c r="I125" s="113" t="s">
        <v>99</v>
      </c>
      <c r="J125" s="114" t="s">
        <v>78</v>
      </c>
      <c r="K125" s="115" t="s">
        <v>100</v>
      </c>
      <c r="L125" s="116"/>
      <c r="M125" s="56" t="s">
        <v>1</v>
      </c>
      <c r="N125" s="57" t="s">
        <v>31</v>
      </c>
      <c r="O125" s="57" t="s">
        <v>101</v>
      </c>
      <c r="P125" s="57" t="s">
        <v>102</v>
      </c>
      <c r="Q125" s="57" t="s">
        <v>103</v>
      </c>
      <c r="R125" s="57" t="s">
        <v>104</v>
      </c>
      <c r="S125" s="57" t="s">
        <v>105</v>
      </c>
      <c r="T125" s="58" t="s">
        <v>106</v>
      </c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</row>
    <row r="126" spans="1:63" s="2" customFormat="1" ht="22.9" customHeight="1" x14ac:dyDescent="0.25">
      <c r="A126" s="26"/>
      <c r="B126" s="27"/>
      <c r="C126" s="63" t="s">
        <v>107</v>
      </c>
      <c r="D126" s="26"/>
      <c r="E126" s="26"/>
      <c r="F126" s="26"/>
      <c r="G126" s="26"/>
      <c r="H126" s="26"/>
      <c r="I126" s="26"/>
      <c r="J126" s="117">
        <f>BK126</f>
        <v>0</v>
      </c>
      <c r="K126" s="26"/>
      <c r="L126" s="27"/>
      <c r="M126" s="59"/>
      <c r="N126" s="50"/>
      <c r="O126" s="60"/>
      <c r="P126" s="118">
        <f>P127+P168+P171</f>
        <v>760.09384999999997</v>
      </c>
      <c r="Q126" s="60"/>
      <c r="R126" s="118">
        <f>R127+R168+R171</f>
        <v>141.31002683999998</v>
      </c>
      <c r="S126" s="60"/>
      <c r="T126" s="119">
        <f>T127+T168+T171</f>
        <v>155.63134999999997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66</v>
      </c>
      <c r="AU126" s="14" t="s">
        <v>80</v>
      </c>
      <c r="BK126" s="120">
        <f>BK127+BK168+BK171</f>
        <v>0</v>
      </c>
    </row>
    <row r="127" spans="1:63" s="12" customFormat="1" ht="25.9" customHeight="1" x14ac:dyDescent="0.2">
      <c r="B127" s="121"/>
      <c r="D127" s="122" t="s">
        <v>66</v>
      </c>
      <c r="E127" s="123" t="s">
        <v>108</v>
      </c>
      <c r="F127" s="123" t="s">
        <v>109</v>
      </c>
      <c r="J127" s="124">
        <f>BK127</f>
        <v>0</v>
      </c>
      <c r="L127" s="121"/>
      <c r="M127" s="125"/>
      <c r="N127" s="126"/>
      <c r="O127" s="126"/>
      <c r="P127" s="127">
        <f>P128+P132+P134+P139+P141+P148+P160+P165</f>
        <v>758.74144999999999</v>
      </c>
      <c r="Q127" s="126"/>
      <c r="R127" s="127">
        <f>R128+R132+R134+R139+R141+R148+R160+R165</f>
        <v>141.31002683999998</v>
      </c>
      <c r="S127" s="126"/>
      <c r="T127" s="128">
        <f>T128+T132+T134+T139+T141+T148+T160+T165</f>
        <v>155.53474999999997</v>
      </c>
      <c r="AR127" s="122" t="s">
        <v>72</v>
      </c>
      <c r="AT127" s="129" t="s">
        <v>66</v>
      </c>
      <c r="AU127" s="129" t="s">
        <v>67</v>
      </c>
      <c r="AY127" s="122" t="s">
        <v>110</v>
      </c>
      <c r="BK127" s="130">
        <f>BK128+BK132+BK134+BK139+BK141+BK148+BK160+BK165</f>
        <v>0</v>
      </c>
    </row>
    <row r="128" spans="1:63" s="12" customFormat="1" ht="22.9" customHeight="1" x14ac:dyDescent="0.2">
      <c r="B128" s="121"/>
      <c r="D128" s="122" t="s">
        <v>66</v>
      </c>
      <c r="E128" s="131" t="s">
        <v>72</v>
      </c>
      <c r="F128" s="131" t="s">
        <v>111</v>
      </c>
      <c r="J128" s="132">
        <f>BK128</f>
        <v>0</v>
      </c>
      <c r="L128" s="121"/>
      <c r="M128" s="125"/>
      <c r="N128" s="126"/>
      <c r="O128" s="126"/>
      <c r="P128" s="127">
        <f>SUM(P129:P131)</f>
        <v>51.825899999999997</v>
      </c>
      <c r="Q128" s="126"/>
      <c r="R128" s="127">
        <f>SUM(R129:R131)</f>
        <v>0</v>
      </c>
      <c r="S128" s="126"/>
      <c r="T128" s="128">
        <f>SUM(T129:T131)</f>
        <v>71.604749999999996</v>
      </c>
      <c r="AR128" s="122" t="s">
        <v>72</v>
      </c>
      <c r="AT128" s="129" t="s">
        <v>66</v>
      </c>
      <c r="AU128" s="129" t="s">
        <v>72</v>
      </c>
      <c r="AY128" s="122" t="s">
        <v>110</v>
      </c>
      <c r="BK128" s="130">
        <f>SUM(BK129:BK131)</f>
        <v>0</v>
      </c>
    </row>
    <row r="129" spans="1:65" s="2" customFormat="1" ht="24.2" customHeight="1" x14ac:dyDescent="0.2">
      <c r="A129" s="26"/>
      <c r="B129" s="133"/>
      <c r="C129" s="134" t="s">
        <v>72</v>
      </c>
      <c r="D129" s="134" t="s">
        <v>112</v>
      </c>
      <c r="E129" s="135" t="s">
        <v>113</v>
      </c>
      <c r="F129" s="136" t="s">
        <v>114</v>
      </c>
      <c r="G129" s="137" t="s">
        <v>115</v>
      </c>
      <c r="H129" s="138">
        <v>24.15</v>
      </c>
      <c r="I129" s="139"/>
      <c r="J129" s="139">
        <f>ROUND(I129*H129,2)</f>
        <v>0</v>
      </c>
      <c r="K129" s="140"/>
      <c r="L129" s="27"/>
      <c r="M129" s="141" t="s">
        <v>1</v>
      </c>
      <c r="N129" s="142" t="s">
        <v>32</v>
      </c>
      <c r="O129" s="143">
        <v>0.50600000000000001</v>
      </c>
      <c r="P129" s="143">
        <f>O129*H129</f>
        <v>12.219899999999999</v>
      </c>
      <c r="Q129" s="143">
        <v>0</v>
      </c>
      <c r="R129" s="143">
        <f>Q129*H129</f>
        <v>0</v>
      </c>
      <c r="S129" s="143">
        <v>0.32500000000000001</v>
      </c>
      <c r="T129" s="144">
        <f>S129*H129</f>
        <v>7.8487499999999999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5" t="s">
        <v>116</v>
      </c>
      <c r="AT129" s="145" t="s">
        <v>112</v>
      </c>
      <c r="AU129" s="145" t="s">
        <v>74</v>
      </c>
      <c r="AY129" s="14" t="s">
        <v>110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4" t="s">
        <v>72</v>
      </c>
      <c r="BK129" s="146">
        <f>ROUND(I129*H129,2)</f>
        <v>0</v>
      </c>
      <c r="BL129" s="14" t="s">
        <v>116</v>
      </c>
      <c r="BM129" s="145" t="s">
        <v>117</v>
      </c>
    </row>
    <row r="130" spans="1:65" s="2" customFormat="1" ht="24.2" customHeight="1" x14ac:dyDescent="0.2">
      <c r="A130" s="26"/>
      <c r="B130" s="133"/>
      <c r="C130" s="134" t="s">
        <v>74</v>
      </c>
      <c r="D130" s="134" t="s">
        <v>112</v>
      </c>
      <c r="E130" s="135" t="s">
        <v>118</v>
      </c>
      <c r="F130" s="136" t="s">
        <v>119</v>
      </c>
      <c r="G130" s="137" t="s">
        <v>115</v>
      </c>
      <c r="H130" s="138">
        <v>96.6</v>
      </c>
      <c r="I130" s="139"/>
      <c r="J130" s="139">
        <f>ROUND(I130*H130,2)</f>
        <v>0</v>
      </c>
      <c r="K130" s="140"/>
      <c r="L130" s="27"/>
      <c r="M130" s="141" t="s">
        <v>1</v>
      </c>
      <c r="N130" s="142" t="s">
        <v>32</v>
      </c>
      <c r="O130" s="143">
        <v>0.24099999999999999</v>
      </c>
      <c r="P130" s="143">
        <f>O130*H130</f>
        <v>23.280599999999996</v>
      </c>
      <c r="Q130" s="143">
        <v>0</v>
      </c>
      <c r="R130" s="143">
        <f>Q130*H130</f>
        <v>0</v>
      </c>
      <c r="S130" s="143">
        <v>0.44</v>
      </c>
      <c r="T130" s="144">
        <f>S130*H130</f>
        <v>42.503999999999998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5" t="s">
        <v>116</v>
      </c>
      <c r="AT130" s="145" t="s">
        <v>112</v>
      </c>
      <c r="AU130" s="145" t="s">
        <v>74</v>
      </c>
      <c r="AY130" s="14" t="s">
        <v>110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4" t="s">
        <v>72</v>
      </c>
      <c r="BK130" s="146">
        <f>ROUND(I130*H130,2)</f>
        <v>0</v>
      </c>
      <c r="BL130" s="14" t="s">
        <v>116</v>
      </c>
      <c r="BM130" s="145" t="s">
        <v>120</v>
      </c>
    </row>
    <row r="131" spans="1:65" s="2" customFormat="1" ht="24.2" customHeight="1" x14ac:dyDescent="0.2">
      <c r="A131" s="26"/>
      <c r="B131" s="133"/>
      <c r="C131" s="134" t="s">
        <v>121</v>
      </c>
      <c r="D131" s="134" t="s">
        <v>112</v>
      </c>
      <c r="E131" s="135" t="s">
        <v>122</v>
      </c>
      <c r="F131" s="136" t="s">
        <v>123</v>
      </c>
      <c r="G131" s="137" t="s">
        <v>115</v>
      </c>
      <c r="H131" s="138">
        <v>96.6</v>
      </c>
      <c r="I131" s="139"/>
      <c r="J131" s="139">
        <f>ROUND(I131*H131,2)</f>
        <v>0</v>
      </c>
      <c r="K131" s="140"/>
      <c r="L131" s="27"/>
      <c r="M131" s="141" t="s">
        <v>1</v>
      </c>
      <c r="N131" s="142" t="s">
        <v>32</v>
      </c>
      <c r="O131" s="143">
        <v>0.16900000000000001</v>
      </c>
      <c r="P131" s="143">
        <f>O131*H131</f>
        <v>16.325400000000002</v>
      </c>
      <c r="Q131" s="143">
        <v>0</v>
      </c>
      <c r="R131" s="143">
        <f>Q131*H131</f>
        <v>0</v>
      </c>
      <c r="S131" s="143">
        <v>0.22</v>
      </c>
      <c r="T131" s="144">
        <f>S131*H131</f>
        <v>21.251999999999999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5" t="s">
        <v>116</v>
      </c>
      <c r="AT131" s="145" t="s">
        <v>112</v>
      </c>
      <c r="AU131" s="145" t="s">
        <v>74</v>
      </c>
      <c r="AY131" s="14" t="s">
        <v>110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4" t="s">
        <v>72</v>
      </c>
      <c r="BK131" s="146">
        <f>ROUND(I131*H131,2)</f>
        <v>0</v>
      </c>
      <c r="BL131" s="14" t="s">
        <v>116</v>
      </c>
      <c r="BM131" s="145" t="s">
        <v>124</v>
      </c>
    </row>
    <row r="132" spans="1:65" s="12" customFormat="1" ht="22.9" customHeight="1" x14ac:dyDescent="0.2">
      <c r="B132" s="121"/>
      <c r="D132" s="122" t="s">
        <v>66</v>
      </c>
      <c r="E132" s="131" t="s">
        <v>74</v>
      </c>
      <c r="F132" s="131" t="s">
        <v>125</v>
      </c>
      <c r="J132" s="132">
        <f>BK132</f>
        <v>0</v>
      </c>
      <c r="L132" s="121"/>
      <c r="M132" s="125"/>
      <c r="N132" s="126"/>
      <c r="O132" s="126"/>
      <c r="P132" s="127">
        <f>P133</f>
        <v>0.54786000000000001</v>
      </c>
      <c r="Q132" s="126"/>
      <c r="R132" s="127">
        <f>R133</f>
        <v>1.9872000000000002E-3</v>
      </c>
      <c r="S132" s="126"/>
      <c r="T132" s="128">
        <f>T133</f>
        <v>0</v>
      </c>
      <c r="AR132" s="122" t="s">
        <v>72</v>
      </c>
      <c r="AT132" s="129" t="s">
        <v>66</v>
      </c>
      <c r="AU132" s="129" t="s">
        <v>72</v>
      </c>
      <c r="AY132" s="122" t="s">
        <v>110</v>
      </c>
      <c r="BK132" s="130">
        <f>BK133</f>
        <v>0</v>
      </c>
    </row>
    <row r="133" spans="1:65" s="2" customFormat="1" ht="16.5" customHeight="1" x14ac:dyDescent="0.2">
      <c r="A133" s="26"/>
      <c r="B133" s="133"/>
      <c r="C133" s="134" t="s">
        <v>116</v>
      </c>
      <c r="D133" s="134" t="s">
        <v>112</v>
      </c>
      <c r="E133" s="135" t="s">
        <v>126</v>
      </c>
      <c r="F133" s="136" t="s">
        <v>127</v>
      </c>
      <c r="G133" s="137" t="s">
        <v>115</v>
      </c>
      <c r="H133" s="138">
        <v>1.38</v>
      </c>
      <c r="I133" s="139"/>
      <c r="J133" s="139">
        <f>ROUND(I133*H133,2)</f>
        <v>0</v>
      </c>
      <c r="K133" s="140"/>
      <c r="L133" s="27"/>
      <c r="M133" s="141" t="s">
        <v>1</v>
      </c>
      <c r="N133" s="142" t="s">
        <v>32</v>
      </c>
      <c r="O133" s="143">
        <v>0.39700000000000002</v>
      </c>
      <c r="P133" s="143">
        <f>O133*H133</f>
        <v>0.54786000000000001</v>
      </c>
      <c r="Q133" s="143">
        <v>1.4400000000000001E-3</v>
      </c>
      <c r="R133" s="143">
        <f>Q133*H133</f>
        <v>1.9872000000000002E-3</v>
      </c>
      <c r="S133" s="143">
        <v>0</v>
      </c>
      <c r="T133" s="144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5" t="s">
        <v>116</v>
      </c>
      <c r="AT133" s="145" t="s">
        <v>112</v>
      </c>
      <c r="AU133" s="145" t="s">
        <v>74</v>
      </c>
      <c r="AY133" s="14" t="s">
        <v>110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4" t="s">
        <v>72</v>
      </c>
      <c r="BK133" s="146">
        <f>ROUND(I133*H133,2)</f>
        <v>0</v>
      </c>
      <c r="BL133" s="14" t="s">
        <v>116</v>
      </c>
      <c r="BM133" s="145" t="s">
        <v>128</v>
      </c>
    </row>
    <row r="134" spans="1:65" s="12" customFormat="1" ht="22.9" customHeight="1" x14ac:dyDescent="0.2">
      <c r="B134" s="121"/>
      <c r="D134" s="122" t="s">
        <v>66</v>
      </c>
      <c r="E134" s="131" t="s">
        <v>121</v>
      </c>
      <c r="F134" s="131" t="s">
        <v>129</v>
      </c>
      <c r="J134" s="132">
        <f>BK134</f>
        <v>0</v>
      </c>
      <c r="L134" s="121"/>
      <c r="M134" s="125"/>
      <c r="N134" s="126"/>
      <c r="O134" s="126"/>
      <c r="P134" s="127">
        <f>SUM(P135:P138)</f>
        <v>216.20847099999997</v>
      </c>
      <c r="Q134" s="126"/>
      <c r="R134" s="127">
        <f>SUM(R135:R138)</f>
        <v>31.340399789999996</v>
      </c>
      <c r="S134" s="126"/>
      <c r="T134" s="128">
        <f>SUM(T135:T138)</f>
        <v>0</v>
      </c>
      <c r="AR134" s="122" t="s">
        <v>72</v>
      </c>
      <c r="AT134" s="129" t="s">
        <v>66</v>
      </c>
      <c r="AU134" s="129" t="s">
        <v>72</v>
      </c>
      <c r="AY134" s="122" t="s">
        <v>110</v>
      </c>
      <c r="BK134" s="130">
        <f>SUM(BK135:BK138)</f>
        <v>0</v>
      </c>
    </row>
    <row r="135" spans="1:65" s="2" customFormat="1" ht="16.5" customHeight="1" x14ac:dyDescent="0.2">
      <c r="A135" s="26"/>
      <c r="B135" s="133"/>
      <c r="C135" s="134" t="s">
        <v>130</v>
      </c>
      <c r="D135" s="134" t="s">
        <v>112</v>
      </c>
      <c r="E135" s="135" t="s">
        <v>131</v>
      </c>
      <c r="F135" s="136" t="s">
        <v>132</v>
      </c>
      <c r="G135" s="137" t="s">
        <v>133</v>
      </c>
      <c r="H135" s="164">
        <v>11.404999999999999</v>
      </c>
      <c r="I135" s="139"/>
      <c r="J135" s="139">
        <f>ROUND(I135*H135,2)</f>
        <v>0</v>
      </c>
      <c r="K135" s="140"/>
      <c r="L135" s="27"/>
      <c r="M135" s="141" t="s">
        <v>1</v>
      </c>
      <c r="N135" s="142" t="s">
        <v>32</v>
      </c>
      <c r="O135" s="143">
        <v>3.407</v>
      </c>
      <c r="P135" s="143">
        <f>O135*H135</f>
        <v>38.856834999999997</v>
      </c>
      <c r="Q135" s="143">
        <v>2.5021499999999999</v>
      </c>
      <c r="R135" s="143">
        <f>Q135*H135</f>
        <v>28.537020749999996</v>
      </c>
      <c r="S135" s="143">
        <v>0</v>
      </c>
      <c r="T135" s="14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5" t="s">
        <v>116</v>
      </c>
      <c r="AT135" s="145" t="s">
        <v>112</v>
      </c>
      <c r="AU135" s="145" t="s">
        <v>74</v>
      </c>
      <c r="AY135" s="14" t="s">
        <v>110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4" t="s">
        <v>72</v>
      </c>
      <c r="BK135" s="146">
        <f>ROUND(I135*H135,2)</f>
        <v>0</v>
      </c>
      <c r="BL135" s="14" t="s">
        <v>116</v>
      </c>
      <c r="BM135" s="145" t="s">
        <v>134</v>
      </c>
    </row>
    <row r="136" spans="1:65" s="2" customFormat="1" ht="16.5" customHeight="1" x14ac:dyDescent="0.2">
      <c r="A136" s="26"/>
      <c r="B136" s="133"/>
      <c r="C136" s="134" t="s">
        <v>135</v>
      </c>
      <c r="D136" s="134" t="s">
        <v>112</v>
      </c>
      <c r="E136" s="135" t="s">
        <v>136</v>
      </c>
      <c r="F136" s="136" t="s">
        <v>137</v>
      </c>
      <c r="G136" s="137" t="s">
        <v>115</v>
      </c>
      <c r="H136" s="138">
        <v>36.19</v>
      </c>
      <c r="I136" s="139"/>
      <c r="J136" s="139">
        <f>ROUND(I136*H136,2)</f>
        <v>0</v>
      </c>
      <c r="K136" s="140"/>
      <c r="L136" s="27"/>
      <c r="M136" s="141" t="s">
        <v>1</v>
      </c>
      <c r="N136" s="142" t="s">
        <v>32</v>
      </c>
      <c r="O136" s="143">
        <v>3.14</v>
      </c>
      <c r="P136" s="143">
        <f>O136*H136</f>
        <v>113.6366</v>
      </c>
      <c r="Q136" s="143">
        <v>4.1739999999999999E-2</v>
      </c>
      <c r="R136" s="143">
        <f>Q136*H136</f>
        <v>1.5105705999999999</v>
      </c>
      <c r="S136" s="143">
        <v>0</v>
      </c>
      <c r="T136" s="144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116</v>
      </c>
      <c r="AT136" s="145" t="s">
        <v>112</v>
      </c>
      <c r="AU136" s="145" t="s">
        <v>74</v>
      </c>
      <c r="AY136" s="14" t="s">
        <v>110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4" t="s">
        <v>72</v>
      </c>
      <c r="BK136" s="146">
        <f>ROUND(I136*H136,2)</f>
        <v>0</v>
      </c>
      <c r="BL136" s="14" t="s">
        <v>116</v>
      </c>
      <c r="BM136" s="145" t="s">
        <v>138</v>
      </c>
    </row>
    <row r="137" spans="1:65" s="2" customFormat="1" ht="16.5" customHeight="1" x14ac:dyDescent="0.2">
      <c r="A137" s="26"/>
      <c r="B137" s="133"/>
      <c r="C137" s="134" t="s">
        <v>139</v>
      </c>
      <c r="D137" s="134" t="s">
        <v>112</v>
      </c>
      <c r="E137" s="135" t="s">
        <v>140</v>
      </c>
      <c r="F137" s="136" t="s">
        <v>141</v>
      </c>
      <c r="G137" s="137" t="s">
        <v>115</v>
      </c>
      <c r="H137" s="138">
        <v>36.19</v>
      </c>
      <c r="I137" s="139"/>
      <c r="J137" s="139">
        <f>ROUND(I137*H137,2)</f>
        <v>0</v>
      </c>
      <c r="K137" s="140"/>
      <c r="L137" s="27"/>
      <c r="M137" s="141" t="s">
        <v>1</v>
      </c>
      <c r="N137" s="142" t="s">
        <v>32</v>
      </c>
      <c r="O137" s="143">
        <v>0.45</v>
      </c>
      <c r="P137" s="143">
        <f>O137*H137</f>
        <v>16.285499999999999</v>
      </c>
      <c r="Q137" s="143">
        <v>2.0000000000000002E-5</v>
      </c>
      <c r="R137" s="143">
        <f>Q137*H137</f>
        <v>7.2380000000000003E-4</v>
      </c>
      <c r="S137" s="143">
        <v>0</v>
      </c>
      <c r="T137" s="144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116</v>
      </c>
      <c r="AT137" s="145" t="s">
        <v>112</v>
      </c>
      <c r="AU137" s="145" t="s">
        <v>74</v>
      </c>
      <c r="AY137" s="14" t="s">
        <v>110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4" t="s">
        <v>72</v>
      </c>
      <c r="BK137" s="146">
        <f>ROUND(I137*H137,2)</f>
        <v>0</v>
      </c>
      <c r="BL137" s="14" t="s">
        <v>116</v>
      </c>
      <c r="BM137" s="145" t="s">
        <v>142</v>
      </c>
    </row>
    <row r="138" spans="1:65" s="2" customFormat="1" ht="16.5" customHeight="1" x14ac:dyDescent="0.2">
      <c r="A138" s="26"/>
      <c r="B138" s="133"/>
      <c r="C138" s="134" t="s">
        <v>143</v>
      </c>
      <c r="D138" s="134" t="s">
        <v>112</v>
      </c>
      <c r="E138" s="135" t="s">
        <v>144</v>
      </c>
      <c r="F138" s="136" t="s">
        <v>145</v>
      </c>
      <c r="G138" s="137" t="s">
        <v>146</v>
      </c>
      <c r="H138" s="164">
        <v>1.232</v>
      </c>
      <c r="I138" s="139"/>
      <c r="J138" s="139">
        <f>ROUND(I138*H138,2)</f>
        <v>0</v>
      </c>
      <c r="K138" s="140"/>
      <c r="L138" s="27"/>
      <c r="M138" s="141" t="s">
        <v>1</v>
      </c>
      <c r="N138" s="142" t="s">
        <v>32</v>
      </c>
      <c r="O138" s="143">
        <v>38.497999999999998</v>
      </c>
      <c r="P138" s="143">
        <f>O138*H138</f>
        <v>47.429535999999999</v>
      </c>
      <c r="Q138" s="143">
        <v>1.04877</v>
      </c>
      <c r="R138" s="143">
        <f>Q138*H138</f>
        <v>1.2920846399999999</v>
      </c>
      <c r="S138" s="143">
        <v>0</v>
      </c>
      <c r="T138" s="14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116</v>
      </c>
      <c r="AT138" s="145" t="s">
        <v>112</v>
      </c>
      <c r="AU138" s="145" t="s">
        <v>74</v>
      </c>
      <c r="AY138" s="14" t="s">
        <v>110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4" t="s">
        <v>72</v>
      </c>
      <c r="BK138" s="146">
        <f>ROUND(I138*H138,2)</f>
        <v>0</v>
      </c>
      <c r="BL138" s="14" t="s">
        <v>116</v>
      </c>
      <c r="BM138" s="145" t="s">
        <v>147</v>
      </c>
    </row>
    <row r="139" spans="1:65" s="12" customFormat="1" ht="22.9" customHeight="1" x14ac:dyDescent="0.2">
      <c r="B139" s="121"/>
      <c r="D139" s="122" t="s">
        <v>66</v>
      </c>
      <c r="E139" s="131" t="s">
        <v>116</v>
      </c>
      <c r="F139" s="131" t="s">
        <v>148</v>
      </c>
      <c r="J139" s="132">
        <f>BK139</f>
        <v>0</v>
      </c>
      <c r="L139" s="121"/>
      <c r="M139" s="125"/>
      <c r="N139" s="126"/>
      <c r="O139" s="126"/>
      <c r="P139" s="127">
        <f>P140</f>
        <v>1.31389</v>
      </c>
      <c r="Q139" s="126"/>
      <c r="R139" s="127">
        <f>R140</f>
        <v>1.96189105</v>
      </c>
      <c r="S139" s="126"/>
      <c r="T139" s="128">
        <f>T140</f>
        <v>0</v>
      </c>
      <c r="AR139" s="122" t="s">
        <v>72</v>
      </c>
      <c r="AT139" s="129" t="s">
        <v>66</v>
      </c>
      <c r="AU139" s="129" t="s">
        <v>72</v>
      </c>
      <c r="AY139" s="122" t="s">
        <v>110</v>
      </c>
      <c r="BK139" s="130">
        <f>BK140</f>
        <v>0</v>
      </c>
    </row>
    <row r="140" spans="1:65" s="2" customFormat="1" ht="16.5" customHeight="1" x14ac:dyDescent="0.2">
      <c r="A140" s="26"/>
      <c r="B140" s="133"/>
      <c r="C140" s="134" t="s">
        <v>149</v>
      </c>
      <c r="D140" s="134" t="s">
        <v>112</v>
      </c>
      <c r="E140" s="135" t="s">
        <v>150</v>
      </c>
      <c r="F140" s="136" t="s">
        <v>151</v>
      </c>
      <c r="G140" s="137" t="s">
        <v>133</v>
      </c>
      <c r="H140" s="138">
        <v>7.915</v>
      </c>
      <c r="I140" s="139"/>
      <c r="J140" s="139">
        <f>ROUND(I140*H140,2)</f>
        <v>0</v>
      </c>
      <c r="K140" s="140"/>
      <c r="L140" s="27"/>
      <c r="M140" s="141" t="s">
        <v>1</v>
      </c>
      <c r="N140" s="142" t="s">
        <v>32</v>
      </c>
      <c r="O140" s="143">
        <v>0.16600000000000001</v>
      </c>
      <c r="P140" s="143">
        <f>O140*H140</f>
        <v>1.31389</v>
      </c>
      <c r="Q140" s="143">
        <v>0.24787000000000001</v>
      </c>
      <c r="R140" s="143">
        <f>Q140*H140</f>
        <v>1.96189105</v>
      </c>
      <c r="S140" s="143">
        <v>0</v>
      </c>
      <c r="T140" s="144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116</v>
      </c>
      <c r="AT140" s="145" t="s">
        <v>112</v>
      </c>
      <c r="AU140" s="145" t="s">
        <v>74</v>
      </c>
      <c r="AY140" s="14" t="s">
        <v>110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4" t="s">
        <v>72</v>
      </c>
      <c r="BK140" s="146">
        <f>ROUND(I140*H140,2)</f>
        <v>0</v>
      </c>
      <c r="BL140" s="14" t="s">
        <v>116</v>
      </c>
      <c r="BM140" s="145" t="s">
        <v>152</v>
      </c>
    </row>
    <row r="141" spans="1:65" s="12" customFormat="1" ht="22.9" customHeight="1" x14ac:dyDescent="0.2">
      <c r="B141" s="121"/>
      <c r="D141" s="122" t="s">
        <v>66</v>
      </c>
      <c r="E141" s="131" t="s">
        <v>130</v>
      </c>
      <c r="F141" s="131" t="s">
        <v>153</v>
      </c>
      <c r="J141" s="132">
        <f>BK141</f>
        <v>0</v>
      </c>
      <c r="L141" s="121"/>
      <c r="M141" s="125"/>
      <c r="N141" s="126"/>
      <c r="O141" s="126"/>
      <c r="P141" s="127">
        <f>SUM(P142:P147)</f>
        <v>33.019300000000001</v>
      </c>
      <c r="Q141" s="126"/>
      <c r="R141" s="127">
        <f>SUM(R142:R147)</f>
        <v>103.117446</v>
      </c>
      <c r="S141" s="126"/>
      <c r="T141" s="128">
        <f>SUM(T142:T147)</f>
        <v>0</v>
      </c>
      <c r="AR141" s="122" t="s">
        <v>72</v>
      </c>
      <c r="AT141" s="129" t="s">
        <v>66</v>
      </c>
      <c r="AU141" s="129" t="s">
        <v>72</v>
      </c>
      <c r="AY141" s="122" t="s">
        <v>110</v>
      </c>
      <c r="BK141" s="130">
        <f>SUM(BK142:BK147)</f>
        <v>0</v>
      </c>
    </row>
    <row r="142" spans="1:65" s="2" customFormat="1" ht="16.5" customHeight="1" x14ac:dyDescent="0.2">
      <c r="A142" s="26"/>
      <c r="B142" s="133"/>
      <c r="C142" s="134" t="s">
        <v>154</v>
      </c>
      <c r="D142" s="134" t="s">
        <v>112</v>
      </c>
      <c r="E142" s="135" t="s">
        <v>155</v>
      </c>
      <c r="F142" s="136" t="s">
        <v>156</v>
      </c>
      <c r="G142" s="137" t="s">
        <v>115</v>
      </c>
      <c r="H142" s="138">
        <v>96.6</v>
      </c>
      <c r="I142" s="139"/>
      <c r="J142" s="139">
        <f t="shared" ref="J142:J147" si="0">ROUND(I142*H142,2)</f>
        <v>0</v>
      </c>
      <c r="K142" s="140"/>
      <c r="L142" s="27"/>
      <c r="M142" s="141" t="s">
        <v>1</v>
      </c>
      <c r="N142" s="142" t="s">
        <v>32</v>
      </c>
      <c r="O142" s="143">
        <v>0.152</v>
      </c>
      <c r="P142" s="143">
        <f t="shared" ref="P142:P147" si="1">O142*H142</f>
        <v>14.683199999999999</v>
      </c>
      <c r="Q142" s="143">
        <v>0.69</v>
      </c>
      <c r="R142" s="143">
        <f t="shared" ref="R142:R147" si="2">Q142*H142</f>
        <v>66.653999999999996</v>
      </c>
      <c r="S142" s="143">
        <v>0</v>
      </c>
      <c r="T142" s="144">
        <f t="shared" ref="T142:T147" si="3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5" t="s">
        <v>116</v>
      </c>
      <c r="AT142" s="145" t="s">
        <v>112</v>
      </c>
      <c r="AU142" s="145" t="s">
        <v>74</v>
      </c>
      <c r="AY142" s="14" t="s">
        <v>110</v>
      </c>
      <c r="BE142" s="146">
        <f t="shared" ref="BE142:BE147" si="4">IF(N142="základní",J142,0)</f>
        <v>0</v>
      </c>
      <c r="BF142" s="146">
        <f t="shared" ref="BF142:BF147" si="5">IF(N142="snížená",J142,0)</f>
        <v>0</v>
      </c>
      <c r="BG142" s="146">
        <f t="shared" ref="BG142:BG147" si="6">IF(N142="zákl. přenesená",J142,0)</f>
        <v>0</v>
      </c>
      <c r="BH142" s="146">
        <f t="shared" ref="BH142:BH147" si="7">IF(N142="sníž. přenesená",J142,0)</f>
        <v>0</v>
      </c>
      <c r="BI142" s="146">
        <f t="shared" ref="BI142:BI147" si="8">IF(N142="nulová",J142,0)</f>
        <v>0</v>
      </c>
      <c r="BJ142" s="14" t="s">
        <v>72</v>
      </c>
      <c r="BK142" s="146">
        <f t="shared" ref="BK142:BK147" si="9">ROUND(I142*H142,2)</f>
        <v>0</v>
      </c>
      <c r="BL142" s="14" t="s">
        <v>116</v>
      </c>
      <c r="BM142" s="145" t="s">
        <v>157</v>
      </c>
    </row>
    <row r="143" spans="1:65" s="2" customFormat="1" ht="21.75" customHeight="1" x14ac:dyDescent="0.2">
      <c r="A143" s="26"/>
      <c r="B143" s="133"/>
      <c r="C143" s="134" t="s">
        <v>158</v>
      </c>
      <c r="D143" s="134" t="s">
        <v>112</v>
      </c>
      <c r="E143" s="135" t="s">
        <v>159</v>
      </c>
      <c r="F143" s="136" t="s">
        <v>160</v>
      </c>
      <c r="G143" s="137" t="s">
        <v>115</v>
      </c>
      <c r="H143" s="138">
        <v>16</v>
      </c>
      <c r="I143" s="139"/>
      <c r="J143" s="139">
        <f t="shared" si="0"/>
        <v>0</v>
      </c>
      <c r="K143" s="140"/>
      <c r="L143" s="27"/>
      <c r="M143" s="141" t="s">
        <v>1</v>
      </c>
      <c r="N143" s="142" t="s">
        <v>32</v>
      </c>
      <c r="O143" s="143">
        <v>5.1999999999999998E-2</v>
      </c>
      <c r="P143" s="143">
        <f t="shared" si="1"/>
        <v>0.83199999999999996</v>
      </c>
      <c r="Q143" s="143">
        <v>0.216</v>
      </c>
      <c r="R143" s="143">
        <f t="shared" si="2"/>
        <v>3.456</v>
      </c>
      <c r="S143" s="143">
        <v>0</v>
      </c>
      <c r="T143" s="14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116</v>
      </c>
      <c r="AT143" s="145" t="s">
        <v>112</v>
      </c>
      <c r="AU143" s="145" t="s">
        <v>74</v>
      </c>
      <c r="AY143" s="14" t="s">
        <v>110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4" t="s">
        <v>72</v>
      </c>
      <c r="BK143" s="146">
        <f t="shared" si="9"/>
        <v>0</v>
      </c>
      <c r="BL143" s="14" t="s">
        <v>116</v>
      </c>
      <c r="BM143" s="145" t="s">
        <v>161</v>
      </c>
    </row>
    <row r="144" spans="1:65" s="2" customFormat="1" ht="16.5" customHeight="1" x14ac:dyDescent="0.2">
      <c r="A144" s="26"/>
      <c r="B144" s="133"/>
      <c r="C144" s="134" t="s">
        <v>162</v>
      </c>
      <c r="D144" s="134" t="s">
        <v>112</v>
      </c>
      <c r="E144" s="135" t="s">
        <v>163</v>
      </c>
      <c r="F144" s="136" t="s">
        <v>164</v>
      </c>
      <c r="G144" s="137" t="s">
        <v>115</v>
      </c>
      <c r="H144" s="138">
        <v>32</v>
      </c>
      <c r="I144" s="139"/>
      <c r="J144" s="139">
        <f t="shared" si="0"/>
        <v>0</v>
      </c>
      <c r="K144" s="140"/>
      <c r="L144" s="27"/>
      <c r="M144" s="141" t="s">
        <v>1</v>
      </c>
      <c r="N144" s="142" t="s">
        <v>32</v>
      </c>
      <c r="O144" s="143">
        <v>5.1999999999999998E-2</v>
      </c>
      <c r="P144" s="143">
        <f t="shared" si="1"/>
        <v>1.6639999999999999</v>
      </c>
      <c r="Q144" s="143">
        <v>0.216</v>
      </c>
      <c r="R144" s="143">
        <f t="shared" si="2"/>
        <v>6.9119999999999999</v>
      </c>
      <c r="S144" s="143">
        <v>0</v>
      </c>
      <c r="T144" s="14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5" t="s">
        <v>116</v>
      </c>
      <c r="AT144" s="145" t="s">
        <v>112</v>
      </c>
      <c r="AU144" s="145" t="s">
        <v>74</v>
      </c>
      <c r="AY144" s="14" t="s">
        <v>110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4" t="s">
        <v>72</v>
      </c>
      <c r="BK144" s="146">
        <f t="shared" si="9"/>
        <v>0</v>
      </c>
      <c r="BL144" s="14" t="s">
        <v>116</v>
      </c>
      <c r="BM144" s="145" t="s">
        <v>165</v>
      </c>
    </row>
    <row r="145" spans="1:65" s="2" customFormat="1" ht="33" customHeight="1" x14ac:dyDescent="0.2">
      <c r="A145" s="26"/>
      <c r="B145" s="133"/>
      <c r="C145" s="134" t="s">
        <v>166</v>
      </c>
      <c r="D145" s="134" t="s">
        <v>112</v>
      </c>
      <c r="E145" s="135" t="s">
        <v>167</v>
      </c>
      <c r="F145" s="136" t="s">
        <v>168</v>
      </c>
      <c r="G145" s="137" t="s">
        <v>115</v>
      </c>
      <c r="H145" s="138">
        <v>103.5</v>
      </c>
      <c r="I145" s="139"/>
      <c r="J145" s="139">
        <f t="shared" si="0"/>
        <v>0</v>
      </c>
      <c r="K145" s="140"/>
      <c r="L145" s="27"/>
      <c r="M145" s="141" t="s">
        <v>1</v>
      </c>
      <c r="N145" s="142" t="s">
        <v>32</v>
      </c>
      <c r="O145" s="143">
        <v>7.0999999999999994E-2</v>
      </c>
      <c r="P145" s="143">
        <f t="shared" si="1"/>
        <v>7.3484999999999996</v>
      </c>
      <c r="Q145" s="143">
        <v>0.12966</v>
      </c>
      <c r="R145" s="143">
        <f t="shared" si="2"/>
        <v>13.41981</v>
      </c>
      <c r="S145" s="143">
        <v>0</v>
      </c>
      <c r="T145" s="14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116</v>
      </c>
      <c r="AT145" s="145" t="s">
        <v>112</v>
      </c>
      <c r="AU145" s="145" t="s">
        <v>74</v>
      </c>
      <c r="AY145" s="14" t="s">
        <v>110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4" t="s">
        <v>72</v>
      </c>
      <c r="BK145" s="146">
        <f t="shared" si="9"/>
        <v>0</v>
      </c>
      <c r="BL145" s="14" t="s">
        <v>116</v>
      </c>
      <c r="BM145" s="145" t="s">
        <v>169</v>
      </c>
    </row>
    <row r="146" spans="1:65" s="2" customFormat="1" ht="24.2" customHeight="1" x14ac:dyDescent="0.2">
      <c r="A146" s="26"/>
      <c r="B146" s="133"/>
      <c r="C146" s="134" t="s">
        <v>170</v>
      </c>
      <c r="D146" s="134" t="s">
        <v>112</v>
      </c>
      <c r="E146" s="135" t="s">
        <v>171</v>
      </c>
      <c r="F146" s="136" t="s">
        <v>172</v>
      </c>
      <c r="G146" s="137" t="s">
        <v>115</v>
      </c>
      <c r="H146" s="138">
        <v>96.6</v>
      </c>
      <c r="I146" s="139"/>
      <c r="J146" s="139">
        <f t="shared" si="0"/>
        <v>0</v>
      </c>
      <c r="K146" s="140"/>
      <c r="L146" s="27"/>
      <c r="M146" s="141" t="s">
        <v>1</v>
      </c>
      <c r="N146" s="142" t="s">
        <v>32</v>
      </c>
      <c r="O146" s="143">
        <v>6.8000000000000005E-2</v>
      </c>
      <c r="P146" s="143">
        <f t="shared" si="1"/>
        <v>6.5688000000000004</v>
      </c>
      <c r="Q146" s="143">
        <v>0.12966</v>
      </c>
      <c r="R146" s="143">
        <f t="shared" si="2"/>
        <v>12.525155999999999</v>
      </c>
      <c r="S146" s="143">
        <v>0</v>
      </c>
      <c r="T146" s="14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116</v>
      </c>
      <c r="AT146" s="145" t="s">
        <v>112</v>
      </c>
      <c r="AU146" s="145" t="s">
        <v>74</v>
      </c>
      <c r="AY146" s="14" t="s">
        <v>110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4" t="s">
        <v>72</v>
      </c>
      <c r="BK146" s="146">
        <f t="shared" si="9"/>
        <v>0</v>
      </c>
      <c r="BL146" s="14" t="s">
        <v>116</v>
      </c>
      <c r="BM146" s="145" t="s">
        <v>173</v>
      </c>
    </row>
    <row r="147" spans="1:65" s="2" customFormat="1" ht="24.2" customHeight="1" x14ac:dyDescent="0.2">
      <c r="A147" s="26"/>
      <c r="B147" s="133"/>
      <c r="C147" s="134" t="s">
        <v>8</v>
      </c>
      <c r="D147" s="134" t="s">
        <v>112</v>
      </c>
      <c r="E147" s="135" t="s">
        <v>174</v>
      </c>
      <c r="F147" s="136" t="s">
        <v>175</v>
      </c>
      <c r="G147" s="137" t="s">
        <v>176</v>
      </c>
      <c r="H147" s="138">
        <v>41.8</v>
      </c>
      <c r="I147" s="139"/>
      <c r="J147" s="139">
        <f t="shared" si="0"/>
        <v>0</v>
      </c>
      <c r="K147" s="140"/>
      <c r="L147" s="27"/>
      <c r="M147" s="141" t="s">
        <v>1</v>
      </c>
      <c r="N147" s="142" t="s">
        <v>32</v>
      </c>
      <c r="O147" s="143">
        <v>4.5999999999999999E-2</v>
      </c>
      <c r="P147" s="143">
        <f t="shared" si="1"/>
        <v>1.9227999999999998</v>
      </c>
      <c r="Q147" s="143">
        <v>3.5999999999999999E-3</v>
      </c>
      <c r="R147" s="143">
        <f t="shared" si="2"/>
        <v>0.15047999999999997</v>
      </c>
      <c r="S147" s="143">
        <v>0</v>
      </c>
      <c r="T147" s="14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116</v>
      </c>
      <c r="AT147" s="145" t="s">
        <v>112</v>
      </c>
      <c r="AU147" s="145" t="s">
        <v>74</v>
      </c>
      <c r="AY147" s="14" t="s">
        <v>110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4" t="s">
        <v>72</v>
      </c>
      <c r="BK147" s="146">
        <f t="shared" si="9"/>
        <v>0</v>
      </c>
      <c r="BL147" s="14" t="s">
        <v>116</v>
      </c>
      <c r="BM147" s="145" t="s">
        <v>177</v>
      </c>
    </row>
    <row r="148" spans="1:65" s="12" customFormat="1" ht="22.9" customHeight="1" x14ac:dyDescent="0.2">
      <c r="B148" s="121"/>
      <c r="D148" s="122" t="s">
        <v>66</v>
      </c>
      <c r="E148" s="131" t="s">
        <v>149</v>
      </c>
      <c r="F148" s="131" t="s">
        <v>178</v>
      </c>
      <c r="J148" s="132">
        <f>BK148</f>
        <v>0</v>
      </c>
      <c r="L148" s="121"/>
      <c r="M148" s="125"/>
      <c r="N148" s="126"/>
      <c r="O148" s="126"/>
      <c r="P148" s="127">
        <f>SUM(P149:P159)</f>
        <v>251.80579999999998</v>
      </c>
      <c r="Q148" s="126"/>
      <c r="R148" s="127">
        <f>SUM(R149:R159)</f>
        <v>4.8883027999999991</v>
      </c>
      <c r="S148" s="126"/>
      <c r="T148" s="128">
        <f>SUM(T149:T159)</f>
        <v>83.929999999999993</v>
      </c>
      <c r="AR148" s="122" t="s">
        <v>72</v>
      </c>
      <c r="AT148" s="129" t="s">
        <v>66</v>
      </c>
      <c r="AU148" s="129" t="s">
        <v>72</v>
      </c>
      <c r="AY148" s="122" t="s">
        <v>110</v>
      </c>
      <c r="BK148" s="130">
        <f>SUM(BK149:BK159)</f>
        <v>0</v>
      </c>
    </row>
    <row r="149" spans="1:65" s="2" customFormat="1" ht="24.2" customHeight="1" x14ac:dyDescent="0.2">
      <c r="A149" s="26"/>
      <c r="B149" s="133"/>
      <c r="C149" s="134" t="s">
        <v>179</v>
      </c>
      <c r="D149" s="134" t="s">
        <v>112</v>
      </c>
      <c r="E149" s="135" t="s">
        <v>180</v>
      </c>
      <c r="F149" s="136" t="s">
        <v>181</v>
      </c>
      <c r="G149" s="137" t="s">
        <v>176</v>
      </c>
      <c r="H149" s="138">
        <v>16</v>
      </c>
      <c r="I149" s="139"/>
      <c r="J149" s="139">
        <f t="shared" ref="J149:J159" si="10">ROUND(I149*H149,2)</f>
        <v>0</v>
      </c>
      <c r="K149" s="140"/>
      <c r="L149" s="27"/>
      <c r="M149" s="141" t="s">
        <v>1</v>
      </c>
      <c r="N149" s="142" t="s">
        <v>32</v>
      </c>
      <c r="O149" s="143">
        <v>0.57499999999999996</v>
      </c>
      <c r="P149" s="143">
        <f t="shared" ref="P149:P159" si="11">O149*H149</f>
        <v>9.1999999999999993</v>
      </c>
      <c r="Q149" s="143">
        <v>0.03</v>
      </c>
      <c r="R149" s="143">
        <f t="shared" ref="R149:R159" si="12">Q149*H149</f>
        <v>0.48</v>
      </c>
      <c r="S149" s="143">
        <v>0</v>
      </c>
      <c r="T149" s="144">
        <f t="shared" ref="T149:T159" si="13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5" t="s">
        <v>116</v>
      </c>
      <c r="AT149" s="145" t="s">
        <v>112</v>
      </c>
      <c r="AU149" s="145" t="s">
        <v>74</v>
      </c>
      <c r="AY149" s="14" t="s">
        <v>110</v>
      </c>
      <c r="BE149" s="146">
        <f t="shared" ref="BE149:BE159" si="14">IF(N149="základní",J149,0)</f>
        <v>0</v>
      </c>
      <c r="BF149" s="146">
        <f t="shared" ref="BF149:BF159" si="15">IF(N149="snížená",J149,0)</f>
        <v>0</v>
      </c>
      <c r="BG149" s="146">
        <f t="shared" ref="BG149:BG159" si="16">IF(N149="zákl. přenesená",J149,0)</f>
        <v>0</v>
      </c>
      <c r="BH149" s="146">
        <f t="shared" ref="BH149:BH159" si="17">IF(N149="sníž. přenesená",J149,0)</f>
        <v>0</v>
      </c>
      <c r="BI149" s="146">
        <f t="shared" ref="BI149:BI159" si="18">IF(N149="nulová",J149,0)</f>
        <v>0</v>
      </c>
      <c r="BJ149" s="14" t="s">
        <v>72</v>
      </c>
      <c r="BK149" s="146">
        <f t="shared" ref="BK149:BK159" si="19">ROUND(I149*H149,2)</f>
        <v>0</v>
      </c>
      <c r="BL149" s="14" t="s">
        <v>116</v>
      </c>
      <c r="BM149" s="145" t="s">
        <v>182</v>
      </c>
    </row>
    <row r="150" spans="1:65" s="2" customFormat="1" ht="37.9" customHeight="1" x14ac:dyDescent="0.2">
      <c r="A150" s="26"/>
      <c r="B150" s="133"/>
      <c r="C150" s="134" t="s">
        <v>183</v>
      </c>
      <c r="D150" s="134" t="s">
        <v>112</v>
      </c>
      <c r="E150" s="135" t="s">
        <v>184</v>
      </c>
      <c r="F150" s="136" t="s">
        <v>185</v>
      </c>
      <c r="G150" s="137" t="s">
        <v>176</v>
      </c>
      <c r="H150" s="138">
        <v>24</v>
      </c>
      <c r="I150" s="139"/>
      <c r="J150" s="139">
        <f t="shared" si="10"/>
        <v>0</v>
      </c>
      <c r="K150" s="140"/>
      <c r="L150" s="27"/>
      <c r="M150" s="141" t="s">
        <v>1</v>
      </c>
      <c r="N150" s="142" t="s">
        <v>32</v>
      </c>
      <c r="O150" s="143">
        <v>1.083</v>
      </c>
      <c r="P150" s="143">
        <f t="shared" si="11"/>
        <v>25.991999999999997</v>
      </c>
      <c r="Q150" s="143">
        <v>7.2109999999999994E-2</v>
      </c>
      <c r="R150" s="143">
        <f t="shared" si="12"/>
        <v>1.7306399999999997</v>
      </c>
      <c r="S150" s="143">
        <v>0</v>
      </c>
      <c r="T150" s="14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116</v>
      </c>
      <c r="AT150" s="145" t="s">
        <v>112</v>
      </c>
      <c r="AU150" s="145" t="s">
        <v>74</v>
      </c>
      <c r="AY150" s="14" t="s">
        <v>110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4" t="s">
        <v>72</v>
      </c>
      <c r="BK150" s="146">
        <f t="shared" si="19"/>
        <v>0</v>
      </c>
      <c r="BL150" s="14" t="s">
        <v>116</v>
      </c>
      <c r="BM150" s="145" t="s">
        <v>186</v>
      </c>
    </row>
    <row r="151" spans="1:65" s="2" customFormat="1" ht="33" customHeight="1" x14ac:dyDescent="0.2">
      <c r="A151" s="26"/>
      <c r="B151" s="133"/>
      <c r="C151" s="134" t="s">
        <v>187</v>
      </c>
      <c r="D151" s="134" t="s">
        <v>112</v>
      </c>
      <c r="E151" s="135" t="s">
        <v>188</v>
      </c>
      <c r="F151" s="136" t="s">
        <v>189</v>
      </c>
      <c r="G151" s="137" t="s">
        <v>176</v>
      </c>
      <c r="H151" s="138">
        <v>8</v>
      </c>
      <c r="I151" s="139"/>
      <c r="J151" s="139">
        <f t="shared" si="10"/>
        <v>0</v>
      </c>
      <c r="K151" s="140"/>
      <c r="L151" s="27"/>
      <c r="M151" s="141" t="s">
        <v>1</v>
      </c>
      <c r="N151" s="142" t="s">
        <v>32</v>
      </c>
      <c r="O151" s="143">
        <v>0.26800000000000002</v>
      </c>
      <c r="P151" s="143">
        <f t="shared" si="11"/>
        <v>2.1440000000000001</v>
      </c>
      <c r="Q151" s="143">
        <v>0.15540000000000001</v>
      </c>
      <c r="R151" s="143">
        <f t="shared" si="12"/>
        <v>1.2432000000000001</v>
      </c>
      <c r="S151" s="143">
        <v>0</v>
      </c>
      <c r="T151" s="14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116</v>
      </c>
      <c r="AT151" s="145" t="s">
        <v>112</v>
      </c>
      <c r="AU151" s="145" t="s">
        <v>74</v>
      </c>
      <c r="AY151" s="14" t="s">
        <v>110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4" t="s">
        <v>72</v>
      </c>
      <c r="BK151" s="146">
        <f t="shared" si="19"/>
        <v>0</v>
      </c>
      <c r="BL151" s="14" t="s">
        <v>116</v>
      </c>
      <c r="BM151" s="145" t="s">
        <v>190</v>
      </c>
    </row>
    <row r="152" spans="1:65" s="2" customFormat="1" ht="16.5" customHeight="1" x14ac:dyDescent="0.2">
      <c r="A152" s="26"/>
      <c r="B152" s="133"/>
      <c r="C152" s="147" t="s">
        <v>191</v>
      </c>
      <c r="D152" s="147" t="s">
        <v>192</v>
      </c>
      <c r="E152" s="148" t="s">
        <v>193</v>
      </c>
      <c r="F152" s="149" t="s">
        <v>194</v>
      </c>
      <c r="G152" s="150" t="s">
        <v>176</v>
      </c>
      <c r="H152" s="151">
        <v>6.12</v>
      </c>
      <c r="I152" s="152"/>
      <c r="J152" s="152">
        <f t="shared" si="10"/>
        <v>0</v>
      </c>
      <c r="K152" s="153"/>
      <c r="L152" s="154"/>
      <c r="M152" s="155" t="s">
        <v>1</v>
      </c>
      <c r="N152" s="156" t="s">
        <v>32</v>
      </c>
      <c r="O152" s="143">
        <v>0</v>
      </c>
      <c r="P152" s="143">
        <f t="shared" si="11"/>
        <v>0</v>
      </c>
      <c r="Q152" s="143">
        <v>0.08</v>
      </c>
      <c r="R152" s="143">
        <f t="shared" si="12"/>
        <v>0.48960000000000004</v>
      </c>
      <c r="S152" s="143">
        <v>0</v>
      </c>
      <c r="T152" s="14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5" t="s">
        <v>143</v>
      </c>
      <c r="AT152" s="145" t="s">
        <v>192</v>
      </c>
      <c r="AU152" s="145" t="s">
        <v>74</v>
      </c>
      <c r="AY152" s="14" t="s">
        <v>110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4" t="s">
        <v>72</v>
      </c>
      <c r="BK152" s="146">
        <f t="shared" si="19"/>
        <v>0</v>
      </c>
      <c r="BL152" s="14" t="s">
        <v>116</v>
      </c>
      <c r="BM152" s="145" t="s">
        <v>195</v>
      </c>
    </row>
    <row r="153" spans="1:65" s="2" customFormat="1" ht="24.2" customHeight="1" x14ac:dyDescent="0.2">
      <c r="A153" s="26"/>
      <c r="B153" s="133"/>
      <c r="C153" s="147" t="s">
        <v>196</v>
      </c>
      <c r="D153" s="147" t="s">
        <v>192</v>
      </c>
      <c r="E153" s="148" t="s">
        <v>197</v>
      </c>
      <c r="F153" s="149" t="s">
        <v>198</v>
      </c>
      <c r="G153" s="150" t="s">
        <v>176</v>
      </c>
      <c r="H153" s="151">
        <v>2.04</v>
      </c>
      <c r="I153" s="152"/>
      <c r="J153" s="152">
        <f t="shared" si="10"/>
        <v>0</v>
      </c>
      <c r="K153" s="153"/>
      <c r="L153" s="154"/>
      <c r="M153" s="155" t="s">
        <v>1</v>
      </c>
      <c r="N153" s="156" t="s">
        <v>32</v>
      </c>
      <c r="O153" s="143">
        <v>0</v>
      </c>
      <c r="P153" s="143">
        <f t="shared" si="11"/>
        <v>0</v>
      </c>
      <c r="Q153" s="143">
        <v>6.5670000000000006E-2</v>
      </c>
      <c r="R153" s="143">
        <f t="shared" si="12"/>
        <v>0.13396680000000002</v>
      </c>
      <c r="S153" s="143">
        <v>0</v>
      </c>
      <c r="T153" s="14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143</v>
      </c>
      <c r="AT153" s="145" t="s">
        <v>192</v>
      </c>
      <c r="AU153" s="145" t="s">
        <v>74</v>
      </c>
      <c r="AY153" s="14" t="s">
        <v>110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4" t="s">
        <v>72</v>
      </c>
      <c r="BK153" s="146">
        <f t="shared" si="19"/>
        <v>0</v>
      </c>
      <c r="BL153" s="14" t="s">
        <v>116</v>
      </c>
      <c r="BM153" s="145" t="s">
        <v>199</v>
      </c>
    </row>
    <row r="154" spans="1:65" s="2" customFormat="1" ht="24.2" customHeight="1" x14ac:dyDescent="0.2">
      <c r="A154" s="26"/>
      <c r="B154" s="133"/>
      <c r="C154" s="134" t="s">
        <v>7</v>
      </c>
      <c r="D154" s="134" t="s">
        <v>112</v>
      </c>
      <c r="E154" s="135" t="s">
        <v>200</v>
      </c>
      <c r="F154" s="136" t="s">
        <v>201</v>
      </c>
      <c r="G154" s="137" t="s">
        <v>176</v>
      </c>
      <c r="H154" s="138">
        <v>13.8</v>
      </c>
      <c r="I154" s="139"/>
      <c r="J154" s="139">
        <f t="shared" si="10"/>
        <v>0</v>
      </c>
      <c r="K154" s="140"/>
      <c r="L154" s="27"/>
      <c r="M154" s="141" t="s">
        <v>1</v>
      </c>
      <c r="N154" s="142" t="s">
        <v>32</v>
      </c>
      <c r="O154" s="143">
        <v>0.19600000000000001</v>
      </c>
      <c r="P154" s="143">
        <f t="shared" si="11"/>
        <v>2.7048000000000001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116</v>
      </c>
      <c r="AT154" s="145" t="s">
        <v>112</v>
      </c>
      <c r="AU154" s="145" t="s">
        <v>74</v>
      </c>
      <c r="AY154" s="14" t="s">
        <v>110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4" t="s">
        <v>72</v>
      </c>
      <c r="BK154" s="146">
        <f t="shared" si="19"/>
        <v>0</v>
      </c>
      <c r="BL154" s="14" t="s">
        <v>116</v>
      </c>
      <c r="BM154" s="145" t="s">
        <v>202</v>
      </c>
    </row>
    <row r="155" spans="1:65" s="2" customFormat="1" ht="16.5" customHeight="1" x14ac:dyDescent="0.2">
      <c r="A155" s="26"/>
      <c r="B155" s="133"/>
      <c r="C155" s="134" t="s">
        <v>203</v>
      </c>
      <c r="D155" s="134" t="s">
        <v>112</v>
      </c>
      <c r="E155" s="135" t="s">
        <v>204</v>
      </c>
      <c r="F155" s="136" t="s">
        <v>205</v>
      </c>
      <c r="G155" s="137" t="s">
        <v>176</v>
      </c>
      <c r="H155" s="138">
        <v>1.6</v>
      </c>
      <c r="I155" s="139"/>
      <c r="J155" s="139">
        <f t="shared" si="10"/>
        <v>0</v>
      </c>
      <c r="K155" s="140"/>
      <c r="L155" s="27"/>
      <c r="M155" s="141" t="s">
        <v>1</v>
      </c>
      <c r="N155" s="142" t="s">
        <v>32</v>
      </c>
      <c r="O155" s="143">
        <v>0.48</v>
      </c>
      <c r="P155" s="143">
        <f t="shared" si="11"/>
        <v>0.76800000000000002</v>
      </c>
      <c r="Q155" s="143">
        <v>1.67E-3</v>
      </c>
      <c r="R155" s="143">
        <f t="shared" si="12"/>
        <v>2.6720000000000003E-3</v>
      </c>
      <c r="S155" s="143">
        <v>0</v>
      </c>
      <c r="T155" s="14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116</v>
      </c>
      <c r="AT155" s="145" t="s">
        <v>112</v>
      </c>
      <c r="AU155" s="145" t="s">
        <v>74</v>
      </c>
      <c r="AY155" s="14" t="s">
        <v>110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4" t="s">
        <v>72</v>
      </c>
      <c r="BK155" s="146">
        <f t="shared" si="19"/>
        <v>0</v>
      </c>
      <c r="BL155" s="14" t="s">
        <v>116</v>
      </c>
      <c r="BM155" s="145" t="s">
        <v>206</v>
      </c>
    </row>
    <row r="156" spans="1:65" s="2" customFormat="1" ht="24.2" customHeight="1" x14ac:dyDescent="0.2">
      <c r="A156" s="26"/>
      <c r="B156" s="133"/>
      <c r="C156" s="134" t="s">
        <v>207</v>
      </c>
      <c r="D156" s="134" t="s">
        <v>112</v>
      </c>
      <c r="E156" s="135" t="s">
        <v>208</v>
      </c>
      <c r="F156" s="136" t="s">
        <v>209</v>
      </c>
      <c r="G156" s="137" t="s">
        <v>115</v>
      </c>
      <c r="H156" s="138">
        <v>24.15</v>
      </c>
      <c r="I156" s="139"/>
      <c r="J156" s="139">
        <f t="shared" si="10"/>
        <v>0</v>
      </c>
      <c r="K156" s="140"/>
      <c r="L156" s="27"/>
      <c r="M156" s="141" t="s">
        <v>1</v>
      </c>
      <c r="N156" s="142" t="s">
        <v>32</v>
      </c>
      <c r="O156" s="143">
        <v>0.1</v>
      </c>
      <c r="P156" s="143">
        <f t="shared" si="11"/>
        <v>2.415</v>
      </c>
      <c r="Q156" s="143">
        <v>1.856E-2</v>
      </c>
      <c r="R156" s="143">
        <f t="shared" si="12"/>
        <v>0.44822399999999996</v>
      </c>
      <c r="S156" s="143">
        <v>0</v>
      </c>
      <c r="T156" s="14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5" t="s">
        <v>116</v>
      </c>
      <c r="AT156" s="145" t="s">
        <v>112</v>
      </c>
      <c r="AU156" s="145" t="s">
        <v>74</v>
      </c>
      <c r="AY156" s="14" t="s">
        <v>110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4" t="s">
        <v>72</v>
      </c>
      <c r="BK156" s="146">
        <f t="shared" si="19"/>
        <v>0</v>
      </c>
      <c r="BL156" s="14" t="s">
        <v>116</v>
      </c>
      <c r="BM156" s="145" t="s">
        <v>210</v>
      </c>
    </row>
    <row r="157" spans="1:65" s="2" customFormat="1" ht="33" customHeight="1" x14ac:dyDescent="0.2">
      <c r="A157" s="26"/>
      <c r="B157" s="133"/>
      <c r="C157" s="134" t="s">
        <v>211</v>
      </c>
      <c r="D157" s="134" t="s">
        <v>112</v>
      </c>
      <c r="E157" s="135" t="s">
        <v>212</v>
      </c>
      <c r="F157" s="136" t="s">
        <v>213</v>
      </c>
      <c r="G157" s="137" t="s">
        <v>214</v>
      </c>
      <c r="H157" s="138">
        <v>22</v>
      </c>
      <c r="I157" s="139"/>
      <c r="J157" s="139">
        <f t="shared" si="10"/>
        <v>0</v>
      </c>
      <c r="K157" s="140"/>
      <c r="L157" s="27"/>
      <c r="M157" s="141" t="s">
        <v>1</v>
      </c>
      <c r="N157" s="142" t="s">
        <v>32</v>
      </c>
      <c r="O157" s="143">
        <v>7.7969999999999997</v>
      </c>
      <c r="P157" s="143">
        <f t="shared" si="11"/>
        <v>171.53399999999999</v>
      </c>
      <c r="Q157" s="143">
        <v>0</v>
      </c>
      <c r="R157" s="143">
        <f t="shared" si="12"/>
        <v>0</v>
      </c>
      <c r="S157" s="143">
        <v>3.48</v>
      </c>
      <c r="T157" s="144">
        <f t="shared" si="13"/>
        <v>76.56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116</v>
      </c>
      <c r="AT157" s="145" t="s">
        <v>112</v>
      </c>
      <c r="AU157" s="145" t="s">
        <v>74</v>
      </c>
      <c r="AY157" s="14" t="s">
        <v>110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4" t="s">
        <v>72</v>
      </c>
      <c r="BK157" s="146">
        <f t="shared" si="19"/>
        <v>0</v>
      </c>
      <c r="BL157" s="14" t="s">
        <v>116</v>
      </c>
      <c r="BM157" s="145" t="s">
        <v>215</v>
      </c>
    </row>
    <row r="158" spans="1:65" s="2" customFormat="1" ht="24.2" customHeight="1" x14ac:dyDescent="0.2">
      <c r="A158" s="26"/>
      <c r="B158" s="133"/>
      <c r="C158" s="134" t="s">
        <v>216</v>
      </c>
      <c r="D158" s="134" t="s">
        <v>112</v>
      </c>
      <c r="E158" s="135" t="s">
        <v>217</v>
      </c>
      <c r="F158" s="136" t="s">
        <v>218</v>
      </c>
      <c r="G158" s="137" t="s">
        <v>133</v>
      </c>
      <c r="H158" s="138">
        <v>3</v>
      </c>
      <c r="I158" s="139"/>
      <c r="J158" s="139">
        <f t="shared" si="10"/>
        <v>0</v>
      </c>
      <c r="K158" s="140"/>
      <c r="L158" s="27"/>
      <c r="M158" s="141" t="s">
        <v>1</v>
      </c>
      <c r="N158" s="142" t="s">
        <v>32</v>
      </c>
      <c r="O158" s="143">
        <v>5.2359999999999998</v>
      </c>
      <c r="P158" s="143">
        <f t="shared" si="11"/>
        <v>15.707999999999998</v>
      </c>
      <c r="Q158" s="143">
        <v>0.12</v>
      </c>
      <c r="R158" s="143">
        <f t="shared" si="12"/>
        <v>0.36</v>
      </c>
      <c r="S158" s="143">
        <v>2.2000000000000002</v>
      </c>
      <c r="T158" s="144">
        <f t="shared" si="13"/>
        <v>6.6000000000000005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116</v>
      </c>
      <c r="AT158" s="145" t="s">
        <v>112</v>
      </c>
      <c r="AU158" s="145" t="s">
        <v>74</v>
      </c>
      <c r="AY158" s="14" t="s">
        <v>110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4" t="s">
        <v>72</v>
      </c>
      <c r="BK158" s="146">
        <f t="shared" si="19"/>
        <v>0</v>
      </c>
      <c r="BL158" s="14" t="s">
        <v>116</v>
      </c>
      <c r="BM158" s="145" t="s">
        <v>219</v>
      </c>
    </row>
    <row r="159" spans="1:65" s="2" customFormat="1" ht="16.5" customHeight="1" x14ac:dyDescent="0.2">
      <c r="A159" s="26"/>
      <c r="B159" s="133"/>
      <c r="C159" s="134" t="s">
        <v>220</v>
      </c>
      <c r="D159" s="134" t="s">
        <v>112</v>
      </c>
      <c r="E159" s="135" t="s">
        <v>221</v>
      </c>
      <c r="F159" s="136" t="s">
        <v>222</v>
      </c>
      <c r="G159" s="137" t="s">
        <v>176</v>
      </c>
      <c r="H159" s="138">
        <v>22</v>
      </c>
      <c r="I159" s="139"/>
      <c r="J159" s="139">
        <f t="shared" si="10"/>
        <v>0</v>
      </c>
      <c r="K159" s="140"/>
      <c r="L159" s="27"/>
      <c r="M159" s="141" t="s">
        <v>1</v>
      </c>
      <c r="N159" s="142" t="s">
        <v>32</v>
      </c>
      <c r="O159" s="143">
        <v>0.97</v>
      </c>
      <c r="P159" s="143">
        <f t="shared" si="11"/>
        <v>21.34</v>
      </c>
      <c r="Q159" s="143">
        <v>0</v>
      </c>
      <c r="R159" s="143">
        <f t="shared" si="12"/>
        <v>0</v>
      </c>
      <c r="S159" s="143">
        <v>3.5000000000000003E-2</v>
      </c>
      <c r="T159" s="144">
        <f t="shared" si="13"/>
        <v>0.77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116</v>
      </c>
      <c r="AT159" s="145" t="s">
        <v>112</v>
      </c>
      <c r="AU159" s="145" t="s">
        <v>74</v>
      </c>
      <c r="AY159" s="14" t="s">
        <v>110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4" t="s">
        <v>72</v>
      </c>
      <c r="BK159" s="146">
        <f t="shared" si="19"/>
        <v>0</v>
      </c>
      <c r="BL159" s="14" t="s">
        <v>116</v>
      </c>
      <c r="BM159" s="145" t="s">
        <v>223</v>
      </c>
    </row>
    <row r="160" spans="1:65" s="12" customFormat="1" ht="22.9" customHeight="1" x14ac:dyDescent="0.2">
      <c r="B160" s="121"/>
      <c r="D160" s="122" t="s">
        <v>66</v>
      </c>
      <c r="E160" s="131" t="s">
        <v>224</v>
      </c>
      <c r="F160" s="131" t="s">
        <v>225</v>
      </c>
      <c r="J160" s="132">
        <f>BK160</f>
        <v>0</v>
      </c>
      <c r="L160" s="121"/>
      <c r="M160" s="125"/>
      <c r="N160" s="126"/>
      <c r="O160" s="126"/>
      <c r="P160" s="127">
        <f>SUM(P161:P164)</f>
        <v>194.97189300000002</v>
      </c>
      <c r="Q160" s="126"/>
      <c r="R160" s="127">
        <f>SUM(R161:R164)</f>
        <v>0</v>
      </c>
      <c r="S160" s="126"/>
      <c r="T160" s="128">
        <f>SUM(T161:T164)</f>
        <v>0</v>
      </c>
      <c r="AR160" s="122" t="s">
        <v>72</v>
      </c>
      <c r="AT160" s="129" t="s">
        <v>66</v>
      </c>
      <c r="AU160" s="129" t="s">
        <v>72</v>
      </c>
      <c r="AY160" s="122" t="s">
        <v>110</v>
      </c>
      <c r="BK160" s="130">
        <f>SUM(BK161:BK164)</f>
        <v>0</v>
      </c>
    </row>
    <row r="161" spans="1:65" s="2" customFormat="1" ht="21.75" customHeight="1" x14ac:dyDescent="0.2">
      <c r="A161" s="26"/>
      <c r="B161" s="133"/>
      <c r="C161" s="134" t="s">
        <v>226</v>
      </c>
      <c r="D161" s="134" t="s">
        <v>112</v>
      </c>
      <c r="E161" s="135" t="s">
        <v>227</v>
      </c>
      <c r="F161" s="136" t="s">
        <v>228</v>
      </c>
      <c r="G161" s="137" t="s">
        <v>146</v>
      </c>
      <c r="H161" s="138">
        <v>155.577</v>
      </c>
      <c r="I161" s="139"/>
      <c r="J161" s="139">
        <f>ROUND(I161*H161,2)</f>
        <v>0</v>
      </c>
      <c r="K161" s="140"/>
      <c r="L161" s="27"/>
      <c r="M161" s="141" t="s">
        <v>1</v>
      </c>
      <c r="N161" s="142" t="s">
        <v>32</v>
      </c>
      <c r="O161" s="143">
        <v>0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5" t="s">
        <v>116</v>
      </c>
      <c r="AT161" s="145" t="s">
        <v>112</v>
      </c>
      <c r="AU161" s="145" t="s">
        <v>74</v>
      </c>
      <c r="AY161" s="14" t="s">
        <v>110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4" t="s">
        <v>72</v>
      </c>
      <c r="BK161" s="146">
        <f>ROUND(I161*H161,2)</f>
        <v>0</v>
      </c>
      <c r="BL161" s="14" t="s">
        <v>116</v>
      </c>
      <c r="BM161" s="145" t="s">
        <v>229</v>
      </c>
    </row>
    <row r="162" spans="1:65" s="2" customFormat="1" ht="24.2" customHeight="1" x14ac:dyDescent="0.2">
      <c r="A162" s="26"/>
      <c r="B162" s="133"/>
      <c r="C162" s="134" t="s">
        <v>230</v>
      </c>
      <c r="D162" s="134" t="s">
        <v>112</v>
      </c>
      <c r="E162" s="135" t="s">
        <v>231</v>
      </c>
      <c r="F162" s="136" t="s">
        <v>232</v>
      </c>
      <c r="G162" s="137" t="s">
        <v>146</v>
      </c>
      <c r="H162" s="138">
        <v>155.631</v>
      </c>
      <c r="I162" s="139"/>
      <c r="J162" s="139">
        <f>ROUND(I162*H162,2)</f>
        <v>0</v>
      </c>
      <c r="K162" s="140"/>
      <c r="L162" s="27"/>
      <c r="M162" s="141" t="s">
        <v>1</v>
      </c>
      <c r="N162" s="142" t="s">
        <v>32</v>
      </c>
      <c r="O162" s="143">
        <v>0.376</v>
      </c>
      <c r="P162" s="143">
        <f>O162*H162</f>
        <v>58.517256000000003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5" t="s">
        <v>116</v>
      </c>
      <c r="AT162" s="145" t="s">
        <v>112</v>
      </c>
      <c r="AU162" s="145" t="s">
        <v>74</v>
      </c>
      <c r="AY162" s="14" t="s">
        <v>110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4" t="s">
        <v>72</v>
      </c>
      <c r="BK162" s="146">
        <f>ROUND(I162*H162,2)</f>
        <v>0</v>
      </c>
      <c r="BL162" s="14" t="s">
        <v>116</v>
      </c>
      <c r="BM162" s="145" t="s">
        <v>233</v>
      </c>
    </row>
    <row r="163" spans="1:65" s="2" customFormat="1" ht="21.75" customHeight="1" x14ac:dyDescent="0.2">
      <c r="A163" s="26"/>
      <c r="B163" s="133"/>
      <c r="C163" s="134" t="s">
        <v>234</v>
      </c>
      <c r="D163" s="134" t="s">
        <v>112</v>
      </c>
      <c r="E163" s="135" t="s">
        <v>235</v>
      </c>
      <c r="F163" s="136" t="s">
        <v>236</v>
      </c>
      <c r="G163" s="137" t="s">
        <v>146</v>
      </c>
      <c r="H163" s="138">
        <v>155.631</v>
      </c>
      <c r="I163" s="139"/>
      <c r="J163" s="139">
        <f>ROUND(I163*H163,2)</f>
        <v>0</v>
      </c>
      <c r="K163" s="140"/>
      <c r="L163" s="27"/>
      <c r="M163" s="141" t="s">
        <v>1</v>
      </c>
      <c r="N163" s="142" t="s">
        <v>32</v>
      </c>
      <c r="O163" s="143">
        <v>0.252</v>
      </c>
      <c r="P163" s="143">
        <f>O163*H163</f>
        <v>39.219011999999999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5" t="s">
        <v>116</v>
      </c>
      <c r="AT163" s="145" t="s">
        <v>112</v>
      </c>
      <c r="AU163" s="145" t="s">
        <v>74</v>
      </c>
      <c r="AY163" s="14" t="s">
        <v>110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4" t="s">
        <v>72</v>
      </c>
      <c r="BK163" s="146">
        <f>ROUND(I163*H163,2)</f>
        <v>0</v>
      </c>
      <c r="BL163" s="14" t="s">
        <v>116</v>
      </c>
      <c r="BM163" s="145" t="s">
        <v>237</v>
      </c>
    </row>
    <row r="164" spans="1:65" s="2" customFormat="1" ht="24.2" customHeight="1" x14ac:dyDescent="0.2">
      <c r="A164" s="26"/>
      <c r="B164" s="133"/>
      <c r="C164" s="134" t="s">
        <v>238</v>
      </c>
      <c r="D164" s="134" t="s">
        <v>112</v>
      </c>
      <c r="E164" s="135" t="s">
        <v>239</v>
      </c>
      <c r="F164" s="136" t="s">
        <v>240</v>
      </c>
      <c r="G164" s="137" t="s">
        <v>146</v>
      </c>
      <c r="H164" s="138">
        <v>3889.4250000000002</v>
      </c>
      <c r="I164" s="139"/>
      <c r="J164" s="139">
        <f>ROUND(I164*H164,2)</f>
        <v>0</v>
      </c>
      <c r="K164" s="140"/>
      <c r="L164" s="27"/>
      <c r="M164" s="141" t="s">
        <v>1</v>
      </c>
      <c r="N164" s="142" t="s">
        <v>32</v>
      </c>
      <c r="O164" s="143">
        <v>2.5000000000000001E-2</v>
      </c>
      <c r="P164" s="143">
        <f>O164*H164</f>
        <v>97.235625000000013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5" t="s">
        <v>116</v>
      </c>
      <c r="AT164" s="145" t="s">
        <v>112</v>
      </c>
      <c r="AU164" s="145" t="s">
        <v>74</v>
      </c>
      <c r="AY164" s="14" t="s">
        <v>110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4" t="s">
        <v>72</v>
      </c>
      <c r="BK164" s="146">
        <f>ROUND(I164*H164,2)</f>
        <v>0</v>
      </c>
      <c r="BL164" s="14" t="s">
        <v>116</v>
      </c>
      <c r="BM164" s="145" t="s">
        <v>241</v>
      </c>
    </row>
    <row r="165" spans="1:65" s="12" customFormat="1" ht="22.9" customHeight="1" x14ac:dyDescent="0.2">
      <c r="B165" s="121"/>
      <c r="D165" s="122" t="s">
        <v>66</v>
      </c>
      <c r="E165" s="131" t="s">
        <v>242</v>
      </c>
      <c r="F165" s="131" t="s">
        <v>243</v>
      </c>
      <c r="J165" s="132">
        <f>BK165</f>
        <v>0</v>
      </c>
      <c r="L165" s="121"/>
      <c r="M165" s="125"/>
      <c r="N165" s="126"/>
      <c r="O165" s="126"/>
      <c r="P165" s="127">
        <f>SUM(P166:P167)</f>
        <v>9.0483360000000008</v>
      </c>
      <c r="Q165" s="126"/>
      <c r="R165" s="127">
        <f>SUM(R166:R167)</f>
        <v>0</v>
      </c>
      <c r="S165" s="126"/>
      <c r="T165" s="128">
        <f>SUM(T166:T167)</f>
        <v>0</v>
      </c>
      <c r="AR165" s="122" t="s">
        <v>72</v>
      </c>
      <c r="AT165" s="129" t="s">
        <v>66</v>
      </c>
      <c r="AU165" s="129" t="s">
        <v>72</v>
      </c>
      <c r="AY165" s="122" t="s">
        <v>110</v>
      </c>
      <c r="BK165" s="130">
        <f>SUM(BK166:BK167)</f>
        <v>0</v>
      </c>
    </row>
    <row r="166" spans="1:65" s="2" customFormat="1" ht="33" customHeight="1" x14ac:dyDescent="0.2">
      <c r="A166" s="26"/>
      <c r="B166" s="133"/>
      <c r="C166" s="134" t="s">
        <v>244</v>
      </c>
      <c r="D166" s="134" t="s">
        <v>112</v>
      </c>
      <c r="E166" s="135" t="s">
        <v>245</v>
      </c>
      <c r="F166" s="136" t="s">
        <v>246</v>
      </c>
      <c r="G166" s="137" t="s">
        <v>146</v>
      </c>
      <c r="H166" s="138">
        <v>136.096</v>
      </c>
      <c r="I166" s="139"/>
      <c r="J166" s="139">
        <f>ROUND(I166*H166,2)</f>
        <v>0</v>
      </c>
      <c r="K166" s="140"/>
      <c r="L166" s="27"/>
      <c r="M166" s="141" t="s">
        <v>1</v>
      </c>
      <c r="N166" s="142" t="s">
        <v>32</v>
      </c>
      <c r="O166" s="143">
        <v>6.6000000000000003E-2</v>
      </c>
      <c r="P166" s="143">
        <f>O166*H166</f>
        <v>8.9823360000000001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5" t="s">
        <v>116</v>
      </c>
      <c r="AT166" s="145" t="s">
        <v>112</v>
      </c>
      <c r="AU166" s="145" t="s">
        <v>74</v>
      </c>
      <c r="AY166" s="14" t="s">
        <v>110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4" t="s">
        <v>72</v>
      </c>
      <c r="BK166" s="146">
        <f>ROUND(I166*H166,2)</f>
        <v>0</v>
      </c>
      <c r="BL166" s="14" t="s">
        <v>116</v>
      </c>
      <c r="BM166" s="145" t="s">
        <v>247</v>
      </c>
    </row>
    <row r="167" spans="1:65" s="2" customFormat="1" ht="16.5" customHeight="1" x14ac:dyDescent="0.2">
      <c r="A167" s="26"/>
      <c r="B167" s="133"/>
      <c r="C167" s="134" t="s">
        <v>248</v>
      </c>
      <c r="D167" s="134" t="s">
        <v>112</v>
      </c>
      <c r="E167" s="135" t="s">
        <v>249</v>
      </c>
      <c r="F167" s="136" t="s">
        <v>250</v>
      </c>
      <c r="G167" s="137" t="s">
        <v>146</v>
      </c>
      <c r="H167" s="138">
        <v>1</v>
      </c>
      <c r="I167" s="139"/>
      <c r="J167" s="139">
        <f>ROUND(I167*H167,2)</f>
        <v>0</v>
      </c>
      <c r="K167" s="140"/>
      <c r="L167" s="27"/>
      <c r="M167" s="141" t="s">
        <v>1</v>
      </c>
      <c r="N167" s="142" t="s">
        <v>32</v>
      </c>
      <c r="O167" s="143">
        <v>6.6000000000000003E-2</v>
      </c>
      <c r="P167" s="143">
        <f>O167*H167</f>
        <v>6.6000000000000003E-2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5" t="s">
        <v>116</v>
      </c>
      <c r="AT167" s="145" t="s">
        <v>112</v>
      </c>
      <c r="AU167" s="145" t="s">
        <v>74</v>
      </c>
      <c r="AY167" s="14" t="s">
        <v>110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4" t="s">
        <v>72</v>
      </c>
      <c r="BK167" s="146">
        <f>ROUND(I167*H167,2)</f>
        <v>0</v>
      </c>
      <c r="BL167" s="14" t="s">
        <v>116</v>
      </c>
      <c r="BM167" s="145" t="s">
        <v>251</v>
      </c>
    </row>
    <row r="168" spans="1:65" s="12" customFormat="1" ht="25.9" customHeight="1" x14ac:dyDescent="0.2">
      <c r="B168" s="121"/>
      <c r="D168" s="122" t="s">
        <v>66</v>
      </c>
      <c r="E168" s="123" t="s">
        <v>252</v>
      </c>
      <c r="F168" s="123" t="s">
        <v>253</v>
      </c>
      <c r="J168" s="124">
        <f>BK168</f>
        <v>0</v>
      </c>
      <c r="L168" s="121"/>
      <c r="M168" s="125"/>
      <c r="N168" s="126"/>
      <c r="O168" s="126"/>
      <c r="P168" s="127">
        <f>P169</f>
        <v>1.3524</v>
      </c>
      <c r="Q168" s="126"/>
      <c r="R168" s="127">
        <f>R169</f>
        <v>0</v>
      </c>
      <c r="S168" s="126"/>
      <c r="T168" s="128">
        <f>T169</f>
        <v>9.6599999999999991E-2</v>
      </c>
      <c r="AR168" s="122" t="s">
        <v>74</v>
      </c>
      <c r="AT168" s="129" t="s">
        <v>66</v>
      </c>
      <c r="AU168" s="129" t="s">
        <v>67</v>
      </c>
      <c r="AY168" s="122" t="s">
        <v>110</v>
      </c>
      <c r="BK168" s="130">
        <f>BK169</f>
        <v>0</v>
      </c>
    </row>
    <row r="169" spans="1:65" s="12" customFormat="1" ht="22.9" customHeight="1" x14ac:dyDescent="0.2">
      <c r="B169" s="121"/>
      <c r="D169" s="122" t="s">
        <v>66</v>
      </c>
      <c r="E169" s="131" t="s">
        <v>254</v>
      </c>
      <c r="F169" s="131" t="s">
        <v>255</v>
      </c>
      <c r="J169" s="132">
        <f>BK169</f>
        <v>0</v>
      </c>
      <c r="L169" s="121"/>
      <c r="M169" s="125"/>
      <c r="N169" s="126"/>
      <c r="O169" s="126"/>
      <c r="P169" s="127">
        <f>P170</f>
        <v>1.3524</v>
      </c>
      <c r="Q169" s="126"/>
      <c r="R169" s="127">
        <f>R170</f>
        <v>0</v>
      </c>
      <c r="S169" s="126"/>
      <c r="T169" s="128">
        <f>T170</f>
        <v>9.6599999999999991E-2</v>
      </c>
      <c r="AR169" s="122" t="s">
        <v>74</v>
      </c>
      <c r="AT169" s="129" t="s">
        <v>66</v>
      </c>
      <c r="AU169" s="129" t="s">
        <v>72</v>
      </c>
      <c r="AY169" s="122" t="s">
        <v>110</v>
      </c>
      <c r="BK169" s="130">
        <f>BK170</f>
        <v>0</v>
      </c>
    </row>
    <row r="170" spans="1:65" s="2" customFormat="1" ht="24.2" customHeight="1" x14ac:dyDescent="0.2">
      <c r="A170" s="26"/>
      <c r="B170" s="133"/>
      <c r="C170" s="134" t="s">
        <v>256</v>
      </c>
      <c r="D170" s="134" t="s">
        <v>112</v>
      </c>
      <c r="E170" s="135" t="s">
        <v>257</v>
      </c>
      <c r="F170" s="136" t="s">
        <v>258</v>
      </c>
      <c r="G170" s="137" t="s">
        <v>115</v>
      </c>
      <c r="H170" s="138">
        <v>24.15</v>
      </c>
      <c r="I170" s="139"/>
      <c r="J170" s="139">
        <f>ROUND(I170*H170,2)</f>
        <v>0</v>
      </c>
      <c r="K170" s="140"/>
      <c r="L170" s="27"/>
      <c r="M170" s="141" t="s">
        <v>1</v>
      </c>
      <c r="N170" s="142" t="s">
        <v>32</v>
      </c>
      <c r="O170" s="143">
        <v>5.6000000000000001E-2</v>
      </c>
      <c r="P170" s="143">
        <f>O170*H170</f>
        <v>1.3524</v>
      </c>
      <c r="Q170" s="143">
        <v>0</v>
      </c>
      <c r="R170" s="143">
        <f>Q170*H170</f>
        <v>0</v>
      </c>
      <c r="S170" s="143">
        <v>4.0000000000000001E-3</v>
      </c>
      <c r="T170" s="144">
        <f>S170*H170</f>
        <v>9.6599999999999991E-2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5" t="s">
        <v>179</v>
      </c>
      <c r="AT170" s="145" t="s">
        <v>112</v>
      </c>
      <c r="AU170" s="145" t="s">
        <v>74</v>
      </c>
      <c r="AY170" s="14" t="s">
        <v>110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4" t="s">
        <v>72</v>
      </c>
      <c r="BK170" s="146">
        <f>ROUND(I170*H170,2)</f>
        <v>0</v>
      </c>
      <c r="BL170" s="14" t="s">
        <v>179</v>
      </c>
      <c r="BM170" s="145" t="s">
        <v>259</v>
      </c>
    </row>
    <row r="171" spans="1:65" s="12" customFormat="1" ht="25.9" customHeight="1" x14ac:dyDescent="0.2">
      <c r="B171" s="121"/>
      <c r="D171" s="122" t="s">
        <v>66</v>
      </c>
      <c r="E171" s="123" t="s">
        <v>260</v>
      </c>
      <c r="F171" s="123" t="s">
        <v>261</v>
      </c>
      <c r="J171" s="124">
        <f>BK171</f>
        <v>0</v>
      </c>
      <c r="L171" s="121"/>
      <c r="M171" s="125"/>
      <c r="N171" s="126"/>
      <c r="O171" s="126"/>
      <c r="P171" s="127">
        <f>P172+P174</f>
        <v>0</v>
      </c>
      <c r="Q171" s="126"/>
      <c r="R171" s="127">
        <f>R172+R174</f>
        <v>0</v>
      </c>
      <c r="S171" s="126"/>
      <c r="T171" s="128">
        <f>T172+T174</f>
        <v>0</v>
      </c>
      <c r="AR171" s="122" t="s">
        <v>130</v>
      </c>
      <c r="AT171" s="129" t="s">
        <v>66</v>
      </c>
      <c r="AU171" s="129" t="s">
        <v>67</v>
      </c>
      <c r="AY171" s="122" t="s">
        <v>110</v>
      </c>
      <c r="BK171" s="130">
        <f>BK172+BK174</f>
        <v>0</v>
      </c>
    </row>
    <row r="172" spans="1:65" s="12" customFormat="1" ht="22.9" customHeight="1" x14ac:dyDescent="0.2">
      <c r="B172" s="121"/>
      <c r="D172" s="122" t="s">
        <v>66</v>
      </c>
      <c r="E172" s="131" t="s">
        <v>262</v>
      </c>
      <c r="F172" s="131" t="s">
        <v>263</v>
      </c>
      <c r="J172" s="132">
        <f>BK172</f>
        <v>0</v>
      </c>
      <c r="L172" s="121"/>
      <c r="M172" s="125"/>
      <c r="N172" s="126"/>
      <c r="O172" s="126"/>
      <c r="P172" s="127">
        <f>P173</f>
        <v>0</v>
      </c>
      <c r="Q172" s="126"/>
      <c r="R172" s="127">
        <f>R173</f>
        <v>0</v>
      </c>
      <c r="S172" s="126"/>
      <c r="T172" s="128">
        <f>T173</f>
        <v>0</v>
      </c>
      <c r="AR172" s="122" t="s">
        <v>130</v>
      </c>
      <c r="AT172" s="129" t="s">
        <v>66</v>
      </c>
      <c r="AU172" s="129" t="s">
        <v>72</v>
      </c>
      <c r="AY172" s="122" t="s">
        <v>110</v>
      </c>
      <c r="BK172" s="130">
        <f>BK173</f>
        <v>0</v>
      </c>
    </row>
    <row r="173" spans="1:65" s="2" customFormat="1" ht="16.5" customHeight="1" x14ac:dyDescent="0.2">
      <c r="A173" s="26"/>
      <c r="B173" s="133"/>
      <c r="C173" s="134" t="s">
        <v>264</v>
      </c>
      <c r="D173" s="134" t="s">
        <v>112</v>
      </c>
      <c r="E173" s="135" t="s">
        <v>265</v>
      </c>
      <c r="F173" s="136" t="s">
        <v>263</v>
      </c>
      <c r="G173" s="137" t="s">
        <v>266</v>
      </c>
      <c r="H173" s="138">
        <v>1</v>
      </c>
      <c r="I173" s="139"/>
      <c r="J173" s="139">
        <f>ROUND(I173*H173,2)</f>
        <v>0</v>
      </c>
      <c r="K173" s="140"/>
      <c r="L173" s="27"/>
      <c r="M173" s="141" t="s">
        <v>1</v>
      </c>
      <c r="N173" s="142" t="s">
        <v>32</v>
      </c>
      <c r="O173" s="143">
        <v>0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5" t="s">
        <v>267</v>
      </c>
      <c r="AT173" s="145" t="s">
        <v>112</v>
      </c>
      <c r="AU173" s="145" t="s">
        <v>74</v>
      </c>
      <c r="AY173" s="14" t="s">
        <v>110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4" t="s">
        <v>72</v>
      </c>
      <c r="BK173" s="146">
        <f>ROUND(I173*H173,2)</f>
        <v>0</v>
      </c>
      <c r="BL173" s="14" t="s">
        <v>267</v>
      </c>
      <c r="BM173" s="145" t="s">
        <v>268</v>
      </c>
    </row>
    <row r="174" spans="1:65" s="12" customFormat="1" ht="22.9" customHeight="1" x14ac:dyDescent="0.2">
      <c r="B174" s="121"/>
      <c r="D174" s="122" t="s">
        <v>66</v>
      </c>
      <c r="E174" s="131" t="s">
        <v>269</v>
      </c>
      <c r="F174" s="131" t="s">
        <v>270</v>
      </c>
      <c r="J174" s="132">
        <f>BK174</f>
        <v>0</v>
      </c>
      <c r="L174" s="121"/>
      <c r="M174" s="125"/>
      <c r="N174" s="126"/>
      <c r="O174" s="126"/>
      <c r="P174" s="127">
        <f>SUM(P175:P176)</f>
        <v>0</v>
      </c>
      <c r="Q174" s="126"/>
      <c r="R174" s="127">
        <f>SUM(R175:R176)</f>
        <v>0</v>
      </c>
      <c r="S174" s="126"/>
      <c r="T174" s="128">
        <f>SUM(T175:T176)</f>
        <v>0</v>
      </c>
      <c r="AR174" s="122" t="s">
        <v>130</v>
      </c>
      <c r="AT174" s="129" t="s">
        <v>66</v>
      </c>
      <c r="AU174" s="129" t="s">
        <v>72</v>
      </c>
      <c r="AY174" s="122" t="s">
        <v>110</v>
      </c>
      <c r="BK174" s="130">
        <f>SUM(BK175:BK176)</f>
        <v>0</v>
      </c>
    </row>
    <row r="175" spans="1:65" s="2" customFormat="1" ht="21.75" customHeight="1" x14ac:dyDescent="0.2">
      <c r="A175" s="26"/>
      <c r="B175" s="133"/>
      <c r="C175" s="134" t="s">
        <v>271</v>
      </c>
      <c r="D175" s="134" t="s">
        <v>112</v>
      </c>
      <c r="E175" s="135" t="s">
        <v>272</v>
      </c>
      <c r="F175" s="136" t="s">
        <v>273</v>
      </c>
      <c r="G175" s="137" t="s">
        <v>266</v>
      </c>
      <c r="H175" s="138">
        <v>1</v>
      </c>
      <c r="I175" s="139"/>
      <c r="J175" s="139">
        <f>ROUND(I175*H175,2)</f>
        <v>0</v>
      </c>
      <c r="K175" s="140"/>
      <c r="L175" s="27"/>
      <c r="M175" s="141" t="s">
        <v>1</v>
      </c>
      <c r="N175" s="142" t="s">
        <v>32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5" t="s">
        <v>267</v>
      </c>
      <c r="AT175" s="145" t="s">
        <v>112</v>
      </c>
      <c r="AU175" s="145" t="s">
        <v>74</v>
      </c>
      <c r="AY175" s="14" t="s">
        <v>110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4" t="s">
        <v>72</v>
      </c>
      <c r="BK175" s="146">
        <f>ROUND(I175*H175,2)</f>
        <v>0</v>
      </c>
      <c r="BL175" s="14" t="s">
        <v>267</v>
      </c>
      <c r="BM175" s="145" t="s">
        <v>274</v>
      </c>
    </row>
    <row r="176" spans="1:65" s="2" customFormat="1" ht="16.5" customHeight="1" x14ac:dyDescent="0.2">
      <c r="A176" s="26"/>
      <c r="B176" s="133"/>
      <c r="C176" s="134" t="s">
        <v>275</v>
      </c>
      <c r="D176" s="134" t="s">
        <v>112</v>
      </c>
      <c r="E176" s="135" t="s">
        <v>276</v>
      </c>
      <c r="F176" s="136" t="s">
        <v>277</v>
      </c>
      <c r="G176" s="137" t="s">
        <v>266</v>
      </c>
      <c r="H176" s="138">
        <v>1</v>
      </c>
      <c r="I176" s="139"/>
      <c r="J176" s="139">
        <f>ROUND(I176*H176,2)</f>
        <v>0</v>
      </c>
      <c r="K176" s="140"/>
      <c r="L176" s="27"/>
      <c r="M176" s="157" t="s">
        <v>1</v>
      </c>
      <c r="N176" s="158" t="s">
        <v>32</v>
      </c>
      <c r="O176" s="159">
        <v>0</v>
      </c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5" t="s">
        <v>267</v>
      </c>
      <c r="AT176" s="145" t="s">
        <v>112</v>
      </c>
      <c r="AU176" s="145" t="s">
        <v>74</v>
      </c>
      <c r="AY176" s="14" t="s">
        <v>110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4" t="s">
        <v>72</v>
      </c>
      <c r="BK176" s="146">
        <f>ROUND(I176*H176,2)</f>
        <v>0</v>
      </c>
      <c r="BL176" s="14" t="s">
        <v>267</v>
      </c>
      <c r="BM176" s="145" t="s">
        <v>278</v>
      </c>
    </row>
    <row r="177" spans="1:31" s="2" customFormat="1" ht="6.95" customHeight="1" x14ac:dyDescent="0.2">
      <c r="A177" s="26"/>
      <c r="B177" s="41"/>
      <c r="C177" s="42"/>
      <c r="D177" s="42"/>
      <c r="E177" s="42"/>
      <c r="F177" s="42"/>
      <c r="G177" s="42"/>
      <c r="H177" s="42"/>
      <c r="I177" s="42"/>
      <c r="J177" s="42"/>
      <c r="K177" s="42"/>
      <c r="L177" s="27"/>
      <c r="M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</row>
  </sheetData>
  <autoFilter ref="C125:K176"/>
  <mergeCells count="5">
    <mergeCell ref="E7:H7"/>
    <mergeCell ref="E25:H25"/>
    <mergeCell ref="E85:H85"/>
    <mergeCell ref="E118:H118"/>
    <mergeCell ref="L2:V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most 18025-3, Štěnovice-Losiná</vt:lpstr>
      <vt:lpstr>'most 18025-3, Štěnovice-Losiná'!Názvy_tisku</vt:lpstr>
      <vt:lpstr>'Rekapitulace stavby'!Názvy_tisku</vt:lpstr>
      <vt:lpstr>'most 18025-3, Štěnovice-Losiná'!Oblast_tisku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DESKTOP-6CIVO0B\obchod1</dc:creator>
  <cp:lastModifiedBy>Fuks Jiří</cp:lastModifiedBy>
  <cp:lastPrinted>2023-06-08T05:35:50Z</cp:lastPrinted>
  <dcterms:created xsi:type="dcterms:W3CDTF">2023-02-06T06:42:25Z</dcterms:created>
  <dcterms:modified xsi:type="dcterms:W3CDTF">2023-06-08T06:12:56Z</dcterms:modified>
</cp:coreProperties>
</file>