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0 - VEDLEJŠÍ A OSTATNÍ N..." sheetId="2" r:id="rId2"/>
    <sheet name="01 - STAVEBNÍ ČÁST" sheetId="3" r:id="rId3"/>
  </sheets>
  <definedNames>
    <definedName name="_xlnm.Print_Area" localSheetId="0">'Rekapitulace stavby'!$D$4:$AO$36,'Rekapitulace stavby'!$C$42:$AQ$58</definedName>
    <definedName name="_xlnm._FilterDatabase" localSheetId="1" hidden="1">'00 - VEDLEJŠÍ A OSTATNÍ N...'!$C$86:$K$98</definedName>
    <definedName name="_xlnm.Print_Area" localSheetId="1">'00 - VEDLEJŠÍ A OSTATNÍ N...'!$C$4:$J$41,'00 - VEDLEJŠÍ A OSTATNÍ N...'!$C$72:$K$98</definedName>
    <definedName name="_xlnm._FilterDatabase" localSheetId="2" hidden="1">'01 - STAVEBNÍ ČÁST'!$C$91:$K$232</definedName>
    <definedName name="_xlnm.Print_Area" localSheetId="2">'01 - STAVEBNÍ ČÁST'!$C$4:$J$41,'01 - STAVEBNÍ ČÁST'!$C$77:$K$232</definedName>
    <definedName name="_xlnm.Print_Titles" localSheetId="0">'Rekapitulace stavby'!$52:$52</definedName>
    <definedName name="_xlnm.Print_Titles" localSheetId="1">'00 - VEDLEJŠÍ A OSTATNÍ N...'!$86:$86</definedName>
    <definedName name="_xlnm.Print_Titles" localSheetId="2">'01 - STAVEBNÍ ČÁST'!$91:$91</definedName>
  </definedNames>
  <calcPr fullCalcOnLoad="1"/>
</workbook>
</file>

<file path=xl/sharedStrings.xml><?xml version="1.0" encoding="utf-8"?>
<sst xmlns="http://schemas.openxmlformats.org/spreadsheetml/2006/main" count="1959" uniqueCount="363">
  <si>
    <t>Export Komplet</t>
  </si>
  <si>
    <t>VZ</t>
  </si>
  <si>
    <t>2.0</t>
  </si>
  <si>
    <t>ZAMOK</t>
  </si>
  <si>
    <t>False</t>
  </si>
  <si>
    <t>{77ea5eea-380c-43ff-b3ce-7202412e19c0}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</si>
  <si>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</si>
  <si>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</si>
  <si>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</si>
  <si>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</si>
  <si>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</si>
  <si>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</si>
  <si>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</si>
  <si>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</si>
  <si>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07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</si>
  <si>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</si>
  <si>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</si>
  <si>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III-11742 Hradišťský Újezd - Přešín</t>
  </si>
  <si>
    <t>0,1</t>
  </si>
  <si>
    <t>KSO:</t>
  </si>
  <si>
    <t/>
  </si>
  <si>
    <t>CC-CZ:</t>
  </si>
  <si>
    <t>1</t>
  </si>
  <si>
    <t>Místo:</t>
  </si>
  <si>
    <t xml:space="preserve"> </t>
  </si>
  <si>
    <t>Datum:</t>
  </si>
  <si>
    <t>15. 3. 2018</t>
  </si>
  <si>
    <t>10</t>
  </si>
  <si>
    <t>100</t>
  </si>
  <si>
    <t>Zadavatel:</t>
  </si>
  <si>
    <t>IČ:</t>
  </si>
  <si>
    <t>Správa a údržba silnic Plzeňského kraje</t>
  </si>
  <si>
    <t>DIČ:</t>
  </si>
  <si>
    <t>Uchazeč:</t>
  </si>
  <si>
    <t>Vyplň údaj</t>
  </si>
  <si>
    <t>Projektant:</t>
  </si>
  <si>
    <t>SG Geotechnika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</si>
  <si>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</si>
  <si>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</si>
  <si>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 Položky neoznačené popisem  'CS ÚRS' pocházejí z vlastní databáze zpracovatele rozpočtu.
Součástí jednotlivých položek soupisu prací jsou i veškeré údaje a souvislosti uvedené v přiložené projektové (zadávací) dokumentaci vč. výkresů - bez nich nelze stanovit cenu prací!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</si>
  <si>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</si>
  <si>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</si>
  <si>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</si>
  <si>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</si>
  <si>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</si>
  <si>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</si>
  <si>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</si>
  <si>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</si>
  <si>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</si>
  <si>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</si>
  <si>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</si>
  <si>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</si>
  <si>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</si>
  <si>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</si>
  <si>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</si>
  <si>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</si>
  <si>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</si>
  <si>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</si>
  <si>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</si>
  <si>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</si>
  <si>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</si>
  <si>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</si>
  <si>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</si>
  <si>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</si>
  <si>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</si>
  <si>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</si>
  <si>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</si>
  <si>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</si>
  <si>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</si>
  <si>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</si>
  <si>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</si>
  <si>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</si>
  <si>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</si>
  <si>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</si>
  <si>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</si>
  <si>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</si>
  <si>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</si>
  <si>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</si>
  <si>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2</t>
  </si>
  <si>
    <t>2.ÚSEK</t>
  </si>
  <si>
    <t>STA</t>
  </si>
  <si>
    <t>{74c28a6a-b3de-46be-b3cb-8b605f370c94}</t>
  </si>
  <si>
    <t>/</t>
  </si>
  <si>
    <t>00</t>
  </si>
  <si>
    <t>VEDLEJŠÍ A OSTATNÍ NÁKLADY</t>
  </si>
  <si>
    <t>Soupis</t>
  </si>
  <si>
    <t>{921c9667-6ebd-4fa1-be65-7ed70fe2fc49}</t>
  </si>
  <si>
    <t>01</t>
  </si>
  <si>
    <t>STAVEBNÍ ČÁST</t>
  </si>
  <si>
    <t>{cd89896b-b97c-45a9-b371-28cd14c2270c}</t>
  </si>
  <si>
    <t>KRYCÍ LIST SOUPISU PRACÍ</t>
  </si>
  <si>
    <t>Objekt:</t>
  </si>
  <si>
    <t>2 - 2.ÚSEK</t>
  </si>
  <si>
    <t>Soupis:</t>
  </si>
  <si>
    <t>00 - VEDLEJŠÍ A OSTATNÍ NÁKLADY</t>
  </si>
  <si>
    <t>REKAPITULACE ČLENĚNÍ SOUPISU PRACÍ</t>
  </si>
  <si>
    <t>Kód dílu - Popis</t>
  </si>
  <si>
    <t>Cena celkem [CZK]</t>
  </si>
  <si>
    <t>-1</t>
  </si>
  <si>
    <t>VN - VEDLEJŠÍ NÁKLADY</t>
  </si>
  <si>
    <t>ON - OSTATNÍ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</si>
  <si>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</si>
  <si>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</si>
  <si>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</si>
  <si>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</si>
  <si>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</si>
  <si>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</si>
  <si>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</si>
  <si>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</si>
  <si>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</si>
  <si>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</si>
  <si>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</si>
  <si>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</si>
  <si>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</si>
  <si>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VN</t>
  </si>
  <si>
    <t>VEDLEJŠÍ NÁKLADY</t>
  </si>
  <si>
    <t>ROZPOCET</t>
  </si>
  <si>
    <t>K</t>
  </si>
  <si>
    <t>030001000</t>
  </si>
  <si>
    <t>Základní rozdělení průvodních činností a nákladů zařízení staveniště</t>
  </si>
  <si>
    <t>Kč</t>
  </si>
  <si>
    <t>CS ÚRS 2017 02</t>
  </si>
  <si>
    <t>1024</t>
  </si>
  <si>
    <t>-680179263</t>
  </si>
  <si>
    <t>034503000</t>
  </si>
  <si>
    <t>Zařízení staveniště zabezpečení staveniště informační tabule</t>
  </si>
  <si>
    <t>kus</t>
  </si>
  <si>
    <t>-123973041</t>
  </si>
  <si>
    <t>P</t>
  </si>
  <si>
    <t>Poznámka k položce:
SFDI a SÚS PK</t>
  </si>
  <si>
    <t>3</t>
  </si>
  <si>
    <t>034503000.1</t>
  </si>
  <si>
    <t>-1257613033</t>
  </si>
  <si>
    <t>ON</t>
  </si>
  <si>
    <t>OSTATNÍ NÁKLADY</t>
  </si>
  <si>
    <t>4</t>
  </si>
  <si>
    <t>012103000</t>
  </si>
  <si>
    <t>Průzkumné, geodetické a projektové práce geodetické práce před výstavbou</t>
  </si>
  <si>
    <t>-889105188</t>
  </si>
  <si>
    <t>5</t>
  </si>
  <si>
    <t>012203000</t>
  </si>
  <si>
    <t>Průzkumné, geodetické a projektové práce geodetické práce při provádění stavby</t>
  </si>
  <si>
    <t>405757928</t>
  </si>
  <si>
    <t>6</t>
  </si>
  <si>
    <t>012303000</t>
  </si>
  <si>
    <t>Průzkumné, geodetické a projektové práce geodetické práce po výstavbě</t>
  </si>
  <si>
    <t>484029329</t>
  </si>
  <si>
    <t>7</t>
  </si>
  <si>
    <t>013254000</t>
  </si>
  <si>
    <t>Průzkumné, geodetické a projektové práce projektové práce dokumentace stavby (výkresová a textová) skutečného provedení stavby</t>
  </si>
  <si>
    <t>834970161</t>
  </si>
  <si>
    <t>8</t>
  </si>
  <si>
    <t>043002000</t>
  </si>
  <si>
    <t>Hlavní tituly průvodních činností a nákladů inženýrská činnost zkoušky a ostatní měření</t>
  </si>
  <si>
    <t>1354623105</t>
  </si>
  <si>
    <t>01 - STAVEBNÍ ČÁST</t>
  </si>
  <si>
    <t>HSV - Práce a dodávky HSV</t>
  </si>
  <si>
    <t xml:space="preserve">    1 - Zemní práce</t>
  </si>
  <si>
    <t xml:space="preserve">    4 - Vodorovné konstrukce</t>
  </si>
  <si>
    <t xml:space="preserve">    5 - Komunikace pozemní</t>
  </si>
  <si>
    <t xml:space="preserve">    9 - Ostatní konstrukce a práce, bourání</t>
  </si>
  <si>
    <t xml:space="preserve">      99 - Přesun hmot</t>
  </si>
  <si>
    <t xml:space="preserve">    997 - Přesun sutě</t>
  </si>
  <si>
    <t>HSV</t>
  </si>
  <si>
    <t>Práce a dodávky HSV</t>
  </si>
  <si>
    <t>Zemní práce</t>
  </si>
  <si>
    <t>113107152</t>
  </si>
  <si>
    <t>Odstranění podkladů nebo krytů s přemístěním hmot na skládku na vzdálenost do 20 m nebo s naložením na dopravní prostředek v ploše jednotlivě přes 50 m2 do 200 m2 z kameniva těženého, o tl. vrstvy přes 100 do 200 mm</t>
  </si>
  <si>
    <t>m2</t>
  </si>
  <si>
    <t>CS ÚRS 2019 01</t>
  </si>
  <si>
    <t>-968034393</t>
  </si>
  <si>
    <t>VV</t>
  </si>
  <si>
    <t>vjezdy  a sjezdy</t>
  </si>
  <si>
    <t>True</t>
  </si>
  <si>
    <t>160</t>
  </si>
  <si>
    <t>Součet</t>
  </si>
  <si>
    <t>113107164</t>
  </si>
  <si>
    <t>Odstranění podkladů nebo krytů s přemístěním hmot na skládku na vzdálenost do 20 m nebo s naložením na dopravní prostředek v ploše jednotlivě přes 50 m2 do 200 m2 z kameniva hrubého drceného, o tl. vrstvy přes 300 do 400 mm</t>
  </si>
  <si>
    <t>-821813556</t>
  </si>
  <si>
    <t>sanace</t>
  </si>
  <si>
    <t>700</t>
  </si>
  <si>
    <t>113154113.1</t>
  </si>
  <si>
    <t>Frézování živičného podkladu nebo krytu s naložením na dopravní prostředek plochy do 500 m2 bez překážek v trase pruhu šířky do 0,5 m, tloušťky vrstvy 50 mm</t>
  </si>
  <si>
    <t>-1308313564</t>
  </si>
  <si>
    <t>Poznámka k položce:
požadavek zadavatele:
přebytečný materiál odkoupí zhotovitel za cenu stanovenou dle zadávacích podmínek
pozn. zpracovatele soupisu prací:
je v rozporu s metodikou zpracování, jedná se o netransparentní řešení</t>
  </si>
  <si>
    <t>celoplošně</t>
  </si>
  <si>
    <t>8440</t>
  </si>
  <si>
    <t>122202202</t>
  </si>
  <si>
    <t>Odkopávky a prokopávky nezapažené pro silnice objemu do 1000 m3 v hornině tř. 3</t>
  </si>
  <si>
    <t>m3</t>
  </si>
  <si>
    <t>1022063017</t>
  </si>
  <si>
    <t>700*0,5*0,4</t>
  </si>
  <si>
    <t>12570330</t>
  </si>
  <si>
    <t>Čištění příkopů se dnem nezpevněným s úpravou svahů</t>
  </si>
  <si>
    <t>-42091918</t>
  </si>
  <si>
    <t>1539*2*0,15</t>
  </si>
  <si>
    <t>131201103</t>
  </si>
  <si>
    <t>Hloubení nezapažených jam a zářezů s urovnáním dna do předepsaného profilu a spádu v hornině tř. 3 přes 1 000 do 5 000 m3</t>
  </si>
  <si>
    <t>466028186</t>
  </si>
  <si>
    <t>výkop pro opevněný odvodňovací příkop</t>
  </si>
  <si>
    <t>560*1,5*2*0,4</t>
  </si>
  <si>
    <t>132201101</t>
  </si>
  <si>
    <t>Hloubení zapažených i nezapažených rýh šířky do 600 mm s urovnáním dna do předepsaného profilu a spádu v hornině tř. 3 do 100 m3</t>
  </si>
  <si>
    <t>1328520181</t>
  </si>
  <si>
    <t>seříznutí krajnice</t>
  </si>
  <si>
    <t>1539*2*0,5*0,08</t>
  </si>
  <si>
    <t>162701106.1</t>
  </si>
  <si>
    <t>Vodorovné přemístění výkopku nebo sypaniny po suchu na obvyklém dopravním prostředku, bez naložení výkopku, avšak se složením bez rozhrnutí z horniny tř. 1 až 4 (vzdálenost dle dodavatele)</t>
  </si>
  <si>
    <t>-116125337</t>
  </si>
  <si>
    <t>140</t>
  </si>
  <si>
    <t>příkopy</t>
  </si>
  <si>
    <t>461,7</t>
  </si>
  <si>
    <t>krajnice</t>
  </si>
  <si>
    <t>123,12</t>
  </si>
  <si>
    <t>672</t>
  </si>
  <si>
    <t>9</t>
  </si>
  <si>
    <t>171201211</t>
  </si>
  <si>
    <t>Uložení sypaniny poplatek za uložení sypaniny na skládce (skládkovné)</t>
  </si>
  <si>
    <t>t</t>
  </si>
  <si>
    <t>-1484755551</t>
  </si>
  <si>
    <t>2200*0,5*0,4*1,9</t>
  </si>
  <si>
    <t>560*1,5*2*0,4*1,9</t>
  </si>
  <si>
    <t>171201211.2</t>
  </si>
  <si>
    <t>Poplatek za uložení odpadu ze sypaniny na skládce /skládkovné - nános z příkopu /</t>
  </si>
  <si>
    <t>277853472</t>
  </si>
  <si>
    <t>461,7*1,9</t>
  </si>
  <si>
    <t>11</t>
  </si>
  <si>
    <t>171201211.1</t>
  </si>
  <si>
    <t>Poplatek za uložení odpadu ze sypaniny na skládce /skládkovné - kontamin.uliční odpad z krajnice /</t>
  </si>
  <si>
    <t>-906159174</t>
  </si>
  <si>
    <t>1539*2*0,5*0,1*1,9</t>
  </si>
  <si>
    <t>12</t>
  </si>
  <si>
    <t>174101101</t>
  </si>
  <si>
    <t>Zásyp sypaninou z jakékoliv horniny s uložením výkopku ve vrstvách se zhutněním jam, šachet, rýh nebo kolem objektů v těchto vykopávkách</t>
  </si>
  <si>
    <t>-311708186</t>
  </si>
  <si>
    <t>sanace ***</t>
  </si>
  <si>
    <t>13</t>
  </si>
  <si>
    <t>M</t>
  </si>
  <si>
    <t>583806520</t>
  </si>
  <si>
    <t>kámen lomový neupravený tříděný frakce 0/250</t>
  </si>
  <si>
    <t>1600074855</t>
  </si>
  <si>
    <t>140*1,8</t>
  </si>
  <si>
    <t>14</t>
  </si>
  <si>
    <t>181102302</t>
  </si>
  <si>
    <t>Úprava pláně v zářezech se zhutněním</t>
  </si>
  <si>
    <t>-986863431</t>
  </si>
  <si>
    <t>700*0,5</t>
  </si>
  <si>
    <t>vjezdy a sjezdy</t>
  </si>
  <si>
    <t>dlažby</t>
  </si>
  <si>
    <t>30</t>
  </si>
  <si>
    <t>560*1,5*2</t>
  </si>
  <si>
    <t>182101101</t>
  </si>
  <si>
    <t>Svahování trvalých svahů do projektovaných profilů s potřebným přemístěním výkopku při svahování v zářezech v hornině tř. 1 až 4</t>
  </si>
  <si>
    <t>94104007</t>
  </si>
  <si>
    <t>Vodorovné konstrukce</t>
  </si>
  <si>
    <t>16</t>
  </si>
  <si>
    <t>451311511</t>
  </si>
  <si>
    <t>Podklad pro dlažbu z betonu prostého mrazuvzdorného tř. C 25/30 vrstva tl do 100 mm</t>
  </si>
  <si>
    <t>1277367726</t>
  </si>
  <si>
    <t>propustek - nový nátok/výtok</t>
  </si>
  <si>
    <t>2,5*3*2*2</t>
  </si>
  <si>
    <t>17</t>
  </si>
  <si>
    <t>465513127</t>
  </si>
  <si>
    <t>Dlažba z lomového kamene lomařsky upraveného na cementovou maltu, s vyspárováním cementovou maltou, tl. kamene 200 mm</t>
  </si>
  <si>
    <t>1055707093</t>
  </si>
  <si>
    <t>18</t>
  </si>
  <si>
    <t>463211152</t>
  </si>
  <si>
    <t>Rovnanina z lomového kamene neupraveného pro podélné i příčné objekty objemu přes 3 m3 z kamene tříděného, s urovnáním líce a vyklínováním spár úlomky kamene hmotnost jednotlivých kamenů přes 80 do 200 kg</t>
  </si>
  <si>
    <t>-1293129130</t>
  </si>
  <si>
    <t>Poznámka k položce:
ruční vyskládání a usazení jednotlivých kamenů na sraz</t>
  </si>
  <si>
    <t>opevněný odvodňovací příkop</t>
  </si>
  <si>
    <t>Komunikace pozemní</t>
  </si>
  <si>
    <t>19</t>
  </si>
  <si>
    <t>564861111</t>
  </si>
  <si>
    <t>Podklad ze štěrkodrti ŠD s rozprostřením a zhutněním, po zhutnění tl. 200 mm</t>
  </si>
  <si>
    <t>-1096374313</t>
  </si>
  <si>
    <t>Poznámka k položce:
ŠD FR, 0-32 a 0-63 VE VRSTVÁCH á 20 cm</t>
  </si>
  <si>
    <t>700*2</t>
  </si>
  <si>
    <t>20</t>
  </si>
  <si>
    <t>565131111</t>
  </si>
  <si>
    <t>Vyrovnání povrchu dosavadních podkladů s rozprostřením hmot a zhutněním obalovaným kamenivem ACP (OK) tl. 50 mm</t>
  </si>
  <si>
    <t>12058684</t>
  </si>
  <si>
    <t>8440*0,2</t>
  </si>
  <si>
    <t>573211111.1</t>
  </si>
  <si>
    <t>Postřik spojovací PS v množství min. 0,3 kg/m2</t>
  </si>
  <si>
    <t>1035022206</t>
  </si>
  <si>
    <t>22</t>
  </si>
  <si>
    <t>573211111.2</t>
  </si>
  <si>
    <t>Postřik spojovací PS v množství min 0,4 kg/m2</t>
  </si>
  <si>
    <t>-840504504</t>
  </si>
  <si>
    <t>23</t>
  </si>
  <si>
    <t>577155132</t>
  </si>
  <si>
    <t>Asfaltový beton vrstva ložní ACL 16 (ABH) s rozprostřením a zhutněním z modifikovaného asfaltu v pruhu šířky do 3 m, po zhutnění tl. 60 mm</t>
  </si>
  <si>
    <t>-1820954060</t>
  </si>
  <si>
    <t>24</t>
  </si>
  <si>
    <t>577134131</t>
  </si>
  <si>
    <t>Asfaltový beton vrstva obrusná ACO 11 (ABS) s rozprostřením a se zhutněním z modifikovaného asfaltu v pruhu šířky do 3 m, po zhutnění tl. 40 mm</t>
  </si>
  <si>
    <t>-1306544006</t>
  </si>
  <si>
    <t>25</t>
  </si>
  <si>
    <t>569931132</t>
  </si>
  <si>
    <t>Zpevnění krajnic nebo komunikací pro pěší s rozprostřením a zhutněním, po zhutnění asfaltovým recyklátem tl. 100 mm</t>
  </si>
  <si>
    <t>505296169</t>
  </si>
  <si>
    <t>Poznámka k položce:
bude použit materiál vytěžený na stavbě</t>
  </si>
  <si>
    <t>sejmutí stávající úrovně o 80mm od stávající nivelety + zvýšení nové nivelety o 50mm - 30mm pod = 80+50-30=100mm</t>
  </si>
  <si>
    <t>1539*2*0,5</t>
  </si>
  <si>
    <t>26</t>
  </si>
  <si>
    <t>564931412</t>
  </si>
  <si>
    <t>Podklad nebo podsyp z asfaltového recyklátu s rozprostřením a zhutněním, po zhutnění tl. 100 mm</t>
  </si>
  <si>
    <t>-601416431</t>
  </si>
  <si>
    <t>Ostatní konstrukce a práce, bourání</t>
  </si>
  <si>
    <t>27</t>
  </si>
  <si>
    <t>900901010</t>
  </si>
  <si>
    <t xml:space="preserve">Očištění povrchu a odborná prohlídka stavu povrchu za účelem výběru míst k případným lokálním opravám </t>
  </si>
  <si>
    <t>-606818938</t>
  </si>
  <si>
    <t>28</t>
  </si>
  <si>
    <t>900901032</t>
  </si>
  <si>
    <t xml:space="preserve">Trubní propust 19P </t>
  </si>
  <si>
    <t>-1111878073</t>
  </si>
  <si>
    <t>Poznámka k položce:
bude provedeno odbourání koncových poškozených trub délky cca 1 m.Tyto budou nahrazeny troubami novými (4 x 2,5 m) s šikmými čely. Bude provedeno zpevnění nátokového i výtokového šikmého čela propustku (dlažba z lomového kamene do betonu) vč. urovnání, vyspádování a přilehlých svahů propustku.
vč. likvidace sutí a přesunů hmot</t>
  </si>
  <si>
    <t>29</t>
  </si>
  <si>
    <t>915211112</t>
  </si>
  <si>
    <t>Vodorovné dopravní značení retroreflexním bílým plastem dělící a vodící čáry souvislé šířky 125 mm</t>
  </si>
  <si>
    <t>m</t>
  </si>
  <si>
    <t>608553367</t>
  </si>
  <si>
    <t>1539*2</t>
  </si>
  <si>
    <t>919121213</t>
  </si>
  <si>
    <t>Utěsnění dilatačních spár zálivkou za studena v cementobetonovém nebo živičném krytu včetně adhezního nátěru bez těsnicího profilu pod zálivkou, pro komůrky šířky 10 mm, hloubky 25 mm</t>
  </si>
  <si>
    <t>-650577103</t>
  </si>
  <si>
    <t>1539</t>
  </si>
  <si>
    <t>31</t>
  </si>
  <si>
    <t>919735112</t>
  </si>
  <si>
    <t>Řezání stávajícího živičného krytu nebo podkladu hloubky přes 50 do 100 mm</t>
  </si>
  <si>
    <t>1592576660</t>
  </si>
  <si>
    <t>v napojeních</t>
  </si>
  <si>
    <t>32</t>
  </si>
  <si>
    <t>9199000</t>
  </si>
  <si>
    <t xml:space="preserve">Vyčištění stávajících propustků </t>
  </si>
  <si>
    <t>870539745</t>
  </si>
  <si>
    <t>pod sjezdy</t>
  </si>
  <si>
    <t>99</t>
  </si>
  <si>
    <t>Přesun hmot</t>
  </si>
  <si>
    <t>33</t>
  </si>
  <si>
    <t>998225111</t>
  </si>
  <si>
    <t>Přesun hmot pro pozemní komunikace a letiště s krytem živičným</t>
  </si>
  <si>
    <t>643452333</t>
  </si>
  <si>
    <t>997</t>
  </si>
  <si>
    <t>Přesun sutě</t>
  </si>
  <si>
    <t>34</t>
  </si>
  <si>
    <t>997221551</t>
  </si>
  <si>
    <t>Vodorovná doprava suti bez naložení, ale se složením a s hrubým urovnáním ze sypkých materiálů, na vzdálenost do 1 km</t>
  </si>
  <si>
    <t>2018851864</t>
  </si>
  <si>
    <t>kamenivo</t>
  </si>
  <si>
    <t>48+406</t>
  </si>
  <si>
    <t>35</t>
  </si>
  <si>
    <t>997221559</t>
  </si>
  <si>
    <t>Vodorovná doprava suti bez naložení, ale se složením a s hrubým urovnáním Příplatek k ceně za každý další i započatý 1 km přes 1 km</t>
  </si>
  <si>
    <t>-2030098415</t>
  </si>
  <si>
    <t>kamenivo na skládku</t>
  </si>
  <si>
    <t>454*9</t>
  </si>
  <si>
    <t>36</t>
  </si>
  <si>
    <t>997221855</t>
  </si>
  <si>
    <t>Poplatek za uložení stavebního odpadu na skládce (skládkovné) z kameniva</t>
  </si>
  <si>
    <t>-178990413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</si>
</sst>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8"/>
      <color rgb="FF003366"/>
      <name val="Arial CE"/>
      <family val="2"/>
    </font>
    <font>
      <sz val="10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8"/>
      <color theme="10"/>
      <name val="Wingdings 2"/>
      <family val="2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277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0" borderId="14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0" fontId="22" fillId="4" borderId="8" xfId="0" applyFont="1" applyFill="1" applyBorder="1" applyAlignment="1" applyProtection="1">
      <alignment horizontal="center" vertical="center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23" fillId="0" borderId="17" xfId="0" applyFont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6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 wrapText="1"/>
      <protection/>
    </xf>
    <xf numFmtId="0" fontId="27" fillId="0" borderId="0" xfId="0" applyFont="1" applyAlignment="1" applyProtection="1">
      <alignment vertical="center"/>
      <protection/>
    </xf>
    <xf numFmtId="4" fontId="27" fillId="0" borderId="0" xfId="0" applyNumberFormat="1" applyFont="1" applyAlignment="1" applyProtection="1">
      <alignment horizontal="right" vertical="center"/>
      <protection/>
    </xf>
    <xf numFmtId="4" fontId="27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8" fillId="0" borderId="14" xfId="0" applyNumberFormat="1" applyFont="1" applyBorder="1" applyAlignment="1" applyProtection="1">
      <alignment vertical="center"/>
      <protection/>
    </xf>
    <xf numFmtId="4" fontId="28" fillId="0" borderId="0" xfId="0" applyNumberFormat="1" applyFont="1" applyBorder="1" applyAlignment="1" applyProtection="1">
      <alignment vertical="center"/>
      <protection/>
    </xf>
    <xf numFmtId="166" fontId="28" fillId="0" borderId="0" xfId="0" applyNumberFormat="1" applyFont="1" applyBorder="1" applyAlignment="1" applyProtection="1">
      <alignment vertical="center"/>
      <protection/>
    </xf>
    <xf numFmtId="4" fontId="28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29" fillId="0" borderId="0" xfId="20" applyFont="1" applyAlignment="1">
      <alignment horizontal="center" vertical="center"/>
    </xf>
    <xf numFmtId="0" fontId="9" fillId="0" borderId="0" xfId="0" applyFont="1" applyAlignment="1" applyProtection="1">
      <alignment vertical="center"/>
      <protection/>
    </xf>
    <xf numFmtId="0" fontId="30" fillId="0" borderId="0" xfId="0" applyFont="1" applyAlignment="1" applyProtection="1">
      <alignment horizontal="left" vertical="center" wrapText="1"/>
      <protection/>
    </xf>
    <xf numFmtId="4" fontId="9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4" fontId="2" fillId="0" borderId="14" xfId="0" applyNumberFormat="1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4" fontId="2" fillId="0" borderId="15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horizontal="left" vertical="center"/>
    </xf>
    <xf numFmtId="4" fontId="2" fillId="0" borderId="19" xfId="0" applyNumberFormat="1" applyFont="1" applyBorder="1" applyAlignment="1" applyProtection="1">
      <alignment vertical="center"/>
      <protection/>
    </xf>
    <xf numFmtId="4" fontId="2" fillId="0" borderId="20" xfId="0" applyNumberFormat="1" applyFont="1" applyBorder="1" applyAlignment="1" applyProtection="1">
      <alignment vertical="center"/>
      <protection/>
    </xf>
    <xf numFmtId="166" fontId="2" fillId="0" borderId="20" xfId="0" applyNumberFormat="1" applyFont="1" applyBorder="1" applyAlignment="1" applyProtection="1">
      <alignment vertical="center"/>
      <protection/>
    </xf>
    <xf numFmtId="4" fontId="2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2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22" fillId="4" borderId="17" xfId="0" applyFont="1" applyFill="1" applyBorder="1" applyAlignment="1" applyProtection="1">
      <alignment horizontal="center" vertical="center" wrapText="1"/>
      <protection/>
    </xf>
    <xf numFmtId="0" fontId="22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3" fillId="0" borderId="12" xfId="0" applyNumberFormat="1" applyFont="1" applyBorder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8" fillId="0" borderId="3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8" fillId="0" borderId="3" xfId="0" applyFont="1" applyBorder="1" applyAlignment="1">
      <alignment/>
    </xf>
    <xf numFmtId="0" fontId="8" fillId="0" borderId="14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5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5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5" fillId="0" borderId="0" xfId="0" applyFont="1" applyAlignment="1" applyProtection="1">
      <alignment horizontal="left" vertical="center"/>
      <protection/>
    </xf>
    <xf numFmtId="0" fontId="36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3" fillId="2" borderId="19" xfId="0" applyFont="1" applyFill="1" applyBorder="1" applyAlignment="1" applyProtection="1">
      <alignment horizontal="left" vertical="center"/>
      <protection locked="0"/>
    </xf>
    <xf numFmtId="0" fontId="23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3" fillId="0" borderId="20" xfId="0" applyNumberFormat="1" applyFont="1" applyBorder="1" applyAlignment="1" applyProtection="1">
      <alignment vertical="center"/>
      <protection/>
    </xf>
    <xf numFmtId="166" fontId="23" fillId="0" borderId="21" xfId="0" applyNumberFormat="1" applyFont="1" applyBorder="1" applyAlignment="1" applyProtection="1">
      <alignment vertical="center"/>
      <protection/>
    </xf>
    <xf numFmtId="0" fontId="9" fillId="0" borderId="3" xfId="0" applyFont="1" applyBorder="1" applyAlignment="1" applyProtection="1">
      <alignment vertical="center"/>
      <protection/>
    </xf>
    <xf numFmtId="0" fontId="9" fillId="0" borderId="20" xfId="0" applyFont="1" applyBorder="1" applyAlignment="1" applyProtection="1">
      <alignment horizontal="left" vertical="center"/>
      <protection/>
    </xf>
    <xf numFmtId="0" fontId="9" fillId="0" borderId="20" xfId="0" applyFont="1" applyBorder="1" applyAlignment="1" applyProtection="1">
      <alignment vertical="center"/>
      <protection/>
    </xf>
    <xf numFmtId="4" fontId="9" fillId="0" borderId="20" xfId="0" applyNumberFormat="1" applyFont="1" applyBorder="1" applyAlignment="1" applyProtection="1">
      <alignment vertical="center"/>
      <protection/>
    </xf>
    <xf numFmtId="0" fontId="9" fillId="0" borderId="3" xfId="0" applyFont="1" applyBorder="1" applyAlignment="1">
      <alignment vertical="center"/>
    </xf>
    <xf numFmtId="0" fontId="9" fillId="0" borderId="0" xfId="0" applyFont="1" applyAlignment="1" applyProtection="1">
      <alignment horizontal="left"/>
      <protection/>
    </xf>
    <xf numFmtId="4" fontId="9" fillId="0" borderId="0" xfId="0" applyNumberFormat="1" applyFont="1" applyAlignment="1" applyProtection="1">
      <alignment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7" fillId="0" borderId="22" xfId="0" applyFont="1" applyBorder="1" applyAlignment="1" applyProtection="1">
      <alignment horizontal="center" vertical="center"/>
      <protection/>
    </xf>
    <xf numFmtId="49" fontId="37" fillId="0" borderId="22" xfId="0" applyNumberFormat="1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center" vertical="center" wrapText="1"/>
      <protection/>
    </xf>
    <xf numFmtId="167" fontId="37" fillId="0" borderId="22" xfId="0" applyNumberFormat="1" applyFont="1" applyBorder="1" applyAlignment="1" applyProtection="1">
      <alignment vertical="center"/>
      <protection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/>
    </xf>
    <xf numFmtId="0" fontId="38" fillId="0" borderId="3" xfId="0" applyFont="1" applyBorder="1" applyAlignment="1">
      <alignment vertical="center"/>
    </xf>
    <xf numFmtId="0" fontId="37" fillId="2" borderId="14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9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s="1" customFormat="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18</v>
      </c>
    </row>
    <row r="7" spans="2:71" s="1" customFormat="1" ht="12" customHeight="1">
      <c r="B7" s="21"/>
      <c r="C7" s="22"/>
      <c r="D7" s="32" t="s">
        <v>19</v>
      </c>
      <c r="E7" s="22"/>
      <c r="F7" s="22"/>
      <c r="G7" s="22"/>
      <c r="H7" s="22"/>
      <c r="I7" s="22"/>
      <c r="J7" s="22"/>
      <c r="K7" s="27" t="s">
        <v>20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21</v>
      </c>
      <c r="AL7" s="22"/>
      <c r="AM7" s="22"/>
      <c r="AN7" s="27" t="s">
        <v>20</v>
      </c>
      <c r="AO7" s="22"/>
      <c r="AP7" s="22"/>
      <c r="AQ7" s="22"/>
      <c r="AR7" s="20"/>
      <c r="BE7" s="31"/>
      <c r="BS7" s="17" t="s">
        <v>22</v>
      </c>
    </row>
    <row r="8" spans="2:71" s="1" customFormat="1" ht="12" customHeight="1">
      <c r="B8" s="21"/>
      <c r="C8" s="22"/>
      <c r="D8" s="32" t="s">
        <v>23</v>
      </c>
      <c r="E8" s="22"/>
      <c r="F8" s="22"/>
      <c r="G8" s="22"/>
      <c r="H8" s="22"/>
      <c r="I8" s="22"/>
      <c r="J8" s="22"/>
      <c r="K8" s="27" t="s">
        <v>24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25</v>
      </c>
      <c r="AL8" s="22"/>
      <c r="AM8" s="22"/>
      <c r="AN8" s="33" t="s">
        <v>26</v>
      </c>
      <c r="AO8" s="22"/>
      <c r="AP8" s="22"/>
      <c r="AQ8" s="22"/>
      <c r="AR8" s="20"/>
      <c r="BE8" s="31"/>
      <c r="BS8" s="17" t="s">
        <v>27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28</v>
      </c>
    </row>
    <row r="10" spans="2:71" s="1" customFormat="1" ht="12" customHeight="1">
      <c r="B10" s="21"/>
      <c r="C10" s="22"/>
      <c r="D10" s="32" t="s">
        <v>29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30</v>
      </c>
      <c r="AL10" s="22"/>
      <c r="AM10" s="22"/>
      <c r="AN10" s="27" t="s">
        <v>20</v>
      </c>
      <c r="AO10" s="22"/>
      <c r="AP10" s="22"/>
      <c r="AQ10" s="22"/>
      <c r="AR10" s="20"/>
      <c r="BE10" s="31"/>
      <c r="BS10" s="17" t="s">
        <v>18</v>
      </c>
    </row>
    <row r="11" spans="2:71" s="1" customFormat="1" ht="18.45" customHeight="1">
      <c r="B11" s="21"/>
      <c r="C11" s="22"/>
      <c r="D11" s="22"/>
      <c r="E11" s="27" t="s">
        <v>31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32</v>
      </c>
      <c r="AL11" s="22"/>
      <c r="AM11" s="22"/>
      <c r="AN11" s="27" t="s">
        <v>20</v>
      </c>
      <c r="AO11" s="22"/>
      <c r="AP11" s="22"/>
      <c r="AQ11" s="22"/>
      <c r="AR11" s="20"/>
      <c r="BE11" s="31"/>
      <c r="BS11" s="17" t="s">
        <v>18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18</v>
      </c>
    </row>
    <row r="13" spans="2:71" s="1" customFormat="1" ht="12" customHeight="1">
      <c r="B13" s="21"/>
      <c r="C13" s="22"/>
      <c r="D13" s="32" t="s">
        <v>33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30</v>
      </c>
      <c r="AL13" s="22"/>
      <c r="AM13" s="22"/>
      <c r="AN13" s="34" t="s">
        <v>34</v>
      </c>
      <c r="AO13" s="22"/>
      <c r="AP13" s="22"/>
      <c r="AQ13" s="22"/>
      <c r="AR13" s="20"/>
      <c r="BE13" s="31"/>
      <c r="BS13" s="17" t="s">
        <v>18</v>
      </c>
    </row>
    <row r="14" spans="2:71" ht="12">
      <c r="B14" s="21"/>
      <c r="C14" s="22"/>
      <c r="D14" s="22"/>
      <c r="E14" s="34" t="s">
        <v>34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32</v>
      </c>
      <c r="AL14" s="22"/>
      <c r="AM14" s="22"/>
      <c r="AN14" s="34" t="s">
        <v>34</v>
      </c>
      <c r="AO14" s="22"/>
      <c r="AP14" s="22"/>
      <c r="AQ14" s="22"/>
      <c r="AR14" s="20"/>
      <c r="BE14" s="31"/>
      <c r="BS14" s="17" t="s">
        <v>18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s="1" customFormat="1" ht="12" customHeight="1">
      <c r="B16" s="21"/>
      <c r="C16" s="22"/>
      <c r="D16" s="32" t="s">
        <v>35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30</v>
      </c>
      <c r="AL16" s="22"/>
      <c r="AM16" s="22"/>
      <c r="AN16" s="27" t="s">
        <v>20</v>
      </c>
      <c r="AO16" s="22"/>
      <c r="AP16" s="22"/>
      <c r="AQ16" s="22"/>
      <c r="AR16" s="20"/>
      <c r="BE16" s="31"/>
      <c r="BS16" s="17" t="s">
        <v>4</v>
      </c>
    </row>
    <row r="17" spans="2:71" s="1" customFormat="1" ht="18.45" customHeight="1">
      <c r="B17" s="21"/>
      <c r="C17" s="22"/>
      <c r="D17" s="22"/>
      <c r="E17" s="27" t="s">
        <v>36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32</v>
      </c>
      <c r="AL17" s="22"/>
      <c r="AM17" s="22"/>
      <c r="AN17" s="27" t="s">
        <v>20</v>
      </c>
      <c r="AO17" s="22"/>
      <c r="AP17" s="22"/>
      <c r="AQ17" s="22"/>
      <c r="AR17" s="20"/>
      <c r="BE17" s="31"/>
      <c r="BS17" s="17" t="s">
        <v>4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s="1" customFormat="1" ht="12" customHeight="1">
      <c r="B19" s="21"/>
      <c r="C19" s="22"/>
      <c r="D19" s="32" t="s">
        <v>37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30</v>
      </c>
      <c r="AL19" s="22"/>
      <c r="AM19" s="22"/>
      <c r="AN19" s="27" t="s">
        <v>20</v>
      </c>
      <c r="AO19" s="22"/>
      <c r="AP19" s="22"/>
      <c r="AQ19" s="22"/>
      <c r="AR19" s="20"/>
      <c r="BE19" s="31"/>
      <c r="BS19" s="17" t="s">
        <v>6</v>
      </c>
    </row>
    <row r="20" spans="2:71" s="1" customFormat="1" ht="18.45" customHeight="1">
      <c r="B20" s="21"/>
      <c r="C20" s="22"/>
      <c r="D20" s="22"/>
      <c r="E20" s="27" t="s">
        <v>24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32</v>
      </c>
      <c r="AL20" s="22"/>
      <c r="AM20" s="22"/>
      <c r="AN20" s="27" t="s">
        <v>20</v>
      </c>
      <c r="AO20" s="22"/>
      <c r="AP20" s="22"/>
      <c r="AQ20" s="22"/>
      <c r="AR20" s="20"/>
      <c r="BE20" s="31"/>
      <c r="BS20" s="17" t="s">
        <v>4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s="1" customFormat="1" ht="12" customHeight="1">
      <c r="B22" s="21"/>
      <c r="C22" s="22"/>
      <c r="D22" s="32" t="s">
        <v>38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s="1" customFormat="1" ht="95.25" customHeight="1">
      <c r="B23" s="21"/>
      <c r="C23" s="22"/>
      <c r="D23" s="22"/>
      <c r="E23" s="36" t="s">
        <v>39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s="1" customFormat="1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1:57" s="2" customFormat="1" ht="25.9" customHeight="1">
      <c r="A26" s="38"/>
      <c r="B26" s="39"/>
      <c r="C26" s="40"/>
      <c r="D26" s="41" t="s">
        <v>40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ROUND(AG54,2)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pans="1:57" s="2" customFormat="1" ht="6.95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pans="1:57" s="2" customFormat="1" ht="12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41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42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43</v>
      </c>
      <c r="AL28" s="45"/>
      <c r="AM28" s="45"/>
      <c r="AN28" s="45"/>
      <c r="AO28" s="45"/>
      <c r="AP28" s="40"/>
      <c r="AQ28" s="40"/>
      <c r="AR28" s="44"/>
      <c r="BE28" s="31"/>
    </row>
    <row r="29" spans="1:57" s="3" customFormat="1" ht="14.4" customHeight="1">
      <c r="A29" s="3"/>
      <c r="B29" s="46"/>
      <c r="C29" s="47"/>
      <c r="D29" s="32" t="s">
        <v>44</v>
      </c>
      <c r="E29" s="47"/>
      <c r="F29" s="32" t="s">
        <v>45</v>
      </c>
      <c r="G29" s="47"/>
      <c r="H29" s="47"/>
      <c r="I29" s="47"/>
      <c r="J29" s="47"/>
      <c r="K29" s="47"/>
      <c r="L29" s="48">
        <v>0.21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ROUND(AZ54,2)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ROUND(AV54,2)</f>
        <v>0</v>
      </c>
      <c r="AL29" s="47"/>
      <c r="AM29" s="47"/>
      <c r="AN29" s="47"/>
      <c r="AO29" s="47"/>
      <c r="AP29" s="47"/>
      <c r="AQ29" s="47"/>
      <c r="AR29" s="50"/>
      <c r="BE29" s="51"/>
    </row>
    <row r="30" spans="1:57" s="3" customFormat="1" ht="14.4" customHeight="1">
      <c r="A30" s="3"/>
      <c r="B30" s="46"/>
      <c r="C30" s="47"/>
      <c r="D30" s="47"/>
      <c r="E30" s="47"/>
      <c r="F30" s="32" t="s">
        <v>46</v>
      </c>
      <c r="G30" s="47"/>
      <c r="H30" s="47"/>
      <c r="I30" s="47"/>
      <c r="J30" s="47"/>
      <c r="K30" s="47"/>
      <c r="L30" s="48">
        <v>0.15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ROUND(BA54,2)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ROUND(AW54,2)</f>
        <v>0</v>
      </c>
      <c r="AL30" s="47"/>
      <c r="AM30" s="47"/>
      <c r="AN30" s="47"/>
      <c r="AO30" s="47"/>
      <c r="AP30" s="47"/>
      <c r="AQ30" s="47"/>
      <c r="AR30" s="50"/>
      <c r="BE30" s="51"/>
    </row>
    <row r="31" spans="1:57" s="3" customFormat="1" ht="14.4" customHeight="1" hidden="1">
      <c r="A31" s="3"/>
      <c r="B31" s="46"/>
      <c r="C31" s="47"/>
      <c r="D31" s="47"/>
      <c r="E31" s="47"/>
      <c r="F31" s="32" t="s">
        <v>47</v>
      </c>
      <c r="G31" s="47"/>
      <c r="H31" s="47"/>
      <c r="I31" s="47"/>
      <c r="J31" s="47"/>
      <c r="K31" s="47"/>
      <c r="L31" s="48">
        <v>0.21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ROUND(BB54,2)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spans="1:57" s="3" customFormat="1" ht="14.4" customHeight="1" hidden="1">
      <c r="A32" s="3"/>
      <c r="B32" s="46"/>
      <c r="C32" s="47"/>
      <c r="D32" s="47"/>
      <c r="E32" s="47"/>
      <c r="F32" s="32" t="s">
        <v>48</v>
      </c>
      <c r="G32" s="47"/>
      <c r="H32" s="47"/>
      <c r="I32" s="47"/>
      <c r="J32" s="47"/>
      <c r="K32" s="47"/>
      <c r="L32" s="48">
        <v>0.15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ROUND(BC54,2)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spans="1:57" s="3" customFormat="1" ht="14.4" customHeight="1" hidden="1">
      <c r="A33" s="3"/>
      <c r="B33" s="46"/>
      <c r="C33" s="47"/>
      <c r="D33" s="47"/>
      <c r="E33" s="47"/>
      <c r="F33" s="32" t="s">
        <v>49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ROUND(BD54,2)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3"/>
    </row>
    <row r="34" spans="1:57" s="2" customFormat="1" ht="6.95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8"/>
    </row>
    <row r="35" spans="1:57" s="2" customFormat="1" ht="25.9" customHeight="1">
      <c r="A35" s="38"/>
      <c r="B35" s="39"/>
      <c r="C35" s="52"/>
      <c r="D35" s="53" t="s">
        <v>50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51</v>
      </c>
      <c r="U35" s="54"/>
      <c r="V35" s="54"/>
      <c r="W35" s="54"/>
      <c r="X35" s="56" t="s">
        <v>52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pans="1:57" s="2" customFormat="1" ht="6.95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pans="1:57" s="2" customFormat="1" ht="6.95" customHeight="1">
      <c r="A37" s="38"/>
      <c r="B37" s="59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44"/>
      <c r="BE37" s="38"/>
    </row>
    <row r="41" spans="1:57" s="2" customFormat="1" ht="6.95" customHeight="1">
      <c r="A41" s="38"/>
      <c r="B41" s="61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44"/>
      <c r="BE41" s="38"/>
    </row>
    <row r="42" spans="1:57" s="2" customFormat="1" ht="24.95" customHeight="1">
      <c r="A42" s="38"/>
      <c r="B42" s="39"/>
      <c r="C42" s="23" t="s">
        <v>53</v>
      </c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4"/>
      <c r="BE42" s="38"/>
    </row>
    <row r="43" spans="1:57" s="2" customFormat="1" ht="6.95" customHeight="1">
      <c r="A43" s="38"/>
      <c r="B43" s="39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4"/>
      <c r="BE43" s="38"/>
    </row>
    <row r="44" spans="1:57" s="4" customFormat="1" ht="12" customHeight="1">
      <c r="A44" s="4"/>
      <c r="B44" s="63"/>
      <c r="C44" s="32" t="s">
        <v>13</v>
      </c>
      <c r="D44" s="64"/>
      <c r="E44" s="64"/>
      <c r="F44" s="64"/>
      <c r="G44" s="64"/>
      <c r="H44" s="64"/>
      <c r="I44" s="64"/>
      <c r="J44" s="64"/>
      <c r="K44" s="64"/>
      <c r="L44" s="64" t="str">
        <f>K5</f>
        <v>07</v>
      </c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5"/>
      <c r="BE44" s="4"/>
    </row>
    <row r="45" spans="1:57" s="5" customFormat="1" ht="36.95" customHeight="1">
      <c r="A45" s="5"/>
      <c r="B45" s="66"/>
      <c r="C45" s="67" t="s">
        <v>16</v>
      </c>
      <c r="D45" s="68"/>
      <c r="E45" s="68"/>
      <c r="F45" s="68"/>
      <c r="G45" s="68"/>
      <c r="H45" s="68"/>
      <c r="I45" s="68"/>
      <c r="J45" s="68"/>
      <c r="K45" s="68"/>
      <c r="L45" s="69" t="str">
        <f>K6</f>
        <v>III-11742 Hradišťský Újezd - Přešín</v>
      </c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70"/>
      <c r="BE45" s="5"/>
    </row>
    <row r="46" spans="1:57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4"/>
      <c r="BE46" s="38"/>
    </row>
    <row r="47" spans="1:57" s="2" customFormat="1" ht="12" customHeight="1">
      <c r="A47" s="38"/>
      <c r="B47" s="39"/>
      <c r="C47" s="32" t="s">
        <v>23</v>
      </c>
      <c r="D47" s="40"/>
      <c r="E47" s="40"/>
      <c r="F47" s="40"/>
      <c r="G47" s="40"/>
      <c r="H47" s="40"/>
      <c r="I47" s="40"/>
      <c r="J47" s="40"/>
      <c r="K47" s="40"/>
      <c r="L47" s="71" t="str">
        <f>IF(K8="","",K8)</f>
        <v xml:space="preserve"> </v>
      </c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32" t="s">
        <v>25</v>
      </c>
      <c r="AJ47" s="40"/>
      <c r="AK47" s="40"/>
      <c r="AL47" s="40"/>
      <c r="AM47" s="72" t="str">
        <f>IF(AN8="","",AN8)</f>
        <v>15. 3. 2018</v>
      </c>
      <c r="AN47" s="72"/>
      <c r="AO47" s="40"/>
      <c r="AP47" s="40"/>
      <c r="AQ47" s="40"/>
      <c r="AR47" s="44"/>
      <c r="BE47" s="38"/>
    </row>
    <row r="48" spans="1:57" s="2" customFormat="1" ht="6.95" customHeight="1">
      <c r="A48" s="38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4"/>
      <c r="BE48" s="38"/>
    </row>
    <row r="49" spans="1:57" s="2" customFormat="1" ht="15.15" customHeight="1">
      <c r="A49" s="38"/>
      <c r="B49" s="39"/>
      <c r="C49" s="32" t="s">
        <v>29</v>
      </c>
      <c r="D49" s="40"/>
      <c r="E49" s="40"/>
      <c r="F49" s="40"/>
      <c r="G49" s="40"/>
      <c r="H49" s="40"/>
      <c r="I49" s="40"/>
      <c r="J49" s="40"/>
      <c r="K49" s="40"/>
      <c r="L49" s="64" t="str">
        <f>IF(E11="","",E11)</f>
        <v>Správa a údržba silnic Plzeňského kraje</v>
      </c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32" t="s">
        <v>35</v>
      </c>
      <c r="AJ49" s="40"/>
      <c r="AK49" s="40"/>
      <c r="AL49" s="40"/>
      <c r="AM49" s="73" t="str">
        <f>IF(E17="","",E17)</f>
        <v>SG Geotechnika</v>
      </c>
      <c r="AN49" s="64"/>
      <c r="AO49" s="64"/>
      <c r="AP49" s="64"/>
      <c r="AQ49" s="40"/>
      <c r="AR49" s="44"/>
      <c r="AS49" s="74" t="s">
        <v>54</v>
      </c>
      <c r="AT49" s="75"/>
      <c r="AU49" s="76"/>
      <c r="AV49" s="76"/>
      <c r="AW49" s="76"/>
      <c r="AX49" s="76"/>
      <c r="AY49" s="76"/>
      <c r="AZ49" s="76"/>
      <c r="BA49" s="76"/>
      <c r="BB49" s="76"/>
      <c r="BC49" s="76"/>
      <c r="BD49" s="77"/>
      <c r="BE49" s="38"/>
    </row>
    <row r="50" spans="1:57" s="2" customFormat="1" ht="15.15" customHeight="1">
      <c r="A50" s="38"/>
      <c r="B50" s="39"/>
      <c r="C50" s="32" t="s">
        <v>33</v>
      </c>
      <c r="D50" s="40"/>
      <c r="E50" s="40"/>
      <c r="F50" s="40"/>
      <c r="G50" s="40"/>
      <c r="H50" s="40"/>
      <c r="I50" s="40"/>
      <c r="J50" s="40"/>
      <c r="K50" s="40"/>
      <c r="L50" s="64" t="str">
        <f>IF(E14="Vyplň údaj","",E14)</f>
        <v/>
      </c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32" t="s">
        <v>37</v>
      </c>
      <c r="AJ50" s="40"/>
      <c r="AK50" s="40"/>
      <c r="AL50" s="40"/>
      <c r="AM50" s="73" t="str">
        <f>IF(E20="","",E20)</f>
        <v xml:space="preserve"> </v>
      </c>
      <c r="AN50" s="64"/>
      <c r="AO50" s="64"/>
      <c r="AP50" s="64"/>
      <c r="AQ50" s="40"/>
      <c r="AR50" s="44"/>
      <c r="AS50" s="78"/>
      <c r="AT50" s="79"/>
      <c r="AU50" s="80"/>
      <c r="AV50" s="80"/>
      <c r="AW50" s="80"/>
      <c r="AX50" s="80"/>
      <c r="AY50" s="80"/>
      <c r="AZ50" s="80"/>
      <c r="BA50" s="80"/>
      <c r="BB50" s="80"/>
      <c r="BC50" s="80"/>
      <c r="BD50" s="81"/>
      <c r="BE50" s="38"/>
    </row>
    <row r="51" spans="1:57" s="2" customFormat="1" ht="10.8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4"/>
      <c r="AS51" s="82"/>
      <c r="AT51" s="83"/>
      <c r="AU51" s="84"/>
      <c r="AV51" s="84"/>
      <c r="AW51" s="84"/>
      <c r="AX51" s="84"/>
      <c r="AY51" s="84"/>
      <c r="AZ51" s="84"/>
      <c r="BA51" s="84"/>
      <c r="BB51" s="84"/>
      <c r="BC51" s="84"/>
      <c r="BD51" s="85"/>
      <c r="BE51" s="38"/>
    </row>
    <row r="52" spans="1:57" s="2" customFormat="1" ht="29.25" customHeight="1">
      <c r="A52" s="38"/>
      <c r="B52" s="39"/>
      <c r="C52" s="86" t="s">
        <v>55</v>
      </c>
      <c r="D52" s="87"/>
      <c r="E52" s="87"/>
      <c r="F52" s="87"/>
      <c r="G52" s="87"/>
      <c r="H52" s="88"/>
      <c r="I52" s="89" t="s">
        <v>56</v>
      </c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90" t="s">
        <v>57</v>
      </c>
      <c r="AH52" s="87"/>
      <c r="AI52" s="87"/>
      <c r="AJ52" s="87"/>
      <c r="AK52" s="87"/>
      <c r="AL52" s="87"/>
      <c r="AM52" s="87"/>
      <c r="AN52" s="89" t="s">
        <v>58</v>
      </c>
      <c r="AO52" s="87"/>
      <c r="AP52" s="87"/>
      <c r="AQ52" s="91" t="s">
        <v>59</v>
      </c>
      <c r="AR52" s="44"/>
      <c r="AS52" s="92" t="s">
        <v>60</v>
      </c>
      <c r="AT52" s="93" t="s">
        <v>61</v>
      </c>
      <c r="AU52" s="93" t="s">
        <v>62</v>
      </c>
      <c r="AV52" s="93" t="s">
        <v>63</v>
      </c>
      <c r="AW52" s="93" t="s">
        <v>64</v>
      </c>
      <c r="AX52" s="93" t="s">
        <v>65</v>
      </c>
      <c r="AY52" s="93" t="s">
        <v>66</v>
      </c>
      <c r="AZ52" s="93" t="s">
        <v>67</v>
      </c>
      <c r="BA52" s="93" t="s">
        <v>68</v>
      </c>
      <c r="BB52" s="93" t="s">
        <v>69</v>
      </c>
      <c r="BC52" s="93" t="s">
        <v>70</v>
      </c>
      <c r="BD52" s="94" t="s">
        <v>71</v>
      </c>
      <c r="BE52" s="38"/>
    </row>
    <row r="53" spans="1:57" s="2" customFormat="1" ht="10.8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4"/>
      <c r="AS53" s="95"/>
      <c r="AT53" s="96"/>
      <c r="AU53" s="96"/>
      <c r="AV53" s="96"/>
      <c r="AW53" s="96"/>
      <c r="AX53" s="96"/>
      <c r="AY53" s="96"/>
      <c r="AZ53" s="96"/>
      <c r="BA53" s="96"/>
      <c r="BB53" s="96"/>
      <c r="BC53" s="96"/>
      <c r="BD53" s="97"/>
      <c r="BE53" s="38"/>
    </row>
    <row r="54" spans="1:90" s="6" customFormat="1" ht="32.4" customHeight="1">
      <c r="A54" s="6"/>
      <c r="B54" s="98"/>
      <c r="C54" s="99" t="s">
        <v>72</v>
      </c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1">
        <f>ROUND(AG55,2)</f>
        <v>0</v>
      </c>
      <c r="AH54" s="101"/>
      <c r="AI54" s="101"/>
      <c r="AJ54" s="101"/>
      <c r="AK54" s="101"/>
      <c r="AL54" s="101"/>
      <c r="AM54" s="101"/>
      <c r="AN54" s="102">
        <f>SUM(AG54,AT54)</f>
        <v>0</v>
      </c>
      <c r="AO54" s="102"/>
      <c r="AP54" s="102"/>
      <c r="AQ54" s="103" t="s">
        <v>20</v>
      </c>
      <c r="AR54" s="104"/>
      <c r="AS54" s="105">
        <f>ROUND(AS55,2)</f>
        <v>0</v>
      </c>
      <c r="AT54" s="106">
        <f>ROUND(SUM(AV54:AW54),2)</f>
        <v>0</v>
      </c>
      <c r="AU54" s="107">
        <f>ROUND(AU55,5)</f>
        <v>0</v>
      </c>
      <c r="AV54" s="106">
        <f>ROUND(AZ54*L29,2)</f>
        <v>0</v>
      </c>
      <c r="AW54" s="106">
        <f>ROUND(BA54*L30,2)</f>
        <v>0</v>
      </c>
      <c r="AX54" s="106">
        <f>ROUND(BB54*L29,2)</f>
        <v>0</v>
      </c>
      <c r="AY54" s="106">
        <f>ROUND(BC54*L30,2)</f>
        <v>0</v>
      </c>
      <c r="AZ54" s="106">
        <f>ROUND(AZ55,2)</f>
        <v>0</v>
      </c>
      <c r="BA54" s="106">
        <f>ROUND(BA55,2)</f>
        <v>0</v>
      </c>
      <c r="BB54" s="106">
        <f>ROUND(BB55,2)</f>
        <v>0</v>
      </c>
      <c r="BC54" s="106">
        <f>ROUND(BC55,2)</f>
        <v>0</v>
      </c>
      <c r="BD54" s="108">
        <f>ROUND(BD55,2)</f>
        <v>0</v>
      </c>
      <c r="BE54" s="6"/>
      <c r="BS54" s="109" t="s">
        <v>73</v>
      </c>
      <c r="BT54" s="109" t="s">
        <v>74</v>
      </c>
      <c r="BU54" s="110" t="s">
        <v>75</v>
      </c>
      <c r="BV54" s="109" t="s">
        <v>76</v>
      </c>
      <c r="BW54" s="109" t="s">
        <v>5</v>
      </c>
      <c r="BX54" s="109" t="s">
        <v>77</v>
      </c>
      <c r="CL54" s="109" t="s">
        <v>20</v>
      </c>
    </row>
    <row r="55" spans="1:91" s="7" customFormat="1" ht="16.5" customHeight="1">
      <c r="A55" s="7"/>
      <c r="B55" s="111"/>
      <c r="C55" s="112"/>
      <c r="D55" s="113" t="s">
        <v>78</v>
      </c>
      <c r="E55" s="113"/>
      <c r="F55" s="113"/>
      <c r="G55" s="113"/>
      <c r="H55" s="113"/>
      <c r="I55" s="114"/>
      <c r="J55" s="113" t="s">
        <v>79</v>
      </c>
      <c r="K55" s="113"/>
      <c r="L55" s="113"/>
      <c r="M55" s="113"/>
      <c r="N55" s="113"/>
      <c r="O55" s="113"/>
      <c r="P55" s="113"/>
      <c r="Q55" s="113"/>
      <c r="R55" s="113"/>
      <c r="S55" s="113"/>
      <c r="T55" s="113"/>
      <c r="U55" s="113"/>
      <c r="V55" s="113"/>
      <c r="W55" s="113"/>
      <c r="X55" s="113"/>
      <c r="Y55" s="113"/>
      <c r="Z55" s="113"/>
      <c r="AA55" s="113"/>
      <c r="AB55" s="113"/>
      <c r="AC55" s="113"/>
      <c r="AD55" s="113"/>
      <c r="AE55" s="113"/>
      <c r="AF55" s="113"/>
      <c r="AG55" s="115">
        <f>ROUND(SUM(AG56:AG57),2)</f>
        <v>0</v>
      </c>
      <c r="AH55" s="114"/>
      <c r="AI55" s="114"/>
      <c r="AJ55" s="114"/>
      <c r="AK55" s="114"/>
      <c r="AL55" s="114"/>
      <c r="AM55" s="114"/>
      <c r="AN55" s="116">
        <f>SUM(AG55,AT55)</f>
        <v>0</v>
      </c>
      <c r="AO55" s="114"/>
      <c r="AP55" s="114"/>
      <c r="AQ55" s="117" t="s">
        <v>80</v>
      </c>
      <c r="AR55" s="118"/>
      <c r="AS55" s="119">
        <f>ROUND(SUM(AS56:AS57),2)</f>
        <v>0</v>
      </c>
      <c r="AT55" s="120">
        <f>ROUND(SUM(AV55:AW55),2)</f>
        <v>0</v>
      </c>
      <c r="AU55" s="121">
        <f>ROUND(SUM(AU56:AU57),5)</f>
        <v>0</v>
      </c>
      <c r="AV55" s="120">
        <f>ROUND(AZ55*L29,2)</f>
        <v>0</v>
      </c>
      <c r="AW55" s="120">
        <f>ROUND(BA55*L30,2)</f>
        <v>0</v>
      </c>
      <c r="AX55" s="120">
        <f>ROUND(BB55*L29,2)</f>
        <v>0</v>
      </c>
      <c r="AY55" s="120">
        <f>ROUND(BC55*L30,2)</f>
        <v>0</v>
      </c>
      <c r="AZ55" s="120">
        <f>ROUND(SUM(AZ56:AZ57),2)</f>
        <v>0</v>
      </c>
      <c r="BA55" s="120">
        <f>ROUND(SUM(BA56:BA57),2)</f>
        <v>0</v>
      </c>
      <c r="BB55" s="120">
        <f>ROUND(SUM(BB56:BB57),2)</f>
        <v>0</v>
      </c>
      <c r="BC55" s="120">
        <f>ROUND(SUM(BC56:BC57),2)</f>
        <v>0</v>
      </c>
      <c r="BD55" s="122">
        <f>ROUND(SUM(BD56:BD57),2)</f>
        <v>0</v>
      </c>
      <c r="BE55" s="7"/>
      <c r="BS55" s="123" t="s">
        <v>73</v>
      </c>
      <c r="BT55" s="123" t="s">
        <v>22</v>
      </c>
      <c r="BU55" s="123" t="s">
        <v>75</v>
      </c>
      <c r="BV55" s="123" t="s">
        <v>76</v>
      </c>
      <c r="BW55" s="123" t="s">
        <v>81</v>
      </c>
      <c r="BX55" s="123" t="s">
        <v>5</v>
      </c>
      <c r="CL55" s="123" t="s">
        <v>20</v>
      </c>
      <c r="CM55" s="123" t="s">
        <v>78</v>
      </c>
    </row>
    <row r="56" spans="1:90" s="4" customFormat="1" ht="16.5" customHeight="1">
      <c r="A56" s="124" t="s">
        <v>82</v>
      </c>
      <c r="B56" s="63"/>
      <c r="C56" s="125"/>
      <c r="D56" s="125"/>
      <c r="E56" s="126" t="s">
        <v>83</v>
      </c>
      <c r="F56" s="126"/>
      <c r="G56" s="126"/>
      <c r="H56" s="126"/>
      <c r="I56" s="126"/>
      <c r="J56" s="125"/>
      <c r="K56" s="126" t="s">
        <v>84</v>
      </c>
      <c r="L56" s="126"/>
      <c r="M56" s="126"/>
      <c r="N56" s="126"/>
      <c r="O56" s="126"/>
      <c r="P56" s="126"/>
      <c r="Q56" s="126"/>
      <c r="R56" s="126"/>
      <c r="S56" s="126"/>
      <c r="T56" s="126"/>
      <c r="U56" s="126"/>
      <c r="V56" s="126"/>
      <c r="W56" s="126"/>
      <c r="X56" s="126"/>
      <c r="Y56" s="126"/>
      <c r="Z56" s="126"/>
      <c r="AA56" s="126"/>
      <c r="AB56" s="126"/>
      <c r="AC56" s="126"/>
      <c r="AD56" s="126"/>
      <c r="AE56" s="126"/>
      <c r="AF56" s="126"/>
      <c r="AG56" s="127">
        <f>'00 - VEDLEJŠÍ A OSTATNÍ N...'!J32</f>
        <v>0</v>
      </c>
      <c r="AH56" s="125"/>
      <c r="AI56" s="125"/>
      <c r="AJ56" s="125"/>
      <c r="AK56" s="125"/>
      <c r="AL56" s="125"/>
      <c r="AM56" s="125"/>
      <c r="AN56" s="127">
        <f>SUM(AG56,AT56)</f>
        <v>0</v>
      </c>
      <c r="AO56" s="125"/>
      <c r="AP56" s="125"/>
      <c r="AQ56" s="128" t="s">
        <v>85</v>
      </c>
      <c r="AR56" s="65"/>
      <c r="AS56" s="129">
        <v>0</v>
      </c>
      <c r="AT56" s="130">
        <f>ROUND(SUM(AV56:AW56),2)</f>
        <v>0</v>
      </c>
      <c r="AU56" s="131">
        <f>'00 - VEDLEJŠÍ A OSTATNÍ N...'!P87</f>
        <v>0</v>
      </c>
      <c r="AV56" s="130">
        <f>'00 - VEDLEJŠÍ A OSTATNÍ N...'!J35</f>
        <v>0</v>
      </c>
      <c r="AW56" s="130">
        <f>'00 - VEDLEJŠÍ A OSTATNÍ N...'!J36</f>
        <v>0</v>
      </c>
      <c r="AX56" s="130">
        <f>'00 - VEDLEJŠÍ A OSTATNÍ N...'!J37</f>
        <v>0</v>
      </c>
      <c r="AY56" s="130">
        <f>'00 - VEDLEJŠÍ A OSTATNÍ N...'!J38</f>
        <v>0</v>
      </c>
      <c r="AZ56" s="130">
        <f>'00 - VEDLEJŠÍ A OSTATNÍ N...'!F35</f>
        <v>0</v>
      </c>
      <c r="BA56" s="130">
        <f>'00 - VEDLEJŠÍ A OSTATNÍ N...'!F36</f>
        <v>0</v>
      </c>
      <c r="BB56" s="130">
        <f>'00 - VEDLEJŠÍ A OSTATNÍ N...'!F37</f>
        <v>0</v>
      </c>
      <c r="BC56" s="130">
        <f>'00 - VEDLEJŠÍ A OSTATNÍ N...'!F38</f>
        <v>0</v>
      </c>
      <c r="BD56" s="132">
        <f>'00 - VEDLEJŠÍ A OSTATNÍ N...'!F39</f>
        <v>0</v>
      </c>
      <c r="BE56" s="4"/>
      <c r="BT56" s="133" t="s">
        <v>78</v>
      </c>
      <c r="BV56" s="133" t="s">
        <v>76</v>
      </c>
      <c r="BW56" s="133" t="s">
        <v>86</v>
      </c>
      <c r="BX56" s="133" t="s">
        <v>81</v>
      </c>
      <c r="CL56" s="133" t="s">
        <v>20</v>
      </c>
    </row>
    <row r="57" spans="1:90" s="4" customFormat="1" ht="16.5" customHeight="1">
      <c r="A57" s="124" t="s">
        <v>82</v>
      </c>
      <c r="B57" s="63"/>
      <c r="C57" s="125"/>
      <c r="D57" s="125"/>
      <c r="E57" s="126" t="s">
        <v>87</v>
      </c>
      <c r="F57" s="126"/>
      <c r="G57" s="126"/>
      <c r="H57" s="126"/>
      <c r="I57" s="126"/>
      <c r="J57" s="125"/>
      <c r="K57" s="126" t="s">
        <v>88</v>
      </c>
      <c r="L57" s="126"/>
      <c r="M57" s="126"/>
      <c r="N57" s="126"/>
      <c r="O57" s="126"/>
      <c r="P57" s="126"/>
      <c r="Q57" s="126"/>
      <c r="R57" s="126"/>
      <c r="S57" s="126"/>
      <c r="T57" s="126"/>
      <c r="U57" s="126"/>
      <c r="V57" s="126"/>
      <c r="W57" s="126"/>
      <c r="X57" s="126"/>
      <c r="Y57" s="126"/>
      <c r="Z57" s="126"/>
      <c r="AA57" s="126"/>
      <c r="AB57" s="126"/>
      <c r="AC57" s="126"/>
      <c r="AD57" s="126"/>
      <c r="AE57" s="126"/>
      <c r="AF57" s="126"/>
      <c r="AG57" s="127">
        <f>'01 - STAVEBNÍ ČÁST'!J32</f>
        <v>0</v>
      </c>
      <c r="AH57" s="125"/>
      <c r="AI57" s="125"/>
      <c r="AJ57" s="125"/>
      <c r="AK57" s="125"/>
      <c r="AL57" s="125"/>
      <c r="AM57" s="125"/>
      <c r="AN57" s="127">
        <f>SUM(AG57,AT57)</f>
        <v>0</v>
      </c>
      <c r="AO57" s="125"/>
      <c r="AP57" s="125"/>
      <c r="AQ57" s="128" t="s">
        <v>85</v>
      </c>
      <c r="AR57" s="65"/>
      <c r="AS57" s="134">
        <v>0</v>
      </c>
      <c r="AT57" s="135">
        <f>ROUND(SUM(AV57:AW57),2)</f>
        <v>0</v>
      </c>
      <c r="AU57" s="136">
        <f>'01 - STAVEBNÍ ČÁST'!P92</f>
        <v>0</v>
      </c>
      <c r="AV57" s="135">
        <f>'01 - STAVEBNÍ ČÁST'!J35</f>
        <v>0</v>
      </c>
      <c r="AW57" s="135">
        <f>'01 - STAVEBNÍ ČÁST'!J36</f>
        <v>0</v>
      </c>
      <c r="AX57" s="135">
        <f>'01 - STAVEBNÍ ČÁST'!J37</f>
        <v>0</v>
      </c>
      <c r="AY57" s="135">
        <f>'01 - STAVEBNÍ ČÁST'!J38</f>
        <v>0</v>
      </c>
      <c r="AZ57" s="135">
        <f>'01 - STAVEBNÍ ČÁST'!F35</f>
        <v>0</v>
      </c>
      <c r="BA57" s="135">
        <f>'01 - STAVEBNÍ ČÁST'!F36</f>
        <v>0</v>
      </c>
      <c r="BB57" s="135">
        <f>'01 - STAVEBNÍ ČÁST'!F37</f>
        <v>0</v>
      </c>
      <c r="BC57" s="135">
        <f>'01 - STAVEBNÍ ČÁST'!F38</f>
        <v>0</v>
      </c>
      <c r="BD57" s="137">
        <f>'01 - STAVEBNÍ ČÁST'!F39</f>
        <v>0</v>
      </c>
      <c r="BE57" s="4"/>
      <c r="BT57" s="133" t="s">
        <v>78</v>
      </c>
      <c r="BV57" s="133" t="s">
        <v>76</v>
      </c>
      <c r="BW57" s="133" t="s">
        <v>89</v>
      </c>
      <c r="BX57" s="133" t="s">
        <v>81</v>
      </c>
      <c r="CL57" s="133" t="s">
        <v>20</v>
      </c>
    </row>
    <row r="58" spans="1:57" s="2" customFormat="1" ht="30" customHeight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4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</row>
    <row r="59" spans="1:57" s="2" customFormat="1" ht="6.95" customHeight="1">
      <c r="A59" s="38"/>
      <c r="B59" s="59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  <c r="AH59" s="60"/>
      <c r="AI59" s="60"/>
      <c r="AJ59" s="60"/>
      <c r="AK59" s="60"/>
      <c r="AL59" s="60"/>
      <c r="AM59" s="60"/>
      <c r="AN59" s="60"/>
      <c r="AO59" s="60"/>
      <c r="AP59" s="60"/>
      <c r="AQ59" s="60"/>
      <c r="AR59" s="44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</row>
  </sheetData>
  <sheetProtection password="CC35" sheet="1" objects="1" scenarios="1" formatColumns="0" formatRows="0"/>
  <mergeCells count="50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N56:AP56"/>
    <mergeCell ref="AG56:AM56"/>
    <mergeCell ref="E56:I56"/>
    <mergeCell ref="K56:AF56"/>
    <mergeCell ref="AN57:AP57"/>
    <mergeCell ref="AG57:AM57"/>
    <mergeCell ref="E57:I57"/>
    <mergeCell ref="K57:AF57"/>
    <mergeCell ref="AG54:AM54"/>
    <mergeCell ref="AN54:AP54"/>
    <mergeCell ref="AR2:BE2"/>
  </mergeCells>
  <hyperlinks>
    <hyperlink ref="A56" location="'00 - VEDLEJŠÍ A OSTATNÍ N...'!C2" display="/"/>
    <hyperlink ref="A57" location="'01 - STAVEBNÍ ČÁST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9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86</v>
      </c>
    </row>
    <row r="3" spans="2:46" s="1" customFormat="1" ht="6.95" customHeight="1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20"/>
      <c r="AT3" s="17" t="s">
        <v>78</v>
      </c>
    </row>
    <row r="4" spans="2:46" s="1" customFormat="1" ht="24.95" customHeight="1">
      <c r="B4" s="20"/>
      <c r="D4" s="140" t="s">
        <v>90</v>
      </c>
      <c r="L4" s="20"/>
      <c r="M4" s="14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2" t="s">
        <v>16</v>
      </c>
      <c r="L6" s="20"/>
    </row>
    <row r="7" spans="2:12" s="1" customFormat="1" ht="16.5" customHeight="1">
      <c r="B7" s="20"/>
      <c r="E7" s="143" t="str">
        <f>'Rekapitulace stavby'!K6</f>
        <v>III-11742 Hradišťský Újezd - Přešín</v>
      </c>
      <c r="F7" s="142"/>
      <c r="G7" s="142"/>
      <c r="H7" s="142"/>
      <c r="L7" s="20"/>
    </row>
    <row r="8" spans="2:12" s="1" customFormat="1" ht="12" customHeight="1">
      <c r="B8" s="20"/>
      <c r="D8" s="142" t="s">
        <v>91</v>
      </c>
      <c r="L8" s="20"/>
    </row>
    <row r="9" spans="1:31" s="2" customFormat="1" ht="16.5" customHeight="1">
      <c r="A9" s="38"/>
      <c r="B9" s="44"/>
      <c r="C9" s="38"/>
      <c r="D9" s="38"/>
      <c r="E9" s="143" t="s">
        <v>92</v>
      </c>
      <c r="F9" s="38"/>
      <c r="G9" s="38"/>
      <c r="H9" s="38"/>
      <c r="I9" s="38"/>
      <c r="J9" s="38"/>
      <c r="K9" s="38"/>
      <c r="L9" s="14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42" t="s">
        <v>93</v>
      </c>
      <c r="E10" s="38"/>
      <c r="F10" s="38"/>
      <c r="G10" s="38"/>
      <c r="H10" s="38"/>
      <c r="I10" s="38"/>
      <c r="J10" s="38"/>
      <c r="K10" s="38"/>
      <c r="L10" s="14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44"/>
      <c r="C11" s="38"/>
      <c r="D11" s="38"/>
      <c r="E11" s="145" t="s">
        <v>94</v>
      </c>
      <c r="F11" s="38"/>
      <c r="G11" s="38"/>
      <c r="H11" s="38"/>
      <c r="I11" s="38"/>
      <c r="J11" s="38"/>
      <c r="K11" s="38"/>
      <c r="L11" s="14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44"/>
      <c r="C12" s="38"/>
      <c r="D12" s="38"/>
      <c r="E12" s="38"/>
      <c r="F12" s="38"/>
      <c r="G12" s="38"/>
      <c r="H12" s="38"/>
      <c r="I12" s="38"/>
      <c r="J12" s="38"/>
      <c r="K12" s="38"/>
      <c r="L12" s="14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44"/>
      <c r="C13" s="38"/>
      <c r="D13" s="142" t="s">
        <v>19</v>
      </c>
      <c r="E13" s="38"/>
      <c r="F13" s="133" t="s">
        <v>20</v>
      </c>
      <c r="G13" s="38"/>
      <c r="H13" s="38"/>
      <c r="I13" s="142" t="s">
        <v>21</v>
      </c>
      <c r="J13" s="133" t="s">
        <v>20</v>
      </c>
      <c r="K13" s="38"/>
      <c r="L13" s="14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2" t="s">
        <v>23</v>
      </c>
      <c r="E14" s="38"/>
      <c r="F14" s="133" t="s">
        <v>24</v>
      </c>
      <c r="G14" s="38"/>
      <c r="H14" s="38"/>
      <c r="I14" s="142" t="s">
        <v>25</v>
      </c>
      <c r="J14" s="146" t="str">
        <f>'Rekapitulace stavby'!AN8</f>
        <v>15. 3. 2018</v>
      </c>
      <c r="K14" s="38"/>
      <c r="L14" s="14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38"/>
      <c r="J15" s="38"/>
      <c r="K15" s="38"/>
      <c r="L15" s="14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42" t="s">
        <v>29</v>
      </c>
      <c r="E16" s="38"/>
      <c r="F16" s="38"/>
      <c r="G16" s="38"/>
      <c r="H16" s="38"/>
      <c r="I16" s="142" t="s">
        <v>30</v>
      </c>
      <c r="J16" s="133" t="s">
        <v>20</v>
      </c>
      <c r="K16" s="38"/>
      <c r="L16" s="14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44"/>
      <c r="C17" s="38"/>
      <c r="D17" s="38"/>
      <c r="E17" s="133" t="s">
        <v>31</v>
      </c>
      <c r="F17" s="38"/>
      <c r="G17" s="38"/>
      <c r="H17" s="38"/>
      <c r="I17" s="142" t="s">
        <v>32</v>
      </c>
      <c r="J17" s="133" t="s">
        <v>20</v>
      </c>
      <c r="K17" s="38"/>
      <c r="L17" s="14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44"/>
      <c r="C18" s="38"/>
      <c r="D18" s="38"/>
      <c r="E18" s="38"/>
      <c r="F18" s="38"/>
      <c r="G18" s="38"/>
      <c r="H18" s="38"/>
      <c r="I18" s="38"/>
      <c r="J18" s="38"/>
      <c r="K18" s="38"/>
      <c r="L18" s="14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44"/>
      <c r="C19" s="38"/>
      <c r="D19" s="142" t="s">
        <v>33</v>
      </c>
      <c r="E19" s="38"/>
      <c r="F19" s="38"/>
      <c r="G19" s="38"/>
      <c r="H19" s="38"/>
      <c r="I19" s="142" t="s">
        <v>30</v>
      </c>
      <c r="J19" s="33" t="str">
        <f>'Rekapitulace stavby'!AN13</f>
        <v>Vyplň údaj</v>
      </c>
      <c r="K19" s="38"/>
      <c r="L19" s="14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33"/>
      <c r="G20" s="133"/>
      <c r="H20" s="133"/>
      <c r="I20" s="142" t="s">
        <v>32</v>
      </c>
      <c r="J20" s="33" t="str">
        <f>'Rekapitulace stavby'!AN14</f>
        <v>Vyplň údaj</v>
      </c>
      <c r="K20" s="38"/>
      <c r="L20" s="14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44"/>
      <c r="C21" s="38"/>
      <c r="D21" s="38"/>
      <c r="E21" s="38"/>
      <c r="F21" s="38"/>
      <c r="G21" s="38"/>
      <c r="H21" s="38"/>
      <c r="I21" s="38"/>
      <c r="J21" s="38"/>
      <c r="K21" s="38"/>
      <c r="L21" s="14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44"/>
      <c r="C22" s="38"/>
      <c r="D22" s="142" t="s">
        <v>35</v>
      </c>
      <c r="E22" s="38"/>
      <c r="F22" s="38"/>
      <c r="G22" s="38"/>
      <c r="H22" s="38"/>
      <c r="I22" s="142" t="s">
        <v>30</v>
      </c>
      <c r="J22" s="133" t="s">
        <v>20</v>
      </c>
      <c r="K22" s="38"/>
      <c r="L22" s="14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44"/>
      <c r="C23" s="38"/>
      <c r="D23" s="38"/>
      <c r="E23" s="133" t="s">
        <v>36</v>
      </c>
      <c r="F23" s="38"/>
      <c r="G23" s="38"/>
      <c r="H23" s="38"/>
      <c r="I23" s="142" t="s">
        <v>32</v>
      </c>
      <c r="J23" s="133" t="s">
        <v>20</v>
      </c>
      <c r="K23" s="38"/>
      <c r="L23" s="14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44"/>
      <c r="C24" s="38"/>
      <c r="D24" s="38"/>
      <c r="E24" s="38"/>
      <c r="F24" s="38"/>
      <c r="G24" s="38"/>
      <c r="H24" s="38"/>
      <c r="I24" s="38"/>
      <c r="J24" s="38"/>
      <c r="K24" s="38"/>
      <c r="L24" s="14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44"/>
      <c r="C25" s="38"/>
      <c r="D25" s="142" t="s">
        <v>37</v>
      </c>
      <c r="E25" s="38"/>
      <c r="F25" s="38"/>
      <c r="G25" s="38"/>
      <c r="H25" s="38"/>
      <c r="I25" s="142" t="s">
        <v>30</v>
      </c>
      <c r="J25" s="133" t="s">
        <v>20</v>
      </c>
      <c r="K25" s="38"/>
      <c r="L25" s="14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44"/>
      <c r="C26" s="38"/>
      <c r="D26" s="38"/>
      <c r="E26" s="133" t="s">
        <v>24</v>
      </c>
      <c r="F26" s="38"/>
      <c r="G26" s="38"/>
      <c r="H26" s="38"/>
      <c r="I26" s="142" t="s">
        <v>32</v>
      </c>
      <c r="J26" s="133" t="s">
        <v>20</v>
      </c>
      <c r="K26" s="38"/>
      <c r="L26" s="14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38"/>
      <c r="E27" s="38"/>
      <c r="F27" s="38"/>
      <c r="G27" s="38"/>
      <c r="H27" s="38"/>
      <c r="I27" s="38"/>
      <c r="J27" s="38"/>
      <c r="K27" s="38"/>
      <c r="L27" s="144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44"/>
      <c r="C28" s="38"/>
      <c r="D28" s="142" t="s">
        <v>38</v>
      </c>
      <c r="E28" s="38"/>
      <c r="F28" s="38"/>
      <c r="G28" s="38"/>
      <c r="H28" s="38"/>
      <c r="I28" s="38"/>
      <c r="J28" s="38"/>
      <c r="K28" s="38"/>
      <c r="L28" s="14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47"/>
      <c r="B29" s="148"/>
      <c r="C29" s="147"/>
      <c r="D29" s="147"/>
      <c r="E29" s="149" t="s">
        <v>20</v>
      </c>
      <c r="F29" s="149"/>
      <c r="G29" s="149"/>
      <c r="H29" s="149"/>
      <c r="I29" s="147"/>
      <c r="J29" s="147"/>
      <c r="K29" s="147"/>
      <c r="L29" s="150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</row>
    <row r="30" spans="1:31" s="2" customFormat="1" ht="6.95" customHeight="1">
      <c r="A30" s="38"/>
      <c r="B30" s="44"/>
      <c r="C30" s="38"/>
      <c r="D30" s="38"/>
      <c r="E30" s="38"/>
      <c r="F30" s="38"/>
      <c r="G30" s="38"/>
      <c r="H30" s="38"/>
      <c r="I30" s="38"/>
      <c r="J30" s="38"/>
      <c r="K30" s="38"/>
      <c r="L30" s="14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1"/>
      <c r="E31" s="151"/>
      <c r="F31" s="151"/>
      <c r="G31" s="151"/>
      <c r="H31" s="151"/>
      <c r="I31" s="151"/>
      <c r="J31" s="151"/>
      <c r="K31" s="151"/>
      <c r="L31" s="14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52" t="s">
        <v>40</v>
      </c>
      <c r="E32" s="38"/>
      <c r="F32" s="38"/>
      <c r="G32" s="38"/>
      <c r="H32" s="38"/>
      <c r="I32" s="38"/>
      <c r="J32" s="153">
        <f>ROUND(J87,2)</f>
        <v>0</v>
      </c>
      <c r="K32" s="38"/>
      <c r="L32" s="14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51"/>
      <c r="E33" s="151"/>
      <c r="F33" s="151"/>
      <c r="G33" s="151"/>
      <c r="H33" s="151"/>
      <c r="I33" s="151"/>
      <c r="J33" s="151"/>
      <c r="K33" s="151"/>
      <c r="L33" s="14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54" t="s">
        <v>42</v>
      </c>
      <c r="G34" s="38"/>
      <c r="H34" s="38"/>
      <c r="I34" s="154" t="s">
        <v>41</v>
      </c>
      <c r="J34" s="154" t="s">
        <v>43</v>
      </c>
      <c r="K34" s="38"/>
      <c r="L34" s="14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55" t="s">
        <v>44</v>
      </c>
      <c r="E35" s="142" t="s">
        <v>45</v>
      </c>
      <c r="F35" s="156">
        <f>ROUND((SUM(BE87:BE98)),2)</f>
        <v>0</v>
      </c>
      <c r="G35" s="38"/>
      <c r="H35" s="38"/>
      <c r="I35" s="157">
        <v>0.21</v>
      </c>
      <c r="J35" s="156">
        <f>ROUND(((SUM(BE87:BE98))*I35),2)</f>
        <v>0</v>
      </c>
      <c r="K35" s="38"/>
      <c r="L35" s="14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42" t="s">
        <v>46</v>
      </c>
      <c r="F36" s="156">
        <f>ROUND((SUM(BF87:BF98)),2)</f>
        <v>0</v>
      </c>
      <c r="G36" s="38"/>
      <c r="H36" s="38"/>
      <c r="I36" s="157">
        <v>0.15</v>
      </c>
      <c r="J36" s="156">
        <f>ROUND(((SUM(BF87:BF98))*I36),2)</f>
        <v>0</v>
      </c>
      <c r="K36" s="38"/>
      <c r="L36" s="14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2" t="s">
        <v>47</v>
      </c>
      <c r="F37" s="156">
        <f>ROUND((SUM(BG87:BG98)),2)</f>
        <v>0</v>
      </c>
      <c r="G37" s="38"/>
      <c r="H37" s="38"/>
      <c r="I37" s="157">
        <v>0.21</v>
      </c>
      <c r="J37" s="156">
        <f>0</f>
        <v>0</v>
      </c>
      <c r="K37" s="38"/>
      <c r="L37" s="14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42" t="s">
        <v>48</v>
      </c>
      <c r="F38" s="156">
        <f>ROUND((SUM(BH87:BH98)),2)</f>
        <v>0</v>
      </c>
      <c r="G38" s="38"/>
      <c r="H38" s="38"/>
      <c r="I38" s="157">
        <v>0.15</v>
      </c>
      <c r="J38" s="156">
        <f>0</f>
        <v>0</v>
      </c>
      <c r="K38" s="38"/>
      <c r="L38" s="14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42" t="s">
        <v>49</v>
      </c>
      <c r="F39" s="156">
        <f>ROUND((SUM(BI87:BI98)),2)</f>
        <v>0</v>
      </c>
      <c r="G39" s="38"/>
      <c r="H39" s="38"/>
      <c r="I39" s="157">
        <v>0</v>
      </c>
      <c r="J39" s="156">
        <f>0</f>
        <v>0</v>
      </c>
      <c r="K39" s="38"/>
      <c r="L39" s="14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14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58"/>
      <c r="D41" s="159" t="s">
        <v>50</v>
      </c>
      <c r="E41" s="160"/>
      <c r="F41" s="160"/>
      <c r="G41" s="161" t="s">
        <v>51</v>
      </c>
      <c r="H41" s="162" t="s">
        <v>52</v>
      </c>
      <c r="I41" s="160"/>
      <c r="J41" s="163">
        <f>SUM(J32:J39)</f>
        <v>0</v>
      </c>
      <c r="K41" s="164"/>
      <c r="L41" s="144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165"/>
      <c r="C42" s="166"/>
      <c r="D42" s="166"/>
      <c r="E42" s="166"/>
      <c r="F42" s="166"/>
      <c r="G42" s="166"/>
      <c r="H42" s="166"/>
      <c r="I42" s="166"/>
      <c r="J42" s="166"/>
      <c r="K42" s="166"/>
      <c r="L42" s="144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6" spans="1:31" s="2" customFormat="1" ht="6.95" customHeight="1" hidden="1">
      <c r="A46" s="38"/>
      <c r="B46" s="167"/>
      <c r="C46" s="168"/>
      <c r="D46" s="168"/>
      <c r="E46" s="168"/>
      <c r="F46" s="168"/>
      <c r="G46" s="168"/>
      <c r="H46" s="168"/>
      <c r="I46" s="168"/>
      <c r="J46" s="168"/>
      <c r="K46" s="168"/>
      <c r="L46" s="14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24.95" customHeight="1" hidden="1">
      <c r="A47" s="38"/>
      <c r="B47" s="39"/>
      <c r="C47" s="23" t="s">
        <v>95</v>
      </c>
      <c r="D47" s="40"/>
      <c r="E47" s="40"/>
      <c r="F47" s="40"/>
      <c r="G47" s="40"/>
      <c r="H47" s="40"/>
      <c r="I47" s="40"/>
      <c r="J47" s="40"/>
      <c r="K47" s="40"/>
      <c r="L47" s="14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6.95" customHeight="1" hidden="1">
      <c r="A48" s="38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14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 hidden="1">
      <c r="A49" s="38"/>
      <c r="B49" s="39"/>
      <c r="C49" s="32" t="s">
        <v>16</v>
      </c>
      <c r="D49" s="40"/>
      <c r="E49" s="40"/>
      <c r="F49" s="40"/>
      <c r="G49" s="40"/>
      <c r="H49" s="40"/>
      <c r="I49" s="40"/>
      <c r="J49" s="40"/>
      <c r="K49" s="40"/>
      <c r="L49" s="14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 hidden="1">
      <c r="A50" s="38"/>
      <c r="B50" s="39"/>
      <c r="C50" s="40"/>
      <c r="D50" s="40"/>
      <c r="E50" s="169" t="str">
        <f>E7</f>
        <v>III-11742 Hradišťský Újezd - Přešín</v>
      </c>
      <c r="F50" s="32"/>
      <c r="G50" s="32"/>
      <c r="H50" s="32"/>
      <c r="I50" s="40"/>
      <c r="J50" s="40"/>
      <c r="K50" s="40"/>
      <c r="L50" s="14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2:12" s="1" customFormat="1" ht="12" customHeight="1" hidden="1">
      <c r="B51" s="21"/>
      <c r="C51" s="32" t="s">
        <v>91</v>
      </c>
      <c r="D51" s="22"/>
      <c r="E51" s="22"/>
      <c r="F51" s="22"/>
      <c r="G51" s="22"/>
      <c r="H51" s="22"/>
      <c r="I51" s="22"/>
      <c r="J51" s="22"/>
      <c r="K51" s="22"/>
      <c r="L51" s="20"/>
    </row>
    <row r="52" spans="1:31" s="2" customFormat="1" ht="16.5" customHeight="1" hidden="1">
      <c r="A52" s="38"/>
      <c r="B52" s="39"/>
      <c r="C52" s="40"/>
      <c r="D52" s="40"/>
      <c r="E52" s="169" t="s">
        <v>92</v>
      </c>
      <c r="F52" s="40"/>
      <c r="G52" s="40"/>
      <c r="H52" s="40"/>
      <c r="I52" s="40"/>
      <c r="J52" s="40"/>
      <c r="K52" s="40"/>
      <c r="L52" s="14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12" customHeight="1" hidden="1">
      <c r="A53" s="38"/>
      <c r="B53" s="39"/>
      <c r="C53" s="32" t="s">
        <v>93</v>
      </c>
      <c r="D53" s="40"/>
      <c r="E53" s="40"/>
      <c r="F53" s="40"/>
      <c r="G53" s="40"/>
      <c r="H53" s="40"/>
      <c r="I53" s="40"/>
      <c r="J53" s="40"/>
      <c r="K53" s="40"/>
      <c r="L53" s="14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6.5" customHeight="1" hidden="1">
      <c r="A54" s="38"/>
      <c r="B54" s="39"/>
      <c r="C54" s="40"/>
      <c r="D54" s="40"/>
      <c r="E54" s="69" t="str">
        <f>E11</f>
        <v>00 - VEDLEJŠÍ A OSTATNÍ NÁKLADY</v>
      </c>
      <c r="F54" s="40"/>
      <c r="G54" s="40"/>
      <c r="H54" s="40"/>
      <c r="I54" s="40"/>
      <c r="J54" s="40"/>
      <c r="K54" s="40"/>
      <c r="L54" s="14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6.95" customHeight="1" hidden="1">
      <c r="A55" s="38"/>
      <c r="B55" s="39"/>
      <c r="C55" s="40"/>
      <c r="D55" s="40"/>
      <c r="E55" s="40"/>
      <c r="F55" s="40"/>
      <c r="G55" s="40"/>
      <c r="H55" s="40"/>
      <c r="I55" s="40"/>
      <c r="J55" s="40"/>
      <c r="K55" s="40"/>
      <c r="L55" s="14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2" customHeight="1" hidden="1">
      <c r="A56" s="38"/>
      <c r="B56" s="39"/>
      <c r="C56" s="32" t="s">
        <v>23</v>
      </c>
      <c r="D56" s="40"/>
      <c r="E56" s="40"/>
      <c r="F56" s="27" t="str">
        <f>F14</f>
        <v xml:space="preserve"> </v>
      </c>
      <c r="G56" s="40"/>
      <c r="H56" s="40"/>
      <c r="I56" s="32" t="s">
        <v>25</v>
      </c>
      <c r="J56" s="72" t="str">
        <f>IF(J14="","",J14)</f>
        <v>15. 3. 2018</v>
      </c>
      <c r="K56" s="40"/>
      <c r="L56" s="14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6.95" customHeight="1" hidden="1">
      <c r="A57" s="38"/>
      <c r="B57" s="39"/>
      <c r="C57" s="40"/>
      <c r="D57" s="40"/>
      <c r="E57" s="40"/>
      <c r="F57" s="40"/>
      <c r="G57" s="40"/>
      <c r="H57" s="40"/>
      <c r="I57" s="40"/>
      <c r="J57" s="40"/>
      <c r="K57" s="40"/>
      <c r="L57" s="14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5.15" customHeight="1" hidden="1">
      <c r="A58" s="38"/>
      <c r="B58" s="39"/>
      <c r="C58" s="32" t="s">
        <v>29</v>
      </c>
      <c r="D58" s="40"/>
      <c r="E58" s="40"/>
      <c r="F58" s="27" t="str">
        <f>E17</f>
        <v>Správa a údržba silnic Plzeňského kraje</v>
      </c>
      <c r="G58" s="40"/>
      <c r="H58" s="40"/>
      <c r="I58" s="32" t="s">
        <v>35</v>
      </c>
      <c r="J58" s="36" t="str">
        <f>E23</f>
        <v>SG Geotechnika</v>
      </c>
      <c r="K58" s="40"/>
      <c r="L58" s="14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31" s="2" customFormat="1" ht="15.15" customHeight="1" hidden="1">
      <c r="A59" s="38"/>
      <c r="B59" s="39"/>
      <c r="C59" s="32" t="s">
        <v>33</v>
      </c>
      <c r="D59" s="40"/>
      <c r="E59" s="40"/>
      <c r="F59" s="27" t="str">
        <f>IF(E20="","",E20)</f>
        <v>Vyplň údaj</v>
      </c>
      <c r="G59" s="40"/>
      <c r="H59" s="40"/>
      <c r="I59" s="32" t="s">
        <v>37</v>
      </c>
      <c r="J59" s="36" t="str">
        <f>E26</f>
        <v xml:space="preserve"> </v>
      </c>
      <c r="K59" s="40"/>
      <c r="L59" s="14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</row>
    <row r="60" spans="1:31" s="2" customFormat="1" ht="10.3" customHeight="1" hidden="1">
      <c r="A60" s="38"/>
      <c r="B60" s="39"/>
      <c r="C60" s="40"/>
      <c r="D60" s="40"/>
      <c r="E60" s="40"/>
      <c r="F60" s="40"/>
      <c r="G60" s="40"/>
      <c r="H60" s="40"/>
      <c r="I60" s="40"/>
      <c r="J60" s="40"/>
      <c r="K60" s="40"/>
      <c r="L60" s="144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</row>
    <row r="61" spans="1:31" s="2" customFormat="1" ht="29.25" customHeight="1" hidden="1">
      <c r="A61" s="38"/>
      <c r="B61" s="39"/>
      <c r="C61" s="170" t="s">
        <v>96</v>
      </c>
      <c r="D61" s="171"/>
      <c r="E61" s="171"/>
      <c r="F61" s="171"/>
      <c r="G61" s="171"/>
      <c r="H61" s="171"/>
      <c r="I61" s="171"/>
      <c r="J61" s="172" t="s">
        <v>97</v>
      </c>
      <c r="K61" s="171"/>
      <c r="L61" s="144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1:31" s="2" customFormat="1" ht="10.3" customHeight="1" hidden="1">
      <c r="A62" s="38"/>
      <c r="B62" s="39"/>
      <c r="C62" s="40"/>
      <c r="D62" s="40"/>
      <c r="E62" s="40"/>
      <c r="F62" s="40"/>
      <c r="G62" s="40"/>
      <c r="H62" s="40"/>
      <c r="I62" s="40"/>
      <c r="J62" s="40"/>
      <c r="K62" s="40"/>
      <c r="L62" s="144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</row>
    <row r="63" spans="1:47" s="2" customFormat="1" ht="22.8" customHeight="1" hidden="1">
      <c r="A63" s="38"/>
      <c r="B63" s="39"/>
      <c r="C63" s="173" t="s">
        <v>72</v>
      </c>
      <c r="D63" s="40"/>
      <c r="E63" s="40"/>
      <c r="F63" s="40"/>
      <c r="G63" s="40"/>
      <c r="H63" s="40"/>
      <c r="I63" s="40"/>
      <c r="J63" s="102">
        <f>J87</f>
        <v>0</v>
      </c>
      <c r="K63" s="40"/>
      <c r="L63" s="144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U63" s="17" t="s">
        <v>98</v>
      </c>
    </row>
    <row r="64" spans="1:31" s="9" customFormat="1" ht="24.95" customHeight="1" hidden="1">
      <c r="A64" s="9"/>
      <c r="B64" s="174"/>
      <c r="C64" s="175"/>
      <c r="D64" s="176" t="s">
        <v>99</v>
      </c>
      <c r="E64" s="177"/>
      <c r="F64" s="177"/>
      <c r="G64" s="177"/>
      <c r="H64" s="177"/>
      <c r="I64" s="177"/>
      <c r="J64" s="178">
        <f>J88</f>
        <v>0</v>
      </c>
      <c r="K64" s="175"/>
      <c r="L64" s="17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9" customFormat="1" ht="24.95" customHeight="1" hidden="1">
      <c r="A65" s="9"/>
      <c r="B65" s="174"/>
      <c r="C65" s="175"/>
      <c r="D65" s="176" t="s">
        <v>100</v>
      </c>
      <c r="E65" s="177"/>
      <c r="F65" s="177"/>
      <c r="G65" s="177"/>
      <c r="H65" s="177"/>
      <c r="I65" s="177"/>
      <c r="J65" s="178">
        <f>J93</f>
        <v>0</v>
      </c>
      <c r="K65" s="175"/>
      <c r="L65" s="17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</row>
    <row r="66" spans="1:31" s="2" customFormat="1" ht="21.8" customHeight="1" hidden="1">
      <c r="A66" s="38"/>
      <c r="B66" s="39"/>
      <c r="C66" s="40"/>
      <c r="D66" s="40"/>
      <c r="E66" s="40"/>
      <c r="F66" s="40"/>
      <c r="G66" s="40"/>
      <c r="H66" s="40"/>
      <c r="I66" s="40"/>
      <c r="J66" s="40"/>
      <c r="K66" s="40"/>
      <c r="L66" s="144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</row>
    <row r="67" spans="1:31" s="2" customFormat="1" ht="6.95" customHeight="1" hidden="1">
      <c r="A67" s="38"/>
      <c r="B67" s="59"/>
      <c r="C67" s="60"/>
      <c r="D67" s="60"/>
      <c r="E67" s="60"/>
      <c r="F67" s="60"/>
      <c r="G67" s="60"/>
      <c r="H67" s="60"/>
      <c r="I67" s="60"/>
      <c r="J67" s="60"/>
      <c r="K67" s="60"/>
      <c r="L67" s="144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</row>
    <row r="68" ht="12" hidden="1"/>
    <row r="69" ht="12" hidden="1"/>
    <row r="70" ht="12" hidden="1"/>
    <row r="71" spans="1:31" s="2" customFormat="1" ht="6.95" customHeight="1">
      <c r="A71" s="38"/>
      <c r="B71" s="61"/>
      <c r="C71" s="62"/>
      <c r="D71" s="62"/>
      <c r="E71" s="62"/>
      <c r="F71" s="62"/>
      <c r="G71" s="62"/>
      <c r="H71" s="62"/>
      <c r="I71" s="62"/>
      <c r="J71" s="62"/>
      <c r="K71" s="62"/>
      <c r="L71" s="144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pans="1:31" s="2" customFormat="1" ht="24.95" customHeight="1">
      <c r="A72" s="38"/>
      <c r="B72" s="39"/>
      <c r="C72" s="23" t="s">
        <v>101</v>
      </c>
      <c r="D72" s="40"/>
      <c r="E72" s="40"/>
      <c r="F72" s="40"/>
      <c r="G72" s="40"/>
      <c r="H72" s="40"/>
      <c r="I72" s="40"/>
      <c r="J72" s="40"/>
      <c r="K72" s="40"/>
      <c r="L72" s="144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6.95" customHeight="1">
      <c r="A73" s="38"/>
      <c r="B73" s="39"/>
      <c r="C73" s="40"/>
      <c r="D73" s="40"/>
      <c r="E73" s="40"/>
      <c r="F73" s="40"/>
      <c r="G73" s="40"/>
      <c r="H73" s="40"/>
      <c r="I73" s="40"/>
      <c r="J73" s="40"/>
      <c r="K73" s="40"/>
      <c r="L73" s="144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12" customHeight="1">
      <c r="A74" s="38"/>
      <c r="B74" s="39"/>
      <c r="C74" s="32" t="s">
        <v>16</v>
      </c>
      <c r="D74" s="40"/>
      <c r="E74" s="40"/>
      <c r="F74" s="40"/>
      <c r="G74" s="40"/>
      <c r="H74" s="40"/>
      <c r="I74" s="40"/>
      <c r="J74" s="40"/>
      <c r="K74" s="40"/>
      <c r="L74" s="144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16.5" customHeight="1">
      <c r="A75" s="38"/>
      <c r="B75" s="39"/>
      <c r="C75" s="40"/>
      <c r="D75" s="40"/>
      <c r="E75" s="169" t="str">
        <f>E7</f>
        <v>III-11742 Hradišťský Újezd - Přešín</v>
      </c>
      <c r="F75" s="32"/>
      <c r="G75" s="32"/>
      <c r="H75" s="32"/>
      <c r="I75" s="40"/>
      <c r="J75" s="40"/>
      <c r="K75" s="40"/>
      <c r="L75" s="144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2:12" s="1" customFormat="1" ht="12" customHeight="1">
      <c r="B76" s="21"/>
      <c r="C76" s="32" t="s">
        <v>91</v>
      </c>
      <c r="D76" s="22"/>
      <c r="E76" s="22"/>
      <c r="F76" s="22"/>
      <c r="G76" s="22"/>
      <c r="H76" s="22"/>
      <c r="I76" s="22"/>
      <c r="J76" s="22"/>
      <c r="K76" s="22"/>
      <c r="L76" s="20"/>
    </row>
    <row r="77" spans="1:31" s="2" customFormat="1" ht="16.5" customHeight="1">
      <c r="A77" s="38"/>
      <c r="B77" s="39"/>
      <c r="C77" s="40"/>
      <c r="D77" s="40"/>
      <c r="E77" s="169" t="s">
        <v>92</v>
      </c>
      <c r="F77" s="40"/>
      <c r="G77" s="40"/>
      <c r="H77" s="40"/>
      <c r="I77" s="40"/>
      <c r="J77" s="40"/>
      <c r="K77" s="40"/>
      <c r="L77" s="14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12" customHeight="1">
      <c r="A78" s="38"/>
      <c r="B78" s="39"/>
      <c r="C78" s="32" t="s">
        <v>93</v>
      </c>
      <c r="D78" s="40"/>
      <c r="E78" s="40"/>
      <c r="F78" s="40"/>
      <c r="G78" s="40"/>
      <c r="H78" s="40"/>
      <c r="I78" s="40"/>
      <c r="J78" s="40"/>
      <c r="K78" s="40"/>
      <c r="L78" s="14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16.5" customHeight="1">
      <c r="A79" s="38"/>
      <c r="B79" s="39"/>
      <c r="C79" s="40"/>
      <c r="D79" s="40"/>
      <c r="E79" s="69" t="str">
        <f>E11</f>
        <v>00 - VEDLEJŠÍ A OSTATNÍ NÁKLADY</v>
      </c>
      <c r="F79" s="40"/>
      <c r="G79" s="40"/>
      <c r="H79" s="40"/>
      <c r="I79" s="40"/>
      <c r="J79" s="40"/>
      <c r="K79" s="40"/>
      <c r="L79" s="14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6.95" customHeight="1">
      <c r="A80" s="38"/>
      <c r="B80" s="39"/>
      <c r="C80" s="40"/>
      <c r="D80" s="40"/>
      <c r="E80" s="40"/>
      <c r="F80" s="40"/>
      <c r="G80" s="40"/>
      <c r="H80" s="40"/>
      <c r="I80" s="40"/>
      <c r="J80" s="40"/>
      <c r="K80" s="40"/>
      <c r="L80" s="144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12" customHeight="1">
      <c r="A81" s="38"/>
      <c r="B81" s="39"/>
      <c r="C81" s="32" t="s">
        <v>23</v>
      </c>
      <c r="D81" s="40"/>
      <c r="E81" s="40"/>
      <c r="F81" s="27" t="str">
        <f>F14</f>
        <v xml:space="preserve"> </v>
      </c>
      <c r="G81" s="40"/>
      <c r="H81" s="40"/>
      <c r="I81" s="32" t="s">
        <v>25</v>
      </c>
      <c r="J81" s="72" t="str">
        <f>IF(J14="","",J14)</f>
        <v>15. 3. 2018</v>
      </c>
      <c r="K81" s="40"/>
      <c r="L81" s="144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6.95" customHeight="1">
      <c r="A82" s="38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144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15.15" customHeight="1">
      <c r="A83" s="38"/>
      <c r="B83" s="39"/>
      <c r="C83" s="32" t="s">
        <v>29</v>
      </c>
      <c r="D83" s="40"/>
      <c r="E83" s="40"/>
      <c r="F83" s="27" t="str">
        <f>E17</f>
        <v>Správa a údržba silnic Plzeňského kraje</v>
      </c>
      <c r="G83" s="40"/>
      <c r="H83" s="40"/>
      <c r="I83" s="32" t="s">
        <v>35</v>
      </c>
      <c r="J83" s="36" t="str">
        <f>E23</f>
        <v>SG Geotechnika</v>
      </c>
      <c r="K83" s="40"/>
      <c r="L83" s="144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5.15" customHeight="1">
      <c r="A84" s="38"/>
      <c r="B84" s="39"/>
      <c r="C84" s="32" t="s">
        <v>33</v>
      </c>
      <c r="D84" s="40"/>
      <c r="E84" s="40"/>
      <c r="F84" s="27" t="str">
        <f>IF(E20="","",E20)</f>
        <v>Vyplň údaj</v>
      </c>
      <c r="G84" s="40"/>
      <c r="H84" s="40"/>
      <c r="I84" s="32" t="s">
        <v>37</v>
      </c>
      <c r="J84" s="36" t="str">
        <f>E26</f>
        <v xml:space="preserve"> </v>
      </c>
      <c r="K84" s="40"/>
      <c r="L84" s="144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0.3" customHeight="1">
      <c r="A85" s="38"/>
      <c r="B85" s="39"/>
      <c r="C85" s="40"/>
      <c r="D85" s="40"/>
      <c r="E85" s="40"/>
      <c r="F85" s="40"/>
      <c r="G85" s="40"/>
      <c r="H85" s="40"/>
      <c r="I85" s="40"/>
      <c r="J85" s="40"/>
      <c r="K85" s="40"/>
      <c r="L85" s="144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10" customFormat="1" ht="29.25" customHeight="1">
      <c r="A86" s="180"/>
      <c r="B86" s="181"/>
      <c r="C86" s="182" t="s">
        <v>102</v>
      </c>
      <c r="D86" s="183" t="s">
        <v>59</v>
      </c>
      <c r="E86" s="183" t="s">
        <v>55</v>
      </c>
      <c r="F86" s="183" t="s">
        <v>56</v>
      </c>
      <c r="G86" s="183" t="s">
        <v>103</v>
      </c>
      <c r="H86" s="183" t="s">
        <v>104</v>
      </c>
      <c r="I86" s="183" t="s">
        <v>105</v>
      </c>
      <c r="J86" s="183" t="s">
        <v>97</v>
      </c>
      <c r="K86" s="184" t="s">
        <v>106</v>
      </c>
      <c r="L86" s="185"/>
      <c r="M86" s="92" t="s">
        <v>20</v>
      </c>
      <c r="N86" s="93" t="s">
        <v>44</v>
      </c>
      <c r="O86" s="93" t="s">
        <v>107</v>
      </c>
      <c r="P86" s="93" t="s">
        <v>108</v>
      </c>
      <c r="Q86" s="93" t="s">
        <v>109</v>
      </c>
      <c r="R86" s="93" t="s">
        <v>110</v>
      </c>
      <c r="S86" s="93" t="s">
        <v>111</v>
      </c>
      <c r="T86" s="94" t="s">
        <v>112</v>
      </c>
      <c r="U86" s="180"/>
      <c r="V86" s="180"/>
      <c r="W86" s="180"/>
      <c r="X86" s="180"/>
      <c r="Y86" s="180"/>
      <c r="Z86" s="180"/>
      <c r="AA86" s="180"/>
      <c r="AB86" s="180"/>
      <c r="AC86" s="180"/>
      <c r="AD86" s="180"/>
      <c r="AE86" s="180"/>
    </row>
    <row r="87" spans="1:63" s="2" customFormat="1" ht="22.8" customHeight="1">
      <c r="A87" s="38"/>
      <c r="B87" s="39"/>
      <c r="C87" s="99" t="s">
        <v>113</v>
      </c>
      <c r="D87" s="40"/>
      <c r="E87" s="40"/>
      <c r="F87" s="40"/>
      <c r="G87" s="40"/>
      <c r="H87" s="40"/>
      <c r="I87" s="40"/>
      <c r="J87" s="186">
        <f>BK87</f>
        <v>0</v>
      </c>
      <c r="K87" s="40"/>
      <c r="L87" s="44"/>
      <c r="M87" s="95"/>
      <c r="N87" s="187"/>
      <c r="O87" s="96"/>
      <c r="P87" s="188">
        <f>P88+P93</f>
        <v>0</v>
      </c>
      <c r="Q87" s="96"/>
      <c r="R87" s="188">
        <f>R88+R93</f>
        <v>0</v>
      </c>
      <c r="S87" s="96"/>
      <c r="T87" s="189">
        <f>T88+T93</f>
        <v>0</v>
      </c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T87" s="17" t="s">
        <v>73</v>
      </c>
      <c r="AU87" s="17" t="s">
        <v>98</v>
      </c>
      <c r="BK87" s="190">
        <f>BK88+BK93</f>
        <v>0</v>
      </c>
    </row>
    <row r="88" spans="1:63" s="11" customFormat="1" ht="25.9" customHeight="1">
      <c r="A88" s="11"/>
      <c r="B88" s="191"/>
      <c r="C88" s="192"/>
      <c r="D88" s="193" t="s">
        <v>73</v>
      </c>
      <c r="E88" s="194" t="s">
        <v>114</v>
      </c>
      <c r="F88" s="194" t="s">
        <v>115</v>
      </c>
      <c r="G88" s="192"/>
      <c r="H88" s="192"/>
      <c r="I88" s="195"/>
      <c r="J88" s="196">
        <f>BK88</f>
        <v>0</v>
      </c>
      <c r="K88" s="192"/>
      <c r="L88" s="197"/>
      <c r="M88" s="198"/>
      <c r="N88" s="199"/>
      <c r="O88" s="199"/>
      <c r="P88" s="200">
        <f>SUM(P89:P92)</f>
        <v>0</v>
      </c>
      <c r="Q88" s="199"/>
      <c r="R88" s="200">
        <f>SUM(R89:R92)</f>
        <v>0</v>
      </c>
      <c r="S88" s="199"/>
      <c r="T88" s="201">
        <f>SUM(T89:T92)</f>
        <v>0</v>
      </c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R88" s="202" t="s">
        <v>22</v>
      </c>
      <c r="AT88" s="203" t="s">
        <v>73</v>
      </c>
      <c r="AU88" s="203" t="s">
        <v>74</v>
      </c>
      <c r="AY88" s="202" t="s">
        <v>116</v>
      </c>
      <c r="BK88" s="204">
        <f>SUM(BK89:BK92)</f>
        <v>0</v>
      </c>
    </row>
    <row r="89" spans="1:65" s="2" customFormat="1" ht="24.15" customHeight="1">
      <c r="A89" s="38"/>
      <c r="B89" s="39"/>
      <c r="C89" s="205" t="s">
        <v>22</v>
      </c>
      <c r="D89" s="205" t="s">
        <v>117</v>
      </c>
      <c r="E89" s="206" t="s">
        <v>118</v>
      </c>
      <c r="F89" s="207" t="s">
        <v>119</v>
      </c>
      <c r="G89" s="208" t="s">
        <v>120</v>
      </c>
      <c r="H89" s="209">
        <v>1</v>
      </c>
      <c r="I89" s="210"/>
      <c r="J89" s="211">
        <f>ROUND(I89*H89,2)</f>
        <v>0</v>
      </c>
      <c r="K89" s="207" t="s">
        <v>121</v>
      </c>
      <c r="L89" s="44"/>
      <c r="M89" s="212" t="s">
        <v>20</v>
      </c>
      <c r="N89" s="213" t="s">
        <v>45</v>
      </c>
      <c r="O89" s="84"/>
      <c r="P89" s="214">
        <f>O89*H89</f>
        <v>0</v>
      </c>
      <c r="Q89" s="214">
        <v>0</v>
      </c>
      <c r="R89" s="214">
        <f>Q89*H89</f>
        <v>0</v>
      </c>
      <c r="S89" s="214">
        <v>0</v>
      </c>
      <c r="T89" s="215">
        <f>S89*H89</f>
        <v>0</v>
      </c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R89" s="216" t="s">
        <v>122</v>
      </c>
      <c r="AT89" s="216" t="s">
        <v>117</v>
      </c>
      <c r="AU89" s="216" t="s">
        <v>22</v>
      </c>
      <c r="AY89" s="17" t="s">
        <v>116</v>
      </c>
      <c r="BE89" s="217">
        <f>IF(N89="základní",J89,0)</f>
        <v>0</v>
      </c>
      <c r="BF89" s="217">
        <f>IF(N89="snížená",J89,0)</f>
        <v>0</v>
      </c>
      <c r="BG89" s="217">
        <f>IF(N89="zákl. přenesená",J89,0)</f>
        <v>0</v>
      </c>
      <c r="BH89" s="217">
        <f>IF(N89="sníž. přenesená",J89,0)</f>
        <v>0</v>
      </c>
      <c r="BI89" s="217">
        <f>IF(N89="nulová",J89,0)</f>
        <v>0</v>
      </c>
      <c r="BJ89" s="17" t="s">
        <v>22</v>
      </c>
      <c r="BK89" s="217">
        <f>ROUND(I89*H89,2)</f>
        <v>0</v>
      </c>
      <c r="BL89" s="17" t="s">
        <v>122</v>
      </c>
      <c r="BM89" s="216" t="s">
        <v>123</v>
      </c>
    </row>
    <row r="90" spans="1:65" s="2" customFormat="1" ht="24.15" customHeight="1">
      <c r="A90" s="38"/>
      <c r="B90" s="39"/>
      <c r="C90" s="205" t="s">
        <v>78</v>
      </c>
      <c r="D90" s="205" t="s">
        <v>117</v>
      </c>
      <c r="E90" s="206" t="s">
        <v>124</v>
      </c>
      <c r="F90" s="207" t="s">
        <v>125</v>
      </c>
      <c r="G90" s="208" t="s">
        <v>126</v>
      </c>
      <c r="H90" s="209">
        <v>2</v>
      </c>
      <c r="I90" s="210"/>
      <c r="J90" s="211">
        <f>ROUND(I90*H90,2)</f>
        <v>0</v>
      </c>
      <c r="K90" s="207" t="s">
        <v>121</v>
      </c>
      <c r="L90" s="44"/>
      <c r="M90" s="212" t="s">
        <v>20</v>
      </c>
      <c r="N90" s="213" t="s">
        <v>45</v>
      </c>
      <c r="O90" s="84"/>
      <c r="P90" s="214">
        <f>O90*H90</f>
        <v>0</v>
      </c>
      <c r="Q90" s="214">
        <v>0</v>
      </c>
      <c r="R90" s="214">
        <f>Q90*H90</f>
        <v>0</v>
      </c>
      <c r="S90" s="214">
        <v>0</v>
      </c>
      <c r="T90" s="215">
        <f>S90*H90</f>
        <v>0</v>
      </c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R90" s="216" t="s">
        <v>122</v>
      </c>
      <c r="AT90" s="216" t="s">
        <v>117</v>
      </c>
      <c r="AU90" s="216" t="s">
        <v>22</v>
      </c>
      <c r="AY90" s="17" t="s">
        <v>116</v>
      </c>
      <c r="BE90" s="217">
        <f>IF(N90="základní",J90,0)</f>
        <v>0</v>
      </c>
      <c r="BF90" s="217">
        <f>IF(N90="snížená",J90,0)</f>
        <v>0</v>
      </c>
      <c r="BG90" s="217">
        <f>IF(N90="zákl. přenesená",J90,0)</f>
        <v>0</v>
      </c>
      <c r="BH90" s="217">
        <f>IF(N90="sníž. přenesená",J90,0)</f>
        <v>0</v>
      </c>
      <c r="BI90" s="217">
        <f>IF(N90="nulová",J90,0)</f>
        <v>0</v>
      </c>
      <c r="BJ90" s="17" t="s">
        <v>22</v>
      </c>
      <c r="BK90" s="217">
        <f>ROUND(I90*H90,2)</f>
        <v>0</v>
      </c>
      <c r="BL90" s="17" t="s">
        <v>122</v>
      </c>
      <c r="BM90" s="216" t="s">
        <v>127</v>
      </c>
    </row>
    <row r="91" spans="1:47" s="2" customFormat="1" ht="12">
      <c r="A91" s="38"/>
      <c r="B91" s="39"/>
      <c r="C91" s="40"/>
      <c r="D91" s="218" t="s">
        <v>128</v>
      </c>
      <c r="E91" s="40"/>
      <c r="F91" s="219" t="s">
        <v>129</v>
      </c>
      <c r="G91" s="40"/>
      <c r="H91" s="40"/>
      <c r="I91" s="220"/>
      <c r="J91" s="40"/>
      <c r="K91" s="40"/>
      <c r="L91" s="44"/>
      <c r="M91" s="221"/>
      <c r="N91" s="222"/>
      <c r="O91" s="84"/>
      <c r="P91" s="84"/>
      <c r="Q91" s="84"/>
      <c r="R91" s="84"/>
      <c r="S91" s="84"/>
      <c r="T91" s="85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T91" s="17" t="s">
        <v>128</v>
      </c>
      <c r="AU91" s="17" t="s">
        <v>22</v>
      </c>
    </row>
    <row r="92" spans="1:65" s="2" customFormat="1" ht="24.15" customHeight="1">
      <c r="A92" s="38"/>
      <c r="B92" s="39"/>
      <c r="C92" s="205" t="s">
        <v>130</v>
      </c>
      <c r="D92" s="205" t="s">
        <v>117</v>
      </c>
      <c r="E92" s="206" t="s">
        <v>131</v>
      </c>
      <c r="F92" s="207" t="s">
        <v>125</v>
      </c>
      <c r="G92" s="208" t="s">
        <v>120</v>
      </c>
      <c r="H92" s="209">
        <v>1</v>
      </c>
      <c r="I92" s="210"/>
      <c r="J92" s="211">
        <f>ROUND(I92*H92,2)</f>
        <v>0</v>
      </c>
      <c r="K92" s="207" t="s">
        <v>20</v>
      </c>
      <c r="L92" s="44"/>
      <c r="M92" s="212" t="s">
        <v>20</v>
      </c>
      <c r="N92" s="213" t="s">
        <v>45</v>
      </c>
      <c r="O92" s="84"/>
      <c r="P92" s="214">
        <f>O92*H92</f>
        <v>0</v>
      </c>
      <c r="Q92" s="214">
        <v>0</v>
      </c>
      <c r="R92" s="214">
        <f>Q92*H92</f>
        <v>0</v>
      </c>
      <c r="S92" s="214">
        <v>0</v>
      </c>
      <c r="T92" s="215">
        <f>S92*H92</f>
        <v>0</v>
      </c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R92" s="216" t="s">
        <v>122</v>
      </c>
      <c r="AT92" s="216" t="s">
        <v>117</v>
      </c>
      <c r="AU92" s="216" t="s">
        <v>22</v>
      </c>
      <c r="AY92" s="17" t="s">
        <v>116</v>
      </c>
      <c r="BE92" s="217">
        <f>IF(N92="základní",J92,0)</f>
        <v>0</v>
      </c>
      <c r="BF92" s="217">
        <f>IF(N92="snížená",J92,0)</f>
        <v>0</v>
      </c>
      <c r="BG92" s="217">
        <f>IF(N92="zákl. přenesená",J92,0)</f>
        <v>0</v>
      </c>
      <c r="BH92" s="217">
        <f>IF(N92="sníž. přenesená",J92,0)</f>
        <v>0</v>
      </c>
      <c r="BI92" s="217">
        <f>IF(N92="nulová",J92,0)</f>
        <v>0</v>
      </c>
      <c r="BJ92" s="17" t="s">
        <v>22</v>
      </c>
      <c r="BK92" s="217">
        <f>ROUND(I92*H92,2)</f>
        <v>0</v>
      </c>
      <c r="BL92" s="17" t="s">
        <v>122</v>
      </c>
      <c r="BM92" s="216" t="s">
        <v>132</v>
      </c>
    </row>
    <row r="93" spans="1:63" s="11" customFormat="1" ht="25.9" customHeight="1">
      <c r="A93" s="11"/>
      <c r="B93" s="191"/>
      <c r="C93" s="192"/>
      <c r="D93" s="193" t="s">
        <v>73</v>
      </c>
      <c r="E93" s="194" t="s">
        <v>133</v>
      </c>
      <c r="F93" s="194" t="s">
        <v>134</v>
      </c>
      <c r="G93" s="192"/>
      <c r="H93" s="192"/>
      <c r="I93" s="195"/>
      <c r="J93" s="196">
        <f>BK93</f>
        <v>0</v>
      </c>
      <c r="K93" s="192"/>
      <c r="L93" s="197"/>
      <c r="M93" s="198"/>
      <c r="N93" s="199"/>
      <c r="O93" s="199"/>
      <c r="P93" s="200">
        <f>SUM(P94:P98)</f>
        <v>0</v>
      </c>
      <c r="Q93" s="199"/>
      <c r="R93" s="200">
        <f>SUM(R94:R98)</f>
        <v>0</v>
      </c>
      <c r="S93" s="199"/>
      <c r="T93" s="201">
        <f>SUM(T94:T98)</f>
        <v>0</v>
      </c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R93" s="202" t="s">
        <v>22</v>
      </c>
      <c r="AT93" s="203" t="s">
        <v>73</v>
      </c>
      <c r="AU93" s="203" t="s">
        <v>74</v>
      </c>
      <c r="AY93" s="202" t="s">
        <v>116</v>
      </c>
      <c r="BK93" s="204">
        <f>SUM(BK94:BK98)</f>
        <v>0</v>
      </c>
    </row>
    <row r="94" spans="1:65" s="2" customFormat="1" ht="24.15" customHeight="1">
      <c r="A94" s="38"/>
      <c r="B94" s="39"/>
      <c r="C94" s="205" t="s">
        <v>135</v>
      </c>
      <c r="D94" s="205" t="s">
        <v>117</v>
      </c>
      <c r="E94" s="206" t="s">
        <v>136</v>
      </c>
      <c r="F94" s="207" t="s">
        <v>137</v>
      </c>
      <c r="G94" s="208" t="s">
        <v>120</v>
      </c>
      <c r="H94" s="209">
        <v>1</v>
      </c>
      <c r="I94" s="210"/>
      <c r="J94" s="211">
        <f>ROUND(I94*H94,2)</f>
        <v>0</v>
      </c>
      <c r="K94" s="207" t="s">
        <v>121</v>
      </c>
      <c r="L94" s="44"/>
      <c r="M94" s="212" t="s">
        <v>20</v>
      </c>
      <c r="N94" s="213" t="s">
        <v>45</v>
      </c>
      <c r="O94" s="84"/>
      <c r="P94" s="214">
        <f>O94*H94</f>
        <v>0</v>
      </c>
      <c r="Q94" s="214">
        <v>0</v>
      </c>
      <c r="R94" s="214">
        <f>Q94*H94</f>
        <v>0</v>
      </c>
      <c r="S94" s="214">
        <v>0</v>
      </c>
      <c r="T94" s="215">
        <f>S94*H94</f>
        <v>0</v>
      </c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R94" s="216" t="s">
        <v>122</v>
      </c>
      <c r="AT94" s="216" t="s">
        <v>117</v>
      </c>
      <c r="AU94" s="216" t="s">
        <v>22</v>
      </c>
      <c r="AY94" s="17" t="s">
        <v>116</v>
      </c>
      <c r="BE94" s="217">
        <f>IF(N94="základní",J94,0)</f>
        <v>0</v>
      </c>
      <c r="BF94" s="217">
        <f>IF(N94="snížená",J94,0)</f>
        <v>0</v>
      </c>
      <c r="BG94" s="217">
        <f>IF(N94="zákl. přenesená",J94,0)</f>
        <v>0</v>
      </c>
      <c r="BH94" s="217">
        <f>IF(N94="sníž. přenesená",J94,0)</f>
        <v>0</v>
      </c>
      <c r="BI94" s="217">
        <f>IF(N94="nulová",J94,0)</f>
        <v>0</v>
      </c>
      <c r="BJ94" s="17" t="s">
        <v>22</v>
      </c>
      <c r="BK94" s="217">
        <f>ROUND(I94*H94,2)</f>
        <v>0</v>
      </c>
      <c r="BL94" s="17" t="s">
        <v>122</v>
      </c>
      <c r="BM94" s="216" t="s">
        <v>138</v>
      </c>
    </row>
    <row r="95" spans="1:65" s="2" customFormat="1" ht="24.15" customHeight="1">
      <c r="A95" s="38"/>
      <c r="B95" s="39"/>
      <c r="C95" s="205" t="s">
        <v>139</v>
      </c>
      <c r="D95" s="205" t="s">
        <v>117</v>
      </c>
      <c r="E95" s="206" t="s">
        <v>140</v>
      </c>
      <c r="F95" s="207" t="s">
        <v>141</v>
      </c>
      <c r="G95" s="208" t="s">
        <v>120</v>
      </c>
      <c r="H95" s="209">
        <v>1</v>
      </c>
      <c r="I95" s="210"/>
      <c r="J95" s="211">
        <f>ROUND(I95*H95,2)</f>
        <v>0</v>
      </c>
      <c r="K95" s="207" t="s">
        <v>121</v>
      </c>
      <c r="L95" s="44"/>
      <c r="M95" s="212" t="s">
        <v>20</v>
      </c>
      <c r="N95" s="213" t="s">
        <v>45</v>
      </c>
      <c r="O95" s="84"/>
      <c r="P95" s="214">
        <f>O95*H95</f>
        <v>0</v>
      </c>
      <c r="Q95" s="214">
        <v>0</v>
      </c>
      <c r="R95" s="214">
        <f>Q95*H95</f>
        <v>0</v>
      </c>
      <c r="S95" s="214">
        <v>0</v>
      </c>
      <c r="T95" s="215">
        <f>S95*H95</f>
        <v>0</v>
      </c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R95" s="216" t="s">
        <v>122</v>
      </c>
      <c r="AT95" s="216" t="s">
        <v>117</v>
      </c>
      <c r="AU95" s="216" t="s">
        <v>22</v>
      </c>
      <c r="AY95" s="17" t="s">
        <v>116</v>
      </c>
      <c r="BE95" s="217">
        <f>IF(N95="základní",J95,0)</f>
        <v>0</v>
      </c>
      <c r="BF95" s="217">
        <f>IF(N95="snížená",J95,0)</f>
        <v>0</v>
      </c>
      <c r="BG95" s="217">
        <f>IF(N95="zákl. přenesená",J95,0)</f>
        <v>0</v>
      </c>
      <c r="BH95" s="217">
        <f>IF(N95="sníž. přenesená",J95,0)</f>
        <v>0</v>
      </c>
      <c r="BI95" s="217">
        <f>IF(N95="nulová",J95,0)</f>
        <v>0</v>
      </c>
      <c r="BJ95" s="17" t="s">
        <v>22</v>
      </c>
      <c r="BK95" s="217">
        <f>ROUND(I95*H95,2)</f>
        <v>0</v>
      </c>
      <c r="BL95" s="17" t="s">
        <v>122</v>
      </c>
      <c r="BM95" s="216" t="s">
        <v>142</v>
      </c>
    </row>
    <row r="96" spans="1:65" s="2" customFormat="1" ht="24.15" customHeight="1">
      <c r="A96" s="38"/>
      <c r="B96" s="39"/>
      <c r="C96" s="205" t="s">
        <v>143</v>
      </c>
      <c r="D96" s="205" t="s">
        <v>117</v>
      </c>
      <c r="E96" s="206" t="s">
        <v>144</v>
      </c>
      <c r="F96" s="207" t="s">
        <v>145</v>
      </c>
      <c r="G96" s="208" t="s">
        <v>120</v>
      </c>
      <c r="H96" s="209">
        <v>1</v>
      </c>
      <c r="I96" s="210"/>
      <c r="J96" s="211">
        <f>ROUND(I96*H96,2)</f>
        <v>0</v>
      </c>
      <c r="K96" s="207" t="s">
        <v>121</v>
      </c>
      <c r="L96" s="44"/>
      <c r="M96" s="212" t="s">
        <v>20</v>
      </c>
      <c r="N96" s="213" t="s">
        <v>45</v>
      </c>
      <c r="O96" s="84"/>
      <c r="P96" s="214">
        <f>O96*H96</f>
        <v>0</v>
      </c>
      <c r="Q96" s="214">
        <v>0</v>
      </c>
      <c r="R96" s="214">
        <f>Q96*H96</f>
        <v>0</v>
      </c>
      <c r="S96" s="214">
        <v>0</v>
      </c>
      <c r="T96" s="215">
        <f>S96*H96</f>
        <v>0</v>
      </c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R96" s="216" t="s">
        <v>122</v>
      </c>
      <c r="AT96" s="216" t="s">
        <v>117</v>
      </c>
      <c r="AU96" s="216" t="s">
        <v>22</v>
      </c>
      <c r="AY96" s="17" t="s">
        <v>116</v>
      </c>
      <c r="BE96" s="217">
        <f>IF(N96="základní",J96,0)</f>
        <v>0</v>
      </c>
      <c r="BF96" s="217">
        <f>IF(N96="snížená",J96,0)</f>
        <v>0</v>
      </c>
      <c r="BG96" s="217">
        <f>IF(N96="zákl. přenesená",J96,0)</f>
        <v>0</v>
      </c>
      <c r="BH96" s="217">
        <f>IF(N96="sníž. přenesená",J96,0)</f>
        <v>0</v>
      </c>
      <c r="BI96" s="217">
        <f>IF(N96="nulová",J96,0)</f>
        <v>0</v>
      </c>
      <c r="BJ96" s="17" t="s">
        <v>22</v>
      </c>
      <c r="BK96" s="217">
        <f>ROUND(I96*H96,2)</f>
        <v>0</v>
      </c>
      <c r="BL96" s="17" t="s">
        <v>122</v>
      </c>
      <c r="BM96" s="216" t="s">
        <v>146</v>
      </c>
    </row>
    <row r="97" spans="1:65" s="2" customFormat="1" ht="37.8" customHeight="1">
      <c r="A97" s="38"/>
      <c r="B97" s="39"/>
      <c r="C97" s="205" t="s">
        <v>147</v>
      </c>
      <c r="D97" s="205" t="s">
        <v>117</v>
      </c>
      <c r="E97" s="206" t="s">
        <v>148</v>
      </c>
      <c r="F97" s="207" t="s">
        <v>149</v>
      </c>
      <c r="G97" s="208" t="s">
        <v>120</v>
      </c>
      <c r="H97" s="209">
        <v>1</v>
      </c>
      <c r="I97" s="210"/>
      <c r="J97" s="211">
        <f>ROUND(I97*H97,2)</f>
        <v>0</v>
      </c>
      <c r="K97" s="207" t="s">
        <v>121</v>
      </c>
      <c r="L97" s="44"/>
      <c r="M97" s="212" t="s">
        <v>20</v>
      </c>
      <c r="N97" s="213" t="s">
        <v>45</v>
      </c>
      <c r="O97" s="84"/>
      <c r="P97" s="214">
        <f>O97*H97</f>
        <v>0</v>
      </c>
      <c r="Q97" s="214">
        <v>0</v>
      </c>
      <c r="R97" s="214">
        <f>Q97*H97</f>
        <v>0</v>
      </c>
      <c r="S97" s="214">
        <v>0</v>
      </c>
      <c r="T97" s="215">
        <f>S97*H97</f>
        <v>0</v>
      </c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R97" s="216" t="s">
        <v>122</v>
      </c>
      <c r="AT97" s="216" t="s">
        <v>117</v>
      </c>
      <c r="AU97" s="216" t="s">
        <v>22</v>
      </c>
      <c r="AY97" s="17" t="s">
        <v>116</v>
      </c>
      <c r="BE97" s="217">
        <f>IF(N97="základní",J97,0)</f>
        <v>0</v>
      </c>
      <c r="BF97" s="217">
        <f>IF(N97="snížená",J97,0)</f>
        <v>0</v>
      </c>
      <c r="BG97" s="217">
        <f>IF(N97="zákl. přenesená",J97,0)</f>
        <v>0</v>
      </c>
      <c r="BH97" s="217">
        <f>IF(N97="sníž. přenesená",J97,0)</f>
        <v>0</v>
      </c>
      <c r="BI97" s="217">
        <f>IF(N97="nulová",J97,0)</f>
        <v>0</v>
      </c>
      <c r="BJ97" s="17" t="s">
        <v>22</v>
      </c>
      <c r="BK97" s="217">
        <f>ROUND(I97*H97,2)</f>
        <v>0</v>
      </c>
      <c r="BL97" s="17" t="s">
        <v>122</v>
      </c>
      <c r="BM97" s="216" t="s">
        <v>150</v>
      </c>
    </row>
    <row r="98" spans="1:65" s="2" customFormat="1" ht="24.15" customHeight="1">
      <c r="A98" s="38"/>
      <c r="B98" s="39"/>
      <c r="C98" s="205" t="s">
        <v>151</v>
      </c>
      <c r="D98" s="205" t="s">
        <v>117</v>
      </c>
      <c r="E98" s="206" t="s">
        <v>152</v>
      </c>
      <c r="F98" s="207" t="s">
        <v>153</v>
      </c>
      <c r="G98" s="208" t="s">
        <v>120</v>
      </c>
      <c r="H98" s="209">
        <v>1</v>
      </c>
      <c r="I98" s="210"/>
      <c r="J98" s="211">
        <f>ROUND(I98*H98,2)</f>
        <v>0</v>
      </c>
      <c r="K98" s="207" t="s">
        <v>121</v>
      </c>
      <c r="L98" s="44"/>
      <c r="M98" s="223" t="s">
        <v>20</v>
      </c>
      <c r="N98" s="224" t="s">
        <v>45</v>
      </c>
      <c r="O98" s="225"/>
      <c r="P98" s="226">
        <f>O98*H98</f>
        <v>0</v>
      </c>
      <c r="Q98" s="226">
        <v>0</v>
      </c>
      <c r="R98" s="226">
        <f>Q98*H98</f>
        <v>0</v>
      </c>
      <c r="S98" s="226">
        <v>0</v>
      </c>
      <c r="T98" s="227">
        <f>S98*H98</f>
        <v>0</v>
      </c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R98" s="216" t="s">
        <v>122</v>
      </c>
      <c r="AT98" s="216" t="s">
        <v>117</v>
      </c>
      <c r="AU98" s="216" t="s">
        <v>22</v>
      </c>
      <c r="AY98" s="17" t="s">
        <v>116</v>
      </c>
      <c r="BE98" s="217">
        <f>IF(N98="základní",J98,0)</f>
        <v>0</v>
      </c>
      <c r="BF98" s="217">
        <f>IF(N98="snížená",J98,0)</f>
        <v>0</v>
      </c>
      <c r="BG98" s="217">
        <f>IF(N98="zákl. přenesená",J98,0)</f>
        <v>0</v>
      </c>
      <c r="BH98" s="217">
        <f>IF(N98="sníž. přenesená",J98,0)</f>
        <v>0</v>
      </c>
      <c r="BI98" s="217">
        <f>IF(N98="nulová",J98,0)</f>
        <v>0</v>
      </c>
      <c r="BJ98" s="17" t="s">
        <v>22</v>
      </c>
      <c r="BK98" s="217">
        <f>ROUND(I98*H98,2)</f>
        <v>0</v>
      </c>
      <c r="BL98" s="17" t="s">
        <v>122</v>
      </c>
      <c r="BM98" s="216" t="s">
        <v>154</v>
      </c>
    </row>
    <row r="99" spans="1:31" s="2" customFormat="1" ht="6.95" customHeight="1">
      <c r="A99" s="38"/>
      <c r="B99" s="59"/>
      <c r="C99" s="60"/>
      <c r="D99" s="60"/>
      <c r="E99" s="60"/>
      <c r="F99" s="60"/>
      <c r="G99" s="60"/>
      <c r="H99" s="60"/>
      <c r="I99" s="60"/>
      <c r="J99" s="60"/>
      <c r="K99" s="60"/>
      <c r="L99" s="44"/>
      <c r="M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</row>
  </sheetData>
  <sheetProtection password="CC35" sheet="1" objects="1" scenarios="1" formatColumns="0" formatRows="0" autoFilter="0"/>
  <autoFilter ref="C86:K98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5:H75"/>
    <mergeCell ref="E77:H77"/>
    <mergeCell ref="E79:H7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3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89</v>
      </c>
    </row>
    <row r="3" spans="2:46" s="1" customFormat="1" ht="6.95" customHeight="1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20"/>
      <c r="AT3" s="17" t="s">
        <v>78</v>
      </c>
    </row>
    <row r="4" spans="2:46" s="1" customFormat="1" ht="24.95" customHeight="1">
      <c r="B4" s="20"/>
      <c r="D4" s="140" t="s">
        <v>90</v>
      </c>
      <c r="L4" s="20"/>
      <c r="M4" s="14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2" t="s">
        <v>16</v>
      </c>
      <c r="L6" s="20"/>
    </row>
    <row r="7" spans="2:12" s="1" customFormat="1" ht="16.5" customHeight="1">
      <c r="B7" s="20"/>
      <c r="E7" s="143" t="str">
        <f>'Rekapitulace stavby'!K6</f>
        <v>III-11742 Hradišťský Újezd - Přešín</v>
      </c>
      <c r="F7" s="142"/>
      <c r="G7" s="142"/>
      <c r="H7" s="142"/>
      <c r="L7" s="20"/>
    </row>
    <row r="8" spans="2:12" s="1" customFormat="1" ht="12" customHeight="1">
      <c r="B8" s="20"/>
      <c r="D8" s="142" t="s">
        <v>91</v>
      </c>
      <c r="L8" s="20"/>
    </row>
    <row r="9" spans="1:31" s="2" customFormat="1" ht="16.5" customHeight="1">
      <c r="A9" s="38"/>
      <c r="B9" s="44"/>
      <c r="C9" s="38"/>
      <c r="D9" s="38"/>
      <c r="E9" s="143" t="s">
        <v>92</v>
      </c>
      <c r="F9" s="38"/>
      <c r="G9" s="38"/>
      <c r="H9" s="38"/>
      <c r="I9" s="38"/>
      <c r="J9" s="38"/>
      <c r="K9" s="38"/>
      <c r="L9" s="14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42" t="s">
        <v>93</v>
      </c>
      <c r="E10" s="38"/>
      <c r="F10" s="38"/>
      <c r="G10" s="38"/>
      <c r="H10" s="38"/>
      <c r="I10" s="38"/>
      <c r="J10" s="38"/>
      <c r="K10" s="38"/>
      <c r="L10" s="14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44"/>
      <c r="C11" s="38"/>
      <c r="D11" s="38"/>
      <c r="E11" s="145" t="s">
        <v>155</v>
      </c>
      <c r="F11" s="38"/>
      <c r="G11" s="38"/>
      <c r="H11" s="38"/>
      <c r="I11" s="38"/>
      <c r="J11" s="38"/>
      <c r="K11" s="38"/>
      <c r="L11" s="14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44"/>
      <c r="C12" s="38"/>
      <c r="D12" s="38"/>
      <c r="E12" s="38"/>
      <c r="F12" s="38"/>
      <c r="G12" s="38"/>
      <c r="H12" s="38"/>
      <c r="I12" s="38"/>
      <c r="J12" s="38"/>
      <c r="K12" s="38"/>
      <c r="L12" s="14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44"/>
      <c r="C13" s="38"/>
      <c r="D13" s="142" t="s">
        <v>19</v>
      </c>
      <c r="E13" s="38"/>
      <c r="F13" s="133" t="s">
        <v>20</v>
      </c>
      <c r="G13" s="38"/>
      <c r="H13" s="38"/>
      <c r="I13" s="142" t="s">
        <v>21</v>
      </c>
      <c r="J13" s="133" t="s">
        <v>20</v>
      </c>
      <c r="K13" s="38"/>
      <c r="L13" s="14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2" t="s">
        <v>23</v>
      </c>
      <c r="E14" s="38"/>
      <c r="F14" s="133" t="s">
        <v>24</v>
      </c>
      <c r="G14" s="38"/>
      <c r="H14" s="38"/>
      <c r="I14" s="142" t="s">
        <v>25</v>
      </c>
      <c r="J14" s="146" t="str">
        <f>'Rekapitulace stavby'!AN8</f>
        <v>15. 3. 2018</v>
      </c>
      <c r="K14" s="38"/>
      <c r="L14" s="14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38"/>
      <c r="J15" s="38"/>
      <c r="K15" s="38"/>
      <c r="L15" s="14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42" t="s">
        <v>29</v>
      </c>
      <c r="E16" s="38"/>
      <c r="F16" s="38"/>
      <c r="G16" s="38"/>
      <c r="H16" s="38"/>
      <c r="I16" s="142" t="s">
        <v>30</v>
      </c>
      <c r="J16" s="133" t="s">
        <v>20</v>
      </c>
      <c r="K16" s="38"/>
      <c r="L16" s="14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44"/>
      <c r="C17" s="38"/>
      <c r="D17" s="38"/>
      <c r="E17" s="133" t="s">
        <v>31</v>
      </c>
      <c r="F17" s="38"/>
      <c r="G17" s="38"/>
      <c r="H17" s="38"/>
      <c r="I17" s="142" t="s">
        <v>32</v>
      </c>
      <c r="J17" s="133" t="s">
        <v>20</v>
      </c>
      <c r="K17" s="38"/>
      <c r="L17" s="14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44"/>
      <c r="C18" s="38"/>
      <c r="D18" s="38"/>
      <c r="E18" s="38"/>
      <c r="F18" s="38"/>
      <c r="G18" s="38"/>
      <c r="H18" s="38"/>
      <c r="I18" s="38"/>
      <c r="J18" s="38"/>
      <c r="K18" s="38"/>
      <c r="L18" s="14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44"/>
      <c r="C19" s="38"/>
      <c r="D19" s="142" t="s">
        <v>33</v>
      </c>
      <c r="E19" s="38"/>
      <c r="F19" s="38"/>
      <c r="G19" s="38"/>
      <c r="H19" s="38"/>
      <c r="I19" s="142" t="s">
        <v>30</v>
      </c>
      <c r="J19" s="33" t="str">
        <f>'Rekapitulace stavby'!AN13</f>
        <v>Vyplň údaj</v>
      </c>
      <c r="K19" s="38"/>
      <c r="L19" s="14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33"/>
      <c r="G20" s="133"/>
      <c r="H20" s="133"/>
      <c r="I20" s="142" t="s">
        <v>32</v>
      </c>
      <c r="J20" s="33" t="str">
        <f>'Rekapitulace stavby'!AN14</f>
        <v>Vyplň údaj</v>
      </c>
      <c r="K20" s="38"/>
      <c r="L20" s="14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44"/>
      <c r="C21" s="38"/>
      <c r="D21" s="38"/>
      <c r="E21" s="38"/>
      <c r="F21" s="38"/>
      <c r="G21" s="38"/>
      <c r="H21" s="38"/>
      <c r="I21" s="38"/>
      <c r="J21" s="38"/>
      <c r="K21" s="38"/>
      <c r="L21" s="14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44"/>
      <c r="C22" s="38"/>
      <c r="D22" s="142" t="s">
        <v>35</v>
      </c>
      <c r="E22" s="38"/>
      <c r="F22" s="38"/>
      <c r="G22" s="38"/>
      <c r="H22" s="38"/>
      <c r="I22" s="142" t="s">
        <v>30</v>
      </c>
      <c r="J22" s="133" t="s">
        <v>20</v>
      </c>
      <c r="K22" s="38"/>
      <c r="L22" s="14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44"/>
      <c r="C23" s="38"/>
      <c r="D23" s="38"/>
      <c r="E23" s="133" t="s">
        <v>36</v>
      </c>
      <c r="F23" s="38"/>
      <c r="G23" s="38"/>
      <c r="H23" s="38"/>
      <c r="I23" s="142" t="s">
        <v>32</v>
      </c>
      <c r="J23" s="133" t="s">
        <v>20</v>
      </c>
      <c r="K23" s="38"/>
      <c r="L23" s="14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44"/>
      <c r="C24" s="38"/>
      <c r="D24" s="38"/>
      <c r="E24" s="38"/>
      <c r="F24" s="38"/>
      <c r="G24" s="38"/>
      <c r="H24" s="38"/>
      <c r="I24" s="38"/>
      <c r="J24" s="38"/>
      <c r="K24" s="38"/>
      <c r="L24" s="14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44"/>
      <c r="C25" s="38"/>
      <c r="D25" s="142" t="s">
        <v>37</v>
      </c>
      <c r="E25" s="38"/>
      <c r="F25" s="38"/>
      <c r="G25" s="38"/>
      <c r="H25" s="38"/>
      <c r="I25" s="142" t="s">
        <v>30</v>
      </c>
      <c r="J25" s="133" t="s">
        <v>20</v>
      </c>
      <c r="K25" s="38"/>
      <c r="L25" s="14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44"/>
      <c r="C26" s="38"/>
      <c r="D26" s="38"/>
      <c r="E26" s="133" t="s">
        <v>24</v>
      </c>
      <c r="F26" s="38"/>
      <c r="G26" s="38"/>
      <c r="H26" s="38"/>
      <c r="I26" s="142" t="s">
        <v>32</v>
      </c>
      <c r="J26" s="133" t="s">
        <v>20</v>
      </c>
      <c r="K26" s="38"/>
      <c r="L26" s="14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38"/>
      <c r="E27" s="38"/>
      <c r="F27" s="38"/>
      <c r="G27" s="38"/>
      <c r="H27" s="38"/>
      <c r="I27" s="38"/>
      <c r="J27" s="38"/>
      <c r="K27" s="38"/>
      <c r="L27" s="144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44"/>
      <c r="C28" s="38"/>
      <c r="D28" s="142" t="s">
        <v>38</v>
      </c>
      <c r="E28" s="38"/>
      <c r="F28" s="38"/>
      <c r="G28" s="38"/>
      <c r="H28" s="38"/>
      <c r="I28" s="38"/>
      <c r="J28" s="38"/>
      <c r="K28" s="38"/>
      <c r="L28" s="14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47"/>
      <c r="B29" s="148"/>
      <c r="C29" s="147"/>
      <c r="D29" s="147"/>
      <c r="E29" s="149" t="s">
        <v>20</v>
      </c>
      <c r="F29" s="149"/>
      <c r="G29" s="149"/>
      <c r="H29" s="149"/>
      <c r="I29" s="147"/>
      <c r="J29" s="147"/>
      <c r="K29" s="147"/>
      <c r="L29" s="150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</row>
    <row r="30" spans="1:31" s="2" customFormat="1" ht="6.95" customHeight="1">
      <c r="A30" s="38"/>
      <c r="B30" s="44"/>
      <c r="C30" s="38"/>
      <c r="D30" s="38"/>
      <c r="E30" s="38"/>
      <c r="F30" s="38"/>
      <c r="G30" s="38"/>
      <c r="H30" s="38"/>
      <c r="I30" s="38"/>
      <c r="J30" s="38"/>
      <c r="K30" s="38"/>
      <c r="L30" s="14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1"/>
      <c r="E31" s="151"/>
      <c r="F31" s="151"/>
      <c r="G31" s="151"/>
      <c r="H31" s="151"/>
      <c r="I31" s="151"/>
      <c r="J31" s="151"/>
      <c r="K31" s="151"/>
      <c r="L31" s="14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52" t="s">
        <v>40</v>
      </c>
      <c r="E32" s="38"/>
      <c r="F32" s="38"/>
      <c r="G32" s="38"/>
      <c r="H32" s="38"/>
      <c r="I32" s="38"/>
      <c r="J32" s="153">
        <f>ROUND(J92,2)</f>
        <v>0</v>
      </c>
      <c r="K32" s="38"/>
      <c r="L32" s="14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51"/>
      <c r="E33" s="151"/>
      <c r="F33" s="151"/>
      <c r="G33" s="151"/>
      <c r="H33" s="151"/>
      <c r="I33" s="151"/>
      <c r="J33" s="151"/>
      <c r="K33" s="151"/>
      <c r="L33" s="14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54" t="s">
        <v>42</v>
      </c>
      <c r="G34" s="38"/>
      <c r="H34" s="38"/>
      <c r="I34" s="154" t="s">
        <v>41</v>
      </c>
      <c r="J34" s="154" t="s">
        <v>43</v>
      </c>
      <c r="K34" s="38"/>
      <c r="L34" s="14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55" t="s">
        <v>44</v>
      </c>
      <c r="E35" s="142" t="s">
        <v>45</v>
      </c>
      <c r="F35" s="156">
        <f>ROUND((SUM(BE92:BE232)),2)</f>
        <v>0</v>
      </c>
      <c r="G35" s="38"/>
      <c r="H35" s="38"/>
      <c r="I35" s="157">
        <v>0.21</v>
      </c>
      <c r="J35" s="156">
        <f>ROUND(((SUM(BE92:BE232))*I35),2)</f>
        <v>0</v>
      </c>
      <c r="K35" s="38"/>
      <c r="L35" s="14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42" t="s">
        <v>46</v>
      </c>
      <c r="F36" s="156">
        <f>ROUND((SUM(BF92:BF232)),2)</f>
        <v>0</v>
      </c>
      <c r="G36" s="38"/>
      <c r="H36" s="38"/>
      <c r="I36" s="157">
        <v>0.15</v>
      </c>
      <c r="J36" s="156">
        <f>ROUND(((SUM(BF92:BF232))*I36),2)</f>
        <v>0</v>
      </c>
      <c r="K36" s="38"/>
      <c r="L36" s="14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2" t="s">
        <v>47</v>
      </c>
      <c r="F37" s="156">
        <f>ROUND((SUM(BG92:BG232)),2)</f>
        <v>0</v>
      </c>
      <c r="G37" s="38"/>
      <c r="H37" s="38"/>
      <c r="I37" s="157">
        <v>0.21</v>
      </c>
      <c r="J37" s="156">
        <f>0</f>
        <v>0</v>
      </c>
      <c r="K37" s="38"/>
      <c r="L37" s="14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42" t="s">
        <v>48</v>
      </c>
      <c r="F38" s="156">
        <f>ROUND((SUM(BH92:BH232)),2)</f>
        <v>0</v>
      </c>
      <c r="G38" s="38"/>
      <c r="H38" s="38"/>
      <c r="I38" s="157">
        <v>0.15</v>
      </c>
      <c r="J38" s="156">
        <f>0</f>
        <v>0</v>
      </c>
      <c r="K38" s="38"/>
      <c r="L38" s="14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42" t="s">
        <v>49</v>
      </c>
      <c r="F39" s="156">
        <f>ROUND((SUM(BI92:BI232)),2)</f>
        <v>0</v>
      </c>
      <c r="G39" s="38"/>
      <c r="H39" s="38"/>
      <c r="I39" s="157">
        <v>0</v>
      </c>
      <c r="J39" s="156">
        <f>0</f>
        <v>0</v>
      </c>
      <c r="K39" s="38"/>
      <c r="L39" s="14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14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58"/>
      <c r="D41" s="159" t="s">
        <v>50</v>
      </c>
      <c r="E41" s="160"/>
      <c r="F41" s="160"/>
      <c r="G41" s="161" t="s">
        <v>51</v>
      </c>
      <c r="H41" s="162" t="s">
        <v>52</v>
      </c>
      <c r="I41" s="160"/>
      <c r="J41" s="163">
        <f>SUM(J32:J39)</f>
        <v>0</v>
      </c>
      <c r="K41" s="164"/>
      <c r="L41" s="144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165"/>
      <c r="C42" s="166"/>
      <c r="D42" s="166"/>
      <c r="E42" s="166"/>
      <c r="F42" s="166"/>
      <c r="G42" s="166"/>
      <c r="H42" s="166"/>
      <c r="I42" s="166"/>
      <c r="J42" s="166"/>
      <c r="K42" s="166"/>
      <c r="L42" s="144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6" spans="1:31" s="2" customFormat="1" ht="6.95" customHeight="1" hidden="1">
      <c r="A46" s="38"/>
      <c r="B46" s="167"/>
      <c r="C46" s="168"/>
      <c r="D46" s="168"/>
      <c r="E46" s="168"/>
      <c r="F46" s="168"/>
      <c r="G46" s="168"/>
      <c r="H46" s="168"/>
      <c r="I46" s="168"/>
      <c r="J46" s="168"/>
      <c r="K46" s="168"/>
      <c r="L46" s="14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24.95" customHeight="1" hidden="1">
      <c r="A47" s="38"/>
      <c r="B47" s="39"/>
      <c r="C47" s="23" t="s">
        <v>95</v>
      </c>
      <c r="D47" s="40"/>
      <c r="E47" s="40"/>
      <c r="F47" s="40"/>
      <c r="G47" s="40"/>
      <c r="H47" s="40"/>
      <c r="I47" s="40"/>
      <c r="J47" s="40"/>
      <c r="K47" s="40"/>
      <c r="L47" s="14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6.95" customHeight="1" hidden="1">
      <c r="A48" s="38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14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 hidden="1">
      <c r="A49" s="38"/>
      <c r="B49" s="39"/>
      <c r="C49" s="32" t="s">
        <v>16</v>
      </c>
      <c r="D49" s="40"/>
      <c r="E49" s="40"/>
      <c r="F49" s="40"/>
      <c r="G49" s="40"/>
      <c r="H49" s="40"/>
      <c r="I49" s="40"/>
      <c r="J49" s="40"/>
      <c r="K49" s="40"/>
      <c r="L49" s="14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 hidden="1">
      <c r="A50" s="38"/>
      <c r="B50" s="39"/>
      <c r="C50" s="40"/>
      <c r="D50" s="40"/>
      <c r="E50" s="169" t="str">
        <f>E7</f>
        <v>III-11742 Hradišťský Újezd - Přešín</v>
      </c>
      <c r="F50" s="32"/>
      <c r="G50" s="32"/>
      <c r="H50" s="32"/>
      <c r="I50" s="40"/>
      <c r="J50" s="40"/>
      <c r="K50" s="40"/>
      <c r="L50" s="14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2:12" s="1" customFormat="1" ht="12" customHeight="1" hidden="1">
      <c r="B51" s="21"/>
      <c r="C51" s="32" t="s">
        <v>91</v>
      </c>
      <c r="D51" s="22"/>
      <c r="E51" s="22"/>
      <c r="F51" s="22"/>
      <c r="G51" s="22"/>
      <c r="H51" s="22"/>
      <c r="I51" s="22"/>
      <c r="J51" s="22"/>
      <c r="K51" s="22"/>
      <c r="L51" s="20"/>
    </row>
    <row r="52" spans="1:31" s="2" customFormat="1" ht="16.5" customHeight="1" hidden="1">
      <c r="A52" s="38"/>
      <c r="B52" s="39"/>
      <c r="C52" s="40"/>
      <c r="D52" s="40"/>
      <c r="E52" s="169" t="s">
        <v>92</v>
      </c>
      <c r="F52" s="40"/>
      <c r="G52" s="40"/>
      <c r="H52" s="40"/>
      <c r="I52" s="40"/>
      <c r="J52" s="40"/>
      <c r="K52" s="40"/>
      <c r="L52" s="14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12" customHeight="1" hidden="1">
      <c r="A53" s="38"/>
      <c r="B53" s="39"/>
      <c r="C53" s="32" t="s">
        <v>93</v>
      </c>
      <c r="D53" s="40"/>
      <c r="E53" s="40"/>
      <c r="F53" s="40"/>
      <c r="G53" s="40"/>
      <c r="H53" s="40"/>
      <c r="I53" s="40"/>
      <c r="J53" s="40"/>
      <c r="K53" s="40"/>
      <c r="L53" s="14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6.5" customHeight="1" hidden="1">
      <c r="A54" s="38"/>
      <c r="B54" s="39"/>
      <c r="C54" s="40"/>
      <c r="D54" s="40"/>
      <c r="E54" s="69" t="str">
        <f>E11</f>
        <v>01 - STAVEBNÍ ČÁST</v>
      </c>
      <c r="F54" s="40"/>
      <c r="G54" s="40"/>
      <c r="H54" s="40"/>
      <c r="I54" s="40"/>
      <c r="J54" s="40"/>
      <c r="K54" s="40"/>
      <c r="L54" s="14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6.95" customHeight="1" hidden="1">
      <c r="A55" s="38"/>
      <c r="B55" s="39"/>
      <c r="C55" s="40"/>
      <c r="D55" s="40"/>
      <c r="E55" s="40"/>
      <c r="F55" s="40"/>
      <c r="G55" s="40"/>
      <c r="H55" s="40"/>
      <c r="I55" s="40"/>
      <c r="J55" s="40"/>
      <c r="K55" s="40"/>
      <c r="L55" s="14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2" customHeight="1" hidden="1">
      <c r="A56" s="38"/>
      <c r="B56" s="39"/>
      <c r="C56" s="32" t="s">
        <v>23</v>
      </c>
      <c r="D56" s="40"/>
      <c r="E56" s="40"/>
      <c r="F56" s="27" t="str">
        <f>F14</f>
        <v xml:space="preserve"> </v>
      </c>
      <c r="G56" s="40"/>
      <c r="H56" s="40"/>
      <c r="I56" s="32" t="s">
        <v>25</v>
      </c>
      <c r="J56" s="72" t="str">
        <f>IF(J14="","",J14)</f>
        <v>15. 3. 2018</v>
      </c>
      <c r="K56" s="40"/>
      <c r="L56" s="14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6.95" customHeight="1" hidden="1">
      <c r="A57" s="38"/>
      <c r="B57" s="39"/>
      <c r="C57" s="40"/>
      <c r="D57" s="40"/>
      <c r="E57" s="40"/>
      <c r="F57" s="40"/>
      <c r="G57" s="40"/>
      <c r="H57" s="40"/>
      <c r="I57" s="40"/>
      <c r="J57" s="40"/>
      <c r="K57" s="40"/>
      <c r="L57" s="14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5.15" customHeight="1" hidden="1">
      <c r="A58" s="38"/>
      <c r="B58" s="39"/>
      <c r="C58" s="32" t="s">
        <v>29</v>
      </c>
      <c r="D58" s="40"/>
      <c r="E58" s="40"/>
      <c r="F58" s="27" t="str">
        <f>E17</f>
        <v>Správa a údržba silnic Plzeňského kraje</v>
      </c>
      <c r="G58" s="40"/>
      <c r="H58" s="40"/>
      <c r="I58" s="32" t="s">
        <v>35</v>
      </c>
      <c r="J58" s="36" t="str">
        <f>E23</f>
        <v>SG Geotechnika</v>
      </c>
      <c r="K58" s="40"/>
      <c r="L58" s="14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31" s="2" customFormat="1" ht="15.15" customHeight="1" hidden="1">
      <c r="A59" s="38"/>
      <c r="B59" s="39"/>
      <c r="C59" s="32" t="s">
        <v>33</v>
      </c>
      <c r="D59" s="40"/>
      <c r="E59" s="40"/>
      <c r="F59" s="27" t="str">
        <f>IF(E20="","",E20)</f>
        <v>Vyplň údaj</v>
      </c>
      <c r="G59" s="40"/>
      <c r="H59" s="40"/>
      <c r="I59" s="32" t="s">
        <v>37</v>
      </c>
      <c r="J59" s="36" t="str">
        <f>E26</f>
        <v xml:space="preserve"> </v>
      </c>
      <c r="K59" s="40"/>
      <c r="L59" s="14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</row>
    <row r="60" spans="1:31" s="2" customFormat="1" ht="10.3" customHeight="1" hidden="1">
      <c r="A60" s="38"/>
      <c r="B60" s="39"/>
      <c r="C60" s="40"/>
      <c r="D60" s="40"/>
      <c r="E60" s="40"/>
      <c r="F60" s="40"/>
      <c r="G60" s="40"/>
      <c r="H60" s="40"/>
      <c r="I60" s="40"/>
      <c r="J60" s="40"/>
      <c r="K60" s="40"/>
      <c r="L60" s="144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</row>
    <row r="61" spans="1:31" s="2" customFormat="1" ht="29.25" customHeight="1" hidden="1">
      <c r="A61" s="38"/>
      <c r="B61" s="39"/>
      <c r="C61" s="170" t="s">
        <v>96</v>
      </c>
      <c r="D61" s="171"/>
      <c r="E61" s="171"/>
      <c r="F61" s="171"/>
      <c r="G61" s="171"/>
      <c r="H61" s="171"/>
      <c r="I61" s="171"/>
      <c r="J61" s="172" t="s">
        <v>97</v>
      </c>
      <c r="K61" s="171"/>
      <c r="L61" s="144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1:31" s="2" customFormat="1" ht="10.3" customHeight="1" hidden="1">
      <c r="A62" s="38"/>
      <c r="B62" s="39"/>
      <c r="C62" s="40"/>
      <c r="D62" s="40"/>
      <c r="E62" s="40"/>
      <c r="F62" s="40"/>
      <c r="G62" s="40"/>
      <c r="H62" s="40"/>
      <c r="I62" s="40"/>
      <c r="J62" s="40"/>
      <c r="K62" s="40"/>
      <c r="L62" s="144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</row>
    <row r="63" spans="1:47" s="2" customFormat="1" ht="22.8" customHeight="1" hidden="1">
      <c r="A63" s="38"/>
      <c r="B63" s="39"/>
      <c r="C63" s="173" t="s">
        <v>72</v>
      </c>
      <c r="D63" s="40"/>
      <c r="E63" s="40"/>
      <c r="F63" s="40"/>
      <c r="G63" s="40"/>
      <c r="H63" s="40"/>
      <c r="I63" s="40"/>
      <c r="J63" s="102">
        <f>J92</f>
        <v>0</v>
      </c>
      <c r="K63" s="40"/>
      <c r="L63" s="144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U63" s="17" t="s">
        <v>98</v>
      </c>
    </row>
    <row r="64" spans="1:31" s="9" customFormat="1" ht="24.95" customHeight="1" hidden="1">
      <c r="A64" s="9"/>
      <c r="B64" s="174"/>
      <c r="C64" s="175"/>
      <c r="D64" s="176" t="s">
        <v>156</v>
      </c>
      <c r="E64" s="177"/>
      <c r="F64" s="177"/>
      <c r="G64" s="177"/>
      <c r="H64" s="177"/>
      <c r="I64" s="177"/>
      <c r="J64" s="178">
        <f>J93</f>
        <v>0</v>
      </c>
      <c r="K64" s="175"/>
      <c r="L64" s="17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2" customFormat="1" ht="19.9" customHeight="1" hidden="1">
      <c r="A65" s="12"/>
      <c r="B65" s="228"/>
      <c r="C65" s="125"/>
      <c r="D65" s="229" t="s">
        <v>157</v>
      </c>
      <c r="E65" s="230"/>
      <c r="F65" s="230"/>
      <c r="G65" s="230"/>
      <c r="H65" s="230"/>
      <c r="I65" s="230"/>
      <c r="J65" s="231">
        <f>J94</f>
        <v>0</v>
      </c>
      <c r="K65" s="125"/>
      <c r="L65" s="23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</row>
    <row r="66" spans="1:31" s="12" customFormat="1" ht="19.9" customHeight="1" hidden="1">
      <c r="A66" s="12"/>
      <c r="B66" s="228"/>
      <c r="C66" s="125"/>
      <c r="D66" s="229" t="s">
        <v>158</v>
      </c>
      <c r="E66" s="230"/>
      <c r="F66" s="230"/>
      <c r="G66" s="230"/>
      <c r="H66" s="230"/>
      <c r="I66" s="230"/>
      <c r="J66" s="231">
        <f>J169</f>
        <v>0</v>
      </c>
      <c r="K66" s="125"/>
      <c r="L66" s="23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</row>
    <row r="67" spans="1:31" s="12" customFormat="1" ht="19.9" customHeight="1" hidden="1">
      <c r="A67" s="12"/>
      <c r="B67" s="228"/>
      <c r="C67" s="125"/>
      <c r="D67" s="229" t="s">
        <v>159</v>
      </c>
      <c r="E67" s="230"/>
      <c r="F67" s="230"/>
      <c r="G67" s="230"/>
      <c r="H67" s="230"/>
      <c r="I67" s="230"/>
      <c r="J67" s="231">
        <f>J180</f>
        <v>0</v>
      </c>
      <c r="K67" s="125"/>
      <c r="L67" s="23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</row>
    <row r="68" spans="1:31" s="12" customFormat="1" ht="19.9" customHeight="1" hidden="1">
      <c r="A68" s="12"/>
      <c r="B68" s="228"/>
      <c r="C68" s="125"/>
      <c r="D68" s="229" t="s">
        <v>160</v>
      </c>
      <c r="E68" s="230"/>
      <c r="F68" s="230"/>
      <c r="G68" s="230"/>
      <c r="H68" s="230"/>
      <c r="I68" s="230"/>
      <c r="J68" s="231">
        <f>J202</f>
        <v>0</v>
      </c>
      <c r="K68" s="125"/>
      <c r="L68" s="23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</row>
    <row r="69" spans="1:31" s="12" customFormat="1" ht="14.85" customHeight="1" hidden="1">
      <c r="A69" s="12"/>
      <c r="B69" s="228"/>
      <c r="C69" s="125"/>
      <c r="D69" s="229" t="s">
        <v>161</v>
      </c>
      <c r="E69" s="230"/>
      <c r="F69" s="230"/>
      <c r="G69" s="230"/>
      <c r="H69" s="230"/>
      <c r="I69" s="230"/>
      <c r="J69" s="231">
        <f>J221</f>
        <v>0</v>
      </c>
      <c r="K69" s="125"/>
      <c r="L69" s="23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</row>
    <row r="70" spans="1:31" s="12" customFormat="1" ht="19.9" customHeight="1" hidden="1">
      <c r="A70" s="12"/>
      <c r="B70" s="228"/>
      <c r="C70" s="125"/>
      <c r="D70" s="229" t="s">
        <v>162</v>
      </c>
      <c r="E70" s="230"/>
      <c r="F70" s="230"/>
      <c r="G70" s="230"/>
      <c r="H70" s="230"/>
      <c r="I70" s="230"/>
      <c r="J70" s="231">
        <f>J223</f>
        <v>0</v>
      </c>
      <c r="K70" s="125"/>
      <c r="L70" s="23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</row>
    <row r="71" spans="1:31" s="2" customFormat="1" ht="21.8" customHeight="1" hidden="1">
      <c r="A71" s="38"/>
      <c r="B71" s="39"/>
      <c r="C71" s="40"/>
      <c r="D71" s="40"/>
      <c r="E71" s="40"/>
      <c r="F71" s="40"/>
      <c r="G71" s="40"/>
      <c r="H71" s="40"/>
      <c r="I71" s="40"/>
      <c r="J71" s="40"/>
      <c r="K71" s="40"/>
      <c r="L71" s="144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pans="1:31" s="2" customFormat="1" ht="6.95" customHeight="1" hidden="1">
      <c r="A72" s="38"/>
      <c r="B72" s="59"/>
      <c r="C72" s="60"/>
      <c r="D72" s="60"/>
      <c r="E72" s="60"/>
      <c r="F72" s="60"/>
      <c r="G72" s="60"/>
      <c r="H72" s="60"/>
      <c r="I72" s="60"/>
      <c r="J72" s="60"/>
      <c r="K72" s="60"/>
      <c r="L72" s="144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ht="12" hidden="1"/>
    <row r="74" ht="12" hidden="1"/>
    <row r="75" ht="12" hidden="1"/>
    <row r="76" spans="1:31" s="2" customFormat="1" ht="6.95" customHeight="1">
      <c r="A76" s="38"/>
      <c r="B76" s="61"/>
      <c r="C76" s="62"/>
      <c r="D76" s="62"/>
      <c r="E76" s="62"/>
      <c r="F76" s="62"/>
      <c r="G76" s="62"/>
      <c r="H76" s="62"/>
      <c r="I76" s="62"/>
      <c r="J76" s="62"/>
      <c r="K76" s="62"/>
      <c r="L76" s="144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24.95" customHeight="1">
      <c r="A77" s="38"/>
      <c r="B77" s="39"/>
      <c r="C77" s="23" t="s">
        <v>101</v>
      </c>
      <c r="D77" s="40"/>
      <c r="E77" s="40"/>
      <c r="F77" s="40"/>
      <c r="G77" s="40"/>
      <c r="H77" s="40"/>
      <c r="I77" s="40"/>
      <c r="J77" s="40"/>
      <c r="K77" s="40"/>
      <c r="L77" s="14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6.95" customHeight="1">
      <c r="A78" s="38"/>
      <c r="B78" s="39"/>
      <c r="C78" s="40"/>
      <c r="D78" s="40"/>
      <c r="E78" s="40"/>
      <c r="F78" s="40"/>
      <c r="G78" s="40"/>
      <c r="H78" s="40"/>
      <c r="I78" s="40"/>
      <c r="J78" s="40"/>
      <c r="K78" s="40"/>
      <c r="L78" s="14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12" customHeight="1">
      <c r="A79" s="38"/>
      <c r="B79" s="39"/>
      <c r="C79" s="32" t="s">
        <v>16</v>
      </c>
      <c r="D79" s="40"/>
      <c r="E79" s="40"/>
      <c r="F79" s="40"/>
      <c r="G79" s="40"/>
      <c r="H79" s="40"/>
      <c r="I79" s="40"/>
      <c r="J79" s="40"/>
      <c r="K79" s="40"/>
      <c r="L79" s="14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16.5" customHeight="1">
      <c r="A80" s="38"/>
      <c r="B80" s="39"/>
      <c r="C80" s="40"/>
      <c r="D80" s="40"/>
      <c r="E80" s="169" t="str">
        <f>E7</f>
        <v>III-11742 Hradišťský Újezd - Přešín</v>
      </c>
      <c r="F80" s="32"/>
      <c r="G80" s="32"/>
      <c r="H80" s="32"/>
      <c r="I80" s="40"/>
      <c r="J80" s="40"/>
      <c r="K80" s="40"/>
      <c r="L80" s="144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2:12" s="1" customFormat="1" ht="12" customHeight="1">
      <c r="B81" s="21"/>
      <c r="C81" s="32" t="s">
        <v>91</v>
      </c>
      <c r="D81" s="22"/>
      <c r="E81" s="22"/>
      <c r="F81" s="22"/>
      <c r="G81" s="22"/>
      <c r="H81" s="22"/>
      <c r="I81" s="22"/>
      <c r="J81" s="22"/>
      <c r="K81" s="22"/>
      <c r="L81" s="20"/>
    </row>
    <row r="82" spans="1:31" s="2" customFormat="1" ht="16.5" customHeight="1">
      <c r="A82" s="38"/>
      <c r="B82" s="39"/>
      <c r="C82" s="40"/>
      <c r="D82" s="40"/>
      <c r="E82" s="169" t="s">
        <v>92</v>
      </c>
      <c r="F82" s="40"/>
      <c r="G82" s="40"/>
      <c r="H82" s="40"/>
      <c r="I82" s="40"/>
      <c r="J82" s="40"/>
      <c r="K82" s="40"/>
      <c r="L82" s="144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12" customHeight="1">
      <c r="A83" s="38"/>
      <c r="B83" s="39"/>
      <c r="C83" s="32" t="s">
        <v>93</v>
      </c>
      <c r="D83" s="40"/>
      <c r="E83" s="40"/>
      <c r="F83" s="40"/>
      <c r="G83" s="40"/>
      <c r="H83" s="40"/>
      <c r="I83" s="40"/>
      <c r="J83" s="40"/>
      <c r="K83" s="40"/>
      <c r="L83" s="144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6.5" customHeight="1">
      <c r="A84" s="38"/>
      <c r="B84" s="39"/>
      <c r="C84" s="40"/>
      <c r="D84" s="40"/>
      <c r="E84" s="69" t="str">
        <f>E11</f>
        <v>01 - STAVEBNÍ ČÁST</v>
      </c>
      <c r="F84" s="40"/>
      <c r="G84" s="40"/>
      <c r="H84" s="40"/>
      <c r="I84" s="40"/>
      <c r="J84" s="40"/>
      <c r="K84" s="40"/>
      <c r="L84" s="144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6.95" customHeight="1">
      <c r="A85" s="38"/>
      <c r="B85" s="39"/>
      <c r="C85" s="40"/>
      <c r="D85" s="40"/>
      <c r="E85" s="40"/>
      <c r="F85" s="40"/>
      <c r="G85" s="40"/>
      <c r="H85" s="40"/>
      <c r="I85" s="40"/>
      <c r="J85" s="40"/>
      <c r="K85" s="40"/>
      <c r="L85" s="144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23</v>
      </c>
      <c r="D86" s="40"/>
      <c r="E86" s="40"/>
      <c r="F86" s="27" t="str">
        <f>F14</f>
        <v xml:space="preserve"> </v>
      </c>
      <c r="G86" s="40"/>
      <c r="H86" s="40"/>
      <c r="I86" s="32" t="s">
        <v>25</v>
      </c>
      <c r="J86" s="72" t="str">
        <f>IF(J14="","",J14)</f>
        <v>15. 3. 2018</v>
      </c>
      <c r="K86" s="40"/>
      <c r="L86" s="144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6.95" customHeight="1">
      <c r="A87" s="38"/>
      <c r="B87" s="39"/>
      <c r="C87" s="40"/>
      <c r="D87" s="40"/>
      <c r="E87" s="40"/>
      <c r="F87" s="40"/>
      <c r="G87" s="40"/>
      <c r="H87" s="40"/>
      <c r="I87" s="40"/>
      <c r="J87" s="40"/>
      <c r="K87" s="40"/>
      <c r="L87" s="144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5.15" customHeight="1">
      <c r="A88" s="38"/>
      <c r="B88" s="39"/>
      <c r="C88" s="32" t="s">
        <v>29</v>
      </c>
      <c r="D88" s="40"/>
      <c r="E88" s="40"/>
      <c r="F88" s="27" t="str">
        <f>E17</f>
        <v>Správa a údržba silnic Plzeňského kraje</v>
      </c>
      <c r="G88" s="40"/>
      <c r="H88" s="40"/>
      <c r="I88" s="32" t="s">
        <v>35</v>
      </c>
      <c r="J88" s="36" t="str">
        <f>E23</f>
        <v>SG Geotechnika</v>
      </c>
      <c r="K88" s="40"/>
      <c r="L88" s="144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5.15" customHeight="1">
      <c r="A89" s="38"/>
      <c r="B89" s="39"/>
      <c r="C89" s="32" t="s">
        <v>33</v>
      </c>
      <c r="D89" s="40"/>
      <c r="E89" s="40"/>
      <c r="F89" s="27" t="str">
        <f>IF(E20="","",E20)</f>
        <v>Vyplň údaj</v>
      </c>
      <c r="G89" s="40"/>
      <c r="H89" s="40"/>
      <c r="I89" s="32" t="s">
        <v>37</v>
      </c>
      <c r="J89" s="36" t="str">
        <f>E26</f>
        <v xml:space="preserve"> </v>
      </c>
      <c r="K89" s="40"/>
      <c r="L89" s="144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10.3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144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10" customFormat="1" ht="29.25" customHeight="1">
      <c r="A91" s="180"/>
      <c r="B91" s="181"/>
      <c r="C91" s="182" t="s">
        <v>102</v>
      </c>
      <c r="D91" s="183" t="s">
        <v>59</v>
      </c>
      <c r="E91" s="183" t="s">
        <v>55</v>
      </c>
      <c r="F91" s="183" t="s">
        <v>56</v>
      </c>
      <c r="G91" s="183" t="s">
        <v>103</v>
      </c>
      <c r="H91" s="183" t="s">
        <v>104</v>
      </c>
      <c r="I91" s="183" t="s">
        <v>105</v>
      </c>
      <c r="J91" s="183" t="s">
        <v>97</v>
      </c>
      <c r="K91" s="184" t="s">
        <v>106</v>
      </c>
      <c r="L91" s="185"/>
      <c r="M91" s="92" t="s">
        <v>20</v>
      </c>
      <c r="N91" s="93" t="s">
        <v>44</v>
      </c>
      <c r="O91" s="93" t="s">
        <v>107</v>
      </c>
      <c r="P91" s="93" t="s">
        <v>108</v>
      </c>
      <c r="Q91" s="93" t="s">
        <v>109</v>
      </c>
      <c r="R91" s="93" t="s">
        <v>110</v>
      </c>
      <c r="S91" s="93" t="s">
        <v>111</v>
      </c>
      <c r="T91" s="94" t="s">
        <v>112</v>
      </c>
      <c r="U91" s="180"/>
      <c r="V91" s="180"/>
      <c r="W91" s="180"/>
      <c r="X91" s="180"/>
      <c r="Y91" s="180"/>
      <c r="Z91" s="180"/>
      <c r="AA91" s="180"/>
      <c r="AB91" s="180"/>
      <c r="AC91" s="180"/>
      <c r="AD91" s="180"/>
      <c r="AE91" s="180"/>
    </row>
    <row r="92" spans="1:63" s="2" customFormat="1" ht="22.8" customHeight="1">
      <c r="A92" s="38"/>
      <c r="B92" s="39"/>
      <c r="C92" s="99" t="s">
        <v>113</v>
      </c>
      <c r="D92" s="40"/>
      <c r="E92" s="40"/>
      <c r="F92" s="40"/>
      <c r="G92" s="40"/>
      <c r="H92" s="40"/>
      <c r="I92" s="40"/>
      <c r="J92" s="186">
        <f>BK92</f>
        <v>0</v>
      </c>
      <c r="K92" s="40"/>
      <c r="L92" s="44"/>
      <c r="M92" s="95"/>
      <c r="N92" s="187"/>
      <c r="O92" s="96"/>
      <c r="P92" s="188">
        <f>P93</f>
        <v>0</v>
      </c>
      <c r="Q92" s="96"/>
      <c r="R92" s="188">
        <f>R93</f>
        <v>2964.6178000000004</v>
      </c>
      <c r="S92" s="96"/>
      <c r="T92" s="189">
        <f>T93</f>
        <v>1554.8</v>
      </c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T92" s="17" t="s">
        <v>73</v>
      </c>
      <c r="AU92" s="17" t="s">
        <v>98</v>
      </c>
      <c r="BK92" s="190">
        <f>BK93</f>
        <v>0</v>
      </c>
    </row>
    <row r="93" spans="1:63" s="11" customFormat="1" ht="25.9" customHeight="1">
      <c r="A93" s="11"/>
      <c r="B93" s="191"/>
      <c r="C93" s="192"/>
      <c r="D93" s="193" t="s">
        <v>73</v>
      </c>
      <c r="E93" s="194" t="s">
        <v>163</v>
      </c>
      <c r="F93" s="194" t="s">
        <v>164</v>
      </c>
      <c r="G93" s="192"/>
      <c r="H93" s="192"/>
      <c r="I93" s="195"/>
      <c r="J93" s="196">
        <f>BK93</f>
        <v>0</v>
      </c>
      <c r="K93" s="192"/>
      <c r="L93" s="197"/>
      <c r="M93" s="198"/>
      <c r="N93" s="199"/>
      <c r="O93" s="199"/>
      <c r="P93" s="200">
        <f>P94+P169+P180+P202+P223</f>
        <v>0</v>
      </c>
      <c r="Q93" s="199"/>
      <c r="R93" s="200">
        <f>R94+R169+R180+R202+R223</f>
        <v>2964.6178000000004</v>
      </c>
      <c r="S93" s="199"/>
      <c r="T93" s="201">
        <f>T94+T169+T180+T202+T223</f>
        <v>1554.8</v>
      </c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R93" s="202" t="s">
        <v>22</v>
      </c>
      <c r="AT93" s="203" t="s">
        <v>73</v>
      </c>
      <c r="AU93" s="203" t="s">
        <v>74</v>
      </c>
      <c r="AY93" s="202" t="s">
        <v>116</v>
      </c>
      <c r="BK93" s="204">
        <f>BK94+BK169+BK180+BK202+BK223</f>
        <v>0</v>
      </c>
    </row>
    <row r="94" spans="1:63" s="11" customFormat="1" ht="22.8" customHeight="1">
      <c r="A94" s="11"/>
      <c r="B94" s="191"/>
      <c r="C94" s="192"/>
      <c r="D94" s="193" t="s">
        <v>73</v>
      </c>
      <c r="E94" s="233" t="s">
        <v>22</v>
      </c>
      <c r="F94" s="233" t="s">
        <v>165</v>
      </c>
      <c r="G94" s="192"/>
      <c r="H94" s="192"/>
      <c r="I94" s="195"/>
      <c r="J94" s="234">
        <f>BK94</f>
        <v>0</v>
      </c>
      <c r="K94" s="192"/>
      <c r="L94" s="197"/>
      <c r="M94" s="198"/>
      <c r="N94" s="199"/>
      <c r="O94" s="199"/>
      <c r="P94" s="200">
        <f>SUM(P95:P168)</f>
        <v>0</v>
      </c>
      <c r="Q94" s="199"/>
      <c r="R94" s="200">
        <f>SUM(R95:R168)</f>
        <v>1129.574</v>
      </c>
      <c r="S94" s="199"/>
      <c r="T94" s="201">
        <f>SUM(T95:T168)</f>
        <v>1554.8</v>
      </c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R94" s="202" t="s">
        <v>22</v>
      </c>
      <c r="AT94" s="203" t="s">
        <v>73</v>
      </c>
      <c r="AU94" s="203" t="s">
        <v>22</v>
      </c>
      <c r="AY94" s="202" t="s">
        <v>116</v>
      </c>
      <c r="BK94" s="204">
        <f>SUM(BK95:BK168)</f>
        <v>0</v>
      </c>
    </row>
    <row r="95" spans="1:65" s="2" customFormat="1" ht="62.7" customHeight="1">
      <c r="A95" s="38"/>
      <c r="B95" s="39"/>
      <c r="C95" s="205" t="s">
        <v>22</v>
      </c>
      <c r="D95" s="205" t="s">
        <v>117</v>
      </c>
      <c r="E95" s="206" t="s">
        <v>166</v>
      </c>
      <c r="F95" s="207" t="s">
        <v>167</v>
      </c>
      <c r="G95" s="208" t="s">
        <v>168</v>
      </c>
      <c r="H95" s="209">
        <v>160</v>
      </c>
      <c r="I95" s="210"/>
      <c r="J95" s="211">
        <f>ROUND(I95*H95,2)</f>
        <v>0</v>
      </c>
      <c r="K95" s="207" t="s">
        <v>169</v>
      </c>
      <c r="L95" s="44"/>
      <c r="M95" s="212" t="s">
        <v>20</v>
      </c>
      <c r="N95" s="213" t="s">
        <v>45</v>
      </c>
      <c r="O95" s="84"/>
      <c r="P95" s="214">
        <f>O95*H95</f>
        <v>0</v>
      </c>
      <c r="Q95" s="214">
        <v>0</v>
      </c>
      <c r="R95" s="214">
        <f>Q95*H95</f>
        <v>0</v>
      </c>
      <c r="S95" s="214">
        <v>0.3</v>
      </c>
      <c r="T95" s="215">
        <f>S95*H95</f>
        <v>48</v>
      </c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R95" s="216" t="s">
        <v>135</v>
      </c>
      <c r="AT95" s="216" t="s">
        <v>117</v>
      </c>
      <c r="AU95" s="216" t="s">
        <v>78</v>
      </c>
      <c r="AY95" s="17" t="s">
        <v>116</v>
      </c>
      <c r="BE95" s="217">
        <f>IF(N95="základní",J95,0)</f>
        <v>0</v>
      </c>
      <c r="BF95" s="217">
        <f>IF(N95="snížená",J95,0)</f>
        <v>0</v>
      </c>
      <c r="BG95" s="217">
        <f>IF(N95="zákl. přenesená",J95,0)</f>
        <v>0</v>
      </c>
      <c r="BH95" s="217">
        <f>IF(N95="sníž. přenesená",J95,0)</f>
        <v>0</v>
      </c>
      <c r="BI95" s="217">
        <f>IF(N95="nulová",J95,0)</f>
        <v>0</v>
      </c>
      <c r="BJ95" s="17" t="s">
        <v>22</v>
      </c>
      <c r="BK95" s="217">
        <f>ROUND(I95*H95,2)</f>
        <v>0</v>
      </c>
      <c r="BL95" s="17" t="s">
        <v>135</v>
      </c>
      <c r="BM95" s="216" t="s">
        <v>170</v>
      </c>
    </row>
    <row r="96" spans="1:51" s="13" customFormat="1" ht="12">
      <c r="A96" s="13"/>
      <c r="B96" s="235"/>
      <c r="C96" s="236"/>
      <c r="D96" s="218" t="s">
        <v>171</v>
      </c>
      <c r="E96" s="237" t="s">
        <v>20</v>
      </c>
      <c r="F96" s="238" t="s">
        <v>172</v>
      </c>
      <c r="G96" s="236"/>
      <c r="H96" s="237" t="s">
        <v>20</v>
      </c>
      <c r="I96" s="239"/>
      <c r="J96" s="236"/>
      <c r="K96" s="236"/>
      <c r="L96" s="240"/>
      <c r="M96" s="241"/>
      <c r="N96" s="242"/>
      <c r="O96" s="242"/>
      <c r="P96" s="242"/>
      <c r="Q96" s="242"/>
      <c r="R96" s="242"/>
      <c r="S96" s="242"/>
      <c r="T96" s="24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T96" s="244" t="s">
        <v>171</v>
      </c>
      <c r="AU96" s="244" t="s">
        <v>78</v>
      </c>
      <c r="AV96" s="13" t="s">
        <v>22</v>
      </c>
      <c r="AW96" s="13" t="s">
        <v>173</v>
      </c>
      <c r="AX96" s="13" t="s">
        <v>74</v>
      </c>
      <c r="AY96" s="244" t="s">
        <v>116</v>
      </c>
    </row>
    <row r="97" spans="1:51" s="14" customFormat="1" ht="12">
      <c r="A97" s="14"/>
      <c r="B97" s="245"/>
      <c r="C97" s="246"/>
      <c r="D97" s="218" t="s">
        <v>171</v>
      </c>
      <c r="E97" s="247" t="s">
        <v>20</v>
      </c>
      <c r="F97" s="248" t="s">
        <v>174</v>
      </c>
      <c r="G97" s="246"/>
      <c r="H97" s="249">
        <v>160</v>
      </c>
      <c r="I97" s="250"/>
      <c r="J97" s="246"/>
      <c r="K97" s="246"/>
      <c r="L97" s="251"/>
      <c r="M97" s="252"/>
      <c r="N97" s="253"/>
      <c r="O97" s="253"/>
      <c r="P97" s="253"/>
      <c r="Q97" s="253"/>
      <c r="R97" s="253"/>
      <c r="S97" s="253"/>
      <c r="T97" s="25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T97" s="255" t="s">
        <v>171</v>
      </c>
      <c r="AU97" s="255" t="s">
        <v>78</v>
      </c>
      <c r="AV97" s="14" t="s">
        <v>78</v>
      </c>
      <c r="AW97" s="14" t="s">
        <v>173</v>
      </c>
      <c r="AX97" s="14" t="s">
        <v>74</v>
      </c>
      <c r="AY97" s="255" t="s">
        <v>116</v>
      </c>
    </row>
    <row r="98" spans="1:51" s="15" customFormat="1" ht="12">
      <c r="A98" s="15"/>
      <c r="B98" s="256"/>
      <c r="C98" s="257"/>
      <c r="D98" s="218" t="s">
        <v>171</v>
      </c>
      <c r="E98" s="258" t="s">
        <v>20</v>
      </c>
      <c r="F98" s="259" t="s">
        <v>175</v>
      </c>
      <c r="G98" s="257"/>
      <c r="H98" s="260">
        <v>160</v>
      </c>
      <c r="I98" s="261"/>
      <c r="J98" s="257"/>
      <c r="K98" s="257"/>
      <c r="L98" s="262"/>
      <c r="M98" s="263"/>
      <c r="N98" s="264"/>
      <c r="O98" s="264"/>
      <c r="P98" s="264"/>
      <c r="Q98" s="264"/>
      <c r="R98" s="264"/>
      <c r="S98" s="264"/>
      <c r="T98" s="26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T98" s="266" t="s">
        <v>171</v>
      </c>
      <c r="AU98" s="266" t="s">
        <v>78</v>
      </c>
      <c r="AV98" s="15" t="s">
        <v>135</v>
      </c>
      <c r="AW98" s="15" t="s">
        <v>4</v>
      </c>
      <c r="AX98" s="15" t="s">
        <v>22</v>
      </c>
      <c r="AY98" s="266" t="s">
        <v>116</v>
      </c>
    </row>
    <row r="99" spans="1:65" s="2" customFormat="1" ht="66.75" customHeight="1">
      <c r="A99" s="38"/>
      <c r="B99" s="39"/>
      <c r="C99" s="205" t="s">
        <v>78</v>
      </c>
      <c r="D99" s="205" t="s">
        <v>117</v>
      </c>
      <c r="E99" s="206" t="s">
        <v>176</v>
      </c>
      <c r="F99" s="207" t="s">
        <v>177</v>
      </c>
      <c r="G99" s="208" t="s">
        <v>168</v>
      </c>
      <c r="H99" s="209">
        <v>700</v>
      </c>
      <c r="I99" s="210"/>
      <c r="J99" s="211">
        <f>ROUND(I99*H99,2)</f>
        <v>0</v>
      </c>
      <c r="K99" s="207" t="s">
        <v>169</v>
      </c>
      <c r="L99" s="44"/>
      <c r="M99" s="212" t="s">
        <v>20</v>
      </c>
      <c r="N99" s="213" t="s">
        <v>45</v>
      </c>
      <c r="O99" s="84"/>
      <c r="P99" s="214">
        <f>O99*H99</f>
        <v>0</v>
      </c>
      <c r="Q99" s="214">
        <v>0</v>
      </c>
      <c r="R99" s="214">
        <f>Q99*H99</f>
        <v>0</v>
      </c>
      <c r="S99" s="214">
        <v>0.58</v>
      </c>
      <c r="T99" s="215">
        <f>S99*H99</f>
        <v>406</v>
      </c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R99" s="216" t="s">
        <v>135</v>
      </c>
      <c r="AT99" s="216" t="s">
        <v>117</v>
      </c>
      <c r="AU99" s="216" t="s">
        <v>78</v>
      </c>
      <c r="AY99" s="17" t="s">
        <v>116</v>
      </c>
      <c r="BE99" s="217">
        <f>IF(N99="základní",J99,0)</f>
        <v>0</v>
      </c>
      <c r="BF99" s="217">
        <f>IF(N99="snížená",J99,0)</f>
        <v>0</v>
      </c>
      <c r="BG99" s="217">
        <f>IF(N99="zákl. přenesená",J99,0)</f>
        <v>0</v>
      </c>
      <c r="BH99" s="217">
        <f>IF(N99="sníž. přenesená",J99,0)</f>
        <v>0</v>
      </c>
      <c r="BI99" s="217">
        <f>IF(N99="nulová",J99,0)</f>
        <v>0</v>
      </c>
      <c r="BJ99" s="17" t="s">
        <v>22</v>
      </c>
      <c r="BK99" s="217">
        <f>ROUND(I99*H99,2)</f>
        <v>0</v>
      </c>
      <c r="BL99" s="17" t="s">
        <v>135</v>
      </c>
      <c r="BM99" s="216" t="s">
        <v>178</v>
      </c>
    </row>
    <row r="100" spans="1:51" s="13" customFormat="1" ht="12">
      <c r="A100" s="13"/>
      <c r="B100" s="235"/>
      <c r="C100" s="236"/>
      <c r="D100" s="218" t="s">
        <v>171</v>
      </c>
      <c r="E100" s="237" t="s">
        <v>20</v>
      </c>
      <c r="F100" s="238" t="s">
        <v>179</v>
      </c>
      <c r="G100" s="236"/>
      <c r="H100" s="237" t="s">
        <v>20</v>
      </c>
      <c r="I100" s="239"/>
      <c r="J100" s="236"/>
      <c r="K100" s="236"/>
      <c r="L100" s="240"/>
      <c r="M100" s="241"/>
      <c r="N100" s="242"/>
      <c r="O100" s="242"/>
      <c r="P100" s="242"/>
      <c r="Q100" s="242"/>
      <c r="R100" s="242"/>
      <c r="S100" s="242"/>
      <c r="T100" s="24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44" t="s">
        <v>171</v>
      </c>
      <c r="AU100" s="244" t="s">
        <v>78</v>
      </c>
      <c r="AV100" s="13" t="s">
        <v>22</v>
      </c>
      <c r="AW100" s="13" t="s">
        <v>173</v>
      </c>
      <c r="AX100" s="13" t="s">
        <v>74</v>
      </c>
      <c r="AY100" s="244" t="s">
        <v>116</v>
      </c>
    </row>
    <row r="101" spans="1:51" s="14" customFormat="1" ht="12">
      <c r="A101" s="14"/>
      <c r="B101" s="245"/>
      <c r="C101" s="246"/>
      <c r="D101" s="218" t="s">
        <v>171</v>
      </c>
      <c r="E101" s="247" t="s">
        <v>20</v>
      </c>
      <c r="F101" s="248" t="s">
        <v>180</v>
      </c>
      <c r="G101" s="246"/>
      <c r="H101" s="249">
        <v>700</v>
      </c>
      <c r="I101" s="250"/>
      <c r="J101" s="246"/>
      <c r="K101" s="246"/>
      <c r="L101" s="251"/>
      <c r="M101" s="252"/>
      <c r="N101" s="253"/>
      <c r="O101" s="253"/>
      <c r="P101" s="253"/>
      <c r="Q101" s="253"/>
      <c r="R101" s="253"/>
      <c r="S101" s="253"/>
      <c r="T101" s="25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T101" s="255" t="s">
        <v>171</v>
      </c>
      <c r="AU101" s="255" t="s">
        <v>78</v>
      </c>
      <c r="AV101" s="14" t="s">
        <v>78</v>
      </c>
      <c r="AW101" s="14" t="s">
        <v>173</v>
      </c>
      <c r="AX101" s="14" t="s">
        <v>74</v>
      </c>
      <c r="AY101" s="255" t="s">
        <v>116</v>
      </c>
    </row>
    <row r="102" spans="1:51" s="15" customFormat="1" ht="12">
      <c r="A102" s="15"/>
      <c r="B102" s="256"/>
      <c r="C102" s="257"/>
      <c r="D102" s="218" t="s">
        <v>171</v>
      </c>
      <c r="E102" s="258" t="s">
        <v>20</v>
      </c>
      <c r="F102" s="259" t="s">
        <v>175</v>
      </c>
      <c r="G102" s="257"/>
      <c r="H102" s="260">
        <v>700</v>
      </c>
      <c r="I102" s="261"/>
      <c r="J102" s="257"/>
      <c r="K102" s="257"/>
      <c r="L102" s="262"/>
      <c r="M102" s="263"/>
      <c r="N102" s="264"/>
      <c r="O102" s="264"/>
      <c r="P102" s="264"/>
      <c r="Q102" s="264"/>
      <c r="R102" s="264"/>
      <c r="S102" s="264"/>
      <c r="T102" s="26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T102" s="266" t="s">
        <v>171</v>
      </c>
      <c r="AU102" s="266" t="s">
        <v>78</v>
      </c>
      <c r="AV102" s="15" t="s">
        <v>135</v>
      </c>
      <c r="AW102" s="15" t="s">
        <v>4</v>
      </c>
      <c r="AX102" s="15" t="s">
        <v>22</v>
      </c>
      <c r="AY102" s="266" t="s">
        <v>116</v>
      </c>
    </row>
    <row r="103" spans="1:65" s="2" customFormat="1" ht="44.25" customHeight="1">
      <c r="A103" s="38"/>
      <c r="B103" s="39"/>
      <c r="C103" s="205" t="s">
        <v>130</v>
      </c>
      <c r="D103" s="205" t="s">
        <v>117</v>
      </c>
      <c r="E103" s="206" t="s">
        <v>181</v>
      </c>
      <c r="F103" s="207" t="s">
        <v>182</v>
      </c>
      <c r="G103" s="208" t="s">
        <v>168</v>
      </c>
      <c r="H103" s="209">
        <v>8600</v>
      </c>
      <c r="I103" s="210"/>
      <c r="J103" s="211">
        <f>ROUND(I103*H103,2)</f>
        <v>0</v>
      </c>
      <c r="K103" s="207" t="s">
        <v>169</v>
      </c>
      <c r="L103" s="44"/>
      <c r="M103" s="212" t="s">
        <v>20</v>
      </c>
      <c r="N103" s="213" t="s">
        <v>45</v>
      </c>
      <c r="O103" s="84"/>
      <c r="P103" s="214">
        <f>O103*H103</f>
        <v>0</v>
      </c>
      <c r="Q103" s="214">
        <v>4E-05</v>
      </c>
      <c r="R103" s="214">
        <f>Q103*H103</f>
        <v>0.34400000000000003</v>
      </c>
      <c r="S103" s="214">
        <v>0.128</v>
      </c>
      <c r="T103" s="215">
        <f>S103*H103</f>
        <v>1100.8</v>
      </c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R103" s="216" t="s">
        <v>135</v>
      </c>
      <c r="AT103" s="216" t="s">
        <v>117</v>
      </c>
      <c r="AU103" s="216" t="s">
        <v>78</v>
      </c>
      <c r="AY103" s="17" t="s">
        <v>116</v>
      </c>
      <c r="BE103" s="217">
        <f>IF(N103="základní",J103,0)</f>
        <v>0</v>
      </c>
      <c r="BF103" s="217">
        <f>IF(N103="snížená",J103,0)</f>
        <v>0</v>
      </c>
      <c r="BG103" s="217">
        <f>IF(N103="zákl. přenesená",J103,0)</f>
        <v>0</v>
      </c>
      <c r="BH103" s="217">
        <f>IF(N103="sníž. přenesená",J103,0)</f>
        <v>0</v>
      </c>
      <c r="BI103" s="217">
        <f>IF(N103="nulová",J103,0)</f>
        <v>0</v>
      </c>
      <c r="BJ103" s="17" t="s">
        <v>22</v>
      </c>
      <c r="BK103" s="217">
        <f>ROUND(I103*H103,2)</f>
        <v>0</v>
      </c>
      <c r="BL103" s="17" t="s">
        <v>135</v>
      </c>
      <c r="BM103" s="216" t="s">
        <v>183</v>
      </c>
    </row>
    <row r="104" spans="1:47" s="2" customFormat="1" ht="12">
      <c r="A104" s="38"/>
      <c r="B104" s="39"/>
      <c r="C104" s="40"/>
      <c r="D104" s="218" t="s">
        <v>128</v>
      </c>
      <c r="E104" s="40"/>
      <c r="F104" s="219" t="s">
        <v>184</v>
      </c>
      <c r="G104" s="40"/>
      <c r="H104" s="40"/>
      <c r="I104" s="220"/>
      <c r="J104" s="40"/>
      <c r="K104" s="40"/>
      <c r="L104" s="44"/>
      <c r="M104" s="221"/>
      <c r="N104" s="222"/>
      <c r="O104" s="84"/>
      <c r="P104" s="84"/>
      <c r="Q104" s="84"/>
      <c r="R104" s="84"/>
      <c r="S104" s="84"/>
      <c r="T104" s="85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T104" s="17" t="s">
        <v>128</v>
      </c>
      <c r="AU104" s="17" t="s">
        <v>78</v>
      </c>
    </row>
    <row r="105" spans="1:51" s="13" customFormat="1" ht="12">
      <c r="A105" s="13"/>
      <c r="B105" s="235"/>
      <c r="C105" s="236"/>
      <c r="D105" s="218" t="s">
        <v>171</v>
      </c>
      <c r="E105" s="237" t="s">
        <v>20</v>
      </c>
      <c r="F105" s="238" t="s">
        <v>172</v>
      </c>
      <c r="G105" s="236"/>
      <c r="H105" s="237" t="s">
        <v>20</v>
      </c>
      <c r="I105" s="239"/>
      <c r="J105" s="236"/>
      <c r="K105" s="236"/>
      <c r="L105" s="240"/>
      <c r="M105" s="241"/>
      <c r="N105" s="242"/>
      <c r="O105" s="242"/>
      <c r="P105" s="242"/>
      <c r="Q105" s="242"/>
      <c r="R105" s="242"/>
      <c r="S105" s="242"/>
      <c r="T105" s="24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44" t="s">
        <v>171</v>
      </c>
      <c r="AU105" s="244" t="s">
        <v>78</v>
      </c>
      <c r="AV105" s="13" t="s">
        <v>22</v>
      </c>
      <c r="AW105" s="13" t="s">
        <v>173</v>
      </c>
      <c r="AX105" s="13" t="s">
        <v>74</v>
      </c>
      <c r="AY105" s="244" t="s">
        <v>116</v>
      </c>
    </row>
    <row r="106" spans="1:51" s="14" customFormat="1" ht="12">
      <c r="A106" s="14"/>
      <c r="B106" s="245"/>
      <c r="C106" s="246"/>
      <c r="D106" s="218" t="s">
        <v>171</v>
      </c>
      <c r="E106" s="247" t="s">
        <v>20</v>
      </c>
      <c r="F106" s="248" t="s">
        <v>174</v>
      </c>
      <c r="G106" s="246"/>
      <c r="H106" s="249">
        <v>160</v>
      </c>
      <c r="I106" s="250"/>
      <c r="J106" s="246"/>
      <c r="K106" s="246"/>
      <c r="L106" s="251"/>
      <c r="M106" s="252"/>
      <c r="N106" s="253"/>
      <c r="O106" s="253"/>
      <c r="P106" s="253"/>
      <c r="Q106" s="253"/>
      <c r="R106" s="253"/>
      <c r="S106" s="253"/>
      <c r="T106" s="25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T106" s="255" t="s">
        <v>171</v>
      </c>
      <c r="AU106" s="255" t="s">
        <v>78</v>
      </c>
      <c r="AV106" s="14" t="s">
        <v>78</v>
      </c>
      <c r="AW106" s="14" t="s">
        <v>173</v>
      </c>
      <c r="AX106" s="14" t="s">
        <v>74</v>
      </c>
      <c r="AY106" s="255" t="s">
        <v>116</v>
      </c>
    </row>
    <row r="107" spans="1:51" s="13" customFormat="1" ht="12">
      <c r="A107" s="13"/>
      <c r="B107" s="235"/>
      <c r="C107" s="236"/>
      <c r="D107" s="218" t="s">
        <v>171</v>
      </c>
      <c r="E107" s="237" t="s">
        <v>20</v>
      </c>
      <c r="F107" s="238" t="s">
        <v>185</v>
      </c>
      <c r="G107" s="236"/>
      <c r="H107" s="237" t="s">
        <v>20</v>
      </c>
      <c r="I107" s="239"/>
      <c r="J107" s="236"/>
      <c r="K107" s="236"/>
      <c r="L107" s="240"/>
      <c r="M107" s="241"/>
      <c r="N107" s="242"/>
      <c r="O107" s="242"/>
      <c r="P107" s="242"/>
      <c r="Q107" s="242"/>
      <c r="R107" s="242"/>
      <c r="S107" s="242"/>
      <c r="T107" s="24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44" t="s">
        <v>171</v>
      </c>
      <c r="AU107" s="244" t="s">
        <v>78</v>
      </c>
      <c r="AV107" s="13" t="s">
        <v>22</v>
      </c>
      <c r="AW107" s="13" t="s">
        <v>173</v>
      </c>
      <c r="AX107" s="13" t="s">
        <v>74</v>
      </c>
      <c r="AY107" s="244" t="s">
        <v>116</v>
      </c>
    </row>
    <row r="108" spans="1:51" s="14" customFormat="1" ht="12">
      <c r="A108" s="14"/>
      <c r="B108" s="245"/>
      <c r="C108" s="246"/>
      <c r="D108" s="218" t="s">
        <v>171</v>
      </c>
      <c r="E108" s="247" t="s">
        <v>20</v>
      </c>
      <c r="F108" s="248" t="s">
        <v>186</v>
      </c>
      <c r="G108" s="246"/>
      <c r="H108" s="249">
        <v>8440</v>
      </c>
      <c r="I108" s="250"/>
      <c r="J108" s="246"/>
      <c r="K108" s="246"/>
      <c r="L108" s="251"/>
      <c r="M108" s="252"/>
      <c r="N108" s="253"/>
      <c r="O108" s="253"/>
      <c r="P108" s="253"/>
      <c r="Q108" s="253"/>
      <c r="R108" s="253"/>
      <c r="S108" s="253"/>
      <c r="T108" s="25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T108" s="255" t="s">
        <v>171</v>
      </c>
      <c r="AU108" s="255" t="s">
        <v>78</v>
      </c>
      <c r="AV108" s="14" t="s">
        <v>78</v>
      </c>
      <c r="AW108" s="14" t="s">
        <v>173</v>
      </c>
      <c r="AX108" s="14" t="s">
        <v>74</v>
      </c>
      <c r="AY108" s="255" t="s">
        <v>116</v>
      </c>
    </row>
    <row r="109" spans="1:51" s="15" customFormat="1" ht="12">
      <c r="A109" s="15"/>
      <c r="B109" s="256"/>
      <c r="C109" s="257"/>
      <c r="D109" s="218" t="s">
        <v>171</v>
      </c>
      <c r="E109" s="258" t="s">
        <v>20</v>
      </c>
      <c r="F109" s="259" t="s">
        <v>175</v>
      </c>
      <c r="G109" s="257"/>
      <c r="H109" s="260">
        <v>8600</v>
      </c>
      <c r="I109" s="261"/>
      <c r="J109" s="257"/>
      <c r="K109" s="257"/>
      <c r="L109" s="262"/>
      <c r="M109" s="263"/>
      <c r="N109" s="264"/>
      <c r="O109" s="264"/>
      <c r="P109" s="264"/>
      <c r="Q109" s="264"/>
      <c r="R109" s="264"/>
      <c r="S109" s="264"/>
      <c r="T109" s="26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T109" s="266" t="s">
        <v>171</v>
      </c>
      <c r="AU109" s="266" t="s">
        <v>78</v>
      </c>
      <c r="AV109" s="15" t="s">
        <v>135</v>
      </c>
      <c r="AW109" s="15" t="s">
        <v>4</v>
      </c>
      <c r="AX109" s="15" t="s">
        <v>22</v>
      </c>
      <c r="AY109" s="266" t="s">
        <v>116</v>
      </c>
    </row>
    <row r="110" spans="1:65" s="2" customFormat="1" ht="24.15" customHeight="1">
      <c r="A110" s="38"/>
      <c r="B110" s="39"/>
      <c r="C110" s="205" t="s">
        <v>135</v>
      </c>
      <c r="D110" s="205" t="s">
        <v>117</v>
      </c>
      <c r="E110" s="206" t="s">
        <v>187</v>
      </c>
      <c r="F110" s="207" t="s">
        <v>188</v>
      </c>
      <c r="G110" s="208" t="s">
        <v>189</v>
      </c>
      <c r="H110" s="209">
        <v>140</v>
      </c>
      <c r="I110" s="210"/>
      <c r="J110" s="211">
        <f>ROUND(I110*H110,2)</f>
        <v>0</v>
      </c>
      <c r="K110" s="207" t="s">
        <v>169</v>
      </c>
      <c r="L110" s="44"/>
      <c r="M110" s="212" t="s">
        <v>20</v>
      </c>
      <c r="N110" s="213" t="s">
        <v>45</v>
      </c>
      <c r="O110" s="84"/>
      <c r="P110" s="214">
        <f>O110*H110</f>
        <v>0</v>
      </c>
      <c r="Q110" s="214">
        <v>0</v>
      </c>
      <c r="R110" s="214">
        <f>Q110*H110</f>
        <v>0</v>
      </c>
      <c r="S110" s="214">
        <v>0</v>
      </c>
      <c r="T110" s="215">
        <f>S110*H110</f>
        <v>0</v>
      </c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R110" s="216" t="s">
        <v>135</v>
      </c>
      <c r="AT110" s="216" t="s">
        <v>117</v>
      </c>
      <c r="AU110" s="216" t="s">
        <v>78</v>
      </c>
      <c r="AY110" s="17" t="s">
        <v>116</v>
      </c>
      <c r="BE110" s="217">
        <f>IF(N110="základní",J110,0)</f>
        <v>0</v>
      </c>
      <c r="BF110" s="217">
        <f>IF(N110="snížená",J110,0)</f>
        <v>0</v>
      </c>
      <c r="BG110" s="217">
        <f>IF(N110="zákl. přenesená",J110,0)</f>
        <v>0</v>
      </c>
      <c r="BH110" s="217">
        <f>IF(N110="sníž. přenesená",J110,0)</f>
        <v>0</v>
      </c>
      <c r="BI110" s="217">
        <f>IF(N110="nulová",J110,0)</f>
        <v>0</v>
      </c>
      <c r="BJ110" s="17" t="s">
        <v>22</v>
      </c>
      <c r="BK110" s="217">
        <f>ROUND(I110*H110,2)</f>
        <v>0</v>
      </c>
      <c r="BL110" s="17" t="s">
        <v>135</v>
      </c>
      <c r="BM110" s="216" t="s">
        <v>190</v>
      </c>
    </row>
    <row r="111" spans="1:51" s="13" customFormat="1" ht="12">
      <c r="A111" s="13"/>
      <c r="B111" s="235"/>
      <c r="C111" s="236"/>
      <c r="D111" s="218" t="s">
        <v>171</v>
      </c>
      <c r="E111" s="237" t="s">
        <v>20</v>
      </c>
      <c r="F111" s="238" t="s">
        <v>179</v>
      </c>
      <c r="G111" s="236"/>
      <c r="H111" s="237" t="s">
        <v>20</v>
      </c>
      <c r="I111" s="239"/>
      <c r="J111" s="236"/>
      <c r="K111" s="236"/>
      <c r="L111" s="240"/>
      <c r="M111" s="241"/>
      <c r="N111" s="242"/>
      <c r="O111" s="242"/>
      <c r="P111" s="242"/>
      <c r="Q111" s="242"/>
      <c r="R111" s="242"/>
      <c r="S111" s="242"/>
      <c r="T111" s="24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44" t="s">
        <v>171</v>
      </c>
      <c r="AU111" s="244" t="s">
        <v>78</v>
      </c>
      <c r="AV111" s="13" t="s">
        <v>22</v>
      </c>
      <c r="AW111" s="13" t="s">
        <v>173</v>
      </c>
      <c r="AX111" s="13" t="s">
        <v>74</v>
      </c>
      <c r="AY111" s="244" t="s">
        <v>116</v>
      </c>
    </row>
    <row r="112" spans="1:51" s="14" customFormat="1" ht="12">
      <c r="A112" s="14"/>
      <c r="B112" s="245"/>
      <c r="C112" s="246"/>
      <c r="D112" s="218" t="s">
        <v>171</v>
      </c>
      <c r="E112" s="247" t="s">
        <v>20</v>
      </c>
      <c r="F112" s="248" t="s">
        <v>191</v>
      </c>
      <c r="G112" s="246"/>
      <c r="H112" s="249">
        <v>140</v>
      </c>
      <c r="I112" s="250"/>
      <c r="J112" s="246"/>
      <c r="K112" s="246"/>
      <c r="L112" s="251"/>
      <c r="M112" s="252"/>
      <c r="N112" s="253"/>
      <c r="O112" s="253"/>
      <c r="P112" s="253"/>
      <c r="Q112" s="253"/>
      <c r="R112" s="253"/>
      <c r="S112" s="253"/>
      <c r="T112" s="25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T112" s="255" t="s">
        <v>171</v>
      </c>
      <c r="AU112" s="255" t="s">
        <v>78</v>
      </c>
      <c r="AV112" s="14" t="s">
        <v>78</v>
      </c>
      <c r="AW112" s="14" t="s">
        <v>173</v>
      </c>
      <c r="AX112" s="14" t="s">
        <v>74</v>
      </c>
      <c r="AY112" s="255" t="s">
        <v>116</v>
      </c>
    </row>
    <row r="113" spans="1:51" s="15" customFormat="1" ht="12">
      <c r="A113" s="15"/>
      <c r="B113" s="256"/>
      <c r="C113" s="257"/>
      <c r="D113" s="218" t="s">
        <v>171</v>
      </c>
      <c r="E113" s="258" t="s">
        <v>20</v>
      </c>
      <c r="F113" s="259" t="s">
        <v>175</v>
      </c>
      <c r="G113" s="257"/>
      <c r="H113" s="260">
        <v>140</v>
      </c>
      <c r="I113" s="261"/>
      <c r="J113" s="257"/>
      <c r="K113" s="257"/>
      <c r="L113" s="262"/>
      <c r="M113" s="263"/>
      <c r="N113" s="264"/>
      <c r="O113" s="264"/>
      <c r="P113" s="264"/>
      <c r="Q113" s="264"/>
      <c r="R113" s="264"/>
      <c r="S113" s="264"/>
      <c r="T113" s="26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T113" s="266" t="s">
        <v>171</v>
      </c>
      <c r="AU113" s="266" t="s">
        <v>78</v>
      </c>
      <c r="AV113" s="15" t="s">
        <v>135</v>
      </c>
      <c r="AW113" s="15" t="s">
        <v>4</v>
      </c>
      <c r="AX113" s="15" t="s">
        <v>22</v>
      </c>
      <c r="AY113" s="266" t="s">
        <v>116</v>
      </c>
    </row>
    <row r="114" spans="1:65" s="2" customFormat="1" ht="24.15" customHeight="1">
      <c r="A114" s="38"/>
      <c r="B114" s="39"/>
      <c r="C114" s="205" t="s">
        <v>139</v>
      </c>
      <c r="D114" s="205" t="s">
        <v>117</v>
      </c>
      <c r="E114" s="206" t="s">
        <v>192</v>
      </c>
      <c r="F114" s="207" t="s">
        <v>193</v>
      </c>
      <c r="G114" s="208" t="s">
        <v>189</v>
      </c>
      <c r="H114" s="209">
        <v>461.7</v>
      </c>
      <c r="I114" s="210"/>
      <c r="J114" s="211">
        <f>ROUND(I114*H114,2)</f>
        <v>0</v>
      </c>
      <c r="K114" s="207" t="s">
        <v>20</v>
      </c>
      <c r="L114" s="44"/>
      <c r="M114" s="212" t="s">
        <v>20</v>
      </c>
      <c r="N114" s="213" t="s">
        <v>45</v>
      </c>
      <c r="O114" s="84"/>
      <c r="P114" s="214">
        <f>O114*H114</f>
        <v>0</v>
      </c>
      <c r="Q114" s="214">
        <v>0</v>
      </c>
      <c r="R114" s="214">
        <f>Q114*H114</f>
        <v>0</v>
      </c>
      <c r="S114" s="214">
        <v>0</v>
      </c>
      <c r="T114" s="215">
        <f>S114*H114</f>
        <v>0</v>
      </c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R114" s="216" t="s">
        <v>135</v>
      </c>
      <c r="AT114" s="216" t="s">
        <v>117</v>
      </c>
      <c r="AU114" s="216" t="s">
        <v>78</v>
      </c>
      <c r="AY114" s="17" t="s">
        <v>116</v>
      </c>
      <c r="BE114" s="217">
        <f>IF(N114="základní",J114,0)</f>
        <v>0</v>
      </c>
      <c r="BF114" s="217">
        <f>IF(N114="snížená",J114,0)</f>
        <v>0</v>
      </c>
      <c r="BG114" s="217">
        <f>IF(N114="zákl. přenesená",J114,0)</f>
        <v>0</v>
      </c>
      <c r="BH114" s="217">
        <f>IF(N114="sníž. přenesená",J114,0)</f>
        <v>0</v>
      </c>
      <c r="BI114" s="217">
        <f>IF(N114="nulová",J114,0)</f>
        <v>0</v>
      </c>
      <c r="BJ114" s="17" t="s">
        <v>22</v>
      </c>
      <c r="BK114" s="217">
        <f>ROUND(I114*H114,2)</f>
        <v>0</v>
      </c>
      <c r="BL114" s="17" t="s">
        <v>135</v>
      </c>
      <c r="BM114" s="216" t="s">
        <v>194</v>
      </c>
    </row>
    <row r="115" spans="1:51" s="14" customFormat="1" ht="12">
      <c r="A115" s="14"/>
      <c r="B115" s="245"/>
      <c r="C115" s="246"/>
      <c r="D115" s="218" t="s">
        <v>171</v>
      </c>
      <c r="E115" s="247" t="s">
        <v>20</v>
      </c>
      <c r="F115" s="248" t="s">
        <v>195</v>
      </c>
      <c r="G115" s="246"/>
      <c r="H115" s="249">
        <v>461.7</v>
      </c>
      <c r="I115" s="250"/>
      <c r="J115" s="246"/>
      <c r="K115" s="246"/>
      <c r="L115" s="251"/>
      <c r="M115" s="252"/>
      <c r="N115" s="253"/>
      <c r="O115" s="253"/>
      <c r="P115" s="253"/>
      <c r="Q115" s="253"/>
      <c r="R115" s="253"/>
      <c r="S115" s="253"/>
      <c r="T115" s="25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T115" s="255" t="s">
        <v>171</v>
      </c>
      <c r="AU115" s="255" t="s">
        <v>78</v>
      </c>
      <c r="AV115" s="14" t="s">
        <v>78</v>
      </c>
      <c r="AW115" s="14" t="s">
        <v>173</v>
      </c>
      <c r="AX115" s="14" t="s">
        <v>74</v>
      </c>
      <c r="AY115" s="255" t="s">
        <v>116</v>
      </c>
    </row>
    <row r="116" spans="1:51" s="15" customFormat="1" ht="12">
      <c r="A116" s="15"/>
      <c r="B116" s="256"/>
      <c r="C116" s="257"/>
      <c r="D116" s="218" t="s">
        <v>171</v>
      </c>
      <c r="E116" s="258" t="s">
        <v>20</v>
      </c>
      <c r="F116" s="259" t="s">
        <v>175</v>
      </c>
      <c r="G116" s="257"/>
      <c r="H116" s="260">
        <v>461.7</v>
      </c>
      <c r="I116" s="261"/>
      <c r="J116" s="257"/>
      <c r="K116" s="257"/>
      <c r="L116" s="262"/>
      <c r="M116" s="263"/>
      <c r="N116" s="264"/>
      <c r="O116" s="264"/>
      <c r="P116" s="264"/>
      <c r="Q116" s="264"/>
      <c r="R116" s="264"/>
      <c r="S116" s="264"/>
      <c r="T116" s="26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T116" s="266" t="s">
        <v>171</v>
      </c>
      <c r="AU116" s="266" t="s">
        <v>78</v>
      </c>
      <c r="AV116" s="15" t="s">
        <v>135</v>
      </c>
      <c r="AW116" s="15" t="s">
        <v>4</v>
      </c>
      <c r="AX116" s="15" t="s">
        <v>22</v>
      </c>
      <c r="AY116" s="266" t="s">
        <v>116</v>
      </c>
    </row>
    <row r="117" spans="1:65" s="2" customFormat="1" ht="44.25" customHeight="1">
      <c r="A117" s="38"/>
      <c r="B117" s="39"/>
      <c r="C117" s="205" t="s">
        <v>143</v>
      </c>
      <c r="D117" s="205" t="s">
        <v>117</v>
      </c>
      <c r="E117" s="206" t="s">
        <v>196</v>
      </c>
      <c r="F117" s="207" t="s">
        <v>197</v>
      </c>
      <c r="G117" s="208" t="s">
        <v>189</v>
      </c>
      <c r="H117" s="209">
        <v>672</v>
      </c>
      <c r="I117" s="210"/>
      <c r="J117" s="211">
        <f>ROUND(I117*H117,2)</f>
        <v>0</v>
      </c>
      <c r="K117" s="207" t="s">
        <v>169</v>
      </c>
      <c r="L117" s="44"/>
      <c r="M117" s="212" t="s">
        <v>20</v>
      </c>
      <c r="N117" s="213" t="s">
        <v>45</v>
      </c>
      <c r="O117" s="84"/>
      <c r="P117" s="214">
        <f>O117*H117</f>
        <v>0</v>
      </c>
      <c r="Q117" s="214">
        <v>0</v>
      </c>
      <c r="R117" s="214">
        <f>Q117*H117</f>
        <v>0</v>
      </c>
      <c r="S117" s="214">
        <v>0</v>
      </c>
      <c r="T117" s="215">
        <f>S117*H117</f>
        <v>0</v>
      </c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R117" s="216" t="s">
        <v>135</v>
      </c>
      <c r="AT117" s="216" t="s">
        <v>117</v>
      </c>
      <c r="AU117" s="216" t="s">
        <v>78</v>
      </c>
      <c r="AY117" s="17" t="s">
        <v>116</v>
      </c>
      <c r="BE117" s="217">
        <f>IF(N117="základní",J117,0)</f>
        <v>0</v>
      </c>
      <c r="BF117" s="217">
        <f>IF(N117="snížená",J117,0)</f>
        <v>0</v>
      </c>
      <c r="BG117" s="217">
        <f>IF(N117="zákl. přenesená",J117,0)</f>
        <v>0</v>
      </c>
      <c r="BH117" s="217">
        <f>IF(N117="sníž. přenesená",J117,0)</f>
        <v>0</v>
      </c>
      <c r="BI117" s="217">
        <f>IF(N117="nulová",J117,0)</f>
        <v>0</v>
      </c>
      <c r="BJ117" s="17" t="s">
        <v>22</v>
      </c>
      <c r="BK117" s="217">
        <f>ROUND(I117*H117,2)</f>
        <v>0</v>
      </c>
      <c r="BL117" s="17" t="s">
        <v>135</v>
      </c>
      <c r="BM117" s="216" t="s">
        <v>198</v>
      </c>
    </row>
    <row r="118" spans="1:51" s="13" customFormat="1" ht="12">
      <c r="A118" s="13"/>
      <c r="B118" s="235"/>
      <c r="C118" s="236"/>
      <c r="D118" s="218" t="s">
        <v>171</v>
      </c>
      <c r="E118" s="237" t="s">
        <v>20</v>
      </c>
      <c r="F118" s="238" t="s">
        <v>199</v>
      </c>
      <c r="G118" s="236"/>
      <c r="H118" s="237" t="s">
        <v>20</v>
      </c>
      <c r="I118" s="239"/>
      <c r="J118" s="236"/>
      <c r="K118" s="236"/>
      <c r="L118" s="240"/>
      <c r="M118" s="241"/>
      <c r="N118" s="242"/>
      <c r="O118" s="242"/>
      <c r="P118" s="242"/>
      <c r="Q118" s="242"/>
      <c r="R118" s="242"/>
      <c r="S118" s="242"/>
      <c r="T118" s="24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44" t="s">
        <v>171</v>
      </c>
      <c r="AU118" s="244" t="s">
        <v>78</v>
      </c>
      <c r="AV118" s="13" t="s">
        <v>22</v>
      </c>
      <c r="AW118" s="13" t="s">
        <v>173</v>
      </c>
      <c r="AX118" s="13" t="s">
        <v>74</v>
      </c>
      <c r="AY118" s="244" t="s">
        <v>116</v>
      </c>
    </row>
    <row r="119" spans="1:51" s="14" customFormat="1" ht="12">
      <c r="A119" s="14"/>
      <c r="B119" s="245"/>
      <c r="C119" s="246"/>
      <c r="D119" s="218" t="s">
        <v>171</v>
      </c>
      <c r="E119" s="247" t="s">
        <v>20</v>
      </c>
      <c r="F119" s="248" t="s">
        <v>200</v>
      </c>
      <c r="G119" s="246"/>
      <c r="H119" s="249">
        <v>672</v>
      </c>
      <c r="I119" s="250"/>
      <c r="J119" s="246"/>
      <c r="K119" s="246"/>
      <c r="L119" s="251"/>
      <c r="M119" s="252"/>
      <c r="N119" s="253"/>
      <c r="O119" s="253"/>
      <c r="P119" s="253"/>
      <c r="Q119" s="253"/>
      <c r="R119" s="253"/>
      <c r="S119" s="253"/>
      <c r="T119" s="25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T119" s="255" t="s">
        <v>171</v>
      </c>
      <c r="AU119" s="255" t="s">
        <v>78</v>
      </c>
      <c r="AV119" s="14" t="s">
        <v>78</v>
      </c>
      <c r="AW119" s="14" t="s">
        <v>173</v>
      </c>
      <c r="AX119" s="14" t="s">
        <v>74</v>
      </c>
      <c r="AY119" s="255" t="s">
        <v>116</v>
      </c>
    </row>
    <row r="120" spans="1:51" s="15" customFormat="1" ht="12">
      <c r="A120" s="15"/>
      <c r="B120" s="256"/>
      <c r="C120" s="257"/>
      <c r="D120" s="218" t="s">
        <v>171</v>
      </c>
      <c r="E120" s="258" t="s">
        <v>20</v>
      </c>
      <c r="F120" s="259" t="s">
        <v>175</v>
      </c>
      <c r="G120" s="257"/>
      <c r="H120" s="260">
        <v>672</v>
      </c>
      <c r="I120" s="261"/>
      <c r="J120" s="257"/>
      <c r="K120" s="257"/>
      <c r="L120" s="262"/>
      <c r="M120" s="263"/>
      <c r="N120" s="264"/>
      <c r="O120" s="264"/>
      <c r="P120" s="264"/>
      <c r="Q120" s="264"/>
      <c r="R120" s="264"/>
      <c r="S120" s="264"/>
      <c r="T120" s="26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T120" s="266" t="s">
        <v>171</v>
      </c>
      <c r="AU120" s="266" t="s">
        <v>78</v>
      </c>
      <c r="AV120" s="15" t="s">
        <v>135</v>
      </c>
      <c r="AW120" s="15" t="s">
        <v>4</v>
      </c>
      <c r="AX120" s="15" t="s">
        <v>22</v>
      </c>
      <c r="AY120" s="266" t="s">
        <v>116</v>
      </c>
    </row>
    <row r="121" spans="1:65" s="2" customFormat="1" ht="37.8" customHeight="1">
      <c r="A121" s="38"/>
      <c r="B121" s="39"/>
      <c r="C121" s="205" t="s">
        <v>147</v>
      </c>
      <c r="D121" s="205" t="s">
        <v>117</v>
      </c>
      <c r="E121" s="206" t="s">
        <v>201</v>
      </c>
      <c r="F121" s="207" t="s">
        <v>202</v>
      </c>
      <c r="G121" s="208" t="s">
        <v>189</v>
      </c>
      <c r="H121" s="209">
        <v>123.12</v>
      </c>
      <c r="I121" s="210"/>
      <c r="J121" s="211">
        <f>ROUND(I121*H121,2)</f>
        <v>0</v>
      </c>
      <c r="K121" s="207" t="s">
        <v>169</v>
      </c>
      <c r="L121" s="44"/>
      <c r="M121" s="212" t="s">
        <v>20</v>
      </c>
      <c r="N121" s="213" t="s">
        <v>45</v>
      </c>
      <c r="O121" s="84"/>
      <c r="P121" s="214">
        <f>O121*H121</f>
        <v>0</v>
      </c>
      <c r="Q121" s="214">
        <v>0</v>
      </c>
      <c r="R121" s="214">
        <f>Q121*H121</f>
        <v>0</v>
      </c>
      <c r="S121" s="214">
        <v>0</v>
      </c>
      <c r="T121" s="215">
        <f>S121*H121</f>
        <v>0</v>
      </c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R121" s="216" t="s">
        <v>135</v>
      </c>
      <c r="AT121" s="216" t="s">
        <v>117</v>
      </c>
      <c r="AU121" s="216" t="s">
        <v>78</v>
      </c>
      <c r="AY121" s="17" t="s">
        <v>116</v>
      </c>
      <c r="BE121" s="217">
        <f>IF(N121="základní",J121,0)</f>
        <v>0</v>
      </c>
      <c r="BF121" s="217">
        <f>IF(N121="snížená",J121,0)</f>
        <v>0</v>
      </c>
      <c r="BG121" s="217">
        <f>IF(N121="zákl. přenesená",J121,0)</f>
        <v>0</v>
      </c>
      <c r="BH121" s="217">
        <f>IF(N121="sníž. přenesená",J121,0)</f>
        <v>0</v>
      </c>
      <c r="BI121" s="217">
        <f>IF(N121="nulová",J121,0)</f>
        <v>0</v>
      </c>
      <c r="BJ121" s="17" t="s">
        <v>22</v>
      </c>
      <c r="BK121" s="217">
        <f>ROUND(I121*H121,2)</f>
        <v>0</v>
      </c>
      <c r="BL121" s="17" t="s">
        <v>135</v>
      </c>
      <c r="BM121" s="216" t="s">
        <v>203</v>
      </c>
    </row>
    <row r="122" spans="1:51" s="13" customFormat="1" ht="12">
      <c r="A122" s="13"/>
      <c r="B122" s="235"/>
      <c r="C122" s="236"/>
      <c r="D122" s="218" t="s">
        <v>171</v>
      </c>
      <c r="E122" s="237" t="s">
        <v>20</v>
      </c>
      <c r="F122" s="238" t="s">
        <v>204</v>
      </c>
      <c r="G122" s="236"/>
      <c r="H122" s="237" t="s">
        <v>20</v>
      </c>
      <c r="I122" s="239"/>
      <c r="J122" s="236"/>
      <c r="K122" s="236"/>
      <c r="L122" s="240"/>
      <c r="M122" s="241"/>
      <c r="N122" s="242"/>
      <c r="O122" s="242"/>
      <c r="P122" s="242"/>
      <c r="Q122" s="242"/>
      <c r="R122" s="242"/>
      <c r="S122" s="242"/>
      <c r="T122" s="24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44" t="s">
        <v>171</v>
      </c>
      <c r="AU122" s="244" t="s">
        <v>78</v>
      </c>
      <c r="AV122" s="13" t="s">
        <v>22</v>
      </c>
      <c r="AW122" s="13" t="s">
        <v>173</v>
      </c>
      <c r="AX122" s="13" t="s">
        <v>74</v>
      </c>
      <c r="AY122" s="244" t="s">
        <v>116</v>
      </c>
    </row>
    <row r="123" spans="1:51" s="14" customFormat="1" ht="12">
      <c r="A123" s="14"/>
      <c r="B123" s="245"/>
      <c r="C123" s="246"/>
      <c r="D123" s="218" t="s">
        <v>171</v>
      </c>
      <c r="E123" s="247" t="s">
        <v>20</v>
      </c>
      <c r="F123" s="248" t="s">
        <v>205</v>
      </c>
      <c r="G123" s="246"/>
      <c r="H123" s="249">
        <v>123.12</v>
      </c>
      <c r="I123" s="250"/>
      <c r="J123" s="246"/>
      <c r="K123" s="246"/>
      <c r="L123" s="251"/>
      <c r="M123" s="252"/>
      <c r="N123" s="253"/>
      <c r="O123" s="253"/>
      <c r="P123" s="253"/>
      <c r="Q123" s="253"/>
      <c r="R123" s="253"/>
      <c r="S123" s="253"/>
      <c r="T123" s="25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T123" s="255" t="s">
        <v>171</v>
      </c>
      <c r="AU123" s="255" t="s">
        <v>78</v>
      </c>
      <c r="AV123" s="14" t="s">
        <v>78</v>
      </c>
      <c r="AW123" s="14" t="s">
        <v>173</v>
      </c>
      <c r="AX123" s="14" t="s">
        <v>74</v>
      </c>
      <c r="AY123" s="255" t="s">
        <v>116</v>
      </c>
    </row>
    <row r="124" spans="1:51" s="15" customFormat="1" ht="12">
      <c r="A124" s="15"/>
      <c r="B124" s="256"/>
      <c r="C124" s="257"/>
      <c r="D124" s="218" t="s">
        <v>171</v>
      </c>
      <c r="E124" s="258" t="s">
        <v>20</v>
      </c>
      <c r="F124" s="259" t="s">
        <v>175</v>
      </c>
      <c r="G124" s="257"/>
      <c r="H124" s="260">
        <v>123.12</v>
      </c>
      <c r="I124" s="261"/>
      <c r="J124" s="257"/>
      <c r="K124" s="257"/>
      <c r="L124" s="262"/>
      <c r="M124" s="263"/>
      <c r="N124" s="264"/>
      <c r="O124" s="264"/>
      <c r="P124" s="264"/>
      <c r="Q124" s="264"/>
      <c r="R124" s="264"/>
      <c r="S124" s="264"/>
      <c r="T124" s="26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T124" s="266" t="s">
        <v>171</v>
      </c>
      <c r="AU124" s="266" t="s">
        <v>78</v>
      </c>
      <c r="AV124" s="15" t="s">
        <v>135</v>
      </c>
      <c r="AW124" s="15" t="s">
        <v>4</v>
      </c>
      <c r="AX124" s="15" t="s">
        <v>22</v>
      </c>
      <c r="AY124" s="266" t="s">
        <v>116</v>
      </c>
    </row>
    <row r="125" spans="1:65" s="2" customFormat="1" ht="55.5" customHeight="1">
      <c r="A125" s="38"/>
      <c r="B125" s="39"/>
      <c r="C125" s="205" t="s">
        <v>151</v>
      </c>
      <c r="D125" s="205" t="s">
        <v>117</v>
      </c>
      <c r="E125" s="206" t="s">
        <v>206</v>
      </c>
      <c r="F125" s="207" t="s">
        <v>207</v>
      </c>
      <c r="G125" s="208" t="s">
        <v>189</v>
      </c>
      <c r="H125" s="209">
        <v>1396.82</v>
      </c>
      <c r="I125" s="210"/>
      <c r="J125" s="211">
        <f>ROUND(I125*H125,2)</f>
        <v>0</v>
      </c>
      <c r="K125" s="207" t="s">
        <v>169</v>
      </c>
      <c r="L125" s="44"/>
      <c r="M125" s="212" t="s">
        <v>20</v>
      </c>
      <c r="N125" s="213" t="s">
        <v>45</v>
      </c>
      <c r="O125" s="84"/>
      <c r="P125" s="214">
        <f>O125*H125</f>
        <v>0</v>
      </c>
      <c r="Q125" s="214">
        <v>0</v>
      </c>
      <c r="R125" s="214">
        <f>Q125*H125</f>
        <v>0</v>
      </c>
      <c r="S125" s="214">
        <v>0</v>
      </c>
      <c r="T125" s="215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216" t="s">
        <v>135</v>
      </c>
      <c r="AT125" s="216" t="s">
        <v>117</v>
      </c>
      <c r="AU125" s="216" t="s">
        <v>78</v>
      </c>
      <c r="AY125" s="17" t="s">
        <v>116</v>
      </c>
      <c r="BE125" s="217">
        <f>IF(N125="základní",J125,0)</f>
        <v>0</v>
      </c>
      <c r="BF125" s="217">
        <f>IF(N125="snížená",J125,0)</f>
        <v>0</v>
      </c>
      <c r="BG125" s="217">
        <f>IF(N125="zákl. přenesená",J125,0)</f>
        <v>0</v>
      </c>
      <c r="BH125" s="217">
        <f>IF(N125="sníž. přenesená",J125,0)</f>
        <v>0</v>
      </c>
      <c r="BI125" s="217">
        <f>IF(N125="nulová",J125,0)</f>
        <v>0</v>
      </c>
      <c r="BJ125" s="17" t="s">
        <v>22</v>
      </c>
      <c r="BK125" s="217">
        <f>ROUND(I125*H125,2)</f>
        <v>0</v>
      </c>
      <c r="BL125" s="17" t="s">
        <v>135</v>
      </c>
      <c r="BM125" s="216" t="s">
        <v>208</v>
      </c>
    </row>
    <row r="126" spans="1:51" s="13" customFormat="1" ht="12">
      <c r="A126" s="13"/>
      <c r="B126" s="235"/>
      <c r="C126" s="236"/>
      <c r="D126" s="218" t="s">
        <v>171</v>
      </c>
      <c r="E126" s="237" t="s">
        <v>20</v>
      </c>
      <c r="F126" s="238" t="s">
        <v>179</v>
      </c>
      <c r="G126" s="236"/>
      <c r="H126" s="237" t="s">
        <v>20</v>
      </c>
      <c r="I126" s="239"/>
      <c r="J126" s="236"/>
      <c r="K126" s="236"/>
      <c r="L126" s="240"/>
      <c r="M126" s="241"/>
      <c r="N126" s="242"/>
      <c r="O126" s="242"/>
      <c r="P126" s="242"/>
      <c r="Q126" s="242"/>
      <c r="R126" s="242"/>
      <c r="S126" s="242"/>
      <c r="T126" s="24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44" t="s">
        <v>171</v>
      </c>
      <c r="AU126" s="244" t="s">
        <v>78</v>
      </c>
      <c r="AV126" s="13" t="s">
        <v>22</v>
      </c>
      <c r="AW126" s="13" t="s">
        <v>173</v>
      </c>
      <c r="AX126" s="13" t="s">
        <v>74</v>
      </c>
      <c r="AY126" s="244" t="s">
        <v>116</v>
      </c>
    </row>
    <row r="127" spans="1:51" s="14" customFormat="1" ht="12">
      <c r="A127" s="14"/>
      <c r="B127" s="245"/>
      <c r="C127" s="246"/>
      <c r="D127" s="218" t="s">
        <v>171</v>
      </c>
      <c r="E127" s="247" t="s">
        <v>20</v>
      </c>
      <c r="F127" s="248" t="s">
        <v>209</v>
      </c>
      <c r="G127" s="246"/>
      <c r="H127" s="249">
        <v>140</v>
      </c>
      <c r="I127" s="250"/>
      <c r="J127" s="246"/>
      <c r="K127" s="246"/>
      <c r="L127" s="251"/>
      <c r="M127" s="252"/>
      <c r="N127" s="253"/>
      <c r="O127" s="253"/>
      <c r="P127" s="253"/>
      <c r="Q127" s="253"/>
      <c r="R127" s="253"/>
      <c r="S127" s="253"/>
      <c r="T127" s="25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T127" s="255" t="s">
        <v>171</v>
      </c>
      <c r="AU127" s="255" t="s">
        <v>78</v>
      </c>
      <c r="AV127" s="14" t="s">
        <v>78</v>
      </c>
      <c r="AW127" s="14" t="s">
        <v>173</v>
      </c>
      <c r="AX127" s="14" t="s">
        <v>74</v>
      </c>
      <c r="AY127" s="255" t="s">
        <v>116</v>
      </c>
    </row>
    <row r="128" spans="1:51" s="13" customFormat="1" ht="12">
      <c r="A128" s="13"/>
      <c r="B128" s="235"/>
      <c r="C128" s="236"/>
      <c r="D128" s="218" t="s">
        <v>171</v>
      </c>
      <c r="E128" s="237" t="s">
        <v>20</v>
      </c>
      <c r="F128" s="238" t="s">
        <v>210</v>
      </c>
      <c r="G128" s="236"/>
      <c r="H128" s="237" t="s">
        <v>20</v>
      </c>
      <c r="I128" s="239"/>
      <c r="J128" s="236"/>
      <c r="K128" s="236"/>
      <c r="L128" s="240"/>
      <c r="M128" s="241"/>
      <c r="N128" s="242"/>
      <c r="O128" s="242"/>
      <c r="P128" s="242"/>
      <c r="Q128" s="242"/>
      <c r="R128" s="242"/>
      <c r="S128" s="242"/>
      <c r="T128" s="24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44" t="s">
        <v>171</v>
      </c>
      <c r="AU128" s="244" t="s">
        <v>78</v>
      </c>
      <c r="AV128" s="13" t="s">
        <v>22</v>
      </c>
      <c r="AW128" s="13" t="s">
        <v>173</v>
      </c>
      <c r="AX128" s="13" t="s">
        <v>74</v>
      </c>
      <c r="AY128" s="244" t="s">
        <v>116</v>
      </c>
    </row>
    <row r="129" spans="1:51" s="14" customFormat="1" ht="12">
      <c r="A129" s="14"/>
      <c r="B129" s="245"/>
      <c r="C129" s="246"/>
      <c r="D129" s="218" t="s">
        <v>171</v>
      </c>
      <c r="E129" s="247" t="s">
        <v>20</v>
      </c>
      <c r="F129" s="248" t="s">
        <v>211</v>
      </c>
      <c r="G129" s="246"/>
      <c r="H129" s="249">
        <v>461.7</v>
      </c>
      <c r="I129" s="250"/>
      <c r="J129" s="246"/>
      <c r="K129" s="246"/>
      <c r="L129" s="251"/>
      <c r="M129" s="252"/>
      <c r="N129" s="253"/>
      <c r="O129" s="253"/>
      <c r="P129" s="253"/>
      <c r="Q129" s="253"/>
      <c r="R129" s="253"/>
      <c r="S129" s="253"/>
      <c r="T129" s="25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T129" s="255" t="s">
        <v>171</v>
      </c>
      <c r="AU129" s="255" t="s">
        <v>78</v>
      </c>
      <c r="AV129" s="14" t="s">
        <v>78</v>
      </c>
      <c r="AW129" s="14" t="s">
        <v>173</v>
      </c>
      <c r="AX129" s="14" t="s">
        <v>74</v>
      </c>
      <c r="AY129" s="255" t="s">
        <v>116</v>
      </c>
    </row>
    <row r="130" spans="1:51" s="13" customFormat="1" ht="12">
      <c r="A130" s="13"/>
      <c r="B130" s="235"/>
      <c r="C130" s="236"/>
      <c r="D130" s="218" t="s">
        <v>171</v>
      </c>
      <c r="E130" s="237" t="s">
        <v>20</v>
      </c>
      <c r="F130" s="238" t="s">
        <v>212</v>
      </c>
      <c r="G130" s="236"/>
      <c r="H130" s="237" t="s">
        <v>20</v>
      </c>
      <c r="I130" s="239"/>
      <c r="J130" s="236"/>
      <c r="K130" s="236"/>
      <c r="L130" s="240"/>
      <c r="M130" s="241"/>
      <c r="N130" s="242"/>
      <c r="O130" s="242"/>
      <c r="P130" s="242"/>
      <c r="Q130" s="242"/>
      <c r="R130" s="242"/>
      <c r="S130" s="242"/>
      <c r="T130" s="24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44" t="s">
        <v>171</v>
      </c>
      <c r="AU130" s="244" t="s">
        <v>78</v>
      </c>
      <c r="AV130" s="13" t="s">
        <v>22</v>
      </c>
      <c r="AW130" s="13" t="s">
        <v>173</v>
      </c>
      <c r="AX130" s="13" t="s">
        <v>74</v>
      </c>
      <c r="AY130" s="244" t="s">
        <v>116</v>
      </c>
    </row>
    <row r="131" spans="1:51" s="14" customFormat="1" ht="12">
      <c r="A131" s="14"/>
      <c r="B131" s="245"/>
      <c r="C131" s="246"/>
      <c r="D131" s="218" t="s">
        <v>171</v>
      </c>
      <c r="E131" s="247" t="s">
        <v>20</v>
      </c>
      <c r="F131" s="248" t="s">
        <v>213</v>
      </c>
      <c r="G131" s="246"/>
      <c r="H131" s="249">
        <v>123.12</v>
      </c>
      <c r="I131" s="250"/>
      <c r="J131" s="246"/>
      <c r="K131" s="246"/>
      <c r="L131" s="251"/>
      <c r="M131" s="252"/>
      <c r="N131" s="253"/>
      <c r="O131" s="253"/>
      <c r="P131" s="253"/>
      <c r="Q131" s="253"/>
      <c r="R131" s="253"/>
      <c r="S131" s="253"/>
      <c r="T131" s="25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55" t="s">
        <v>171</v>
      </c>
      <c r="AU131" s="255" t="s">
        <v>78</v>
      </c>
      <c r="AV131" s="14" t="s">
        <v>78</v>
      </c>
      <c r="AW131" s="14" t="s">
        <v>173</v>
      </c>
      <c r="AX131" s="14" t="s">
        <v>74</v>
      </c>
      <c r="AY131" s="255" t="s">
        <v>116</v>
      </c>
    </row>
    <row r="132" spans="1:51" s="13" customFormat="1" ht="12">
      <c r="A132" s="13"/>
      <c r="B132" s="235"/>
      <c r="C132" s="236"/>
      <c r="D132" s="218" t="s">
        <v>171</v>
      </c>
      <c r="E132" s="237" t="s">
        <v>20</v>
      </c>
      <c r="F132" s="238" t="s">
        <v>199</v>
      </c>
      <c r="G132" s="236"/>
      <c r="H132" s="237" t="s">
        <v>20</v>
      </c>
      <c r="I132" s="239"/>
      <c r="J132" s="236"/>
      <c r="K132" s="236"/>
      <c r="L132" s="240"/>
      <c r="M132" s="241"/>
      <c r="N132" s="242"/>
      <c r="O132" s="242"/>
      <c r="P132" s="242"/>
      <c r="Q132" s="242"/>
      <c r="R132" s="242"/>
      <c r="S132" s="242"/>
      <c r="T132" s="24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44" t="s">
        <v>171</v>
      </c>
      <c r="AU132" s="244" t="s">
        <v>78</v>
      </c>
      <c r="AV132" s="13" t="s">
        <v>22</v>
      </c>
      <c r="AW132" s="13" t="s">
        <v>173</v>
      </c>
      <c r="AX132" s="13" t="s">
        <v>74</v>
      </c>
      <c r="AY132" s="244" t="s">
        <v>116</v>
      </c>
    </row>
    <row r="133" spans="1:51" s="14" customFormat="1" ht="12">
      <c r="A133" s="14"/>
      <c r="B133" s="245"/>
      <c r="C133" s="246"/>
      <c r="D133" s="218" t="s">
        <v>171</v>
      </c>
      <c r="E133" s="247" t="s">
        <v>20</v>
      </c>
      <c r="F133" s="248" t="s">
        <v>214</v>
      </c>
      <c r="G133" s="246"/>
      <c r="H133" s="249">
        <v>672</v>
      </c>
      <c r="I133" s="250"/>
      <c r="J133" s="246"/>
      <c r="K133" s="246"/>
      <c r="L133" s="251"/>
      <c r="M133" s="252"/>
      <c r="N133" s="253"/>
      <c r="O133" s="253"/>
      <c r="P133" s="253"/>
      <c r="Q133" s="253"/>
      <c r="R133" s="253"/>
      <c r="S133" s="253"/>
      <c r="T133" s="25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55" t="s">
        <v>171</v>
      </c>
      <c r="AU133" s="255" t="s">
        <v>78</v>
      </c>
      <c r="AV133" s="14" t="s">
        <v>78</v>
      </c>
      <c r="AW133" s="14" t="s">
        <v>173</v>
      </c>
      <c r="AX133" s="14" t="s">
        <v>74</v>
      </c>
      <c r="AY133" s="255" t="s">
        <v>116</v>
      </c>
    </row>
    <row r="134" spans="1:51" s="15" customFormat="1" ht="12">
      <c r="A134" s="15"/>
      <c r="B134" s="256"/>
      <c r="C134" s="257"/>
      <c r="D134" s="218" t="s">
        <v>171</v>
      </c>
      <c r="E134" s="258" t="s">
        <v>20</v>
      </c>
      <c r="F134" s="259" t="s">
        <v>175</v>
      </c>
      <c r="G134" s="257"/>
      <c r="H134" s="260">
        <v>1396.8200000000002</v>
      </c>
      <c r="I134" s="261"/>
      <c r="J134" s="257"/>
      <c r="K134" s="257"/>
      <c r="L134" s="262"/>
      <c r="M134" s="263"/>
      <c r="N134" s="264"/>
      <c r="O134" s="264"/>
      <c r="P134" s="264"/>
      <c r="Q134" s="264"/>
      <c r="R134" s="264"/>
      <c r="S134" s="264"/>
      <c r="T134" s="26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T134" s="266" t="s">
        <v>171</v>
      </c>
      <c r="AU134" s="266" t="s">
        <v>78</v>
      </c>
      <c r="AV134" s="15" t="s">
        <v>135</v>
      </c>
      <c r="AW134" s="15" t="s">
        <v>4</v>
      </c>
      <c r="AX134" s="15" t="s">
        <v>22</v>
      </c>
      <c r="AY134" s="266" t="s">
        <v>116</v>
      </c>
    </row>
    <row r="135" spans="1:65" s="2" customFormat="1" ht="24.15" customHeight="1">
      <c r="A135" s="38"/>
      <c r="B135" s="39"/>
      <c r="C135" s="205" t="s">
        <v>215</v>
      </c>
      <c r="D135" s="205" t="s">
        <v>117</v>
      </c>
      <c r="E135" s="206" t="s">
        <v>216</v>
      </c>
      <c r="F135" s="207" t="s">
        <v>217</v>
      </c>
      <c r="G135" s="208" t="s">
        <v>218</v>
      </c>
      <c r="H135" s="209">
        <v>2112.8</v>
      </c>
      <c r="I135" s="210"/>
      <c r="J135" s="211">
        <f>ROUND(I135*H135,2)</f>
        <v>0</v>
      </c>
      <c r="K135" s="207" t="s">
        <v>169</v>
      </c>
      <c r="L135" s="44"/>
      <c r="M135" s="212" t="s">
        <v>20</v>
      </c>
      <c r="N135" s="213" t="s">
        <v>45</v>
      </c>
      <c r="O135" s="84"/>
      <c r="P135" s="214">
        <f>O135*H135</f>
        <v>0</v>
      </c>
      <c r="Q135" s="214">
        <v>0</v>
      </c>
      <c r="R135" s="214">
        <f>Q135*H135</f>
        <v>0</v>
      </c>
      <c r="S135" s="214">
        <v>0</v>
      </c>
      <c r="T135" s="215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16" t="s">
        <v>135</v>
      </c>
      <c r="AT135" s="216" t="s">
        <v>117</v>
      </c>
      <c r="AU135" s="216" t="s">
        <v>78</v>
      </c>
      <c r="AY135" s="17" t="s">
        <v>116</v>
      </c>
      <c r="BE135" s="217">
        <f>IF(N135="základní",J135,0)</f>
        <v>0</v>
      </c>
      <c r="BF135" s="217">
        <f>IF(N135="snížená",J135,0)</f>
        <v>0</v>
      </c>
      <c r="BG135" s="217">
        <f>IF(N135="zákl. přenesená",J135,0)</f>
        <v>0</v>
      </c>
      <c r="BH135" s="217">
        <f>IF(N135="sníž. přenesená",J135,0)</f>
        <v>0</v>
      </c>
      <c r="BI135" s="217">
        <f>IF(N135="nulová",J135,0)</f>
        <v>0</v>
      </c>
      <c r="BJ135" s="17" t="s">
        <v>22</v>
      </c>
      <c r="BK135" s="217">
        <f>ROUND(I135*H135,2)</f>
        <v>0</v>
      </c>
      <c r="BL135" s="17" t="s">
        <v>135</v>
      </c>
      <c r="BM135" s="216" t="s">
        <v>219</v>
      </c>
    </row>
    <row r="136" spans="1:51" s="13" customFormat="1" ht="12">
      <c r="A136" s="13"/>
      <c r="B136" s="235"/>
      <c r="C136" s="236"/>
      <c r="D136" s="218" t="s">
        <v>171</v>
      </c>
      <c r="E136" s="237" t="s">
        <v>20</v>
      </c>
      <c r="F136" s="238" t="s">
        <v>179</v>
      </c>
      <c r="G136" s="236"/>
      <c r="H136" s="237" t="s">
        <v>20</v>
      </c>
      <c r="I136" s="239"/>
      <c r="J136" s="236"/>
      <c r="K136" s="236"/>
      <c r="L136" s="240"/>
      <c r="M136" s="241"/>
      <c r="N136" s="242"/>
      <c r="O136" s="242"/>
      <c r="P136" s="242"/>
      <c r="Q136" s="242"/>
      <c r="R136" s="242"/>
      <c r="S136" s="242"/>
      <c r="T136" s="24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4" t="s">
        <v>171</v>
      </c>
      <c r="AU136" s="244" t="s">
        <v>78</v>
      </c>
      <c r="AV136" s="13" t="s">
        <v>22</v>
      </c>
      <c r="AW136" s="13" t="s">
        <v>173</v>
      </c>
      <c r="AX136" s="13" t="s">
        <v>74</v>
      </c>
      <c r="AY136" s="244" t="s">
        <v>116</v>
      </c>
    </row>
    <row r="137" spans="1:51" s="14" customFormat="1" ht="12">
      <c r="A137" s="14"/>
      <c r="B137" s="245"/>
      <c r="C137" s="246"/>
      <c r="D137" s="218" t="s">
        <v>171</v>
      </c>
      <c r="E137" s="247" t="s">
        <v>20</v>
      </c>
      <c r="F137" s="248" t="s">
        <v>220</v>
      </c>
      <c r="G137" s="246"/>
      <c r="H137" s="249">
        <v>836</v>
      </c>
      <c r="I137" s="250"/>
      <c r="J137" s="246"/>
      <c r="K137" s="246"/>
      <c r="L137" s="251"/>
      <c r="M137" s="252"/>
      <c r="N137" s="253"/>
      <c r="O137" s="253"/>
      <c r="P137" s="253"/>
      <c r="Q137" s="253"/>
      <c r="R137" s="253"/>
      <c r="S137" s="253"/>
      <c r="T137" s="25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55" t="s">
        <v>171</v>
      </c>
      <c r="AU137" s="255" t="s">
        <v>78</v>
      </c>
      <c r="AV137" s="14" t="s">
        <v>78</v>
      </c>
      <c r="AW137" s="14" t="s">
        <v>173</v>
      </c>
      <c r="AX137" s="14" t="s">
        <v>74</v>
      </c>
      <c r="AY137" s="255" t="s">
        <v>116</v>
      </c>
    </row>
    <row r="138" spans="1:51" s="13" customFormat="1" ht="12">
      <c r="A138" s="13"/>
      <c r="B138" s="235"/>
      <c r="C138" s="236"/>
      <c r="D138" s="218" t="s">
        <v>171</v>
      </c>
      <c r="E138" s="237" t="s">
        <v>20</v>
      </c>
      <c r="F138" s="238" t="s">
        <v>199</v>
      </c>
      <c r="G138" s="236"/>
      <c r="H138" s="237" t="s">
        <v>20</v>
      </c>
      <c r="I138" s="239"/>
      <c r="J138" s="236"/>
      <c r="K138" s="236"/>
      <c r="L138" s="240"/>
      <c r="M138" s="241"/>
      <c r="N138" s="242"/>
      <c r="O138" s="242"/>
      <c r="P138" s="242"/>
      <c r="Q138" s="242"/>
      <c r="R138" s="242"/>
      <c r="S138" s="242"/>
      <c r="T138" s="24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44" t="s">
        <v>171</v>
      </c>
      <c r="AU138" s="244" t="s">
        <v>78</v>
      </c>
      <c r="AV138" s="13" t="s">
        <v>22</v>
      </c>
      <c r="AW138" s="13" t="s">
        <v>173</v>
      </c>
      <c r="AX138" s="13" t="s">
        <v>74</v>
      </c>
      <c r="AY138" s="244" t="s">
        <v>116</v>
      </c>
    </row>
    <row r="139" spans="1:51" s="14" customFormat="1" ht="12">
      <c r="A139" s="14"/>
      <c r="B139" s="245"/>
      <c r="C139" s="246"/>
      <c r="D139" s="218" t="s">
        <v>171</v>
      </c>
      <c r="E139" s="247" t="s">
        <v>20</v>
      </c>
      <c r="F139" s="248" t="s">
        <v>221</v>
      </c>
      <c r="G139" s="246"/>
      <c r="H139" s="249">
        <v>1276.8</v>
      </c>
      <c r="I139" s="250"/>
      <c r="J139" s="246"/>
      <c r="K139" s="246"/>
      <c r="L139" s="251"/>
      <c r="M139" s="252"/>
      <c r="N139" s="253"/>
      <c r="O139" s="253"/>
      <c r="P139" s="253"/>
      <c r="Q139" s="253"/>
      <c r="R139" s="253"/>
      <c r="S139" s="253"/>
      <c r="T139" s="25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55" t="s">
        <v>171</v>
      </c>
      <c r="AU139" s="255" t="s">
        <v>78</v>
      </c>
      <c r="AV139" s="14" t="s">
        <v>78</v>
      </c>
      <c r="AW139" s="14" t="s">
        <v>173</v>
      </c>
      <c r="AX139" s="14" t="s">
        <v>74</v>
      </c>
      <c r="AY139" s="255" t="s">
        <v>116</v>
      </c>
    </row>
    <row r="140" spans="1:51" s="15" customFormat="1" ht="12">
      <c r="A140" s="15"/>
      <c r="B140" s="256"/>
      <c r="C140" s="257"/>
      <c r="D140" s="218" t="s">
        <v>171</v>
      </c>
      <c r="E140" s="258" t="s">
        <v>20</v>
      </c>
      <c r="F140" s="259" t="s">
        <v>175</v>
      </c>
      <c r="G140" s="257"/>
      <c r="H140" s="260">
        <v>2112.8</v>
      </c>
      <c r="I140" s="261"/>
      <c r="J140" s="257"/>
      <c r="K140" s="257"/>
      <c r="L140" s="262"/>
      <c r="M140" s="263"/>
      <c r="N140" s="264"/>
      <c r="O140" s="264"/>
      <c r="P140" s="264"/>
      <c r="Q140" s="264"/>
      <c r="R140" s="264"/>
      <c r="S140" s="264"/>
      <c r="T140" s="26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T140" s="266" t="s">
        <v>171</v>
      </c>
      <c r="AU140" s="266" t="s">
        <v>78</v>
      </c>
      <c r="AV140" s="15" t="s">
        <v>135</v>
      </c>
      <c r="AW140" s="15" t="s">
        <v>4</v>
      </c>
      <c r="AX140" s="15" t="s">
        <v>22</v>
      </c>
      <c r="AY140" s="266" t="s">
        <v>116</v>
      </c>
    </row>
    <row r="141" spans="1:65" s="2" customFormat="1" ht="24.15" customHeight="1">
      <c r="A141" s="38"/>
      <c r="B141" s="39"/>
      <c r="C141" s="205" t="s">
        <v>27</v>
      </c>
      <c r="D141" s="205" t="s">
        <v>117</v>
      </c>
      <c r="E141" s="206" t="s">
        <v>222</v>
      </c>
      <c r="F141" s="207" t="s">
        <v>223</v>
      </c>
      <c r="G141" s="208" t="s">
        <v>218</v>
      </c>
      <c r="H141" s="209">
        <v>877.23</v>
      </c>
      <c r="I141" s="210"/>
      <c r="J141" s="211">
        <f>ROUND(I141*H141,2)</f>
        <v>0</v>
      </c>
      <c r="K141" s="207" t="s">
        <v>20</v>
      </c>
      <c r="L141" s="44"/>
      <c r="M141" s="212" t="s">
        <v>20</v>
      </c>
      <c r="N141" s="213" t="s">
        <v>45</v>
      </c>
      <c r="O141" s="84"/>
      <c r="P141" s="214">
        <f>O141*H141</f>
        <v>0</v>
      </c>
      <c r="Q141" s="214">
        <v>1</v>
      </c>
      <c r="R141" s="214">
        <f>Q141*H141</f>
        <v>877.23</v>
      </c>
      <c r="S141" s="214">
        <v>0</v>
      </c>
      <c r="T141" s="215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16" t="s">
        <v>135</v>
      </c>
      <c r="AT141" s="216" t="s">
        <v>117</v>
      </c>
      <c r="AU141" s="216" t="s">
        <v>78</v>
      </c>
      <c r="AY141" s="17" t="s">
        <v>116</v>
      </c>
      <c r="BE141" s="217">
        <f>IF(N141="základní",J141,0)</f>
        <v>0</v>
      </c>
      <c r="BF141" s="217">
        <f>IF(N141="snížená",J141,0)</f>
        <v>0</v>
      </c>
      <c r="BG141" s="217">
        <f>IF(N141="zákl. přenesená",J141,0)</f>
        <v>0</v>
      </c>
      <c r="BH141" s="217">
        <f>IF(N141="sníž. přenesená",J141,0)</f>
        <v>0</v>
      </c>
      <c r="BI141" s="217">
        <f>IF(N141="nulová",J141,0)</f>
        <v>0</v>
      </c>
      <c r="BJ141" s="17" t="s">
        <v>22</v>
      </c>
      <c r="BK141" s="217">
        <f>ROUND(I141*H141,2)</f>
        <v>0</v>
      </c>
      <c r="BL141" s="17" t="s">
        <v>135</v>
      </c>
      <c r="BM141" s="216" t="s">
        <v>224</v>
      </c>
    </row>
    <row r="142" spans="1:51" s="14" customFormat="1" ht="12">
      <c r="A142" s="14"/>
      <c r="B142" s="245"/>
      <c r="C142" s="246"/>
      <c r="D142" s="218" t="s">
        <v>171</v>
      </c>
      <c r="E142" s="247" t="s">
        <v>20</v>
      </c>
      <c r="F142" s="248" t="s">
        <v>225</v>
      </c>
      <c r="G142" s="246"/>
      <c r="H142" s="249">
        <v>877.2299999999999</v>
      </c>
      <c r="I142" s="250"/>
      <c r="J142" s="246"/>
      <c r="K142" s="246"/>
      <c r="L142" s="251"/>
      <c r="M142" s="252"/>
      <c r="N142" s="253"/>
      <c r="O142" s="253"/>
      <c r="P142" s="253"/>
      <c r="Q142" s="253"/>
      <c r="R142" s="253"/>
      <c r="S142" s="253"/>
      <c r="T142" s="25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55" t="s">
        <v>171</v>
      </c>
      <c r="AU142" s="255" t="s">
        <v>78</v>
      </c>
      <c r="AV142" s="14" t="s">
        <v>78</v>
      </c>
      <c r="AW142" s="14" t="s">
        <v>173</v>
      </c>
      <c r="AX142" s="14" t="s">
        <v>74</v>
      </c>
      <c r="AY142" s="255" t="s">
        <v>116</v>
      </c>
    </row>
    <row r="143" spans="1:51" s="15" customFormat="1" ht="12">
      <c r="A143" s="15"/>
      <c r="B143" s="256"/>
      <c r="C143" s="257"/>
      <c r="D143" s="218" t="s">
        <v>171</v>
      </c>
      <c r="E143" s="258" t="s">
        <v>20</v>
      </c>
      <c r="F143" s="259" t="s">
        <v>175</v>
      </c>
      <c r="G143" s="257"/>
      <c r="H143" s="260">
        <v>877.2299999999999</v>
      </c>
      <c r="I143" s="261"/>
      <c r="J143" s="257"/>
      <c r="K143" s="257"/>
      <c r="L143" s="262"/>
      <c r="M143" s="263"/>
      <c r="N143" s="264"/>
      <c r="O143" s="264"/>
      <c r="P143" s="264"/>
      <c r="Q143" s="264"/>
      <c r="R143" s="264"/>
      <c r="S143" s="264"/>
      <c r="T143" s="26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T143" s="266" t="s">
        <v>171</v>
      </c>
      <c r="AU143" s="266" t="s">
        <v>78</v>
      </c>
      <c r="AV143" s="15" t="s">
        <v>135</v>
      </c>
      <c r="AW143" s="15" t="s">
        <v>4</v>
      </c>
      <c r="AX143" s="15" t="s">
        <v>22</v>
      </c>
      <c r="AY143" s="266" t="s">
        <v>116</v>
      </c>
    </row>
    <row r="144" spans="1:65" s="2" customFormat="1" ht="33" customHeight="1">
      <c r="A144" s="38"/>
      <c r="B144" s="39"/>
      <c r="C144" s="205" t="s">
        <v>226</v>
      </c>
      <c r="D144" s="205" t="s">
        <v>117</v>
      </c>
      <c r="E144" s="206" t="s">
        <v>227</v>
      </c>
      <c r="F144" s="207" t="s">
        <v>228</v>
      </c>
      <c r="G144" s="208" t="s">
        <v>218</v>
      </c>
      <c r="H144" s="209">
        <v>292.41</v>
      </c>
      <c r="I144" s="210"/>
      <c r="J144" s="211">
        <f>ROUND(I144*H144,2)</f>
        <v>0</v>
      </c>
      <c r="K144" s="207" t="s">
        <v>20</v>
      </c>
      <c r="L144" s="44"/>
      <c r="M144" s="212" t="s">
        <v>20</v>
      </c>
      <c r="N144" s="213" t="s">
        <v>45</v>
      </c>
      <c r="O144" s="84"/>
      <c r="P144" s="214">
        <f>O144*H144</f>
        <v>0</v>
      </c>
      <c r="Q144" s="214">
        <v>0</v>
      </c>
      <c r="R144" s="214">
        <f>Q144*H144</f>
        <v>0</v>
      </c>
      <c r="S144" s="214">
        <v>0</v>
      </c>
      <c r="T144" s="215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16" t="s">
        <v>135</v>
      </c>
      <c r="AT144" s="216" t="s">
        <v>117</v>
      </c>
      <c r="AU144" s="216" t="s">
        <v>78</v>
      </c>
      <c r="AY144" s="17" t="s">
        <v>116</v>
      </c>
      <c r="BE144" s="217">
        <f>IF(N144="základní",J144,0)</f>
        <v>0</v>
      </c>
      <c r="BF144" s="217">
        <f>IF(N144="snížená",J144,0)</f>
        <v>0</v>
      </c>
      <c r="BG144" s="217">
        <f>IF(N144="zákl. přenesená",J144,0)</f>
        <v>0</v>
      </c>
      <c r="BH144" s="217">
        <f>IF(N144="sníž. přenesená",J144,0)</f>
        <v>0</v>
      </c>
      <c r="BI144" s="217">
        <f>IF(N144="nulová",J144,0)</f>
        <v>0</v>
      </c>
      <c r="BJ144" s="17" t="s">
        <v>22</v>
      </c>
      <c r="BK144" s="217">
        <f>ROUND(I144*H144,2)</f>
        <v>0</v>
      </c>
      <c r="BL144" s="17" t="s">
        <v>135</v>
      </c>
      <c r="BM144" s="216" t="s">
        <v>229</v>
      </c>
    </row>
    <row r="145" spans="1:51" s="13" customFormat="1" ht="12">
      <c r="A145" s="13"/>
      <c r="B145" s="235"/>
      <c r="C145" s="236"/>
      <c r="D145" s="218" t="s">
        <v>171</v>
      </c>
      <c r="E145" s="237" t="s">
        <v>20</v>
      </c>
      <c r="F145" s="238" t="s">
        <v>204</v>
      </c>
      <c r="G145" s="236"/>
      <c r="H145" s="237" t="s">
        <v>20</v>
      </c>
      <c r="I145" s="239"/>
      <c r="J145" s="236"/>
      <c r="K145" s="236"/>
      <c r="L145" s="240"/>
      <c r="M145" s="241"/>
      <c r="N145" s="242"/>
      <c r="O145" s="242"/>
      <c r="P145" s="242"/>
      <c r="Q145" s="242"/>
      <c r="R145" s="242"/>
      <c r="S145" s="242"/>
      <c r="T145" s="24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44" t="s">
        <v>171</v>
      </c>
      <c r="AU145" s="244" t="s">
        <v>78</v>
      </c>
      <c r="AV145" s="13" t="s">
        <v>22</v>
      </c>
      <c r="AW145" s="13" t="s">
        <v>173</v>
      </c>
      <c r="AX145" s="13" t="s">
        <v>74</v>
      </c>
      <c r="AY145" s="244" t="s">
        <v>116</v>
      </c>
    </row>
    <row r="146" spans="1:51" s="14" customFormat="1" ht="12">
      <c r="A146" s="14"/>
      <c r="B146" s="245"/>
      <c r="C146" s="246"/>
      <c r="D146" s="218" t="s">
        <v>171</v>
      </c>
      <c r="E146" s="247" t="s">
        <v>20</v>
      </c>
      <c r="F146" s="248" t="s">
        <v>230</v>
      </c>
      <c r="G146" s="246"/>
      <c r="H146" s="249">
        <v>292.41</v>
      </c>
      <c r="I146" s="250"/>
      <c r="J146" s="246"/>
      <c r="K146" s="246"/>
      <c r="L146" s="251"/>
      <c r="M146" s="252"/>
      <c r="N146" s="253"/>
      <c r="O146" s="253"/>
      <c r="P146" s="253"/>
      <c r="Q146" s="253"/>
      <c r="R146" s="253"/>
      <c r="S146" s="253"/>
      <c r="T146" s="25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55" t="s">
        <v>171</v>
      </c>
      <c r="AU146" s="255" t="s">
        <v>78</v>
      </c>
      <c r="AV146" s="14" t="s">
        <v>78</v>
      </c>
      <c r="AW146" s="14" t="s">
        <v>173</v>
      </c>
      <c r="AX146" s="14" t="s">
        <v>74</v>
      </c>
      <c r="AY146" s="255" t="s">
        <v>116</v>
      </c>
    </row>
    <row r="147" spans="1:51" s="15" customFormat="1" ht="12">
      <c r="A147" s="15"/>
      <c r="B147" s="256"/>
      <c r="C147" s="257"/>
      <c r="D147" s="218" t="s">
        <v>171</v>
      </c>
      <c r="E147" s="258" t="s">
        <v>20</v>
      </c>
      <c r="F147" s="259" t="s">
        <v>175</v>
      </c>
      <c r="G147" s="257"/>
      <c r="H147" s="260">
        <v>292.41</v>
      </c>
      <c r="I147" s="261"/>
      <c r="J147" s="257"/>
      <c r="K147" s="257"/>
      <c r="L147" s="262"/>
      <c r="M147" s="263"/>
      <c r="N147" s="264"/>
      <c r="O147" s="264"/>
      <c r="P147" s="264"/>
      <c r="Q147" s="264"/>
      <c r="R147" s="264"/>
      <c r="S147" s="264"/>
      <c r="T147" s="26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T147" s="266" t="s">
        <v>171</v>
      </c>
      <c r="AU147" s="266" t="s">
        <v>78</v>
      </c>
      <c r="AV147" s="15" t="s">
        <v>135</v>
      </c>
      <c r="AW147" s="15" t="s">
        <v>4</v>
      </c>
      <c r="AX147" s="15" t="s">
        <v>22</v>
      </c>
      <c r="AY147" s="266" t="s">
        <v>116</v>
      </c>
    </row>
    <row r="148" spans="1:65" s="2" customFormat="1" ht="37.8" customHeight="1">
      <c r="A148" s="38"/>
      <c r="B148" s="39"/>
      <c r="C148" s="205" t="s">
        <v>231</v>
      </c>
      <c r="D148" s="205" t="s">
        <v>117</v>
      </c>
      <c r="E148" s="206" t="s">
        <v>232</v>
      </c>
      <c r="F148" s="207" t="s">
        <v>233</v>
      </c>
      <c r="G148" s="208" t="s">
        <v>189</v>
      </c>
      <c r="H148" s="209">
        <v>140</v>
      </c>
      <c r="I148" s="210"/>
      <c r="J148" s="211">
        <f>ROUND(I148*H148,2)</f>
        <v>0</v>
      </c>
      <c r="K148" s="207" t="s">
        <v>169</v>
      </c>
      <c r="L148" s="44"/>
      <c r="M148" s="212" t="s">
        <v>20</v>
      </c>
      <c r="N148" s="213" t="s">
        <v>45</v>
      </c>
      <c r="O148" s="84"/>
      <c r="P148" s="214">
        <f>O148*H148</f>
        <v>0</v>
      </c>
      <c r="Q148" s="214">
        <v>0</v>
      </c>
      <c r="R148" s="214">
        <f>Q148*H148</f>
        <v>0</v>
      </c>
      <c r="S148" s="214">
        <v>0</v>
      </c>
      <c r="T148" s="215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16" t="s">
        <v>135</v>
      </c>
      <c r="AT148" s="216" t="s">
        <v>117</v>
      </c>
      <c r="AU148" s="216" t="s">
        <v>78</v>
      </c>
      <c r="AY148" s="17" t="s">
        <v>116</v>
      </c>
      <c r="BE148" s="217">
        <f>IF(N148="základní",J148,0)</f>
        <v>0</v>
      </c>
      <c r="BF148" s="217">
        <f>IF(N148="snížená",J148,0)</f>
        <v>0</v>
      </c>
      <c r="BG148" s="217">
        <f>IF(N148="zákl. přenesená",J148,0)</f>
        <v>0</v>
      </c>
      <c r="BH148" s="217">
        <f>IF(N148="sníž. přenesená",J148,0)</f>
        <v>0</v>
      </c>
      <c r="BI148" s="217">
        <f>IF(N148="nulová",J148,0)</f>
        <v>0</v>
      </c>
      <c r="BJ148" s="17" t="s">
        <v>22</v>
      </c>
      <c r="BK148" s="217">
        <f>ROUND(I148*H148,2)</f>
        <v>0</v>
      </c>
      <c r="BL148" s="17" t="s">
        <v>135</v>
      </c>
      <c r="BM148" s="216" t="s">
        <v>234</v>
      </c>
    </row>
    <row r="149" spans="1:51" s="13" customFormat="1" ht="12">
      <c r="A149" s="13"/>
      <c r="B149" s="235"/>
      <c r="C149" s="236"/>
      <c r="D149" s="218" t="s">
        <v>171</v>
      </c>
      <c r="E149" s="237" t="s">
        <v>20</v>
      </c>
      <c r="F149" s="238" t="s">
        <v>235</v>
      </c>
      <c r="G149" s="236"/>
      <c r="H149" s="237" t="s">
        <v>20</v>
      </c>
      <c r="I149" s="239"/>
      <c r="J149" s="236"/>
      <c r="K149" s="236"/>
      <c r="L149" s="240"/>
      <c r="M149" s="241"/>
      <c r="N149" s="242"/>
      <c r="O149" s="242"/>
      <c r="P149" s="242"/>
      <c r="Q149" s="242"/>
      <c r="R149" s="242"/>
      <c r="S149" s="242"/>
      <c r="T149" s="24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44" t="s">
        <v>171</v>
      </c>
      <c r="AU149" s="244" t="s">
        <v>78</v>
      </c>
      <c r="AV149" s="13" t="s">
        <v>22</v>
      </c>
      <c r="AW149" s="13" t="s">
        <v>173</v>
      </c>
      <c r="AX149" s="13" t="s">
        <v>74</v>
      </c>
      <c r="AY149" s="244" t="s">
        <v>116</v>
      </c>
    </row>
    <row r="150" spans="1:51" s="14" customFormat="1" ht="12">
      <c r="A150" s="14"/>
      <c r="B150" s="245"/>
      <c r="C150" s="246"/>
      <c r="D150" s="218" t="s">
        <v>171</v>
      </c>
      <c r="E150" s="247" t="s">
        <v>20</v>
      </c>
      <c r="F150" s="248" t="s">
        <v>191</v>
      </c>
      <c r="G150" s="246"/>
      <c r="H150" s="249">
        <v>140</v>
      </c>
      <c r="I150" s="250"/>
      <c r="J150" s="246"/>
      <c r="K150" s="246"/>
      <c r="L150" s="251"/>
      <c r="M150" s="252"/>
      <c r="N150" s="253"/>
      <c r="O150" s="253"/>
      <c r="P150" s="253"/>
      <c r="Q150" s="253"/>
      <c r="R150" s="253"/>
      <c r="S150" s="253"/>
      <c r="T150" s="25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55" t="s">
        <v>171</v>
      </c>
      <c r="AU150" s="255" t="s">
        <v>78</v>
      </c>
      <c r="AV150" s="14" t="s">
        <v>78</v>
      </c>
      <c r="AW150" s="14" t="s">
        <v>173</v>
      </c>
      <c r="AX150" s="14" t="s">
        <v>74</v>
      </c>
      <c r="AY150" s="255" t="s">
        <v>116</v>
      </c>
    </row>
    <row r="151" spans="1:51" s="15" customFormat="1" ht="12">
      <c r="A151" s="15"/>
      <c r="B151" s="256"/>
      <c r="C151" s="257"/>
      <c r="D151" s="218" t="s">
        <v>171</v>
      </c>
      <c r="E151" s="258" t="s">
        <v>20</v>
      </c>
      <c r="F151" s="259" t="s">
        <v>175</v>
      </c>
      <c r="G151" s="257"/>
      <c r="H151" s="260">
        <v>140</v>
      </c>
      <c r="I151" s="261"/>
      <c r="J151" s="257"/>
      <c r="K151" s="257"/>
      <c r="L151" s="262"/>
      <c r="M151" s="263"/>
      <c r="N151" s="264"/>
      <c r="O151" s="264"/>
      <c r="P151" s="264"/>
      <c r="Q151" s="264"/>
      <c r="R151" s="264"/>
      <c r="S151" s="264"/>
      <c r="T151" s="26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T151" s="266" t="s">
        <v>171</v>
      </c>
      <c r="AU151" s="266" t="s">
        <v>78</v>
      </c>
      <c r="AV151" s="15" t="s">
        <v>135</v>
      </c>
      <c r="AW151" s="15" t="s">
        <v>4</v>
      </c>
      <c r="AX151" s="15" t="s">
        <v>22</v>
      </c>
      <c r="AY151" s="266" t="s">
        <v>116</v>
      </c>
    </row>
    <row r="152" spans="1:65" s="2" customFormat="1" ht="16.5" customHeight="1">
      <c r="A152" s="38"/>
      <c r="B152" s="39"/>
      <c r="C152" s="267" t="s">
        <v>236</v>
      </c>
      <c r="D152" s="267" t="s">
        <v>237</v>
      </c>
      <c r="E152" s="268" t="s">
        <v>238</v>
      </c>
      <c r="F152" s="269" t="s">
        <v>239</v>
      </c>
      <c r="G152" s="270" t="s">
        <v>218</v>
      </c>
      <c r="H152" s="271">
        <v>252</v>
      </c>
      <c r="I152" s="272"/>
      <c r="J152" s="273">
        <f>ROUND(I152*H152,2)</f>
        <v>0</v>
      </c>
      <c r="K152" s="269" t="s">
        <v>169</v>
      </c>
      <c r="L152" s="274"/>
      <c r="M152" s="275" t="s">
        <v>20</v>
      </c>
      <c r="N152" s="276" t="s">
        <v>45</v>
      </c>
      <c r="O152" s="84"/>
      <c r="P152" s="214">
        <f>O152*H152</f>
        <v>0</v>
      </c>
      <c r="Q152" s="214">
        <v>1</v>
      </c>
      <c r="R152" s="214">
        <f>Q152*H152</f>
        <v>252</v>
      </c>
      <c r="S152" s="214">
        <v>0</v>
      </c>
      <c r="T152" s="215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16" t="s">
        <v>151</v>
      </c>
      <c r="AT152" s="216" t="s">
        <v>237</v>
      </c>
      <c r="AU152" s="216" t="s">
        <v>78</v>
      </c>
      <c r="AY152" s="17" t="s">
        <v>116</v>
      </c>
      <c r="BE152" s="217">
        <f>IF(N152="základní",J152,0)</f>
        <v>0</v>
      </c>
      <c r="BF152" s="217">
        <f>IF(N152="snížená",J152,0)</f>
        <v>0</v>
      </c>
      <c r="BG152" s="217">
        <f>IF(N152="zákl. přenesená",J152,0)</f>
        <v>0</v>
      </c>
      <c r="BH152" s="217">
        <f>IF(N152="sníž. přenesená",J152,0)</f>
        <v>0</v>
      </c>
      <c r="BI152" s="217">
        <f>IF(N152="nulová",J152,0)</f>
        <v>0</v>
      </c>
      <c r="BJ152" s="17" t="s">
        <v>22</v>
      </c>
      <c r="BK152" s="217">
        <f>ROUND(I152*H152,2)</f>
        <v>0</v>
      </c>
      <c r="BL152" s="17" t="s">
        <v>135</v>
      </c>
      <c r="BM152" s="216" t="s">
        <v>240</v>
      </c>
    </row>
    <row r="153" spans="1:51" s="14" customFormat="1" ht="12">
      <c r="A153" s="14"/>
      <c r="B153" s="245"/>
      <c r="C153" s="246"/>
      <c r="D153" s="218" t="s">
        <v>171</v>
      </c>
      <c r="E153" s="247" t="s">
        <v>20</v>
      </c>
      <c r="F153" s="248" t="s">
        <v>241</v>
      </c>
      <c r="G153" s="246"/>
      <c r="H153" s="249">
        <v>252</v>
      </c>
      <c r="I153" s="250"/>
      <c r="J153" s="246"/>
      <c r="K153" s="246"/>
      <c r="L153" s="251"/>
      <c r="M153" s="252"/>
      <c r="N153" s="253"/>
      <c r="O153" s="253"/>
      <c r="P153" s="253"/>
      <c r="Q153" s="253"/>
      <c r="R153" s="253"/>
      <c r="S153" s="253"/>
      <c r="T153" s="25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55" t="s">
        <v>171</v>
      </c>
      <c r="AU153" s="255" t="s">
        <v>78</v>
      </c>
      <c r="AV153" s="14" t="s">
        <v>78</v>
      </c>
      <c r="AW153" s="14" t="s">
        <v>173</v>
      </c>
      <c r="AX153" s="14" t="s">
        <v>74</v>
      </c>
      <c r="AY153" s="255" t="s">
        <v>116</v>
      </c>
    </row>
    <row r="154" spans="1:51" s="15" customFormat="1" ht="12">
      <c r="A154" s="15"/>
      <c r="B154" s="256"/>
      <c r="C154" s="257"/>
      <c r="D154" s="218" t="s">
        <v>171</v>
      </c>
      <c r="E154" s="258" t="s">
        <v>20</v>
      </c>
      <c r="F154" s="259" t="s">
        <v>175</v>
      </c>
      <c r="G154" s="257"/>
      <c r="H154" s="260">
        <v>252</v>
      </c>
      <c r="I154" s="261"/>
      <c r="J154" s="257"/>
      <c r="K154" s="257"/>
      <c r="L154" s="262"/>
      <c r="M154" s="263"/>
      <c r="N154" s="264"/>
      <c r="O154" s="264"/>
      <c r="P154" s="264"/>
      <c r="Q154" s="264"/>
      <c r="R154" s="264"/>
      <c r="S154" s="264"/>
      <c r="T154" s="26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T154" s="266" t="s">
        <v>171</v>
      </c>
      <c r="AU154" s="266" t="s">
        <v>78</v>
      </c>
      <c r="AV154" s="15" t="s">
        <v>135</v>
      </c>
      <c r="AW154" s="15" t="s">
        <v>4</v>
      </c>
      <c r="AX154" s="15" t="s">
        <v>22</v>
      </c>
      <c r="AY154" s="266" t="s">
        <v>116</v>
      </c>
    </row>
    <row r="155" spans="1:65" s="2" customFormat="1" ht="16.5" customHeight="1">
      <c r="A155" s="38"/>
      <c r="B155" s="39"/>
      <c r="C155" s="205" t="s">
        <v>242</v>
      </c>
      <c r="D155" s="205" t="s">
        <v>117</v>
      </c>
      <c r="E155" s="206" t="s">
        <v>243</v>
      </c>
      <c r="F155" s="207" t="s">
        <v>244</v>
      </c>
      <c r="G155" s="208" t="s">
        <v>168</v>
      </c>
      <c r="H155" s="209">
        <v>2220</v>
      </c>
      <c r="I155" s="210"/>
      <c r="J155" s="211">
        <f>ROUND(I155*H155,2)</f>
        <v>0</v>
      </c>
      <c r="K155" s="207" t="s">
        <v>121</v>
      </c>
      <c r="L155" s="44"/>
      <c r="M155" s="212" t="s">
        <v>20</v>
      </c>
      <c r="N155" s="213" t="s">
        <v>45</v>
      </c>
      <c r="O155" s="84"/>
      <c r="P155" s="214">
        <f>O155*H155</f>
        <v>0</v>
      </c>
      <c r="Q155" s="214">
        <v>0</v>
      </c>
      <c r="R155" s="214">
        <f>Q155*H155</f>
        <v>0</v>
      </c>
      <c r="S155" s="214">
        <v>0</v>
      </c>
      <c r="T155" s="215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16" t="s">
        <v>135</v>
      </c>
      <c r="AT155" s="216" t="s">
        <v>117</v>
      </c>
      <c r="AU155" s="216" t="s">
        <v>78</v>
      </c>
      <c r="AY155" s="17" t="s">
        <v>116</v>
      </c>
      <c r="BE155" s="217">
        <f>IF(N155="základní",J155,0)</f>
        <v>0</v>
      </c>
      <c r="BF155" s="217">
        <f>IF(N155="snížená",J155,0)</f>
        <v>0</v>
      </c>
      <c r="BG155" s="217">
        <f>IF(N155="zákl. přenesená",J155,0)</f>
        <v>0</v>
      </c>
      <c r="BH155" s="217">
        <f>IF(N155="sníž. přenesená",J155,0)</f>
        <v>0</v>
      </c>
      <c r="BI155" s="217">
        <f>IF(N155="nulová",J155,0)</f>
        <v>0</v>
      </c>
      <c r="BJ155" s="17" t="s">
        <v>22</v>
      </c>
      <c r="BK155" s="217">
        <f>ROUND(I155*H155,2)</f>
        <v>0</v>
      </c>
      <c r="BL155" s="17" t="s">
        <v>135</v>
      </c>
      <c r="BM155" s="216" t="s">
        <v>245</v>
      </c>
    </row>
    <row r="156" spans="1:51" s="13" customFormat="1" ht="12">
      <c r="A156" s="13"/>
      <c r="B156" s="235"/>
      <c r="C156" s="236"/>
      <c r="D156" s="218" t="s">
        <v>171</v>
      </c>
      <c r="E156" s="237" t="s">
        <v>20</v>
      </c>
      <c r="F156" s="238" t="s">
        <v>179</v>
      </c>
      <c r="G156" s="236"/>
      <c r="H156" s="237" t="s">
        <v>20</v>
      </c>
      <c r="I156" s="239"/>
      <c r="J156" s="236"/>
      <c r="K156" s="236"/>
      <c r="L156" s="240"/>
      <c r="M156" s="241"/>
      <c r="N156" s="242"/>
      <c r="O156" s="242"/>
      <c r="P156" s="242"/>
      <c r="Q156" s="242"/>
      <c r="R156" s="242"/>
      <c r="S156" s="242"/>
      <c r="T156" s="24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44" t="s">
        <v>171</v>
      </c>
      <c r="AU156" s="244" t="s">
        <v>78</v>
      </c>
      <c r="AV156" s="13" t="s">
        <v>22</v>
      </c>
      <c r="AW156" s="13" t="s">
        <v>173</v>
      </c>
      <c r="AX156" s="13" t="s">
        <v>74</v>
      </c>
      <c r="AY156" s="244" t="s">
        <v>116</v>
      </c>
    </row>
    <row r="157" spans="1:51" s="14" customFormat="1" ht="12">
      <c r="A157" s="14"/>
      <c r="B157" s="245"/>
      <c r="C157" s="246"/>
      <c r="D157" s="218" t="s">
        <v>171</v>
      </c>
      <c r="E157" s="247" t="s">
        <v>20</v>
      </c>
      <c r="F157" s="248" t="s">
        <v>246</v>
      </c>
      <c r="G157" s="246"/>
      <c r="H157" s="249">
        <v>350</v>
      </c>
      <c r="I157" s="250"/>
      <c r="J157" s="246"/>
      <c r="K157" s="246"/>
      <c r="L157" s="251"/>
      <c r="M157" s="252"/>
      <c r="N157" s="253"/>
      <c r="O157" s="253"/>
      <c r="P157" s="253"/>
      <c r="Q157" s="253"/>
      <c r="R157" s="253"/>
      <c r="S157" s="253"/>
      <c r="T157" s="25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55" t="s">
        <v>171</v>
      </c>
      <c r="AU157" s="255" t="s">
        <v>78</v>
      </c>
      <c r="AV157" s="14" t="s">
        <v>78</v>
      </c>
      <c r="AW157" s="14" t="s">
        <v>173</v>
      </c>
      <c r="AX157" s="14" t="s">
        <v>74</v>
      </c>
      <c r="AY157" s="255" t="s">
        <v>116</v>
      </c>
    </row>
    <row r="158" spans="1:51" s="13" customFormat="1" ht="12">
      <c r="A158" s="13"/>
      <c r="B158" s="235"/>
      <c r="C158" s="236"/>
      <c r="D158" s="218" t="s">
        <v>171</v>
      </c>
      <c r="E158" s="237" t="s">
        <v>20</v>
      </c>
      <c r="F158" s="238" t="s">
        <v>247</v>
      </c>
      <c r="G158" s="236"/>
      <c r="H158" s="237" t="s">
        <v>20</v>
      </c>
      <c r="I158" s="239"/>
      <c r="J158" s="236"/>
      <c r="K158" s="236"/>
      <c r="L158" s="240"/>
      <c r="M158" s="241"/>
      <c r="N158" s="242"/>
      <c r="O158" s="242"/>
      <c r="P158" s="242"/>
      <c r="Q158" s="242"/>
      <c r="R158" s="242"/>
      <c r="S158" s="242"/>
      <c r="T158" s="24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4" t="s">
        <v>171</v>
      </c>
      <c r="AU158" s="244" t="s">
        <v>78</v>
      </c>
      <c r="AV158" s="13" t="s">
        <v>22</v>
      </c>
      <c r="AW158" s="13" t="s">
        <v>173</v>
      </c>
      <c r="AX158" s="13" t="s">
        <v>74</v>
      </c>
      <c r="AY158" s="244" t="s">
        <v>116</v>
      </c>
    </row>
    <row r="159" spans="1:51" s="14" customFormat="1" ht="12">
      <c r="A159" s="14"/>
      <c r="B159" s="245"/>
      <c r="C159" s="246"/>
      <c r="D159" s="218" t="s">
        <v>171</v>
      </c>
      <c r="E159" s="247" t="s">
        <v>20</v>
      </c>
      <c r="F159" s="248" t="s">
        <v>174</v>
      </c>
      <c r="G159" s="246"/>
      <c r="H159" s="249">
        <v>160</v>
      </c>
      <c r="I159" s="250"/>
      <c r="J159" s="246"/>
      <c r="K159" s="246"/>
      <c r="L159" s="251"/>
      <c r="M159" s="252"/>
      <c r="N159" s="253"/>
      <c r="O159" s="253"/>
      <c r="P159" s="253"/>
      <c r="Q159" s="253"/>
      <c r="R159" s="253"/>
      <c r="S159" s="253"/>
      <c r="T159" s="25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55" t="s">
        <v>171</v>
      </c>
      <c r="AU159" s="255" t="s">
        <v>78</v>
      </c>
      <c r="AV159" s="14" t="s">
        <v>78</v>
      </c>
      <c r="AW159" s="14" t="s">
        <v>173</v>
      </c>
      <c r="AX159" s="14" t="s">
        <v>74</v>
      </c>
      <c r="AY159" s="255" t="s">
        <v>116</v>
      </c>
    </row>
    <row r="160" spans="1:51" s="13" customFormat="1" ht="12">
      <c r="A160" s="13"/>
      <c r="B160" s="235"/>
      <c r="C160" s="236"/>
      <c r="D160" s="218" t="s">
        <v>171</v>
      </c>
      <c r="E160" s="237" t="s">
        <v>20</v>
      </c>
      <c r="F160" s="238" t="s">
        <v>248</v>
      </c>
      <c r="G160" s="236"/>
      <c r="H160" s="237" t="s">
        <v>20</v>
      </c>
      <c r="I160" s="239"/>
      <c r="J160" s="236"/>
      <c r="K160" s="236"/>
      <c r="L160" s="240"/>
      <c r="M160" s="241"/>
      <c r="N160" s="242"/>
      <c r="O160" s="242"/>
      <c r="P160" s="242"/>
      <c r="Q160" s="242"/>
      <c r="R160" s="242"/>
      <c r="S160" s="242"/>
      <c r="T160" s="24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44" t="s">
        <v>171</v>
      </c>
      <c r="AU160" s="244" t="s">
        <v>78</v>
      </c>
      <c r="AV160" s="13" t="s">
        <v>22</v>
      </c>
      <c r="AW160" s="13" t="s">
        <v>173</v>
      </c>
      <c r="AX160" s="13" t="s">
        <v>74</v>
      </c>
      <c r="AY160" s="244" t="s">
        <v>116</v>
      </c>
    </row>
    <row r="161" spans="1:51" s="14" customFormat="1" ht="12">
      <c r="A161" s="14"/>
      <c r="B161" s="245"/>
      <c r="C161" s="246"/>
      <c r="D161" s="218" t="s">
        <v>171</v>
      </c>
      <c r="E161" s="247" t="s">
        <v>20</v>
      </c>
      <c r="F161" s="248" t="s">
        <v>249</v>
      </c>
      <c r="G161" s="246"/>
      <c r="H161" s="249">
        <v>30</v>
      </c>
      <c r="I161" s="250"/>
      <c r="J161" s="246"/>
      <c r="K161" s="246"/>
      <c r="L161" s="251"/>
      <c r="M161" s="252"/>
      <c r="N161" s="253"/>
      <c r="O161" s="253"/>
      <c r="P161" s="253"/>
      <c r="Q161" s="253"/>
      <c r="R161" s="253"/>
      <c r="S161" s="253"/>
      <c r="T161" s="25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55" t="s">
        <v>171</v>
      </c>
      <c r="AU161" s="255" t="s">
        <v>78</v>
      </c>
      <c r="AV161" s="14" t="s">
        <v>78</v>
      </c>
      <c r="AW161" s="14" t="s">
        <v>173</v>
      </c>
      <c r="AX161" s="14" t="s">
        <v>74</v>
      </c>
      <c r="AY161" s="255" t="s">
        <v>116</v>
      </c>
    </row>
    <row r="162" spans="1:51" s="13" customFormat="1" ht="12">
      <c r="A162" s="13"/>
      <c r="B162" s="235"/>
      <c r="C162" s="236"/>
      <c r="D162" s="218" t="s">
        <v>171</v>
      </c>
      <c r="E162" s="237" t="s">
        <v>20</v>
      </c>
      <c r="F162" s="238" t="s">
        <v>199</v>
      </c>
      <c r="G162" s="236"/>
      <c r="H162" s="237" t="s">
        <v>20</v>
      </c>
      <c r="I162" s="239"/>
      <c r="J162" s="236"/>
      <c r="K162" s="236"/>
      <c r="L162" s="240"/>
      <c r="M162" s="241"/>
      <c r="N162" s="242"/>
      <c r="O162" s="242"/>
      <c r="P162" s="242"/>
      <c r="Q162" s="242"/>
      <c r="R162" s="242"/>
      <c r="S162" s="242"/>
      <c r="T162" s="24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44" t="s">
        <v>171</v>
      </c>
      <c r="AU162" s="244" t="s">
        <v>78</v>
      </c>
      <c r="AV162" s="13" t="s">
        <v>22</v>
      </c>
      <c r="AW162" s="13" t="s">
        <v>173</v>
      </c>
      <c r="AX162" s="13" t="s">
        <v>74</v>
      </c>
      <c r="AY162" s="244" t="s">
        <v>116</v>
      </c>
    </row>
    <row r="163" spans="1:51" s="14" customFormat="1" ht="12">
      <c r="A163" s="14"/>
      <c r="B163" s="245"/>
      <c r="C163" s="246"/>
      <c r="D163" s="218" t="s">
        <v>171</v>
      </c>
      <c r="E163" s="247" t="s">
        <v>20</v>
      </c>
      <c r="F163" s="248" t="s">
        <v>250</v>
      </c>
      <c r="G163" s="246"/>
      <c r="H163" s="249">
        <v>1680</v>
      </c>
      <c r="I163" s="250"/>
      <c r="J163" s="246"/>
      <c r="K163" s="246"/>
      <c r="L163" s="251"/>
      <c r="M163" s="252"/>
      <c r="N163" s="253"/>
      <c r="O163" s="253"/>
      <c r="P163" s="253"/>
      <c r="Q163" s="253"/>
      <c r="R163" s="253"/>
      <c r="S163" s="253"/>
      <c r="T163" s="25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55" t="s">
        <v>171</v>
      </c>
      <c r="AU163" s="255" t="s">
        <v>78</v>
      </c>
      <c r="AV163" s="14" t="s">
        <v>78</v>
      </c>
      <c r="AW163" s="14" t="s">
        <v>173</v>
      </c>
      <c r="AX163" s="14" t="s">
        <v>74</v>
      </c>
      <c r="AY163" s="255" t="s">
        <v>116</v>
      </c>
    </row>
    <row r="164" spans="1:51" s="15" customFormat="1" ht="12">
      <c r="A164" s="15"/>
      <c r="B164" s="256"/>
      <c r="C164" s="257"/>
      <c r="D164" s="218" t="s">
        <v>171</v>
      </c>
      <c r="E164" s="258" t="s">
        <v>20</v>
      </c>
      <c r="F164" s="259" t="s">
        <v>175</v>
      </c>
      <c r="G164" s="257"/>
      <c r="H164" s="260">
        <v>2220</v>
      </c>
      <c r="I164" s="261"/>
      <c r="J164" s="257"/>
      <c r="K164" s="257"/>
      <c r="L164" s="262"/>
      <c r="M164" s="263"/>
      <c r="N164" s="264"/>
      <c r="O164" s="264"/>
      <c r="P164" s="264"/>
      <c r="Q164" s="264"/>
      <c r="R164" s="264"/>
      <c r="S164" s="264"/>
      <c r="T164" s="26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T164" s="266" t="s">
        <v>171</v>
      </c>
      <c r="AU164" s="266" t="s">
        <v>78</v>
      </c>
      <c r="AV164" s="15" t="s">
        <v>135</v>
      </c>
      <c r="AW164" s="15" t="s">
        <v>4</v>
      </c>
      <c r="AX164" s="15" t="s">
        <v>22</v>
      </c>
      <c r="AY164" s="266" t="s">
        <v>116</v>
      </c>
    </row>
    <row r="165" spans="1:65" s="2" customFormat="1" ht="37.8" customHeight="1">
      <c r="A165" s="38"/>
      <c r="B165" s="39"/>
      <c r="C165" s="205" t="s">
        <v>8</v>
      </c>
      <c r="D165" s="205" t="s">
        <v>117</v>
      </c>
      <c r="E165" s="206" t="s">
        <v>251</v>
      </c>
      <c r="F165" s="207" t="s">
        <v>252</v>
      </c>
      <c r="G165" s="208" t="s">
        <v>168</v>
      </c>
      <c r="H165" s="209">
        <v>1680</v>
      </c>
      <c r="I165" s="210"/>
      <c r="J165" s="211">
        <f>ROUND(I165*H165,2)</f>
        <v>0</v>
      </c>
      <c r="K165" s="207" t="s">
        <v>169</v>
      </c>
      <c r="L165" s="44"/>
      <c r="M165" s="212" t="s">
        <v>20</v>
      </c>
      <c r="N165" s="213" t="s">
        <v>45</v>
      </c>
      <c r="O165" s="84"/>
      <c r="P165" s="214">
        <f>O165*H165</f>
        <v>0</v>
      </c>
      <c r="Q165" s="214">
        <v>0</v>
      </c>
      <c r="R165" s="214">
        <f>Q165*H165</f>
        <v>0</v>
      </c>
      <c r="S165" s="214">
        <v>0</v>
      </c>
      <c r="T165" s="215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216" t="s">
        <v>135</v>
      </c>
      <c r="AT165" s="216" t="s">
        <v>117</v>
      </c>
      <c r="AU165" s="216" t="s">
        <v>78</v>
      </c>
      <c r="AY165" s="17" t="s">
        <v>116</v>
      </c>
      <c r="BE165" s="217">
        <f>IF(N165="základní",J165,0)</f>
        <v>0</v>
      </c>
      <c r="BF165" s="217">
        <f>IF(N165="snížená",J165,0)</f>
        <v>0</v>
      </c>
      <c r="BG165" s="217">
        <f>IF(N165="zákl. přenesená",J165,0)</f>
        <v>0</v>
      </c>
      <c r="BH165" s="217">
        <f>IF(N165="sníž. přenesená",J165,0)</f>
        <v>0</v>
      </c>
      <c r="BI165" s="217">
        <f>IF(N165="nulová",J165,0)</f>
        <v>0</v>
      </c>
      <c r="BJ165" s="17" t="s">
        <v>22</v>
      </c>
      <c r="BK165" s="217">
        <f>ROUND(I165*H165,2)</f>
        <v>0</v>
      </c>
      <c r="BL165" s="17" t="s">
        <v>135</v>
      </c>
      <c r="BM165" s="216" t="s">
        <v>253</v>
      </c>
    </row>
    <row r="166" spans="1:51" s="13" customFormat="1" ht="12">
      <c r="A166" s="13"/>
      <c r="B166" s="235"/>
      <c r="C166" s="236"/>
      <c r="D166" s="218" t="s">
        <v>171</v>
      </c>
      <c r="E166" s="237" t="s">
        <v>20</v>
      </c>
      <c r="F166" s="238" t="s">
        <v>199</v>
      </c>
      <c r="G166" s="236"/>
      <c r="H166" s="237" t="s">
        <v>20</v>
      </c>
      <c r="I166" s="239"/>
      <c r="J166" s="236"/>
      <c r="K166" s="236"/>
      <c r="L166" s="240"/>
      <c r="M166" s="241"/>
      <c r="N166" s="242"/>
      <c r="O166" s="242"/>
      <c r="P166" s="242"/>
      <c r="Q166" s="242"/>
      <c r="R166" s="242"/>
      <c r="S166" s="242"/>
      <c r="T166" s="24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44" t="s">
        <v>171</v>
      </c>
      <c r="AU166" s="244" t="s">
        <v>78</v>
      </c>
      <c r="AV166" s="13" t="s">
        <v>22</v>
      </c>
      <c r="AW166" s="13" t="s">
        <v>173</v>
      </c>
      <c r="AX166" s="13" t="s">
        <v>74</v>
      </c>
      <c r="AY166" s="244" t="s">
        <v>116</v>
      </c>
    </row>
    <row r="167" spans="1:51" s="14" customFormat="1" ht="12">
      <c r="A167" s="14"/>
      <c r="B167" s="245"/>
      <c r="C167" s="246"/>
      <c r="D167" s="218" t="s">
        <v>171</v>
      </c>
      <c r="E167" s="247" t="s">
        <v>20</v>
      </c>
      <c r="F167" s="248" t="s">
        <v>250</v>
      </c>
      <c r="G167" s="246"/>
      <c r="H167" s="249">
        <v>1680</v>
      </c>
      <c r="I167" s="250"/>
      <c r="J167" s="246"/>
      <c r="K167" s="246"/>
      <c r="L167" s="251"/>
      <c r="M167" s="252"/>
      <c r="N167" s="253"/>
      <c r="O167" s="253"/>
      <c r="P167" s="253"/>
      <c r="Q167" s="253"/>
      <c r="R167" s="253"/>
      <c r="S167" s="253"/>
      <c r="T167" s="25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55" t="s">
        <v>171</v>
      </c>
      <c r="AU167" s="255" t="s">
        <v>78</v>
      </c>
      <c r="AV167" s="14" t="s">
        <v>78</v>
      </c>
      <c r="AW167" s="14" t="s">
        <v>173</v>
      </c>
      <c r="AX167" s="14" t="s">
        <v>74</v>
      </c>
      <c r="AY167" s="255" t="s">
        <v>116</v>
      </c>
    </row>
    <row r="168" spans="1:51" s="15" customFormat="1" ht="12">
      <c r="A168" s="15"/>
      <c r="B168" s="256"/>
      <c r="C168" s="257"/>
      <c r="D168" s="218" t="s">
        <v>171</v>
      </c>
      <c r="E168" s="258" t="s">
        <v>20</v>
      </c>
      <c r="F168" s="259" t="s">
        <v>175</v>
      </c>
      <c r="G168" s="257"/>
      <c r="H168" s="260">
        <v>1680</v>
      </c>
      <c r="I168" s="261"/>
      <c r="J168" s="257"/>
      <c r="K168" s="257"/>
      <c r="L168" s="262"/>
      <c r="M168" s="263"/>
      <c r="N168" s="264"/>
      <c r="O168" s="264"/>
      <c r="P168" s="264"/>
      <c r="Q168" s="264"/>
      <c r="R168" s="264"/>
      <c r="S168" s="264"/>
      <c r="T168" s="26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T168" s="266" t="s">
        <v>171</v>
      </c>
      <c r="AU168" s="266" t="s">
        <v>78</v>
      </c>
      <c r="AV168" s="15" t="s">
        <v>135</v>
      </c>
      <c r="AW168" s="15" t="s">
        <v>4</v>
      </c>
      <c r="AX168" s="15" t="s">
        <v>22</v>
      </c>
      <c r="AY168" s="266" t="s">
        <v>116</v>
      </c>
    </row>
    <row r="169" spans="1:63" s="11" customFormat="1" ht="22.8" customHeight="1">
      <c r="A169" s="11"/>
      <c r="B169" s="191"/>
      <c r="C169" s="192"/>
      <c r="D169" s="193" t="s">
        <v>73</v>
      </c>
      <c r="E169" s="233" t="s">
        <v>135</v>
      </c>
      <c r="F169" s="233" t="s">
        <v>254</v>
      </c>
      <c r="G169" s="192"/>
      <c r="H169" s="192"/>
      <c r="I169" s="195"/>
      <c r="J169" s="234">
        <f>BK169</f>
        <v>0</v>
      </c>
      <c r="K169" s="192"/>
      <c r="L169" s="197"/>
      <c r="M169" s="198"/>
      <c r="N169" s="199"/>
      <c r="O169" s="199"/>
      <c r="P169" s="200">
        <f>SUM(P170:P179)</f>
        <v>0</v>
      </c>
      <c r="Q169" s="199"/>
      <c r="R169" s="200">
        <f>SUM(R170:R179)</f>
        <v>1264.1541</v>
      </c>
      <c r="S169" s="199"/>
      <c r="T169" s="201">
        <f>SUM(T170:T179)</f>
        <v>0</v>
      </c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R169" s="202" t="s">
        <v>22</v>
      </c>
      <c r="AT169" s="203" t="s">
        <v>73</v>
      </c>
      <c r="AU169" s="203" t="s">
        <v>22</v>
      </c>
      <c r="AY169" s="202" t="s">
        <v>116</v>
      </c>
      <c r="BK169" s="204">
        <f>SUM(BK170:BK179)</f>
        <v>0</v>
      </c>
    </row>
    <row r="170" spans="1:65" s="2" customFormat="1" ht="33" customHeight="1">
      <c r="A170" s="38"/>
      <c r="B170" s="39"/>
      <c r="C170" s="205" t="s">
        <v>255</v>
      </c>
      <c r="D170" s="205" t="s">
        <v>117</v>
      </c>
      <c r="E170" s="206" t="s">
        <v>256</v>
      </c>
      <c r="F170" s="207" t="s">
        <v>257</v>
      </c>
      <c r="G170" s="208" t="s">
        <v>168</v>
      </c>
      <c r="H170" s="209">
        <v>30</v>
      </c>
      <c r="I170" s="210"/>
      <c r="J170" s="211">
        <f>ROUND(I170*H170,2)</f>
        <v>0</v>
      </c>
      <c r="K170" s="207" t="s">
        <v>169</v>
      </c>
      <c r="L170" s="44"/>
      <c r="M170" s="212" t="s">
        <v>20</v>
      </c>
      <c r="N170" s="213" t="s">
        <v>45</v>
      </c>
      <c r="O170" s="84"/>
      <c r="P170" s="214">
        <f>O170*H170</f>
        <v>0</v>
      </c>
      <c r="Q170" s="214">
        <v>0</v>
      </c>
      <c r="R170" s="214">
        <f>Q170*H170</f>
        <v>0</v>
      </c>
      <c r="S170" s="214">
        <v>0</v>
      </c>
      <c r="T170" s="215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16" t="s">
        <v>135</v>
      </c>
      <c r="AT170" s="216" t="s">
        <v>117</v>
      </c>
      <c r="AU170" s="216" t="s">
        <v>78</v>
      </c>
      <c r="AY170" s="17" t="s">
        <v>116</v>
      </c>
      <c r="BE170" s="217">
        <f>IF(N170="základní",J170,0)</f>
        <v>0</v>
      </c>
      <c r="BF170" s="217">
        <f>IF(N170="snížená",J170,0)</f>
        <v>0</v>
      </c>
      <c r="BG170" s="217">
        <f>IF(N170="zákl. přenesená",J170,0)</f>
        <v>0</v>
      </c>
      <c r="BH170" s="217">
        <f>IF(N170="sníž. přenesená",J170,0)</f>
        <v>0</v>
      </c>
      <c r="BI170" s="217">
        <f>IF(N170="nulová",J170,0)</f>
        <v>0</v>
      </c>
      <c r="BJ170" s="17" t="s">
        <v>22</v>
      </c>
      <c r="BK170" s="217">
        <f>ROUND(I170*H170,2)</f>
        <v>0</v>
      </c>
      <c r="BL170" s="17" t="s">
        <v>135</v>
      </c>
      <c r="BM170" s="216" t="s">
        <v>258</v>
      </c>
    </row>
    <row r="171" spans="1:51" s="13" customFormat="1" ht="12">
      <c r="A171" s="13"/>
      <c r="B171" s="235"/>
      <c r="C171" s="236"/>
      <c r="D171" s="218" t="s">
        <v>171</v>
      </c>
      <c r="E171" s="237" t="s">
        <v>20</v>
      </c>
      <c r="F171" s="238" t="s">
        <v>259</v>
      </c>
      <c r="G171" s="236"/>
      <c r="H171" s="237" t="s">
        <v>20</v>
      </c>
      <c r="I171" s="239"/>
      <c r="J171" s="236"/>
      <c r="K171" s="236"/>
      <c r="L171" s="240"/>
      <c r="M171" s="241"/>
      <c r="N171" s="242"/>
      <c r="O171" s="242"/>
      <c r="P171" s="242"/>
      <c r="Q171" s="242"/>
      <c r="R171" s="242"/>
      <c r="S171" s="242"/>
      <c r="T171" s="24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44" t="s">
        <v>171</v>
      </c>
      <c r="AU171" s="244" t="s">
        <v>78</v>
      </c>
      <c r="AV171" s="13" t="s">
        <v>22</v>
      </c>
      <c r="AW171" s="13" t="s">
        <v>173</v>
      </c>
      <c r="AX171" s="13" t="s">
        <v>74</v>
      </c>
      <c r="AY171" s="244" t="s">
        <v>116</v>
      </c>
    </row>
    <row r="172" spans="1:51" s="14" customFormat="1" ht="12">
      <c r="A172" s="14"/>
      <c r="B172" s="245"/>
      <c r="C172" s="246"/>
      <c r="D172" s="218" t="s">
        <v>171</v>
      </c>
      <c r="E172" s="247" t="s">
        <v>20</v>
      </c>
      <c r="F172" s="248" t="s">
        <v>260</v>
      </c>
      <c r="G172" s="246"/>
      <c r="H172" s="249">
        <v>30</v>
      </c>
      <c r="I172" s="250"/>
      <c r="J172" s="246"/>
      <c r="K172" s="246"/>
      <c r="L172" s="251"/>
      <c r="M172" s="252"/>
      <c r="N172" s="253"/>
      <c r="O172" s="253"/>
      <c r="P172" s="253"/>
      <c r="Q172" s="253"/>
      <c r="R172" s="253"/>
      <c r="S172" s="253"/>
      <c r="T172" s="25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55" t="s">
        <v>171</v>
      </c>
      <c r="AU172" s="255" t="s">
        <v>78</v>
      </c>
      <c r="AV172" s="14" t="s">
        <v>78</v>
      </c>
      <c r="AW172" s="14" t="s">
        <v>173</v>
      </c>
      <c r="AX172" s="14" t="s">
        <v>74</v>
      </c>
      <c r="AY172" s="255" t="s">
        <v>116</v>
      </c>
    </row>
    <row r="173" spans="1:51" s="15" customFormat="1" ht="12">
      <c r="A173" s="15"/>
      <c r="B173" s="256"/>
      <c r="C173" s="257"/>
      <c r="D173" s="218" t="s">
        <v>171</v>
      </c>
      <c r="E173" s="258" t="s">
        <v>20</v>
      </c>
      <c r="F173" s="259" t="s">
        <v>175</v>
      </c>
      <c r="G173" s="257"/>
      <c r="H173" s="260">
        <v>30</v>
      </c>
      <c r="I173" s="261"/>
      <c r="J173" s="257"/>
      <c r="K173" s="257"/>
      <c r="L173" s="262"/>
      <c r="M173" s="263"/>
      <c r="N173" s="264"/>
      <c r="O173" s="264"/>
      <c r="P173" s="264"/>
      <c r="Q173" s="264"/>
      <c r="R173" s="264"/>
      <c r="S173" s="264"/>
      <c r="T173" s="26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T173" s="266" t="s">
        <v>171</v>
      </c>
      <c r="AU173" s="266" t="s">
        <v>78</v>
      </c>
      <c r="AV173" s="15" t="s">
        <v>135</v>
      </c>
      <c r="AW173" s="15" t="s">
        <v>4</v>
      </c>
      <c r="AX173" s="15" t="s">
        <v>22</v>
      </c>
      <c r="AY173" s="266" t="s">
        <v>116</v>
      </c>
    </row>
    <row r="174" spans="1:65" s="2" customFormat="1" ht="44.25" customHeight="1">
      <c r="A174" s="38"/>
      <c r="B174" s="39"/>
      <c r="C174" s="205" t="s">
        <v>261</v>
      </c>
      <c r="D174" s="205" t="s">
        <v>117</v>
      </c>
      <c r="E174" s="206" t="s">
        <v>262</v>
      </c>
      <c r="F174" s="207" t="s">
        <v>263</v>
      </c>
      <c r="G174" s="208" t="s">
        <v>168</v>
      </c>
      <c r="H174" s="209">
        <v>30</v>
      </c>
      <c r="I174" s="210"/>
      <c r="J174" s="211">
        <f>ROUND(I174*H174,2)</f>
        <v>0</v>
      </c>
      <c r="K174" s="207" t="s">
        <v>169</v>
      </c>
      <c r="L174" s="44"/>
      <c r="M174" s="212" t="s">
        <v>20</v>
      </c>
      <c r="N174" s="213" t="s">
        <v>45</v>
      </c>
      <c r="O174" s="84"/>
      <c r="P174" s="214">
        <f>O174*H174</f>
        <v>0</v>
      </c>
      <c r="Q174" s="214">
        <v>0.74327</v>
      </c>
      <c r="R174" s="214">
        <f>Q174*H174</f>
        <v>22.298099999999998</v>
      </c>
      <c r="S174" s="214">
        <v>0</v>
      </c>
      <c r="T174" s="215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216" t="s">
        <v>135</v>
      </c>
      <c r="AT174" s="216" t="s">
        <v>117</v>
      </c>
      <c r="AU174" s="216" t="s">
        <v>78</v>
      </c>
      <c r="AY174" s="17" t="s">
        <v>116</v>
      </c>
      <c r="BE174" s="217">
        <f>IF(N174="základní",J174,0)</f>
        <v>0</v>
      </c>
      <c r="BF174" s="217">
        <f>IF(N174="snížená",J174,0)</f>
        <v>0</v>
      </c>
      <c r="BG174" s="217">
        <f>IF(N174="zákl. přenesená",J174,0)</f>
        <v>0</v>
      </c>
      <c r="BH174" s="217">
        <f>IF(N174="sníž. přenesená",J174,0)</f>
        <v>0</v>
      </c>
      <c r="BI174" s="217">
        <f>IF(N174="nulová",J174,0)</f>
        <v>0</v>
      </c>
      <c r="BJ174" s="17" t="s">
        <v>22</v>
      </c>
      <c r="BK174" s="217">
        <f>ROUND(I174*H174,2)</f>
        <v>0</v>
      </c>
      <c r="BL174" s="17" t="s">
        <v>135</v>
      </c>
      <c r="BM174" s="216" t="s">
        <v>264</v>
      </c>
    </row>
    <row r="175" spans="1:65" s="2" customFormat="1" ht="62.7" customHeight="1">
      <c r="A175" s="38"/>
      <c r="B175" s="39"/>
      <c r="C175" s="205" t="s">
        <v>265</v>
      </c>
      <c r="D175" s="205" t="s">
        <v>117</v>
      </c>
      <c r="E175" s="206" t="s">
        <v>266</v>
      </c>
      <c r="F175" s="207" t="s">
        <v>267</v>
      </c>
      <c r="G175" s="208" t="s">
        <v>189</v>
      </c>
      <c r="H175" s="209">
        <v>672</v>
      </c>
      <c r="I175" s="210"/>
      <c r="J175" s="211">
        <f>ROUND(I175*H175,2)</f>
        <v>0</v>
      </c>
      <c r="K175" s="207" t="s">
        <v>169</v>
      </c>
      <c r="L175" s="44"/>
      <c r="M175" s="212" t="s">
        <v>20</v>
      </c>
      <c r="N175" s="213" t="s">
        <v>45</v>
      </c>
      <c r="O175" s="84"/>
      <c r="P175" s="214">
        <f>O175*H175</f>
        <v>0</v>
      </c>
      <c r="Q175" s="214">
        <v>1.848</v>
      </c>
      <c r="R175" s="214">
        <f>Q175*H175</f>
        <v>1241.856</v>
      </c>
      <c r="S175" s="214">
        <v>0</v>
      </c>
      <c r="T175" s="215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216" t="s">
        <v>135</v>
      </c>
      <c r="AT175" s="216" t="s">
        <v>117</v>
      </c>
      <c r="AU175" s="216" t="s">
        <v>78</v>
      </c>
      <c r="AY175" s="17" t="s">
        <v>116</v>
      </c>
      <c r="BE175" s="217">
        <f>IF(N175="základní",J175,0)</f>
        <v>0</v>
      </c>
      <c r="BF175" s="217">
        <f>IF(N175="snížená",J175,0)</f>
        <v>0</v>
      </c>
      <c r="BG175" s="217">
        <f>IF(N175="zákl. přenesená",J175,0)</f>
        <v>0</v>
      </c>
      <c r="BH175" s="217">
        <f>IF(N175="sníž. přenesená",J175,0)</f>
        <v>0</v>
      </c>
      <c r="BI175" s="217">
        <f>IF(N175="nulová",J175,0)</f>
        <v>0</v>
      </c>
      <c r="BJ175" s="17" t="s">
        <v>22</v>
      </c>
      <c r="BK175" s="217">
        <f>ROUND(I175*H175,2)</f>
        <v>0</v>
      </c>
      <c r="BL175" s="17" t="s">
        <v>135</v>
      </c>
      <c r="BM175" s="216" t="s">
        <v>268</v>
      </c>
    </row>
    <row r="176" spans="1:47" s="2" customFormat="1" ht="12">
      <c r="A176" s="38"/>
      <c r="B176" s="39"/>
      <c r="C176" s="40"/>
      <c r="D176" s="218" t="s">
        <v>128</v>
      </c>
      <c r="E176" s="40"/>
      <c r="F176" s="219" t="s">
        <v>269</v>
      </c>
      <c r="G176" s="40"/>
      <c r="H176" s="40"/>
      <c r="I176" s="220"/>
      <c r="J176" s="40"/>
      <c r="K176" s="40"/>
      <c r="L176" s="44"/>
      <c r="M176" s="221"/>
      <c r="N176" s="222"/>
      <c r="O176" s="84"/>
      <c r="P176" s="84"/>
      <c r="Q176" s="84"/>
      <c r="R176" s="84"/>
      <c r="S176" s="84"/>
      <c r="T176" s="85"/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T176" s="17" t="s">
        <v>128</v>
      </c>
      <c r="AU176" s="17" t="s">
        <v>78</v>
      </c>
    </row>
    <row r="177" spans="1:51" s="13" customFormat="1" ht="12">
      <c r="A177" s="13"/>
      <c r="B177" s="235"/>
      <c r="C177" s="236"/>
      <c r="D177" s="218" t="s">
        <v>171</v>
      </c>
      <c r="E177" s="237" t="s">
        <v>20</v>
      </c>
      <c r="F177" s="238" t="s">
        <v>270</v>
      </c>
      <c r="G177" s="236"/>
      <c r="H177" s="237" t="s">
        <v>20</v>
      </c>
      <c r="I177" s="239"/>
      <c r="J177" s="236"/>
      <c r="K177" s="236"/>
      <c r="L177" s="240"/>
      <c r="M177" s="241"/>
      <c r="N177" s="242"/>
      <c r="O177" s="242"/>
      <c r="P177" s="242"/>
      <c r="Q177" s="242"/>
      <c r="R177" s="242"/>
      <c r="S177" s="242"/>
      <c r="T177" s="24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44" t="s">
        <v>171</v>
      </c>
      <c r="AU177" s="244" t="s">
        <v>78</v>
      </c>
      <c r="AV177" s="13" t="s">
        <v>22</v>
      </c>
      <c r="AW177" s="13" t="s">
        <v>173</v>
      </c>
      <c r="AX177" s="13" t="s">
        <v>74</v>
      </c>
      <c r="AY177" s="244" t="s">
        <v>116</v>
      </c>
    </row>
    <row r="178" spans="1:51" s="14" customFormat="1" ht="12">
      <c r="A178" s="14"/>
      <c r="B178" s="245"/>
      <c r="C178" s="246"/>
      <c r="D178" s="218" t="s">
        <v>171</v>
      </c>
      <c r="E178" s="247" t="s">
        <v>20</v>
      </c>
      <c r="F178" s="248" t="s">
        <v>200</v>
      </c>
      <c r="G178" s="246"/>
      <c r="H178" s="249">
        <v>672</v>
      </c>
      <c r="I178" s="250"/>
      <c r="J178" s="246"/>
      <c r="K178" s="246"/>
      <c r="L178" s="251"/>
      <c r="M178" s="252"/>
      <c r="N178" s="253"/>
      <c r="O178" s="253"/>
      <c r="P178" s="253"/>
      <c r="Q178" s="253"/>
      <c r="R178" s="253"/>
      <c r="S178" s="253"/>
      <c r="T178" s="25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55" t="s">
        <v>171</v>
      </c>
      <c r="AU178" s="255" t="s">
        <v>78</v>
      </c>
      <c r="AV178" s="14" t="s">
        <v>78</v>
      </c>
      <c r="AW178" s="14" t="s">
        <v>173</v>
      </c>
      <c r="AX178" s="14" t="s">
        <v>74</v>
      </c>
      <c r="AY178" s="255" t="s">
        <v>116</v>
      </c>
    </row>
    <row r="179" spans="1:51" s="15" customFormat="1" ht="12">
      <c r="A179" s="15"/>
      <c r="B179" s="256"/>
      <c r="C179" s="257"/>
      <c r="D179" s="218" t="s">
        <v>171</v>
      </c>
      <c r="E179" s="258" t="s">
        <v>20</v>
      </c>
      <c r="F179" s="259" t="s">
        <v>175</v>
      </c>
      <c r="G179" s="257"/>
      <c r="H179" s="260">
        <v>672</v>
      </c>
      <c r="I179" s="261"/>
      <c r="J179" s="257"/>
      <c r="K179" s="257"/>
      <c r="L179" s="262"/>
      <c r="M179" s="263"/>
      <c r="N179" s="264"/>
      <c r="O179" s="264"/>
      <c r="P179" s="264"/>
      <c r="Q179" s="264"/>
      <c r="R179" s="264"/>
      <c r="S179" s="264"/>
      <c r="T179" s="26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T179" s="266" t="s">
        <v>171</v>
      </c>
      <c r="AU179" s="266" t="s">
        <v>78</v>
      </c>
      <c r="AV179" s="15" t="s">
        <v>135</v>
      </c>
      <c r="AW179" s="15" t="s">
        <v>4</v>
      </c>
      <c r="AX179" s="15" t="s">
        <v>22</v>
      </c>
      <c r="AY179" s="266" t="s">
        <v>116</v>
      </c>
    </row>
    <row r="180" spans="1:63" s="11" customFormat="1" ht="22.8" customHeight="1">
      <c r="A180" s="11"/>
      <c r="B180" s="191"/>
      <c r="C180" s="192"/>
      <c r="D180" s="193" t="s">
        <v>73</v>
      </c>
      <c r="E180" s="233" t="s">
        <v>139</v>
      </c>
      <c r="F180" s="233" t="s">
        <v>271</v>
      </c>
      <c r="G180" s="192"/>
      <c r="H180" s="192"/>
      <c r="I180" s="195"/>
      <c r="J180" s="234">
        <f>BK180</f>
        <v>0</v>
      </c>
      <c r="K180" s="192"/>
      <c r="L180" s="197"/>
      <c r="M180" s="198"/>
      <c r="N180" s="199"/>
      <c r="O180" s="199"/>
      <c r="P180" s="200">
        <f>SUM(P181:P201)</f>
        <v>0</v>
      </c>
      <c r="Q180" s="199"/>
      <c r="R180" s="200">
        <f>SUM(R181:R201)</f>
        <v>555.03744</v>
      </c>
      <c r="S180" s="199"/>
      <c r="T180" s="201">
        <f>SUM(T181:T201)</f>
        <v>0</v>
      </c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R180" s="202" t="s">
        <v>22</v>
      </c>
      <c r="AT180" s="203" t="s">
        <v>73</v>
      </c>
      <c r="AU180" s="203" t="s">
        <v>22</v>
      </c>
      <c r="AY180" s="202" t="s">
        <v>116</v>
      </c>
      <c r="BK180" s="204">
        <f>SUM(BK181:BK201)</f>
        <v>0</v>
      </c>
    </row>
    <row r="181" spans="1:65" s="2" customFormat="1" ht="24.15" customHeight="1">
      <c r="A181" s="38"/>
      <c r="B181" s="39"/>
      <c r="C181" s="205" t="s">
        <v>272</v>
      </c>
      <c r="D181" s="205" t="s">
        <v>117</v>
      </c>
      <c r="E181" s="206" t="s">
        <v>273</v>
      </c>
      <c r="F181" s="207" t="s">
        <v>274</v>
      </c>
      <c r="G181" s="208" t="s">
        <v>168</v>
      </c>
      <c r="H181" s="209">
        <v>1400</v>
      </c>
      <c r="I181" s="210"/>
      <c r="J181" s="211">
        <f>ROUND(I181*H181,2)</f>
        <v>0</v>
      </c>
      <c r="K181" s="207" t="s">
        <v>169</v>
      </c>
      <c r="L181" s="44"/>
      <c r="M181" s="212" t="s">
        <v>20</v>
      </c>
      <c r="N181" s="213" t="s">
        <v>45</v>
      </c>
      <c r="O181" s="84"/>
      <c r="P181" s="214">
        <f>O181*H181</f>
        <v>0</v>
      </c>
      <c r="Q181" s="214">
        <v>0</v>
      </c>
      <c r="R181" s="214">
        <f>Q181*H181</f>
        <v>0</v>
      </c>
      <c r="S181" s="214">
        <v>0</v>
      </c>
      <c r="T181" s="215">
        <f>S181*H181</f>
        <v>0</v>
      </c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R181" s="216" t="s">
        <v>135</v>
      </c>
      <c r="AT181" s="216" t="s">
        <v>117</v>
      </c>
      <c r="AU181" s="216" t="s">
        <v>78</v>
      </c>
      <c r="AY181" s="17" t="s">
        <v>116</v>
      </c>
      <c r="BE181" s="217">
        <f>IF(N181="základní",J181,0)</f>
        <v>0</v>
      </c>
      <c r="BF181" s="217">
        <f>IF(N181="snížená",J181,0)</f>
        <v>0</v>
      </c>
      <c r="BG181" s="217">
        <f>IF(N181="zákl. přenesená",J181,0)</f>
        <v>0</v>
      </c>
      <c r="BH181" s="217">
        <f>IF(N181="sníž. přenesená",J181,0)</f>
        <v>0</v>
      </c>
      <c r="BI181" s="217">
        <f>IF(N181="nulová",J181,0)</f>
        <v>0</v>
      </c>
      <c r="BJ181" s="17" t="s">
        <v>22</v>
      </c>
      <c r="BK181" s="217">
        <f>ROUND(I181*H181,2)</f>
        <v>0</v>
      </c>
      <c r="BL181" s="17" t="s">
        <v>135</v>
      </c>
      <c r="BM181" s="216" t="s">
        <v>275</v>
      </c>
    </row>
    <row r="182" spans="1:47" s="2" customFormat="1" ht="12">
      <c r="A182" s="38"/>
      <c r="B182" s="39"/>
      <c r="C182" s="40"/>
      <c r="D182" s="218" t="s">
        <v>128</v>
      </c>
      <c r="E182" s="40"/>
      <c r="F182" s="219" t="s">
        <v>276</v>
      </c>
      <c r="G182" s="40"/>
      <c r="H182" s="40"/>
      <c r="I182" s="220"/>
      <c r="J182" s="40"/>
      <c r="K182" s="40"/>
      <c r="L182" s="44"/>
      <c r="M182" s="221"/>
      <c r="N182" s="222"/>
      <c r="O182" s="84"/>
      <c r="P182" s="84"/>
      <c r="Q182" s="84"/>
      <c r="R182" s="84"/>
      <c r="S182" s="84"/>
      <c r="T182" s="85"/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T182" s="17" t="s">
        <v>128</v>
      </c>
      <c r="AU182" s="17" t="s">
        <v>78</v>
      </c>
    </row>
    <row r="183" spans="1:51" s="13" customFormat="1" ht="12">
      <c r="A183" s="13"/>
      <c r="B183" s="235"/>
      <c r="C183" s="236"/>
      <c r="D183" s="218" t="s">
        <v>171</v>
      </c>
      <c r="E183" s="237" t="s">
        <v>20</v>
      </c>
      <c r="F183" s="238" t="s">
        <v>235</v>
      </c>
      <c r="G183" s="236"/>
      <c r="H183" s="237" t="s">
        <v>20</v>
      </c>
      <c r="I183" s="239"/>
      <c r="J183" s="236"/>
      <c r="K183" s="236"/>
      <c r="L183" s="240"/>
      <c r="M183" s="241"/>
      <c r="N183" s="242"/>
      <c r="O183" s="242"/>
      <c r="P183" s="242"/>
      <c r="Q183" s="242"/>
      <c r="R183" s="242"/>
      <c r="S183" s="242"/>
      <c r="T183" s="24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44" t="s">
        <v>171</v>
      </c>
      <c r="AU183" s="244" t="s">
        <v>78</v>
      </c>
      <c r="AV183" s="13" t="s">
        <v>22</v>
      </c>
      <c r="AW183" s="13" t="s">
        <v>173</v>
      </c>
      <c r="AX183" s="13" t="s">
        <v>74</v>
      </c>
      <c r="AY183" s="244" t="s">
        <v>116</v>
      </c>
    </row>
    <row r="184" spans="1:51" s="14" customFormat="1" ht="12">
      <c r="A184" s="14"/>
      <c r="B184" s="245"/>
      <c r="C184" s="246"/>
      <c r="D184" s="218" t="s">
        <v>171</v>
      </c>
      <c r="E184" s="247" t="s">
        <v>20</v>
      </c>
      <c r="F184" s="248" t="s">
        <v>277</v>
      </c>
      <c r="G184" s="246"/>
      <c r="H184" s="249">
        <v>1400</v>
      </c>
      <c r="I184" s="250"/>
      <c r="J184" s="246"/>
      <c r="K184" s="246"/>
      <c r="L184" s="251"/>
      <c r="M184" s="252"/>
      <c r="N184" s="253"/>
      <c r="O184" s="253"/>
      <c r="P184" s="253"/>
      <c r="Q184" s="253"/>
      <c r="R184" s="253"/>
      <c r="S184" s="253"/>
      <c r="T184" s="25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55" t="s">
        <v>171</v>
      </c>
      <c r="AU184" s="255" t="s">
        <v>78</v>
      </c>
      <c r="AV184" s="14" t="s">
        <v>78</v>
      </c>
      <c r="AW184" s="14" t="s">
        <v>173</v>
      </c>
      <c r="AX184" s="14" t="s">
        <v>74</v>
      </c>
      <c r="AY184" s="255" t="s">
        <v>116</v>
      </c>
    </row>
    <row r="185" spans="1:51" s="15" customFormat="1" ht="12">
      <c r="A185" s="15"/>
      <c r="B185" s="256"/>
      <c r="C185" s="257"/>
      <c r="D185" s="218" t="s">
        <v>171</v>
      </c>
      <c r="E185" s="258" t="s">
        <v>20</v>
      </c>
      <c r="F185" s="259" t="s">
        <v>175</v>
      </c>
      <c r="G185" s="257"/>
      <c r="H185" s="260">
        <v>1400</v>
      </c>
      <c r="I185" s="261"/>
      <c r="J185" s="257"/>
      <c r="K185" s="257"/>
      <c r="L185" s="262"/>
      <c r="M185" s="263"/>
      <c r="N185" s="264"/>
      <c r="O185" s="264"/>
      <c r="P185" s="264"/>
      <c r="Q185" s="264"/>
      <c r="R185" s="264"/>
      <c r="S185" s="264"/>
      <c r="T185" s="26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T185" s="266" t="s">
        <v>171</v>
      </c>
      <c r="AU185" s="266" t="s">
        <v>78</v>
      </c>
      <c r="AV185" s="15" t="s">
        <v>135</v>
      </c>
      <c r="AW185" s="15" t="s">
        <v>4</v>
      </c>
      <c r="AX185" s="15" t="s">
        <v>22</v>
      </c>
      <c r="AY185" s="266" t="s">
        <v>116</v>
      </c>
    </row>
    <row r="186" spans="1:65" s="2" customFormat="1" ht="37.8" customHeight="1">
      <c r="A186" s="38"/>
      <c r="B186" s="39"/>
      <c r="C186" s="205" t="s">
        <v>278</v>
      </c>
      <c r="D186" s="205" t="s">
        <v>117</v>
      </c>
      <c r="E186" s="206" t="s">
        <v>279</v>
      </c>
      <c r="F186" s="207" t="s">
        <v>280</v>
      </c>
      <c r="G186" s="208" t="s">
        <v>168</v>
      </c>
      <c r="H186" s="209">
        <v>1688</v>
      </c>
      <c r="I186" s="210"/>
      <c r="J186" s="211">
        <f>ROUND(I186*H186,2)</f>
        <v>0</v>
      </c>
      <c r="K186" s="207" t="s">
        <v>169</v>
      </c>
      <c r="L186" s="44"/>
      <c r="M186" s="212" t="s">
        <v>20</v>
      </c>
      <c r="N186" s="213" t="s">
        <v>45</v>
      </c>
      <c r="O186" s="84"/>
      <c r="P186" s="214">
        <f>O186*H186</f>
        <v>0</v>
      </c>
      <c r="Q186" s="214">
        <v>0.13188</v>
      </c>
      <c r="R186" s="214">
        <f>Q186*H186</f>
        <v>222.61344</v>
      </c>
      <c r="S186" s="214">
        <v>0</v>
      </c>
      <c r="T186" s="215">
        <f>S186*H186</f>
        <v>0</v>
      </c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R186" s="216" t="s">
        <v>135</v>
      </c>
      <c r="AT186" s="216" t="s">
        <v>117</v>
      </c>
      <c r="AU186" s="216" t="s">
        <v>78</v>
      </c>
      <c r="AY186" s="17" t="s">
        <v>116</v>
      </c>
      <c r="BE186" s="217">
        <f>IF(N186="základní",J186,0)</f>
        <v>0</v>
      </c>
      <c r="BF186" s="217">
        <f>IF(N186="snížená",J186,0)</f>
        <v>0</v>
      </c>
      <c r="BG186" s="217">
        <f>IF(N186="zákl. přenesená",J186,0)</f>
        <v>0</v>
      </c>
      <c r="BH186" s="217">
        <f>IF(N186="sníž. přenesená",J186,0)</f>
        <v>0</v>
      </c>
      <c r="BI186" s="217">
        <f>IF(N186="nulová",J186,0)</f>
        <v>0</v>
      </c>
      <c r="BJ186" s="17" t="s">
        <v>22</v>
      </c>
      <c r="BK186" s="217">
        <f>ROUND(I186*H186,2)</f>
        <v>0</v>
      </c>
      <c r="BL186" s="17" t="s">
        <v>135</v>
      </c>
      <c r="BM186" s="216" t="s">
        <v>281</v>
      </c>
    </row>
    <row r="187" spans="1:51" s="14" customFormat="1" ht="12">
      <c r="A187" s="14"/>
      <c r="B187" s="245"/>
      <c r="C187" s="246"/>
      <c r="D187" s="218" t="s">
        <v>171</v>
      </c>
      <c r="E187" s="247" t="s">
        <v>20</v>
      </c>
      <c r="F187" s="248" t="s">
        <v>282</v>
      </c>
      <c r="G187" s="246"/>
      <c r="H187" s="249">
        <v>1688</v>
      </c>
      <c r="I187" s="250"/>
      <c r="J187" s="246"/>
      <c r="K187" s="246"/>
      <c r="L187" s="251"/>
      <c r="M187" s="252"/>
      <c r="N187" s="253"/>
      <c r="O187" s="253"/>
      <c r="P187" s="253"/>
      <c r="Q187" s="253"/>
      <c r="R187" s="253"/>
      <c r="S187" s="253"/>
      <c r="T187" s="25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255" t="s">
        <v>171</v>
      </c>
      <c r="AU187" s="255" t="s">
        <v>78</v>
      </c>
      <c r="AV187" s="14" t="s">
        <v>78</v>
      </c>
      <c r="AW187" s="14" t="s">
        <v>173</v>
      </c>
      <c r="AX187" s="14" t="s">
        <v>74</v>
      </c>
      <c r="AY187" s="255" t="s">
        <v>116</v>
      </c>
    </row>
    <row r="188" spans="1:51" s="15" customFormat="1" ht="12">
      <c r="A188" s="15"/>
      <c r="B188" s="256"/>
      <c r="C188" s="257"/>
      <c r="D188" s="218" t="s">
        <v>171</v>
      </c>
      <c r="E188" s="258" t="s">
        <v>20</v>
      </c>
      <c r="F188" s="259" t="s">
        <v>175</v>
      </c>
      <c r="G188" s="257"/>
      <c r="H188" s="260">
        <v>1688</v>
      </c>
      <c r="I188" s="261"/>
      <c r="J188" s="257"/>
      <c r="K188" s="257"/>
      <c r="L188" s="262"/>
      <c r="M188" s="263"/>
      <c r="N188" s="264"/>
      <c r="O188" s="264"/>
      <c r="P188" s="264"/>
      <c r="Q188" s="264"/>
      <c r="R188" s="264"/>
      <c r="S188" s="264"/>
      <c r="T188" s="26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T188" s="266" t="s">
        <v>171</v>
      </c>
      <c r="AU188" s="266" t="s">
        <v>78</v>
      </c>
      <c r="AV188" s="15" t="s">
        <v>135</v>
      </c>
      <c r="AW188" s="15" t="s">
        <v>4</v>
      </c>
      <c r="AX188" s="15" t="s">
        <v>22</v>
      </c>
      <c r="AY188" s="266" t="s">
        <v>116</v>
      </c>
    </row>
    <row r="189" spans="1:65" s="2" customFormat="1" ht="16.5" customHeight="1">
      <c r="A189" s="38"/>
      <c r="B189" s="39"/>
      <c r="C189" s="205" t="s">
        <v>7</v>
      </c>
      <c r="D189" s="205" t="s">
        <v>117</v>
      </c>
      <c r="E189" s="206" t="s">
        <v>283</v>
      </c>
      <c r="F189" s="207" t="s">
        <v>284</v>
      </c>
      <c r="G189" s="208" t="s">
        <v>168</v>
      </c>
      <c r="H189" s="209">
        <v>8440</v>
      </c>
      <c r="I189" s="210"/>
      <c r="J189" s="211">
        <f>ROUND(I189*H189,2)</f>
        <v>0</v>
      </c>
      <c r="K189" s="207" t="s">
        <v>20</v>
      </c>
      <c r="L189" s="44"/>
      <c r="M189" s="212" t="s">
        <v>20</v>
      </c>
      <c r="N189" s="213" t="s">
        <v>45</v>
      </c>
      <c r="O189" s="84"/>
      <c r="P189" s="214">
        <f>O189*H189</f>
        <v>0</v>
      </c>
      <c r="Q189" s="214">
        <v>0</v>
      </c>
      <c r="R189" s="214">
        <f>Q189*H189</f>
        <v>0</v>
      </c>
      <c r="S189" s="214">
        <v>0</v>
      </c>
      <c r="T189" s="215">
        <f>S189*H189</f>
        <v>0</v>
      </c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R189" s="216" t="s">
        <v>135</v>
      </c>
      <c r="AT189" s="216" t="s">
        <v>117</v>
      </c>
      <c r="AU189" s="216" t="s">
        <v>78</v>
      </c>
      <c r="AY189" s="17" t="s">
        <v>116</v>
      </c>
      <c r="BE189" s="217">
        <f>IF(N189="základní",J189,0)</f>
        <v>0</v>
      </c>
      <c r="BF189" s="217">
        <f>IF(N189="snížená",J189,0)</f>
        <v>0</v>
      </c>
      <c r="BG189" s="217">
        <f>IF(N189="zákl. přenesená",J189,0)</f>
        <v>0</v>
      </c>
      <c r="BH189" s="217">
        <f>IF(N189="sníž. přenesená",J189,0)</f>
        <v>0</v>
      </c>
      <c r="BI189" s="217">
        <f>IF(N189="nulová",J189,0)</f>
        <v>0</v>
      </c>
      <c r="BJ189" s="17" t="s">
        <v>22</v>
      </c>
      <c r="BK189" s="217">
        <f>ROUND(I189*H189,2)</f>
        <v>0</v>
      </c>
      <c r="BL189" s="17" t="s">
        <v>135</v>
      </c>
      <c r="BM189" s="216" t="s">
        <v>285</v>
      </c>
    </row>
    <row r="190" spans="1:65" s="2" customFormat="1" ht="16.5" customHeight="1">
      <c r="A190" s="38"/>
      <c r="B190" s="39"/>
      <c r="C190" s="205" t="s">
        <v>286</v>
      </c>
      <c r="D190" s="205" t="s">
        <v>117</v>
      </c>
      <c r="E190" s="206" t="s">
        <v>287</v>
      </c>
      <c r="F190" s="207" t="s">
        <v>288</v>
      </c>
      <c r="G190" s="208" t="s">
        <v>168</v>
      </c>
      <c r="H190" s="209">
        <v>8440</v>
      </c>
      <c r="I190" s="210"/>
      <c r="J190" s="211">
        <f>ROUND(I190*H190,2)</f>
        <v>0</v>
      </c>
      <c r="K190" s="207" t="s">
        <v>20</v>
      </c>
      <c r="L190" s="44"/>
      <c r="M190" s="212" t="s">
        <v>20</v>
      </c>
      <c r="N190" s="213" t="s">
        <v>45</v>
      </c>
      <c r="O190" s="84"/>
      <c r="P190" s="214">
        <f>O190*H190</f>
        <v>0</v>
      </c>
      <c r="Q190" s="214">
        <v>0</v>
      </c>
      <c r="R190" s="214">
        <f>Q190*H190</f>
        <v>0</v>
      </c>
      <c r="S190" s="214">
        <v>0</v>
      </c>
      <c r="T190" s="215">
        <f>S190*H190</f>
        <v>0</v>
      </c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R190" s="216" t="s">
        <v>135</v>
      </c>
      <c r="AT190" s="216" t="s">
        <v>117</v>
      </c>
      <c r="AU190" s="216" t="s">
        <v>78</v>
      </c>
      <c r="AY190" s="17" t="s">
        <v>116</v>
      </c>
      <c r="BE190" s="217">
        <f>IF(N190="základní",J190,0)</f>
        <v>0</v>
      </c>
      <c r="BF190" s="217">
        <f>IF(N190="snížená",J190,0)</f>
        <v>0</v>
      </c>
      <c r="BG190" s="217">
        <f>IF(N190="zákl. přenesená",J190,0)</f>
        <v>0</v>
      </c>
      <c r="BH190" s="217">
        <f>IF(N190="sníž. přenesená",J190,0)</f>
        <v>0</v>
      </c>
      <c r="BI190" s="217">
        <f>IF(N190="nulová",J190,0)</f>
        <v>0</v>
      </c>
      <c r="BJ190" s="17" t="s">
        <v>22</v>
      </c>
      <c r="BK190" s="217">
        <f>ROUND(I190*H190,2)</f>
        <v>0</v>
      </c>
      <c r="BL190" s="17" t="s">
        <v>135</v>
      </c>
      <c r="BM190" s="216" t="s">
        <v>289</v>
      </c>
    </row>
    <row r="191" spans="1:65" s="2" customFormat="1" ht="44.25" customHeight="1">
      <c r="A191" s="38"/>
      <c r="B191" s="39"/>
      <c r="C191" s="205" t="s">
        <v>290</v>
      </c>
      <c r="D191" s="205" t="s">
        <v>117</v>
      </c>
      <c r="E191" s="206" t="s">
        <v>291</v>
      </c>
      <c r="F191" s="207" t="s">
        <v>292</v>
      </c>
      <c r="G191" s="208" t="s">
        <v>168</v>
      </c>
      <c r="H191" s="209">
        <v>8440</v>
      </c>
      <c r="I191" s="210"/>
      <c r="J191" s="211">
        <f>ROUND(I191*H191,2)</f>
        <v>0</v>
      </c>
      <c r="K191" s="207" t="s">
        <v>169</v>
      </c>
      <c r="L191" s="44"/>
      <c r="M191" s="212" t="s">
        <v>20</v>
      </c>
      <c r="N191" s="213" t="s">
        <v>45</v>
      </c>
      <c r="O191" s="84"/>
      <c r="P191" s="214">
        <f>O191*H191</f>
        <v>0</v>
      </c>
      <c r="Q191" s="214">
        <v>0</v>
      </c>
      <c r="R191" s="214">
        <f>Q191*H191</f>
        <v>0</v>
      </c>
      <c r="S191" s="214">
        <v>0</v>
      </c>
      <c r="T191" s="215">
        <f>S191*H191</f>
        <v>0</v>
      </c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R191" s="216" t="s">
        <v>135</v>
      </c>
      <c r="AT191" s="216" t="s">
        <v>117</v>
      </c>
      <c r="AU191" s="216" t="s">
        <v>78</v>
      </c>
      <c r="AY191" s="17" t="s">
        <v>116</v>
      </c>
      <c r="BE191" s="217">
        <f>IF(N191="základní",J191,0)</f>
        <v>0</v>
      </c>
      <c r="BF191" s="217">
        <f>IF(N191="snížená",J191,0)</f>
        <v>0</v>
      </c>
      <c r="BG191" s="217">
        <f>IF(N191="zákl. přenesená",J191,0)</f>
        <v>0</v>
      </c>
      <c r="BH191" s="217">
        <f>IF(N191="sníž. přenesená",J191,0)</f>
        <v>0</v>
      </c>
      <c r="BI191" s="217">
        <f>IF(N191="nulová",J191,0)</f>
        <v>0</v>
      </c>
      <c r="BJ191" s="17" t="s">
        <v>22</v>
      </c>
      <c r="BK191" s="217">
        <f>ROUND(I191*H191,2)</f>
        <v>0</v>
      </c>
      <c r="BL191" s="17" t="s">
        <v>135</v>
      </c>
      <c r="BM191" s="216" t="s">
        <v>293</v>
      </c>
    </row>
    <row r="192" spans="1:65" s="2" customFormat="1" ht="44.25" customHeight="1">
      <c r="A192" s="38"/>
      <c r="B192" s="39"/>
      <c r="C192" s="205" t="s">
        <v>294</v>
      </c>
      <c r="D192" s="205" t="s">
        <v>117</v>
      </c>
      <c r="E192" s="206" t="s">
        <v>295</v>
      </c>
      <c r="F192" s="207" t="s">
        <v>296</v>
      </c>
      <c r="G192" s="208" t="s">
        <v>168</v>
      </c>
      <c r="H192" s="209">
        <v>8440</v>
      </c>
      <c r="I192" s="210"/>
      <c r="J192" s="211">
        <f>ROUND(I192*H192,2)</f>
        <v>0</v>
      </c>
      <c r="K192" s="207" t="s">
        <v>169</v>
      </c>
      <c r="L192" s="44"/>
      <c r="M192" s="212" t="s">
        <v>20</v>
      </c>
      <c r="N192" s="213" t="s">
        <v>45</v>
      </c>
      <c r="O192" s="84"/>
      <c r="P192" s="214">
        <f>O192*H192</f>
        <v>0</v>
      </c>
      <c r="Q192" s="214">
        <v>0</v>
      </c>
      <c r="R192" s="214">
        <f>Q192*H192</f>
        <v>0</v>
      </c>
      <c r="S192" s="214">
        <v>0</v>
      </c>
      <c r="T192" s="215">
        <f>S192*H192</f>
        <v>0</v>
      </c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R192" s="216" t="s">
        <v>135</v>
      </c>
      <c r="AT192" s="216" t="s">
        <v>117</v>
      </c>
      <c r="AU192" s="216" t="s">
        <v>78</v>
      </c>
      <c r="AY192" s="17" t="s">
        <v>116</v>
      </c>
      <c r="BE192" s="217">
        <f>IF(N192="základní",J192,0)</f>
        <v>0</v>
      </c>
      <c r="BF192" s="217">
        <f>IF(N192="snížená",J192,0)</f>
        <v>0</v>
      </c>
      <c r="BG192" s="217">
        <f>IF(N192="zákl. přenesená",J192,0)</f>
        <v>0</v>
      </c>
      <c r="BH192" s="217">
        <f>IF(N192="sníž. přenesená",J192,0)</f>
        <v>0</v>
      </c>
      <c r="BI192" s="217">
        <f>IF(N192="nulová",J192,0)</f>
        <v>0</v>
      </c>
      <c r="BJ192" s="17" t="s">
        <v>22</v>
      </c>
      <c r="BK192" s="217">
        <f>ROUND(I192*H192,2)</f>
        <v>0</v>
      </c>
      <c r="BL192" s="17" t="s">
        <v>135</v>
      </c>
      <c r="BM192" s="216" t="s">
        <v>297</v>
      </c>
    </row>
    <row r="193" spans="1:65" s="2" customFormat="1" ht="37.8" customHeight="1">
      <c r="A193" s="38"/>
      <c r="B193" s="39"/>
      <c r="C193" s="205" t="s">
        <v>298</v>
      </c>
      <c r="D193" s="205" t="s">
        <v>117</v>
      </c>
      <c r="E193" s="206" t="s">
        <v>299</v>
      </c>
      <c r="F193" s="207" t="s">
        <v>300</v>
      </c>
      <c r="G193" s="208" t="s">
        <v>168</v>
      </c>
      <c r="H193" s="209">
        <v>1539</v>
      </c>
      <c r="I193" s="210"/>
      <c r="J193" s="211">
        <f>ROUND(I193*H193,2)</f>
        <v>0</v>
      </c>
      <c r="K193" s="207" t="s">
        <v>169</v>
      </c>
      <c r="L193" s="44"/>
      <c r="M193" s="212" t="s">
        <v>20</v>
      </c>
      <c r="N193" s="213" t="s">
        <v>45</v>
      </c>
      <c r="O193" s="84"/>
      <c r="P193" s="214">
        <f>O193*H193</f>
        <v>0</v>
      </c>
      <c r="Q193" s="214">
        <v>0.216</v>
      </c>
      <c r="R193" s="214">
        <f>Q193*H193</f>
        <v>332.424</v>
      </c>
      <c r="S193" s="214">
        <v>0</v>
      </c>
      <c r="T193" s="215">
        <f>S193*H193</f>
        <v>0</v>
      </c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R193" s="216" t="s">
        <v>135</v>
      </c>
      <c r="AT193" s="216" t="s">
        <v>117</v>
      </c>
      <c r="AU193" s="216" t="s">
        <v>78</v>
      </c>
      <c r="AY193" s="17" t="s">
        <v>116</v>
      </c>
      <c r="BE193" s="217">
        <f>IF(N193="základní",J193,0)</f>
        <v>0</v>
      </c>
      <c r="BF193" s="217">
        <f>IF(N193="snížená",J193,0)</f>
        <v>0</v>
      </c>
      <c r="BG193" s="217">
        <f>IF(N193="zákl. přenesená",J193,0)</f>
        <v>0</v>
      </c>
      <c r="BH193" s="217">
        <f>IF(N193="sníž. přenesená",J193,0)</f>
        <v>0</v>
      </c>
      <c r="BI193" s="217">
        <f>IF(N193="nulová",J193,0)</f>
        <v>0</v>
      </c>
      <c r="BJ193" s="17" t="s">
        <v>22</v>
      </c>
      <c r="BK193" s="217">
        <f>ROUND(I193*H193,2)</f>
        <v>0</v>
      </c>
      <c r="BL193" s="17" t="s">
        <v>135</v>
      </c>
      <c r="BM193" s="216" t="s">
        <v>301</v>
      </c>
    </row>
    <row r="194" spans="1:47" s="2" customFormat="1" ht="12">
      <c r="A194" s="38"/>
      <c r="B194" s="39"/>
      <c r="C194" s="40"/>
      <c r="D194" s="218" t="s">
        <v>128</v>
      </c>
      <c r="E194" s="40"/>
      <c r="F194" s="219" t="s">
        <v>302</v>
      </c>
      <c r="G194" s="40"/>
      <c r="H194" s="40"/>
      <c r="I194" s="220"/>
      <c r="J194" s="40"/>
      <c r="K194" s="40"/>
      <c r="L194" s="44"/>
      <c r="M194" s="221"/>
      <c r="N194" s="222"/>
      <c r="O194" s="84"/>
      <c r="P194" s="84"/>
      <c r="Q194" s="84"/>
      <c r="R194" s="84"/>
      <c r="S194" s="84"/>
      <c r="T194" s="85"/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T194" s="17" t="s">
        <v>128</v>
      </c>
      <c r="AU194" s="17" t="s">
        <v>78</v>
      </c>
    </row>
    <row r="195" spans="1:51" s="13" customFormat="1" ht="12">
      <c r="A195" s="13"/>
      <c r="B195" s="235"/>
      <c r="C195" s="236"/>
      <c r="D195" s="218" t="s">
        <v>171</v>
      </c>
      <c r="E195" s="237" t="s">
        <v>20</v>
      </c>
      <c r="F195" s="238" t="s">
        <v>303</v>
      </c>
      <c r="G195" s="236"/>
      <c r="H195" s="237" t="s">
        <v>20</v>
      </c>
      <c r="I195" s="239"/>
      <c r="J195" s="236"/>
      <c r="K195" s="236"/>
      <c r="L195" s="240"/>
      <c r="M195" s="241"/>
      <c r="N195" s="242"/>
      <c r="O195" s="242"/>
      <c r="P195" s="242"/>
      <c r="Q195" s="242"/>
      <c r="R195" s="242"/>
      <c r="S195" s="242"/>
      <c r="T195" s="24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44" t="s">
        <v>171</v>
      </c>
      <c r="AU195" s="244" t="s">
        <v>78</v>
      </c>
      <c r="AV195" s="13" t="s">
        <v>22</v>
      </c>
      <c r="AW195" s="13" t="s">
        <v>173</v>
      </c>
      <c r="AX195" s="13" t="s">
        <v>74</v>
      </c>
      <c r="AY195" s="244" t="s">
        <v>116</v>
      </c>
    </row>
    <row r="196" spans="1:51" s="14" customFormat="1" ht="12">
      <c r="A196" s="14"/>
      <c r="B196" s="245"/>
      <c r="C196" s="246"/>
      <c r="D196" s="218" t="s">
        <v>171</v>
      </c>
      <c r="E196" s="247" t="s">
        <v>20</v>
      </c>
      <c r="F196" s="248" t="s">
        <v>304</v>
      </c>
      <c r="G196" s="246"/>
      <c r="H196" s="249">
        <v>1539</v>
      </c>
      <c r="I196" s="250"/>
      <c r="J196" s="246"/>
      <c r="K196" s="246"/>
      <c r="L196" s="251"/>
      <c r="M196" s="252"/>
      <c r="N196" s="253"/>
      <c r="O196" s="253"/>
      <c r="P196" s="253"/>
      <c r="Q196" s="253"/>
      <c r="R196" s="253"/>
      <c r="S196" s="253"/>
      <c r="T196" s="25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55" t="s">
        <v>171</v>
      </c>
      <c r="AU196" s="255" t="s">
        <v>78</v>
      </c>
      <c r="AV196" s="14" t="s">
        <v>78</v>
      </c>
      <c r="AW196" s="14" t="s">
        <v>173</v>
      </c>
      <c r="AX196" s="14" t="s">
        <v>74</v>
      </c>
      <c r="AY196" s="255" t="s">
        <v>116</v>
      </c>
    </row>
    <row r="197" spans="1:51" s="15" customFormat="1" ht="12">
      <c r="A197" s="15"/>
      <c r="B197" s="256"/>
      <c r="C197" s="257"/>
      <c r="D197" s="218" t="s">
        <v>171</v>
      </c>
      <c r="E197" s="258" t="s">
        <v>20</v>
      </c>
      <c r="F197" s="259" t="s">
        <v>175</v>
      </c>
      <c r="G197" s="257"/>
      <c r="H197" s="260">
        <v>1539</v>
      </c>
      <c r="I197" s="261"/>
      <c r="J197" s="257"/>
      <c r="K197" s="257"/>
      <c r="L197" s="262"/>
      <c r="M197" s="263"/>
      <c r="N197" s="264"/>
      <c r="O197" s="264"/>
      <c r="P197" s="264"/>
      <c r="Q197" s="264"/>
      <c r="R197" s="264"/>
      <c r="S197" s="264"/>
      <c r="T197" s="26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T197" s="266" t="s">
        <v>171</v>
      </c>
      <c r="AU197" s="266" t="s">
        <v>78</v>
      </c>
      <c r="AV197" s="15" t="s">
        <v>135</v>
      </c>
      <c r="AW197" s="15" t="s">
        <v>4</v>
      </c>
      <c r="AX197" s="15" t="s">
        <v>22</v>
      </c>
      <c r="AY197" s="266" t="s">
        <v>116</v>
      </c>
    </row>
    <row r="198" spans="1:65" s="2" customFormat="1" ht="33" customHeight="1">
      <c r="A198" s="38"/>
      <c r="B198" s="39"/>
      <c r="C198" s="205" t="s">
        <v>305</v>
      </c>
      <c r="D198" s="205" t="s">
        <v>117</v>
      </c>
      <c r="E198" s="206" t="s">
        <v>306</v>
      </c>
      <c r="F198" s="207" t="s">
        <v>307</v>
      </c>
      <c r="G198" s="208" t="s">
        <v>168</v>
      </c>
      <c r="H198" s="209">
        <v>160</v>
      </c>
      <c r="I198" s="210"/>
      <c r="J198" s="211">
        <f>ROUND(I198*H198,2)</f>
        <v>0</v>
      </c>
      <c r="K198" s="207" t="s">
        <v>169</v>
      </c>
      <c r="L198" s="44"/>
      <c r="M198" s="212" t="s">
        <v>20</v>
      </c>
      <c r="N198" s="213" t="s">
        <v>45</v>
      </c>
      <c r="O198" s="84"/>
      <c r="P198" s="214">
        <f>O198*H198</f>
        <v>0</v>
      </c>
      <c r="Q198" s="214">
        <v>0</v>
      </c>
      <c r="R198" s="214">
        <f>Q198*H198</f>
        <v>0</v>
      </c>
      <c r="S198" s="214">
        <v>0</v>
      </c>
      <c r="T198" s="215">
        <f>S198*H198</f>
        <v>0</v>
      </c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R198" s="216" t="s">
        <v>135</v>
      </c>
      <c r="AT198" s="216" t="s">
        <v>117</v>
      </c>
      <c r="AU198" s="216" t="s">
        <v>78</v>
      </c>
      <c r="AY198" s="17" t="s">
        <v>116</v>
      </c>
      <c r="BE198" s="217">
        <f>IF(N198="základní",J198,0)</f>
        <v>0</v>
      </c>
      <c r="BF198" s="217">
        <f>IF(N198="snížená",J198,0)</f>
        <v>0</v>
      </c>
      <c r="BG198" s="217">
        <f>IF(N198="zákl. přenesená",J198,0)</f>
        <v>0</v>
      </c>
      <c r="BH198" s="217">
        <f>IF(N198="sníž. přenesená",J198,0)</f>
        <v>0</v>
      </c>
      <c r="BI198" s="217">
        <f>IF(N198="nulová",J198,0)</f>
        <v>0</v>
      </c>
      <c r="BJ198" s="17" t="s">
        <v>22</v>
      </c>
      <c r="BK198" s="217">
        <f>ROUND(I198*H198,2)</f>
        <v>0</v>
      </c>
      <c r="BL198" s="17" t="s">
        <v>135</v>
      </c>
      <c r="BM198" s="216" t="s">
        <v>308</v>
      </c>
    </row>
    <row r="199" spans="1:51" s="13" customFormat="1" ht="12">
      <c r="A199" s="13"/>
      <c r="B199" s="235"/>
      <c r="C199" s="236"/>
      <c r="D199" s="218" t="s">
        <v>171</v>
      </c>
      <c r="E199" s="237" t="s">
        <v>20</v>
      </c>
      <c r="F199" s="238" t="s">
        <v>247</v>
      </c>
      <c r="G199" s="236"/>
      <c r="H199" s="237" t="s">
        <v>20</v>
      </c>
      <c r="I199" s="239"/>
      <c r="J199" s="236"/>
      <c r="K199" s="236"/>
      <c r="L199" s="240"/>
      <c r="M199" s="241"/>
      <c r="N199" s="242"/>
      <c r="O199" s="242"/>
      <c r="P199" s="242"/>
      <c r="Q199" s="242"/>
      <c r="R199" s="242"/>
      <c r="S199" s="242"/>
      <c r="T199" s="24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44" t="s">
        <v>171</v>
      </c>
      <c r="AU199" s="244" t="s">
        <v>78</v>
      </c>
      <c r="AV199" s="13" t="s">
        <v>22</v>
      </c>
      <c r="AW199" s="13" t="s">
        <v>173</v>
      </c>
      <c r="AX199" s="13" t="s">
        <v>74</v>
      </c>
      <c r="AY199" s="244" t="s">
        <v>116</v>
      </c>
    </row>
    <row r="200" spans="1:51" s="14" customFormat="1" ht="12">
      <c r="A200" s="14"/>
      <c r="B200" s="245"/>
      <c r="C200" s="246"/>
      <c r="D200" s="218" t="s">
        <v>171</v>
      </c>
      <c r="E200" s="247" t="s">
        <v>20</v>
      </c>
      <c r="F200" s="248" t="s">
        <v>174</v>
      </c>
      <c r="G200" s="246"/>
      <c r="H200" s="249">
        <v>160</v>
      </c>
      <c r="I200" s="250"/>
      <c r="J200" s="246"/>
      <c r="K200" s="246"/>
      <c r="L200" s="251"/>
      <c r="M200" s="252"/>
      <c r="N200" s="253"/>
      <c r="O200" s="253"/>
      <c r="P200" s="253"/>
      <c r="Q200" s="253"/>
      <c r="R200" s="253"/>
      <c r="S200" s="253"/>
      <c r="T200" s="25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55" t="s">
        <v>171</v>
      </c>
      <c r="AU200" s="255" t="s">
        <v>78</v>
      </c>
      <c r="AV200" s="14" t="s">
        <v>78</v>
      </c>
      <c r="AW200" s="14" t="s">
        <v>173</v>
      </c>
      <c r="AX200" s="14" t="s">
        <v>74</v>
      </c>
      <c r="AY200" s="255" t="s">
        <v>116</v>
      </c>
    </row>
    <row r="201" spans="1:51" s="15" customFormat="1" ht="12">
      <c r="A201" s="15"/>
      <c r="B201" s="256"/>
      <c r="C201" s="257"/>
      <c r="D201" s="218" t="s">
        <v>171</v>
      </c>
      <c r="E201" s="258" t="s">
        <v>20</v>
      </c>
      <c r="F201" s="259" t="s">
        <v>175</v>
      </c>
      <c r="G201" s="257"/>
      <c r="H201" s="260">
        <v>160</v>
      </c>
      <c r="I201" s="261"/>
      <c r="J201" s="257"/>
      <c r="K201" s="257"/>
      <c r="L201" s="262"/>
      <c r="M201" s="263"/>
      <c r="N201" s="264"/>
      <c r="O201" s="264"/>
      <c r="P201" s="264"/>
      <c r="Q201" s="264"/>
      <c r="R201" s="264"/>
      <c r="S201" s="264"/>
      <c r="T201" s="26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T201" s="266" t="s">
        <v>171</v>
      </c>
      <c r="AU201" s="266" t="s">
        <v>78</v>
      </c>
      <c r="AV201" s="15" t="s">
        <v>135</v>
      </c>
      <c r="AW201" s="15" t="s">
        <v>4</v>
      </c>
      <c r="AX201" s="15" t="s">
        <v>22</v>
      </c>
      <c r="AY201" s="266" t="s">
        <v>116</v>
      </c>
    </row>
    <row r="202" spans="1:63" s="11" customFormat="1" ht="22.8" customHeight="1">
      <c r="A202" s="11"/>
      <c r="B202" s="191"/>
      <c r="C202" s="192"/>
      <c r="D202" s="193" t="s">
        <v>73</v>
      </c>
      <c r="E202" s="233" t="s">
        <v>215</v>
      </c>
      <c r="F202" s="233" t="s">
        <v>309</v>
      </c>
      <c r="G202" s="192"/>
      <c r="H202" s="192"/>
      <c r="I202" s="195"/>
      <c r="J202" s="234">
        <f>BK202</f>
        <v>0</v>
      </c>
      <c r="K202" s="192"/>
      <c r="L202" s="197"/>
      <c r="M202" s="198"/>
      <c r="N202" s="199"/>
      <c r="O202" s="199"/>
      <c r="P202" s="200">
        <f>P203+SUM(P204:P221)</f>
        <v>0</v>
      </c>
      <c r="Q202" s="199"/>
      <c r="R202" s="200">
        <f>R203+SUM(R204:R221)</f>
        <v>15.852260000000001</v>
      </c>
      <c r="S202" s="199"/>
      <c r="T202" s="201">
        <f>T203+SUM(T204:T221)</f>
        <v>0</v>
      </c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R202" s="202" t="s">
        <v>22</v>
      </c>
      <c r="AT202" s="203" t="s">
        <v>73</v>
      </c>
      <c r="AU202" s="203" t="s">
        <v>22</v>
      </c>
      <c r="AY202" s="202" t="s">
        <v>116</v>
      </c>
      <c r="BK202" s="204">
        <f>BK203+SUM(BK204:BK221)</f>
        <v>0</v>
      </c>
    </row>
    <row r="203" spans="1:65" s="2" customFormat="1" ht="33" customHeight="1">
      <c r="A203" s="38"/>
      <c r="B203" s="39"/>
      <c r="C203" s="205" t="s">
        <v>310</v>
      </c>
      <c r="D203" s="205" t="s">
        <v>117</v>
      </c>
      <c r="E203" s="206" t="s">
        <v>311</v>
      </c>
      <c r="F203" s="207" t="s">
        <v>312</v>
      </c>
      <c r="G203" s="208" t="s">
        <v>168</v>
      </c>
      <c r="H203" s="209">
        <v>8440</v>
      </c>
      <c r="I203" s="210"/>
      <c r="J203" s="211">
        <f>ROUND(I203*H203,2)</f>
        <v>0</v>
      </c>
      <c r="K203" s="207" t="s">
        <v>20</v>
      </c>
      <c r="L203" s="44"/>
      <c r="M203" s="212" t="s">
        <v>20</v>
      </c>
      <c r="N203" s="213" t="s">
        <v>45</v>
      </c>
      <c r="O203" s="84"/>
      <c r="P203" s="214">
        <f>O203*H203</f>
        <v>0</v>
      </c>
      <c r="Q203" s="214">
        <v>0</v>
      </c>
      <c r="R203" s="214">
        <f>Q203*H203</f>
        <v>0</v>
      </c>
      <c r="S203" s="214">
        <v>0</v>
      </c>
      <c r="T203" s="215">
        <f>S203*H203</f>
        <v>0</v>
      </c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R203" s="216" t="s">
        <v>135</v>
      </c>
      <c r="AT203" s="216" t="s">
        <v>117</v>
      </c>
      <c r="AU203" s="216" t="s">
        <v>78</v>
      </c>
      <c r="AY203" s="17" t="s">
        <v>116</v>
      </c>
      <c r="BE203" s="217">
        <f>IF(N203="základní",J203,0)</f>
        <v>0</v>
      </c>
      <c r="BF203" s="217">
        <f>IF(N203="snížená",J203,0)</f>
        <v>0</v>
      </c>
      <c r="BG203" s="217">
        <f>IF(N203="zákl. přenesená",J203,0)</f>
        <v>0</v>
      </c>
      <c r="BH203" s="217">
        <f>IF(N203="sníž. přenesená",J203,0)</f>
        <v>0</v>
      </c>
      <c r="BI203" s="217">
        <f>IF(N203="nulová",J203,0)</f>
        <v>0</v>
      </c>
      <c r="BJ203" s="17" t="s">
        <v>22</v>
      </c>
      <c r="BK203" s="217">
        <f>ROUND(I203*H203,2)</f>
        <v>0</v>
      </c>
      <c r="BL203" s="17" t="s">
        <v>135</v>
      </c>
      <c r="BM203" s="216" t="s">
        <v>313</v>
      </c>
    </row>
    <row r="204" spans="1:65" s="2" customFormat="1" ht="16.5" customHeight="1">
      <c r="A204" s="38"/>
      <c r="B204" s="39"/>
      <c r="C204" s="205" t="s">
        <v>314</v>
      </c>
      <c r="D204" s="205" t="s">
        <v>117</v>
      </c>
      <c r="E204" s="206" t="s">
        <v>315</v>
      </c>
      <c r="F204" s="207" t="s">
        <v>316</v>
      </c>
      <c r="G204" s="208" t="s">
        <v>126</v>
      </c>
      <c r="H204" s="209">
        <v>1</v>
      </c>
      <c r="I204" s="210"/>
      <c r="J204" s="211">
        <f>ROUND(I204*H204,2)</f>
        <v>0</v>
      </c>
      <c r="K204" s="207" t="s">
        <v>20</v>
      </c>
      <c r="L204" s="44"/>
      <c r="M204" s="212" t="s">
        <v>20</v>
      </c>
      <c r="N204" s="213" t="s">
        <v>45</v>
      </c>
      <c r="O204" s="84"/>
      <c r="P204" s="214">
        <f>O204*H204</f>
        <v>0</v>
      </c>
      <c r="Q204" s="214">
        <v>0</v>
      </c>
      <c r="R204" s="214">
        <f>Q204*H204</f>
        <v>0</v>
      </c>
      <c r="S204" s="214">
        <v>0</v>
      </c>
      <c r="T204" s="215">
        <f>S204*H204</f>
        <v>0</v>
      </c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R204" s="216" t="s">
        <v>135</v>
      </c>
      <c r="AT204" s="216" t="s">
        <v>117</v>
      </c>
      <c r="AU204" s="216" t="s">
        <v>78</v>
      </c>
      <c r="AY204" s="17" t="s">
        <v>116</v>
      </c>
      <c r="BE204" s="217">
        <f>IF(N204="základní",J204,0)</f>
        <v>0</v>
      </c>
      <c r="BF204" s="217">
        <f>IF(N204="snížená",J204,0)</f>
        <v>0</v>
      </c>
      <c r="BG204" s="217">
        <f>IF(N204="zákl. přenesená",J204,0)</f>
        <v>0</v>
      </c>
      <c r="BH204" s="217">
        <f>IF(N204="sníž. přenesená",J204,0)</f>
        <v>0</v>
      </c>
      <c r="BI204" s="217">
        <f>IF(N204="nulová",J204,0)</f>
        <v>0</v>
      </c>
      <c r="BJ204" s="17" t="s">
        <v>22</v>
      </c>
      <c r="BK204" s="217">
        <f>ROUND(I204*H204,2)</f>
        <v>0</v>
      </c>
      <c r="BL204" s="17" t="s">
        <v>135</v>
      </c>
      <c r="BM204" s="216" t="s">
        <v>317</v>
      </c>
    </row>
    <row r="205" spans="1:47" s="2" customFormat="1" ht="12">
      <c r="A205" s="38"/>
      <c r="B205" s="39"/>
      <c r="C205" s="40"/>
      <c r="D205" s="218" t="s">
        <v>128</v>
      </c>
      <c r="E205" s="40"/>
      <c r="F205" s="219" t="s">
        <v>318</v>
      </c>
      <c r="G205" s="40"/>
      <c r="H205" s="40"/>
      <c r="I205" s="220"/>
      <c r="J205" s="40"/>
      <c r="K205" s="40"/>
      <c r="L205" s="44"/>
      <c r="M205" s="221"/>
      <c r="N205" s="222"/>
      <c r="O205" s="84"/>
      <c r="P205" s="84"/>
      <c r="Q205" s="84"/>
      <c r="R205" s="84"/>
      <c r="S205" s="84"/>
      <c r="T205" s="85"/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T205" s="17" t="s">
        <v>128</v>
      </c>
      <c r="AU205" s="17" t="s">
        <v>78</v>
      </c>
    </row>
    <row r="206" spans="1:65" s="2" customFormat="1" ht="33" customHeight="1">
      <c r="A206" s="38"/>
      <c r="B206" s="39"/>
      <c r="C206" s="205" t="s">
        <v>319</v>
      </c>
      <c r="D206" s="205" t="s">
        <v>117</v>
      </c>
      <c r="E206" s="206" t="s">
        <v>320</v>
      </c>
      <c r="F206" s="207" t="s">
        <v>321</v>
      </c>
      <c r="G206" s="208" t="s">
        <v>322</v>
      </c>
      <c r="H206" s="209">
        <v>3078</v>
      </c>
      <c r="I206" s="210"/>
      <c r="J206" s="211">
        <f>ROUND(I206*H206,2)</f>
        <v>0</v>
      </c>
      <c r="K206" s="207" t="s">
        <v>169</v>
      </c>
      <c r="L206" s="44"/>
      <c r="M206" s="212" t="s">
        <v>20</v>
      </c>
      <c r="N206" s="213" t="s">
        <v>45</v>
      </c>
      <c r="O206" s="84"/>
      <c r="P206" s="214">
        <f>O206*H206</f>
        <v>0</v>
      </c>
      <c r="Q206" s="214">
        <v>0.00033</v>
      </c>
      <c r="R206" s="214">
        <f>Q206*H206</f>
        <v>1.01574</v>
      </c>
      <c r="S206" s="214">
        <v>0</v>
      </c>
      <c r="T206" s="215">
        <f>S206*H206</f>
        <v>0</v>
      </c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R206" s="216" t="s">
        <v>135</v>
      </c>
      <c r="AT206" s="216" t="s">
        <v>117</v>
      </c>
      <c r="AU206" s="216" t="s">
        <v>78</v>
      </c>
      <c r="AY206" s="17" t="s">
        <v>116</v>
      </c>
      <c r="BE206" s="217">
        <f>IF(N206="základní",J206,0)</f>
        <v>0</v>
      </c>
      <c r="BF206" s="217">
        <f>IF(N206="snížená",J206,0)</f>
        <v>0</v>
      </c>
      <c r="BG206" s="217">
        <f>IF(N206="zákl. přenesená",J206,0)</f>
        <v>0</v>
      </c>
      <c r="BH206" s="217">
        <f>IF(N206="sníž. přenesená",J206,0)</f>
        <v>0</v>
      </c>
      <c r="BI206" s="217">
        <f>IF(N206="nulová",J206,0)</f>
        <v>0</v>
      </c>
      <c r="BJ206" s="17" t="s">
        <v>22</v>
      </c>
      <c r="BK206" s="217">
        <f>ROUND(I206*H206,2)</f>
        <v>0</v>
      </c>
      <c r="BL206" s="17" t="s">
        <v>135</v>
      </c>
      <c r="BM206" s="216" t="s">
        <v>323</v>
      </c>
    </row>
    <row r="207" spans="1:51" s="14" customFormat="1" ht="12">
      <c r="A207" s="14"/>
      <c r="B207" s="245"/>
      <c r="C207" s="246"/>
      <c r="D207" s="218" t="s">
        <v>171</v>
      </c>
      <c r="E207" s="247" t="s">
        <v>20</v>
      </c>
      <c r="F207" s="248" t="s">
        <v>324</v>
      </c>
      <c r="G207" s="246"/>
      <c r="H207" s="249">
        <v>3078</v>
      </c>
      <c r="I207" s="250"/>
      <c r="J207" s="246"/>
      <c r="K207" s="246"/>
      <c r="L207" s="251"/>
      <c r="M207" s="252"/>
      <c r="N207" s="253"/>
      <c r="O207" s="253"/>
      <c r="P207" s="253"/>
      <c r="Q207" s="253"/>
      <c r="R207" s="253"/>
      <c r="S207" s="253"/>
      <c r="T207" s="254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T207" s="255" t="s">
        <v>171</v>
      </c>
      <c r="AU207" s="255" t="s">
        <v>78</v>
      </c>
      <c r="AV207" s="14" t="s">
        <v>78</v>
      </c>
      <c r="AW207" s="14" t="s">
        <v>173</v>
      </c>
      <c r="AX207" s="14" t="s">
        <v>74</v>
      </c>
      <c r="AY207" s="255" t="s">
        <v>116</v>
      </c>
    </row>
    <row r="208" spans="1:51" s="15" customFormat="1" ht="12">
      <c r="A208" s="15"/>
      <c r="B208" s="256"/>
      <c r="C208" s="257"/>
      <c r="D208" s="218" t="s">
        <v>171</v>
      </c>
      <c r="E208" s="258" t="s">
        <v>20</v>
      </c>
      <c r="F208" s="259" t="s">
        <v>175</v>
      </c>
      <c r="G208" s="257"/>
      <c r="H208" s="260">
        <v>3078</v>
      </c>
      <c r="I208" s="261"/>
      <c r="J208" s="257"/>
      <c r="K208" s="257"/>
      <c r="L208" s="262"/>
      <c r="M208" s="263"/>
      <c r="N208" s="264"/>
      <c r="O208" s="264"/>
      <c r="P208" s="264"/>
      <c r="Q208" s="264"/>
      <c r="R208" s="264"/>
      <c r="S208" s="264"/>
      <c r="T208" s="26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T208" s="266" t="s">
        <v>171</v>
      </c>
      <c r="AU208" s="266" t="s">
        <v>78</v>
      </c>
      <c r="AV208" s="15" t="s">
        <v>135</v>
      </c>
      <c r="AW208" s="15" t="s">
        <v>4</v>
      </c>
      <c r="AX208" s="15" t="s">
        <v>22</v>
      </c>
      <c r="AY208" s="266" t="s">
        <v>116</v>
      </c>
    </row>
    <row r="209" spans="1:65" s="2" customFormat="1" ht="55.5" customHeight="1">
      <c r="A209" s="38"/>
      <c r="B209" s="39"/>
      <c r="C209" s="205" t="s">
        <v>249</v>
      </c>
      <c r="D209" s="205" t="s">
        <v>117</v>
      </c>
      <c r="E209" s="206" t="s">
        <v>325</v>
      </c>
      <c r="F209" s="207" t="s">
        <v>326</v>
      </c>
      <c r="G209" s="208" t="s">
        <v>322</v>
      </c>
      <c r="H209" s="209">
        <v>1559</v>
      </c>
      <c r="I209" s="210"/>
      <c r="J209" s="211">
        <f>ROUND(I209*H209,2)</f>
        <v>0</v>
      </c>
      <c r="K209" s="207" t="s">
        <v>169</v>
      </c>
      <c r="L209" s="44"/>
      <c r="M209" s="212" t="s">
        <v>20</v>
      </c>
      <c r="N209" s="213" t="s">
        <v>45</v>
      </c>
      <c r="O209" s="84"/>
      <c r="P209" s="214">
        <f>O209*H209</f>
        <v>0</v>
      </c>
      <c r="Q209" s="214">
        <v>0.00028</v>
      </c>
      <c r="R209" s="214">
        <f>Q209*H209</f>
        <v>0.43651999999999996</v>
      </c>
      <c r="S209" s="214">
        <v>0</v>
      </c>
      <c r="T209" s="215">
        <f>S209*H209</f>
        <v>0</v>
      </c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R209" s="216" t="s">
        <v>135</v>
      </c>
      <c r="AT209" s="216" t="s">
        <v>117</v>
      </c>
      <c r="AU209" s="216" t="s">
        <v>78</v>
      </c>
      <c r="AY209" s="17" t="s">
        <v>116</v>
      </c>
      <c r="BE209" s="217">
        <f>IF(N209="základní",J209,0)</f>
        <v>0</v>
      </c>
      <c r="BF209" s="217">
        <f>IF(N209="snížená",J209,0)</f>
        <v>0</v>
      </c>
      <c r="BG209" s="217">
        <f>IF(N209="zákl. přenesená",J209,0)</f>
        <v>0</v>
      </c>
      <c r="BH209" s="217">
        <f>IF(N209="sníž. přenesená",J209,0)</f>
        <v>0</v>
      </c>
      <c r="BI209" s="217">
        <f>IF(N209="nulová",J209,0)</f>
        <v>0</v>
      </c>
      <c r="BJ209" s="17" t="s">
        <v>22</v>
      </c>
      <c r="BK209" s="217">
        <f>ROUND(I209*H209,2)</f>
        <v>0</v>
      </c>
      <c r="BL209" s="17" t="s">
        <v>135</v>
      </c>
      <c r="BM209" s="216" t="s">
        <v>327</v>
      </c>
    </row>
    <row r="210" spans="1:51" s="14" customFormat="1" ht="12">
      <c r="A210" s="14"/>
      <c r="B210" s="245"/>
      <c r="C210" s="246"/>
      <c r="D210" s="218" t="s">
        <v>171</v>
      </c>
      <c r="E210" s="247" t="s">
        <v>20</v>
      </c>
      <c r="F210" s="248" t="s">
        <v>328</v>
      </c>
      <c r="G210" s="246"/>
      <c r="H210" s="249">
        <v>1539</v>
      </c>
      <c r="I210" s="250"/>
      <c r="J210" s="246"/>
      <c r="K210" s="246"/>
      <c r="L210" s="251"/>
      <c r="M210" s="252"/>
      <c r="N210" s="253"/>
      <c r="O210" s="253"/>
      <c r="P210" s="253"/>
      <c r="Q210" s="253"/>
      <c r="R210" s="253"/>
      <c r="S210" s="253"/>
      <c r="T210" s="254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T210" s="255" t="s">
        <v>171</v>
      </c>
      <c r="AU210" s="255" t="s">
        <v>78</v>
      </c>
      <c r="AV210" s="14" t="s">
        <v>78</v>
      </c>
      <c r="AW210" s="14" t="s">
        <v>173</v>
      </c>
      <c r="AX210" s="14" t="s">
        <v>74</v>
      </c>
      <c r="AY210" s="255" t="s">
        <v>116</v>
      </c>
    </row>
    <row r="211" spans="1:51" s="14" customFormat="1" ht="12">
      <c r="A211" s="14"/>
      <c r="B211" s="245"/>
      <c r="C211" s="246"/>
      <c r="D211" s="218" t="s">
        <v>171</v>
      </c>
      <c r="E211" s="247" t="s">
        <v>20</v>
      </c>
      <c r="F211" s="248" t="s">
        <v>278</v>
      </c>
      <c r="G211" s="246"/>
      <c r="H211" s="249">
        <v>20</v>
      </c>
      <c r="I211" s="250"/>
      <c r="J211" s="246"/>
      <c r="K211" s="246"/>
      <c r="L211" s="251"/>
      <c r="M211" s="252"/>
      <c r="N211" s="253"/>
      <c r="O211" s="253"/>
      <c r="P211" s="253"/>
      <c r="Q211" s="253"/>
      <c r="R211" s="253"/>
      <c r="S211" s="253"/>
      <c r="T211" s="254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T211" s="255" t="s">
        <v>171</v>
      </c>
      <c r="AU211" s="255" t="s">
        <v>78</v>
      </c>
      <c r="AV211" s="14" t="s">
        <v>78</v>
      </c>
      <c r="AW211" s="14" t="s">
        <v>173</v>
      </c>
      <c r="AX211" s="14" t="s">
        <v>74</v>
      </c>
      <c r="AY211" s="255" t="s">
        <v>116</v>
      </c>
    </row>
    <row r="212" spans="1:51" s="15" customFormat="1" ht="12">
      <c r="A212" s="15"/>
      <c r="B212" s="256"/>
      <c r="C212" s="257"/>
      <c r="D212" s="218" t="s">
        <v>171</v>
      </c>
      <c r="E212" s="258" t="s">
        <v>20</v>
      </c>
      <c r="F212" s="259" t="s">
        <v>175</v>
      </c>
      <c r="G212" s="257"/>
      <c r="H212" s="260">
        <v>1559</v>
      </c>
      <c r="I212" s="261"/>
      <c r="J212" s="257"/>
      <c r="K212" s="257"/>
      <c r="L212" s="262"/>
      <c r="M212" s="263"/>
      <c r="N212" s="264"/>
      <c r="O212" s="264"/>
      <c r="P212" s="264"/>
      <c r="Q212" s="264"/>
      <c r="R212" s="264"/>
      <c r="S212" s="264"/>
      <c r="T212" s="26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T212" s="266" t="s">
        <v>171</v>
      </c>
      <c r="AU212" s="266" t="s">
        <v>78</v>
      </c>
      <c r="AV212" s="15" t="s">
        <v>135</v>
      </c>
      <c r="AW212" s="15" t="s">
        <v>4</v>
      </c>
      <c r="AX212" s="15" t="s">
        <v>22</v>
      </c>
      <c r="AY212" s="266" t="s">
        <v>116</v>
      </c>
    </row>
    <row r="213" spans="1:65" s="2" customFormat="1" ht="24.15" customHeight="1">
      <c r="A213" s="38"/>
      <c r="B213" s="39"/>
      <c r="C213" s="205" t="s">
        <v>329</v>
      </c>
      <c r="D213" s="205" t="s">
        <v>117</v>
      </c>
      <c r="E213" s="206" t="s">
        <v>330</v>
      </c>
      <c r="F213" s="207" t="s">
        <v>331</v>
      </c>
      <c r="G213" s="208" t="s">
        <v>322</v>
      </c>
      <c r="H213" s="209">
        <v>20</v>
      </c>
      <c r="I213" s="210"/>
      <c r="J213" s="211">
        <f>ROUND(I213*H213,2)</f>
        <v>0</v>
      </c>
      <c r="K213" s="207" t="s">
        <v>169</v>
      </c>
      <c r="L213" s="44"/>
      <c r="M213" s="212" t="s">
        <v>20</v>
      </c>
      <c r="N213" s="213" t="s">
        <v>45</v>
      </c>
      <c r="O213" s="84"/>
      <c r="P213" s="214">
        <f>O213*H213</f>
        <v>0</v>
      </c>
      <c r="Q213" s="214">
        <v>0</v>
      </c>
      <c r="R213" s="214">
        <f>Q213*H213</f>
        <v>0</v>
      </c>
      <c r="S213" s="214">
        <v>0</v>
      </c>
      <c r="T213" s="215">
        <f>S213*H213</f>
        <v>0</v>
      </c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R213" s="216" t="s">
        <v>135</v>
      </c>
      <c r="AT213" s="216" t="s">
        <v>117</v>
      </c>
      <c r="AU213" s="216" t="s">
        <v>78</v>
      </c>
      <c r="AY213" s="17" t="s">
        <v>116</v>
      </c>
      <c r="BE213" s="217">
        <f>IF(N213="základní",J213,0)</f>
        <v>0</v>
      </c>
      <c r="BF213" s="217">
        <f>IF(N213="snížená",J213,0)</f>
        <v>0</v>
      </c>
      <c r="BG213" s="217">
        <f>IF(N213="zákl. přenesená",J213,0)</f>
        <v>0</v>
      </c>
      <c r="BH213" s="217">
        <f>IF(N213="sníž. přenesená",J213,0)</f>
        <v>0</v>
      </c>
      <c r="BI213" s="217">
        <f>IF(N213="nulová",J213,0)</f>
        <v>0</v>
      </c>
      <c r="BJ213" s="17" t="s">
        <v>22</v>
      </c>
      <c r="BK213" s="217">
        <f>ROUND(I213*H213,2)</f>
        <v>0</v>
      </c>
      <c r="BL213" s="17" t="s">
        <v>135</v>
      </c>
      <c r="BM213" s="216" t="s">
        <v>332</v>
      </c>
    </row>
    <row r="214" spans="1:51" s="13" customFormat="1" ht="12">
      <c r="A214" s="13"/>
      <c r="B214" s="235"/>
      <c r="C214" s="236"/>
      <c r="D214" s="218" t="s">
        <v>171</v>
      </c>
      <c r="E214" s="237" t="s">
        <v>20</v>
      </c>
      <c r="F214" s="238" t="s">
        <v>333</v>
      </c>
      <c r="G214" s="236"/>
      <c r="H214" s="237" t="s">
        <v>20</v>
      </c>
      <c r="I214" s="239"/>
      <c r="J214" s="236"/>
      <c r="K214" s="236"/>
      <c r="L214" s="240"/>
      <c r="M214" s="241"/>
      <c r="N214" s="242"/>
      <c r="O214" s="242"/>
      <c r="P214" s="242"/>
      <c r="Q214" s="242"/>
      <c r="R214" s="242"/>
      <c r="S214" s="242"/>
      <c r="T214" s="24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44" t="s">
        <v>171</v>
      </c>
      <c r="AU214" s="244" t="s">
        <v>78</v>
      </c>
      <c r="AV214" s="13" t="s">
        <v>22</v>
      </c>
      <c r="AW214" s="13" t="s">
        <v>173</v>
      </c>
      <c r="AX214" s="13" t="s">
        <v>74</v>
      </c>
      <c r="AY214" s="244" t="s">
        <v>116</v>
      </c>
    </row>
    <row r="215" spans="1:51" s="14" customFormat="1" ht="12">
      <c r="A215" s="14"/>
      <c r="B215" s="245"/>
      <c r="C215" s="246"/>
      <c r="D215" s="218" t="s">
        <v>171</v>
      </c>
      <c r="E215" s="247" t="s">
        <v>20</v>
      </c>
      <c r="F215" s="248" t="s">
        <v>278</v>
      </c>
      <c r="G215" s="246"/>
      <c r="H215" s="249">
        <v>20</v>
      </c>
      <c r="I215" s="250"/>
      <c r="J215" s="246"/>
      <c r="K215" s="246"/>
      <c r="L215" s="251"/>
      <c r="M215" s="252"/>
      <c r="N215" s="253"/>
      <c r="O215" s="253"/>
      <c r="P215" s="253"/>
      <c r="Q215" s="253"/>
      <c r="R215" s="253"/>
      <c r="S215" s="253"/>
      <c r="T215" s="254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T215" s="255" t="s">
        <v>171</v>
      </c>
      <c r="AU215" s="255" t="s">
        <v>78</v>
      </c>
      <c r="AV215" s="14" t="s">
        <v>78</v>
      </c>
      <c r="AW215" s="14" t="s">
        <v>173</v>
      </c>
      <c r="AX215" s="14" t="s">
        <v>74</v>
      </c>
      <c r="AY215" s="255" t="s">
        <v>116</v>
      </c>
    </row>
    <row r="216" spans="1:51" s="15" customFormat="1" ht="12">
      <c r="A216" s="15"/>
      <c r="B216" s="256"/>
      <c r="C216" s="257"/>
      <c r="D216" s="218" t="s">
        <v>171</v>
      </c>
      <c r="E216" s="258" t="s">
        <v>20</v>
      </c>
      <c r="F216" s="259" t="s">
        <v>175</v>
      </c>
      <c r="G216" s="257"/>
      <c r="H216" s="260">
        <v>20</v>
      </c>
      <c r="I216" s="261"/>
      <c r="J216" s="257"/>
      <c r="K216" s="257"/>
      <c r="L216" s="262"/>
      <c r="M216" s="263"/>
      <c r="N216" s="264"/>
      <c r="O216" s="264"/>
      <c r="P216" s="264"/>
      <c r="Q216" s="264"/>
      <c r="R216" s="264"/>
      <c r="S216" s="264"/>
      <c r="T216" s="26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T216" s="266" t="s">
        <v>171</v>
      </c>
      <c r="AU216" s="266" t="s">
        <v>78</v>
      </c>
      <c r="AV216" s="15" t="s">
        <v>135</v>
      </c>
      <c r="AW216" s="15" t="s">
        <v>4</v>
      </c>
      <c r="AX216" s="15" t="s">
        <v>22</v>
      </c>
      <c r="AY216" s="266" t="s">
        <v>116</v>
      </c>
    </row>
    <row r="217" spans="1:65" s="2" customFormat="1" ht="16.5" customHeight="1">
      <c r="A217" s="38"/>
      <c r="B217" s="39"/>
      <c r="C217" s="205" t="s">
        <v>334</v>
      </c>
      <c r="D217" s="205" t="s">
        <v>117</v>
      </c>
      <c r="E217" s="206" t="s">
        <v>335</v>
      </c>
      <c r="F217" s="207" t="s">
        <v>336</v>
      </c>
      <c r="G217" s="208" t="s">
        <v>126</v>
      </c>
      <c r="H217" s="209">
        <v>8</v>
      </c>
      <c r="I217" s="210"/>
      <c r="J217" s="211">
        <f>ROUND(I217*H217,2)</f>
        <v>0</v>
      </c>
      <c r="K217" s="207" t="s">
        <v>20</v>
      </c>
      <c r="L217" s="44"/>
      <c r="M217" s="212" t="s">
        <v>20</v>
      </c>
      <c r="N217" s="213" t="s">
        <v>45</v>
      </c>
      <c r="O217" s="84"/>
      <c r="P217" s="214">
        <f>O217*H217</f>
        <v>0</v>
      </c>
      <c r="Q217" s="214">
        <v>1.8</v>
      </c>
      <c r="R217" s="214">
        <f>Q217*H217</f>
        <v>14.4</v>
      </c>
      <c r="S217" s="214">
        <v>0</v>
      </c>
      <c r="T217" s="215">
        <f>S217*H217</f>
        <v>0</v>
      </c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R217" s="216" t="s">
        <v>135</v>
      </c>
      <c r="AT217" s="216" t="s">
        <v>117</v>
      </c>
      <c r="AU217" s="216" t="s">
        <v>78</v>
      </c>
      <c r="AY217" s="17" t="s">
        <v>116</v>
      </c>
      <c r="BE217" s="217">
        <f>IF(N217="základní",J217,0)</f>
        <v>0</v>
      </c>
      <c r="BF217" s="217">
        <f>IF(N217="snížená",J217,0)</f>
        <v>0</v>
      </c>
      <c r="BG217" s="217">
        <f>IF(N217="zákl. přenesená",J217,0)</f>
        <v>0</v>
      </c>
      <c r="BH217" s="217">
        <f>IF(N217="sníž. přenesená",J217,0)</f>
        <v>0</v>
      </c>
      <c r="BI217" s="217">
        <f>IF(N217="nulová",J217,0)</f>
        <v>0</v>
      </c>
      <c r="BJ217" s="17" t="s">
        <v>22</v>
      </c>
      <c r="BK217" s="217">
        <f>ROUND(I217*H217,2)</f>
        <v>0</v>
      </c>
      <c r="BL217" s="17" t="s">
        <v>135</v>
      </c>
      <c r="BM217" s="216" t="s">
        <v>337</v>
      </c>
    </row>
    <row r="218" spans="1:51" s="13" customFormat="1" ht="12">
      <c r="A218" s="13"/>
      <c r="B218" s="235"/>
      <c r="C218" s="236"/>
      <c r="D218" s="218" t="s">
        <v>171</v>
      </c>
      <c r="E218" s="237" t="s">
        <v>20</v>
      </c>
      <c r="F218" s="238" t="s">
        <v>338</v>
      </c>
      <c r="G218" s="236"/>
      <c r="H218" s="237" t="s">
        <v>20</v>
      </c>
      <c r="I218" s="239"/>
      <c r="J218" s="236"/>
      <c r="K218" s="236"/>
      <c r="L218" s="240"/>
      <c r="M218" s="241"/>
      <c r="N218" s="242"/>
      <c r="O218" s="242"/>
      <c r="P218" s="242"/>
      <c r="Q218" s="242"/>
      <c r="R218" s="242"/>
      <c r="S218" s="242"/>
      <c r="T218" s="24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44" t="s">
        <v>171</v>
      </c>
      <c r="AU218" s="244" t="s">
        <v>78</v>
      </c>
      <c r="AV218" s="13" t="s">
        <v>22</v>
      </c>
      <c r="AW218" s="13" t="s">
        <v>173</v>
      </c>
      <c r="AX218" s="13" t="s">
        <v>74</v>
      </c>
      <c r="AY218" s="244" t="s">
        <v>116</v>
      </c>
    </row>
    <row r="219" spans="1:51" s="14" customFormat="1" ht="12">
      <c r="A219" s="14"/>
      <c r="B219" s="245"/>
      <c r="C219" s="246"/>
      <c r="D219" s="218" t="s">
        <v>171</v>
      </c>
      <c r="E219" s="247" t="s">
        <v>20</v>
      </c>
      <c r="F219" s="248" t="s">
        <v>151</v>
      </c>
      <c r="G219" s="246"/>
      <c r="H219" s="249">
        <v>8</v>
      </c>
      <c r="I219" s="250"/>
      <c r="J219" s="246"/>
      <c r="K219" s="246"/>
      <c r="L219" s="251"/>
      <c r="M219" s="252"/>
      <c r="N219" s="253"/>
      <c r="O219" s="253"/>
      <c r="P219" s="253"/>
      <c r="Q219" s="253"/>
      <c r="R219" s="253"/>
      <c r="S219" s="253"/>
      <c r="T219" s="254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T219" s="255" t="s">
        <v>171</v>
      </c>
      <c r="AU219" s="255" t="s">
        <v>78</v>
      </c>
      <c r="AV219" s="14" t="s">
        <v>78</v>
      </c>
      <c r="AW219" s="14" t="s">
        <v>173</v>
      </c>
      <c r="AX219" s="14" t="s">
        <v>74</v>
      </c>
      <c r="AY219" s="255" t="s">
        <v>116</v>
      </c>
    </row>
    <row r="220" spans="1:51" s="15" customFormat="1" ht="12">
      <c r="A220" s="15"/>
      <c r="B220" s="256"/>
      <c r="C220" s="257"/>
      <c r="D220" s="218" t="s">
        <v>171</v>
      </c>
      <c r="E220" s="258" t="s">
        <v>20</v>
      </c>
      <c r="F220" s="259" t="s">
        <v>175</v>
      </c>
      <c r="G220" s="257"/>
      <c r="H220" s="260">
        <v>8</v>
      </c>
      <c r="I220" s="261"/>
      <c r="J220" s="257"/>
      <c r="K220" s="257"/>
      <c r="L220" s="262"/>
      <c r="M220" s="263"/>
      <c r="N220" s="264"/>
      <c r="O220" s="264"/>
      <c r="P220" s="264"/>
      <c r="Q220" s="264"/>
      <c r="R220" s="264"/>
      <c r="S220" s="264"/>
      <c r="T220" s="265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T220" s="266" t="s">
        <v>171</v>
      </c>
      <c r="AU220" s="266" t="s">
        <v>78</v>
      </c>
      <c r="AV220" s="15" t="s">
        <v>135</v>
      </c>
      <c r="AW220" s="15" t="s">
        <v>4</v>
      </c>
      <c r="AX220" s="15" t="s">
        <v>22</v>
      </c>
      <c r="AY220" s="266" t="s">
        <v>116</v>
      </c>
    </row>
    <row r="221" spans="1:63" s="11" customFormat="1" ht="20.85" customHeight="1">
      <c r="A221" s="11"/>
      <c r="B221" s="191"/>
      <c r="C221" s="192"/>
      <c r="D221" s="193" t="s">
        <v>73</v>
      </c>
      <c r="E221" s="233" t="s">
        <v>339</v>
      </c>
      <c r="F221" s="233" t="s">
        <v>340</v>
      </c>
      <c r="G221" s="192"/>
      <c r="H221" s="192"/>
      <c r="I221" s="195"/>
      <c r="J221" s="234">
        <f>BK221</f>
        <v>0</v>
      </c>
      <c r="K221" s="192"/>
      <c r="L221" s="197"/>
      <c r="M221" s="198"/>
      <c r="N221" s="199"/>
      <c r="O221" s="199"/>
      <c r="P221" s="200">
        <f>P222</f>
        <v>0</v>
      </c>
      <c r="Q221" s="199"/>
      <c r="R221" s="200">
        <f>R222</f>
        <v>0</v>
      </c>
      <c r="S221" s="199"/>
      <c r="T221" s="201">
        <f>T222</f>
        <v>0</v>
      </c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R221" s="202" t="s">
        <v>22</v>
      </c>
      <c r="AT221" s="203" t="s">
        <v>73</v>
      </c>
      <c r="AU221" s="203" t="s">
        <v>78</v>
      </c>
      <c r="AY221" s="202" t="s">
        <v>116</v>
      </c>
      <c r="BK221" s="204">
        <f>BK222</f>
        <v>0</v>
      </c>
    </row>
    <row r="222" spans="1:65" s="2" customFormat="1" ht="24.15" customHeight="1">
      <c r="A222" s="38"/>
      <c r="B222" s="39"/>
      <c r="C222" s="205" t="s">
        <v>341</v>
      </c>
      <c r="D222" s="205" t="s">
        <v>117</v>
      </c>
      <c r="E222" s="206" t="s">
        <v>342</v>
      </c>
      <c r="F222" s="207" t="s">
        <v>343</v>
      </c>
      <c r="G222" s="208" t="s">
        <v>218</v>
      </c>
      <c r="H222" s="209">
        <v>2964.618</v>
      </c>
      <c r="I222" s="210"/>
      <c r="J222" s="211">
        <f>ROUND(I222*H222,2)</f>
        <v>0</v>
      </c>
      <c r="K222" s="207" t="s">
        <v>169</v>
      </c>
      <c r="L222" s="44"/>
      <c r="M222" s="212" t="s">
        <v>20</v>
      </c>
      <c r="N222" s="213" t="s">
        <v>45</v>
      </c>
      <c r="O222" s="84"/>
      <c r="P222" s="214">
        <f>O222*H222</f>
        <v>0</v>
      </c>
      <c r="Q222" s="214">
        <v>0</v>
      </c>
      <c r="R222" s="214">
        <f>Q222*H222</f>
        <v>0</v>
      </c>
      <c r="S222" s="214">
        <v>0</v>
      </c>
      <c r="T222" s="215">
        <f>S222*H222</f>
        <v>0</v>
      </c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R222" s="216" t="s">
        <v>135</v>
      </c>
      <c r="AT222" s="216" t="s">
        <v>117</v>
      </c>
      <c r="AU222" s="216" t="s">
        <v>130</v>
      </c>
      <c r="AY222" s="17" t="s">
        <v>116</v>
      </c>
      <c r="BE222" s="217">
        <f>IF(N222="základní",J222,0)</f>
        <v>0</v>
      </c>
      <c r="BF222" s="217">
        <f>IF(N222="snížená",J222,0)</f>
        <v>0</v>
      </c>
      <c r="BG222" s="217">
        <f>IF(N222="zákl. přenesená",J222,0)</f>
        <v>0</v>
      </c>
      <c r="BH222" s="217">
        <f>IF(N222="sníž. přenesená",J222,0)</f>
        <v>0</v>
      </c>
      <c r="BI222" s="217">
        <f>IF(N222="nulová",J222,0)</f>
        <v>0</v>
      </c>
      <c r="BJ222" s="17" t="s">
        <v>22</v>
      </c>
      <c r="BK222" s="217">
        <f>ROUND(I222*H222,2)</f>
        <v>0</v>
      </c>
      <c r="BL222" s="17" t="s">
        <v>135</v>
      </c>
      <c r="BM222" s="216" t="s">
        <v>344</v>
      </c>
    </row>
    <row r="223" spans="1:63" s="11" customFormat="1" ht="22.8" customHeight="1">
      <c r="A223" s="11"/>
      <c r="B223" s="191"/>
      <c r="C223" s="192"/>
      <c r="D223" s="193" t="s">
        <v>73</v>
      </c>
      <c r="E223" s="233" t="s">
        <v>345</v>
      </c>
      <c r="F223" s="233" t="s">
        <v>346</v>
      </c>
      <c r="G223" s="192"/>
      <c r="H223" s="192"/>
      <c r="I223" s="195"/>
      <c r="J223" s="234">
        <f>BK223</f>
        <v>0</v>
      </c>
      <c r="K223" s="192"/>
      <c r="L223" s="197"/>
      <c r="M223" s="198"/>
      <c r="N223" s="199"/>
      <c r="O223" s="199"/>
      <c r="P223" s="200">
        <f>SUM(P224:P232)</f>
        <v>0</v>
      </c>
      <c r="Q223" s="199"/>
      <c r="R223" s="200">
        <f>SUM(R224:R232)</f>
        <v>0</v>
      </c>
      <c r="S223" s="199"/>
      <c r="T223" s="201">
        <f>SUM(T224:T232)</f>
        <v>0</v>
      </c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R223" s="202" t="s">
        <v>22</v>
      </c>
      <c r="AT223" s="203" t="s">
        <v>73</v>
      </c>
      <c r="AU223" s="203" t="s">
        <v>22</v>
      </c>
      <c r="AY223" s="202" t="s">
        <v>116</v>
      </c>
      <c r="BK223" s="204">
        <f>SUM(BK224:BK232)</f>
        <v>0</v>
      </c>
    </row>
    <row r="224" spans="1:65" s="2" customFormat="1" ht="37.8" customHeight="1">
      <c r="A224" s="38"/>
      <c r="B224" s="39"/>
      <c r="C224" s="205" t="s">
        <v>347</v>
      </c>
      <c r="D224" s="205" t="s">
        <v>117</v>
      </c>
      <c r="E224" s="206" t="s">
        <v>348</v>
      </c>
      <c r="F224" s="207" t="s">
        <v>349</v>
      </c>
      <c r="G224" s="208" t="s">
        <v>218</v>
      </c>
      <c r="H224" s="209">
        <v>454</v>
      </c>
      <c r="I224" s="210"/>
      <c r="J224" s="211">
        <f>ROUND(I224*H224,2)</f>
        <v>0</v>
      </c>
      <c r="K224" s="207" t="s">
        <v>169</v>
      </c>
      <c r="L224" s="44"/>
      <c r="M224" s="212" t="s">
        <v>20</v>
      </c>
      <c r="N224" s="213" t="s">
        <v>45</v>
      </c>
      <c r="O224" s="84"/>
      <c r="P224" s="214">
        <f>O224*H224</f>
        <v>0</v>
      </c>
      <c r="Q224" s="214">
        <v>0</v>
      </c>
      <c r="R224" s="214">
        <f>Q224*H224</f>
        <v>0</v>
      </c>
      <c r="S224" s="214">
        <v>0</v>
      </c>
      <c r="T224" s="215">
        <f>S224*H224</f>
        <v>0</v>
      </c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R224" s="216" t="s">
        <v>135</v>
      </c>
      <c r="AT224" s="216" t="s">
        <v>117</v>
      </c>
      <c r="AU224" s="216" t="s">
        <v>78</v>
      </c>
      <c r="AY224" s="17" t="s">
        <v>116</v>
      </c>
      <c r="BE224" s="217">
        <f>IF(N224="základní",J224,0)</f>
        <v>0</v>
      </c>
      <c r="BF224" s="217">
        <f>IF(N224="snížená",J224,0)</f>
        <v>0</v>
      </c>
      <c r="BG224" s="217">
        <f>IF(N224="zákl. přenesená",J224,0)</f>
        <v>0</v>
      </c>
      <c r="BH224" s="217">
        <f>IF(N224="sníž. přenesená",J224,0)</f>
        <v>0</v>
      </c>
      <c r="BI224" s="217">
        <f>IF(N224="nulová",J224,0)</f>
        <v>0</v>
      </c>
      <c r="BJ224" s="17" t="s">
        <v>22</v>
      </c>
      <c r="BK224" s="217">
        <f>ROUND(I224*H224,2)</f>
        <v>0</v>
      </c>
      <c r="BL224" s="17" t="s">
        <v>135</v>
      </c>
      <c r="BM224" s="216" t="s">
        <v>350</v>
      </c>
    </row>
    <row r="225" spans="1:51" s="13" customFormat="1" ht="12">
      <c r="A225" s="13"/>
      <c r="B225" s="235"/>
      <c r="C225" s="236"/>
      <c r="D225" s="218" t="s">
        <v>171</v>
      </c>
      <c r="E225" s="237" t="s">
        <v>20</v>
      </c>
      <c r="F225" s="238" t="s">
        <v>351</v>
      </c>
      <c r="G225" s="236"/>
      <c r="H225" s="237" t="s">
        <v>20</v>
      </c>
      <c r="I225" s="239"/>
      <c r="J225" s="236"/>
      <c r="K225" s="236"/>
      <c r="L225" s="240"/>
      <c r="M225" s="241"/>
      <c r="N225" s="242"/>
      <c r="O225" s="242"/>
      <c r="P225" s="242"/>
      <c r="Q225" s="242"/>
      <c r="R225" s="242"/>
      <c r="S225" s="242"/>
      <c r="T225" s="24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44" t="s">
        <v>171</v>
      </c>
      <c r="AU225" s="244" t="s">
        <v>78</v>
      </c>
      <c r="AV225" s="13" t="s">
        <v>22</v>
      </c>
      <c r="AW225" s="13" t="s">
        <v>173</v>
      </c>
      <c r="AX225" s="13" t="s">
        <v>74</v>
      </c>
      <c r="AY225" s="244" t="s">
        <v>116</v>
      </c>
    </row>
    <row r="226" spans="1:51" s="14" customFormat="1" ht="12">
      <c r="A226" s="14"/>
      <c r="B226" s="245"/>
      <c r="C226" s="246"/>
      <c r="D226" s="218" t="s">
        <v>171</v>
      </c>
      <c r="E226" s="247" t="s">
        <v>20</v>
      </c>
      <c r="F226" s="248" t="s">
        <v>352</v>
      </c>
      <c r="G226" s="246"/>
      <c r="H226" s="249">
        <v>454</v>
      </c>
      <c r="I226" s="250"/>
      <c r="J226" s="246"/>
      <c r="K226" s="246"/>
      <c r="L226" s="251"/>
      <c r="M226" s="252"/>
      <c r="N226" s="253"/>
      <c r="O226" s="253"/>
      <c r="P226" s="253"/>
      <c r="Q226" s="253"/>
      <c r="R226" s="253"/>
      <c r="S226" s="253"/>
      <c r="T226" s="254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T226" s="255" t="s">
        <v>171</v>
      </c>
      <c r="AU226" s="255" t="s">
        <v>78</v>
      </c>
      <c r="AV226" s="14" t="s">
        <v>78</v>
      </c>
      <c r="AW226" s="14" t="s">
        <v>173</v>
      </c>
      <c r="AX226" s="14" t="s">
        <v>74</v>
      </c>
      <c r="AY226" s="255" t="s">
        <v>116</v>
      </c>
    </row>
    <row r="227" spans="1:51" s="15" customFormat="1" ht="12">
      <c r="A227" s="15"/>
      <c r="B227" s="256"/>
      <c r="C227" s="257"/>
      <c r="D227" s="218" t="s">
        <v>171</v>
      </c>
      <c r="E227" s="258" t="s">
        <v>20</v>
      </c>
      <c r="F227" s="259" t="s">
        <v>175</v>
      </c>
      <c r="G227" s="257"/>
      <c r="H227" s="260">
        <v>454</v>
      </c>
      <c r="I227" s="261"/>
      <c r="J227" s="257"/>
      <c r="K227" s="257"/>
      <c r="L227" s="262"/>
      <c r="M227" s="263"/>
      <c r="N227" s="264"/>
      <c r="O227" s="264"/>
      <c r="P227" s="264"/>
      <c r="Q227" s="264"/>
      <c r="R227" s="264"/>
      <c r="S227" s="264"/>
      <c r="T227" s="265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T227" s="266" t="s">
        <v>171</v>
      </c>
      <c r="AU227" s="266" t="s">
        <v>78</v>
      </c>
      <c r="AV227" s="15" t="s">
        <v>135</v>
      </c>
      <c r="AW227" s="15" t="s">
        <v>4</v>
      </c>
      <c r="AX227" s="15" t="s">
        <v>22</v>
      </c>
      <c r="AY227" s="266" t="s">
        <v>116</v>
      </c>
    </row>
    <row r="228" spans="1:65" s="2" customFormat="1" ht="37.8" customHeight="1">
      <c r="A228" s="38"/>
      <c r="B228" s="39"/>
      <c r="C228" s="205" t="s">
        <v>353</v>
      </c>
      <c r="D228" s="205" t="s">
        <v>117</v>
      </c>
      <c r="E228" s="206" t="s">
        <v>354</v>
      </c>
      <c r="F228" s="207" t="s">
        <v>355</v>
      </c>
      <c r="G228" s="208" t="s">
        <v>218</v>
      </c>
      <c r="H228" s="209">
        <v>4086</v>
      </c>
      <c r="I228" s="210"/>
      <c r="J228" s="211">
        <f>ROUND(I228*H228,2)</f>
        <v>0</v>
      </c>
      <c r="K228" s="207" t="s">
        <v>169</v>
      </c>
      <c r="L228" s="44"/>
      <c r="M228" s="212" t="s">
        <v>20</v>
      </c>
      <c r="N228" s="213" t="s">
        <v>45</v>
      </c>
      <c r="O228" s="84"/>
      <c r="P228" s="214">
        <f>O228*H228</f>
        <v>0</v>
      </c>
      <c r="Q228" s="214">
        <v>0</v>
      </c>
      <c r="R228" s="214">
        <f>Q228*H228</f>
        <v>0</v>
      </c>
      <c r="S228" s="214">
        <v>0</v>
      </c>
      <c r="T228" s="215">
        <f>S228*H228</f>
        <v>0</v>
      </c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R228" s="216" t="s">
        <v>135</v>
      </c>
      <c r="AT228" s="216" t="s">
        <v>117</v>
      </c>
      <c r="AU228" s="216" t="s">
        <v>78</v>
      </c>
      <c r="AY228" s="17" t="s">
        <v>116</v>
      </c>
      <c r="BE228" s="217">
        <f>IF(N228="základní",J228,0)</f>
        <v>0</v>
      </c>
      <c r="BF228" s="217">
        <f>IF(N228="snížená",J228,0)</f>
        <v>0</v>
      </c>
      <c r="BG228" s="217">
        <f>IF(N228="zákl. přenesená",J228,0)</f>
        <v>0</v>
      </c>
      <c r="BH228" s="217">
        <f>IF(N228="sníž. přenesená",J228,0)</f>
        <v>0</v>
      </c>
      <c r="BI228" s="217">
        <f>IF(N228="nulová",J228,0)</f>
        <v>0</v>
      </c>
      <c r="BJ228" s="17" t="s">
        <v>22</v>
      </c>
      <c r="BK228" s="217">
        <f>ROUND(I228*H228,2)</f>
        <v>0</v>
      </c>
      <c r="BL228" s="17" t="s">
        <v>135</v>
      </c>
      <c r="BM228" s="216" t="s">
        <v>356</v>
      </c>
    </row>
    <row r="229" spans="1:51" s="13" customFormat="1" ht="12">
      <c r="A229" s="13"/>
      <c r="B229" s="235"/>
      <c r="C229" s="236"/>
      <c r="D229" s="218" t="s">
        <v>171</v>
      </c>
      <c r="E229" s="237" t="s">
        <v>20</v>
      </c>
      <c r="F229" s="238" t="s">
        <v>357</v>
      </c>
      <c r="G229" s="236"/>
      <c r="H229" s="237" t="s">
        <v>20</v>
      </c>
      <c r="I229" s="239"/>
      <c r="J229" s="236"/>
      <c r="K229" s="236"/>
      <c r="L229" s="240"/>
      <c r="M229" s="241"/>
      <c r="N229" s="242"/>
      <c r="O229" s="242"/>
      <c r="P229" s="242"/>
      <c r="Q229" s="242"/>
      <c r="R229" s="242"/>
      <c r="S229" s="242"/>
      <c r="T229" s="24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44" t="s">
        <v>171</v>
      </c>
      <c r="AU229" s="244" t="s">
        <v>78</v>
      </c>
      <c r="AV229" s="13" t="s">
        <v>22</v>
      </c>
      <c r="AW229" s="13" t="s">
        <v>173</v>
      </c>
      <c r="AX229" s="13" t="s">
        <v>74</v>
      </c>
      <c r="AY229" s="244" t="s">
        <v>116</v>
      </c>
    </row>
    <row r="230" spans="1:51" s="14" customFormat="1" ht="12">
      <c r="A230" s="14"/>
      <c r="B230" s="245"/>
      <c r="C230" s="246"/>
      <c r="D230" s="218" t="s">
        <v>171</v>
      </c>
      <c r="E230" s="247" t="s">
        <v>20</v>
      </c>
      <c r="F230" s="248" t="s">
        <v>358</v>
      </c>
      <c r="G230" s="246"/>
      <c r="H230" s="249">
        <v>4086</v>
      </c>
      <c r="I230" s="250"/>
      <c r="J230" s="246"/>
      <c r="K230" s="246"/>
      <c r="L230" s="251"/>
      <c r="M230" s="252"/>
      <c r="N230" s="253"/>
      <c r="O230" s="253"/>
      <c r="P230" s="253"/>
      <c r="Q230" s="253"/>
      <c r="R230" s="253"/>
      <c r="S230" s="253"/>
      <c r="T230" s="254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T230" s="255" t="s">
        <v>171</v>
      </c>
      <c r="AU230" s="255" t="s">
        <v>78</v>
      </c>
      <c r="AV230" s="14" t="s">
        <v>78</v>
      </c>
      <c r="AW230" s="14" t="s">
        <v>173</v>
      </c>
      <c r="AX230" s="14" t="s">
        <v>74</v>
      </c>
      <c r="AY230" s="255" t="s">
        <v>116</v>
      </c>
    </row>
    <row r="231" spans="1:51" s="15" customFormat="1" ht="12">
      <c r="A231" s="15"/>
      <c r="B231" s="256"/>
      <c r="C231" s="257"/>
      <c r="D231" s="218" t="s">
        <v>171</v>
      </c>
      <c r="E231" s="258" t="s">
        <v>20</v>
      </c>
      <c r="F231" s="259" t="s">
        <v>175</v>
      </c>
      <c r="G231" s="257"/>
      <c r="H231" s="260">
        <v>4086</v>
      </c>
      <c r="I231" s="261"/>
      <c r="J231" s="257"/>
      <c r="K231" s="257"/>
      <c r="L231" s="262"/>
      <c r="M231" s="263"/>
      <c r="N231" s="264"/>
      <c r="O231" s="264"/>
      <c r="P231" s="264"/>
      <c r="Q231" s="264"/>
      <c r="R231" s="264"/>
      <c r="S231" s="264"/>
      <c r="T231" s="265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T231" s="266" t="s">
        <v>171</v>
      </c>
      <c r="AU231" s="266" t="s">
        <v>78</v>
      </c>
      <c r="AV231" s="15" t="s">
        <v>135</v>
      </c>
      <c r="AW231" s="15" t="s">
        <v>4</v>
      </c>
      <c r="AX231" s="15" t="s">
        <v>22</v>
      </c>
      <c r="AY231" s="266" t="s">
        <v>116</v>
      </c>
    </row>
    <row r="232" spans="1:65" s="2" customFormat="1" ht="24.15" customHeight="1">
      <c r="A232" s="38"/>
      <c r="B232" s="39"/>
      <c r="C232" s="205" t="s">
        <v>359</v>
      </c>
      <c r="D232" s="205" t="s">
        <v>117</v>
      </c>
      <c r="E232" s="206" t="s">
        <v>360</v>
      </c>
      <c r="F232" s="207" t="s">
        <v>361</v>
      </c>
      <c r="G232" s="208" t="s">
        <v>218</v>
      </c>
      <c r="H232" s="209">
        <v>454</v>
      </c>
      <c r="I232" s="210"/>
      <c r="J232" s="211">
        <f>ROUND(I232*H232,2)</f>
        <v>0</v>
      </c>
      <c r="K232" s="207" t="s">
        <v>169</v>
      </c>
      <c r="L232" s="44"/>
      <c r="M232" s="223" t="s">
        <v>20</v>
      </c>
      <c r="N232" s="224" t="s">
        <v>45</v>
      </c>
      <c r="O232" s="225"/>
      <c r="P232" s="226">
        <f>O232*H232</f>
        <v>0</v>
      </c>
      <c r="Q232" s="226">
        <v>0</v>
      </c>
      <c r="R232" s="226">
        <f>Q232*H232</f>
        <v>0</v>
      </c>
      <c r="S232" s="226">
        <v>0</v>
      </c>
      <c r="T232" s="227">
        <f>S232*H232</f>
        <v>0</v>
      </c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R232" s="216" t="s">
        <v>135</v>
      </c>
      <c r="AT232" s="216" t="s">
        <v>117</v>
      </c>
      <c r="AU232" s="216" t="s">
        <v>78</v>
      </c>
      <c r="AY232" s="17" t="s">
        <v>116</v>
      </c>
      <c r="BE232" s="217">
        <f>IF(N232="základní",J232,0)</f>
        <v>0</v>
      </c>
      <c r="BF232" s="217">
        <f>IF(N232="snížená",J232,0)</f>
        <v>0</v>
      </c>
      <c r="BG232" s="217">
        <f>IF(N232="zákl. přenesená",J232,0)</f>
        <v>0</v>
      </c>
      <c r="BH232" s="217">
        <f>IF(N232="sníž. přenesená",J232,0)</f>
        <v>0</v>
      </c>
      <c r="BI232" s="217">
        <f>IF(N232="nulová",J232,0)</f>
        <v>0</v>
      </c>
      <c r="BJ232" s="17" t="s">
        <v>22</v>
      </c>
      <c r="BK232" s="217">
        <f>ROUND(I232*H232,2)</f>
        <v>0</v>
      </c>
      <c r="BL232" s="17" t="s">
        <v>135</v>
      </c>
      <c r="BM232" s="216" t="s">
        <v>362</v>
      </c>
    </row>
    <row r="233" spans="1:31" s="2" customFormat="1" ht="6.95" customHeight="1">
      <c r="A233" s="38"/>
      <c r="B233" s="59"/>
      <c r="C233" s="60"/>
      <c r="D233" s="60"/>
      <c r="E233" s="60"/>
      <c r="F233" s="60"/>
      <c r="G233" s="60"/>
      <c r="H233" s="60"/>
      <c r="I233" s="60"/>
      <c r="J233" s="60"/>
      <c r="K233" s="60"/>
      <c r="L233" s="44"/>
      <c r="M233" s="38"/>
      <c r="O233" s="38"/>
      <c r="P233" s="38"/>
      <c r="Q233" s="38"/>
      <c r="R233" s="38"/>
      <c r="S233" s="38"/>
      <c r="T233" s="38"/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</row>
  </sheetData>
  <sheetProtection password="CC35" sheet="1" objects="1" scenarios="1" formatColumns="0" formatRows="0" autoFilter="0"/>
  <autoFilter ref="C91:K232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80:H80"/>
    <mergeCell ref="E82:H82"/>
    <mergeCell ref="E84:H8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MITASPC\Mitas</dc:creator>
  <cp:keywords/>
  <dc:description/>
  <cp:lastModifiedBy>MITASPC\Mitas</cp:lastModifiedBy>
  <dcterms:created xsi:type="dcterms:W3CDTF">2023-06-08T10:43:05Z</dcterms:created>
  <dcterms:modified xsi:type="dcterms:W3CDTF">2023-06-08T10:43:07Z</dcterms:modified>
  <cp:category/>
  <cp:version/>
  <cp:contentType/>
  <cp:contentStatus/>
</cp:coreProperties>
</file>