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1"/>
  </bookViews>
  <sheets>
    <sheet name="Rekapitulace stavby" sheetId="1" r:id="rId1"/>
    <sheet name="SO_01 - Oprava mostu" sheetId="2" r:id="rId2"/>
  </sheets>
  <definedNames>
    <definedName name="_xlnm._FilterDatabase" localSheetId="1" hidden="1">'SO_01 - Oprava mostu'!$C$115:$K$183</definedName>
    <definedName name="_xlnm.Print_Area" localSheetId="0">'Rekapitulace stavby'!$D$4:$AO$76,'Rekapitulace stavby'!$C$82:$AQ$96</definedName>
    <definedName name="_xlnm.Print_Area" localSheetId="1">'SO_01 - Oprava mostu'!$C$4:$J$76,'SO_01 - Oprava mostu'!$C$82:$J$97,'SO_01 - Oprava mostu'!$C$103:$J$183</definedName>
    <definedName name="_xlnm.Print_Titles" localSheetId="0">'Rekapitulace stavby'!$92:$92</definedName>
    <definedName name="_xlnm.Print_Titles" localSheetId="1">'SO_01 - Oprava mostu'!$115:$115</definedName>
  </definedNames>
  <calcPr calcId="162913"/>
</workbook>
</file>

<file path=xl/sharedStrings.xml><?xml version="1.0" encoding="utf-8"?>
<sst xmlns="http://schemas.openxmlformats.org/spreadsheetml/2006/main" count="900" uniqueCount="286">
  <si>
    <t>Export Komplet</t>
  </si>
  <si>
    <t/>
  </si>
  <si>
    <t>2.0</t>
  </si>
  <si>
    <t>False</t>
  </si>
  <si>
    <t>{cab98e62-3cb1-487b-bd40-eec26a025328}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</si>
  <si>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</si>
  <si>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</si>
  <si>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</si>
  <si>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</si>
  <si>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</si>
  <si>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</si>
  <si>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</si>
  <si>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</si>
  <si>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</si>
  <si>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</si>
  <si>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</si>
  <si>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</si>
  <si>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</si>
  <si>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</si>
  <si>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</si>
  <si>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</si>
  <si>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30. 1. 2023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</si>
  <si>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</si>
  <si>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</si>
  <si>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</si>
  <si>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</si>
  <si>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</si>
  <si>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</si>
  <si>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</si>
  <si>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</si>
  <si>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</si>
  <si>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</si>
  <si>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</si>
  <si>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</si>
  <si>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</si>
  <si>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</si>
  <si>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</si>
  <si>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</si>
  <si>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</si>
  <si>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</si>
  <si>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</si>
  <si>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</si>
  <si>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</si>
  <si>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</si>
  <si>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</si>
  <si>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</si>
  <si>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</si>
  <si>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</si>
  <si>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</si>
  <si>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</si>
  <si>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</si>
  <si>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</si>
  <si>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</si>
  <si>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</si>
  <si>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</si>
  <si>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</si>
  <si>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</si>
  <si>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</si>
  <si>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</si>
  <si>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</si>
  <si>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</si>
  <si>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</si>
  <si>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</si>
  <si>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</si>
  <si>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</si>
  <si>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</si>
  <si>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</si>
  <si>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</si>
  <si>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</si>
  <si>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</si>
  <si>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</si>
  <si>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</si>
  <si>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</si>
  <si>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</si>
  <si>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</si>
  <si>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</si>
  <si>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SO_01</t>
  </si>
  <si>
    <t>STA</t>
  </si>
  <si>
    <t>1</t>
  </si>
  <si>
    <t>{c1a4281c-0aef-4ddd-ab04-26c9dc49f093}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</si>
  <si>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</si>
  <si>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</si>
  <si>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</si>
  <si>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</si>
  <si>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</si>
  <si>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</si>
  <si>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</si>
  <si>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</si>
  <si>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</si>
  <si>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</si>
  <si>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</si>
  <si>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</si>
  <si>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</si>
  <si>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</si>
  <si>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</si>
  <si>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</si>
  <si>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</si>
  <si>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</si>
  <si>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</si>
  <si>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</si>
  <si>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</si>
  <si>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</si>
  <si>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113154113</t>
  </si>
  <si>
    <t>Frézování živičného krytu tl 50 mm pruh š 0,5 m pl do 500 m2 bez překážek v trase</t>
  </si>
  <si>
    <t>m2</t>
  </si>
  <si>
    <t>4</t>
  </si>
  <si>
    <t>ROZPOCET</t>
  </si>
  <si>
    <t>2055051311</t>
  </si>
  <si>
    <t>P</t>
  </si>
  <si>
    <t>Poznámka k položce:
podél říms(š.1,2*dl.10,5)+(š1,2*9,30)</t>
  </si>
  <si>
    <t>113107342</t>
  </si>
  <si>
    <t>Odstranění podkladu živičného tl přes 50 do 100 mm strojně pl do 50 m2</t>
  </si>
  <si>
    <t>-985557816</t>
  </si>
  <si>
    <t>Poznámka k položce:
asf.podél říms (š.1,2*dl.9,3) + (š.1,2*dl.10,5)</t>
  </si>
  <si>
    <t>3</t>
  </si>
  <si>
    <t>113107322</t>
  </si>
  <si>
    <t>Odstranění podkladu z kameniva drceného tl přes 100 do 200 mm strojně pl do 50 m2</t>
  </si>
  <si>
    <t>1378150414</t>
  </si>
  <si>
    <t>Poznámka k položce:
podél říms ((š.1,2*dl.9,3)+(1,2*dl.10,5)</t>
  </si>
  <si>
    <t>113107170</t>
  </si>
  <si>
    <t>Odstranění podkladu z betonu prostého tl do 100 mm strojně pl přes 50 do 200 m2</t>
  </si>
  <si>
    <t>32384644</t>
  </si>
  <si>
    <t>Poznámka k položce:
stávající ochranná bet.mazanina NK (š.1,7*dl.19,8)*2</t>
  </si>
  <si>
    <t>5</t>
  </si>
  <si>
    <t>966005311</t>
  </si>
  <si>
    <t>Rozebrání a odstranění silničního svodidla s jednou pásnicí</t>
  </si>
  <si>
    <t>m</t>
  </si>
  <si>
    <t>241935428</t>
  </si>
  <si>
    <t>Poznámka k položce:
(3*4)*2 +4 +4, 4*2+1</t>
  </si>
  <si>
    <t>6</t>
  </si>
  <si>
    <t>175151201</t>
  </si>
  <si>
    <t>Obsypání objektu nad přilehlým původním terénem sypaninou bez prohození, uloženou do 3 m strojně</t>
  </si>
  <si>
    <t>m3</t>
  </si>
  <si>
    <t>585312927</t>
  </si>
  <si>
    <t>7</t>
  </si>
  <si>
    <t>M</t>
  </si>
  <si>
    <t>58343959</t>
  </si>
  <si>
    <t>kamenivo drcené hrubé frakce 32/63</t>
  </si>
  <si>
    <t>t</t>
  </si>
  <si>
    <t>8</t>
  </si>
  <si>
    <t>-710792479</t>
  </si>
  <si>
    <t>VV</t>
  </si>
  <si>
    <t>4,86*2 'Přepočtené koeficientem množství</t>
  </si>
  <si>
    <t>963051111</t>
  </si>
  <si>
    <t>Bourání mostní nosné konstrukce z ŽB</t>
  </si>
  <si>
    <t>-1190054013</t>
  </si>
  <si>
    <t>Poznámka k položce:
(9,3*0,5*0,5)+(10,5*0,5*0,5)</t>
  </si>
  <si>
    <t>9</t>
  </si>
  <si>
    <t>122251101</t>
  </si>
  <si>
    <t>Odkopávky a prokopávky nezapažené v hornině třídy těžitelnosti I skupiny 3 objem do 20 m3 strojně</t>
  </si>
  <si>
    <t>-233493428</t>
  </si>
  <si>
    <t>2*(1*6*2)</t>
  </si>
  <si>
    <t>Součet</t>
  </si>
  <si>
    <t>10</t>
  </si>
  <si>
    <t>-1421853642</t>
  </si>
  <si>
    <t>Poznámka k položce:
krajní nosníky: (1,0*5,6*0,25)*2</t>
  </si>
  <si>
    <t>11</t>
  </si>
  <si>
    <t>711131811</t>
  </si>
  <si>
    <t>Odstranění izolace proti zemní vlhkosti vodorovné</t>
  </si>
  <si>
    <t>-1497707892</t>
  </si>
  <si>
    <t>Poznámka k položce:
most (1,7*dl.19,8)</t>
  </si>
  <si>
    <t>12</t>
  </si>
  <si>
    <t>212792212</t>
  </si>
  <si>
    <t>Odvodnění mostní opěry - drenážní flexibilní plastové potrubí DN 160</t>
  </si>
  <si>
    <t>1359339580</t>
  </si>
  <si>
    <t>Poznámka k položce:
(5,6*2)+prostupy opěrami (0,75*2)</t>
  </si>
  <si>
    <t>13</t>
  </si>
  <si>
    <t>457311118</t>
  </si>
  <si>
    <t>Vyrovnávací nebo spádový beton C 30/37 včetně úpravy povrchu</t>
  </si>
  <si>
    <t>-1883387867</t>
  </si>
  <si>
    <t>Poznámka k položce:
prům.tl.200 mm nad NK ((š.7,0*dl.1,7)*0,2)*2</t>
  </si>
  <si>
    <t>14</t>
  </si>
  <si>
    <t>421361236</t>
  </si>
  <si>
    <t>Výztuž ŽB spřahující desky z betonářské oceli 10 505</t>
  </si>
  <si>
    <t>1140042518</t>
  </si>
  <si>
    <t>Poznámka k položce:
vlepené spřahující trny pr. 10 mm: ((deska nad NK dl.trnu 0,40*5,6*5,0*5ks/m2) + (nadbetonávky křídel dl.trnu 0,4*2,5*0,7*4*5ks/m2))*0,617*1,001/1000
2 vrstvy KARI sítě 100/100/8 mm: ((deska nad NK 1,7*5,6*2) + (nadbetonávky křídel 2,5*0,6*4*2))*7,9*1,001/1000
podélné pruty pr. 16 mm ve spodní vrstvě: (deska nad NK dl.4,9*š.5,6/á0,2)*1,58*1,001/1000
vložené vyčnívající prvky pr.10 mm tvaru obráceného "U" pro kotvení říms nad křídly: ((dl.prvku 1,4*(2,4/0,15*4ks))*0,617*1,001/1000
kozlíky pr. 10 mm (dl.prutu 0,6*(6,9*5,0*2ks/m2)*0,617*1,001/1000)</t>
  </si>
  <si>
    <t>953961116</t>
  </si>
  <si>
    <t>Kotvy chemickým tmelem M 24 hl 210 mm do betonu, ŽB nebo kamene s vyvrtáním otvoru</t>
  </si>
  <si>
    <t>kus</t>
  </si>
  <si>
    <t>699289663</t>
  </si>
  <si>
    <t>16</t>
  </si>
  <si>
    <t>421351131</t>
  </si>
  <si>
    <t>Bednění boční stěny konstrukcí mostů výšky do 350 mm - zřízení</t>
  </si>
  <si>
    <t>1542516534</t>
  </si>
  <si>
    <t>Poznámka k položce:
dno přesazení ((9,8*0,2)*2) + boky ((9,8*2)+(0,7*4)+(2,4*4)+(6,9*2)*0,2)</t>
  </si>
  <si>
    <t>17</t>
  </si>
  <si>
    <t>Pol13</t>
  </si>
  <si>
    <t>Hydroizolace mostovky PN + pásy přitavením (BITUMELIT PR5, apod.)</t>
  </si>
  <si>
    <t>12169977</t>
  </si>
  <si>
    <t>Poznámka k položce:
(š.1,7*dl.7)*2</t>
  </si>
  <si>
    <t>18</t>
  </si>
  <si>
    <t>Pol14</t>
  </si>
  <si>
    <t>Ochrana izolace pod římsou pásy s hliníkovou vložkou</t>
  </si>
  <si>
    <t>-496553222</t>
  </si>
  <si>
    <t>Poznámka k položce:
(š.1,0*dl.7)*2</t>
  </si>
  <si>
    <t>19</t>
  </si>
  <si>
    <t>Pol15</t>
  </si>
  <si>
    <t>Hydroizolace svislá opěr (k drenážím) PN + pásy přitavením, vč. ochranné geotextilie (včetně úpravy zastiženého podkladu rubu opěr)</t>
  </si>
  <si>
    <t>1111695360</t>
  </si>
  <si>
    <t>Poznámka k položce:
(7*0,2)*2</t>
  </si>
  <si>
    <t>20</t>
  </si>
  <si>
    <t>Pol16</t>
  </si>
  <si>
    <t>Kotvení monolitického betonu římsy do mostovky kotvou talířovou</t>
  </si>
  <si>
    <t>1179257163</t>
  </si>
  <si>
    <t>Poznámka k položce:
nad NK á 1,0 m: ((8,0+9,0)/1,0)</t>
  </si>
  <si>
    <t>317321118</t>
  </si>
  <si>
    <t>Mostní římsy ze ŽB C 30/37</t>
  </si>
  <si>
    <t>1245454765</t>
  </si>
  <si>
    <t>Poznámka k položce:
(0,4*0,6*10,5)*2</t>
  </si>
  <si>
    <t>22</t>
  </si>
  <si>
    <t>317361116</t>
  </si>
  <si>
    <t>Výztuž mostních říms z betonářské oceli 10 505</t>
  </si>
  <si>
    <t>389324435</t>
  </si>
  <si>
    <t>Poznámka k položce:
třmínky pr.10 dl. 3500 á 150 mm: ((9,8/0,15*3,5)*0,617*1,001/1000)
třmínky pr.10 dl. 3100 á 150 mm: ((9,8/0,15*3,1)*0,617*1,001/1000)
podélná výztuž pr.10 vnější á 75mm: ((0,22+0,9+0,52)/0,075*10,5*0,617*1,001/1000)
podélná výztuž pr.10 vnitřní á 150mm: ((0,15+0,2+0,7)/0,15*10,5*0,617*1,001/1000)
podélná výztuž pr.10 vnější á 75mm: ((0,22+0,7+0,52)/0,075*10,5*0,617*1,001/1000)
podélná výztuž pr.10 vnitřní á 150mm: ((0,15+0,2+0,5)/0,15*10,5*0,617*1,001/1000)
vlepené spřahovací trny(tvar L) pr.12mm (NK)((0,4*5,6*5,0*5ks/m2)*0,617*1,001/1000)
podélná výztuž pr.16 mm:(NK) ((2*5,6*2)*1,58*1,001/1000)
podélná výztuž pr.16 do kotev: ((2*9,6*2)*1,58*1,001/1000)</t>
  </si>
  <si>
    <t>23</t>
  </si>
  <si>
    <t>317353121</t>
  </si>
  <si>
    <t>Bednění mostních říms všech tvarů - zřízení</t>
  </si>
  <si>
    <t>-1169159874</t>
  </si>
  <si>
    <t>Poznámka k položce:
((0,40*10,5)*4)+((0,4*0,6)*4))((1,6*0,4)*4)</t>
  </si>
  <si>
    <t>24</t>
  </si>
  <si>
    <t>931992122</t>
  </si>
  <si>
    <t>Výplň dilatačních spár z extrudovaného polystyrénu tl 30 mm</t>
  </si>
  <si>
    <t>-1500336126</t>
  </si>
  <si>
    <t>Poznámka k položce:
((1,0*2)+(0,6*2))</t>
  </si>
  <si>
    <t>25</t>
  </si>
  <si>
    <t>R_001</t>
  </si>
  <si>
    <t>Ochraná izolace mostovky</t>
  </si>
  <si>
    <t>595965056</t>
  </si>
  <si>
    <t>26</t>
  </si>
  <si>
    <t>577144141</t>
  </si>
  <si>
    <t>Asfaltový beton vrstva obrusná ACO 11 (ABS) tř. I tl 50 mm š přes 3 m z modifikovaného asfaltu</t>
  </si>
  <si>
    <t>559053952</t>
  </si>
  <si>
    <t>Poznámka k položce:
most při římsách (š.1,2*dl.10,5)*2</t>
  </si>
  <si>
    <t>21,12+13,44</t>
  </si>
  <si>
    <t>27</t>
  </si>
  <si>
    <t>919112114</t>
  </si>
  <si>
    <t>Řezání dilatačních spár š 4 mm hl přes 90 do 100 mm příčných nebo podélných v živičném krytu</t>
  </si>
  <si>
    <t>1077018084</t>
  </si>
  <si>
    <t>Poznámka k položce:
podél říms, příčné nad dilatacemi (konce NK) + napojení na vozovku: ((19,8*4)+(1,2*4))
Zábradelní svodidlo se svislou výplní, kotvené dodatečně, včetně zakončení
přes patní desky, PKO žárové pozinkování (10*2)</t>
  </si>
  <si>
    <t>28</t>
  </si>
  <si>
    <t>916131213</t>
  </si>
  <si>
    <t>Osazení silničního obrubníku betonového stojatého s boční opěrou do lože z betonu prostého</t>
  </si>
  <si>
    <t>1563343634</t>
  </si>
  <si>
    <t>Poznámka k položce:
napojení krajnice v předpolí na římsy (2,0*4)</t>
  </si>
  <si>
    <t>29</t>
  </si>
  <si>
    <t>465513156</t>
  </si>
  <si>
    <t>Dlažba svahu u opěr z upraveného lomového žulového kamene tl 200 mm do lože C 25/30 pl do 10 m2</t>
  </si>
  <si>
    <t>-1283685927</t>
  </si>
  <si>
    <t>Poznámka k položce:
celk.plocha cca (2,05*2,5*0,5)*4</t>
  </si>
  <si>
    <t>30</t>
  </si>
  <si>
    <t>911331141</t>
  </si>
  <si>
    <t>Svodidlo ocelové jednostranné zádržnosti H2 se zaberaněním sloupků ve vzdálenosti do 2 m</t>
  </si>
  <si>
    <t>743405101</t>
  </si>
  <si>
    <t>31</t>
  </si>
  <si>
    <t>911334122</t>
  </si>
  <si>
    <t>Svodidlo ocelové zábradelní zádržnosti H2 kotvené do římsy s výplní z tyčí</t>
  </si>
  <si>
    <t>-769573713</t>
  </si>
  <si>
    <t>32</t>
  </si>
  <si>
    <t>912311111</t>
  </si>
  <si>
    <t>Montáž odrazky na ocelové svodidlo</t>
  </si>
  <si>
    <t>580906206</t>
  </si>
  <si>
    <t>33</t>
  </si>
  <si>
    <t>40445175</t>
  </si>
  <si>
    <t>odrazka na svodidla V.1.B</t>
  </si>
  <si>
    <t>-1555194032</t>
  </si>
  <si>
    <t>34</t>
  </si>
  <si>
    <t>569931132</t>
  </si>
  <si>
    <t>Zpevnění krajnic asfaltovým recyklátem tl 100 mm</t>
  </si>
  <si>
    <t>-349075340</t>
  </si>
  <si>
    <t>Poznámka k položce:
((3,0*0,5)*4)</t>
  </si>
  <si>
    <t>35</t>
  </si>
  <si>
    <t>Pol31</t>
  </si>
  <si>
    <t>Zařízení staveniště</t>
  </si>
  <si>
    <t>soub</t>
  </si>
  <si>
    <t>1165590854</t>
  </si>
  <si>
    <t>36</t>
  </si>
  <si>
    <t>Pol32</t>
  </si>
  <si>
    <t>Kompletační činnost</t>
  </si>
  <si>
    <t>-1400079915</t>
  </si>
  <si>
    <t>37</t>
  </si>
  <si>
    <t>Pol33</t>
  </si>
  <si>
    <t>DIO - Dopravní inženýrské opatření</t>
  </si>
  <si>
    <t>1501510585</t>
  </si>
  <si>
    <t>Oprava mostu - ev.č. 1699-3a, Rejštejn</t>
  </si>
  <si>
    <t>SO_01 - Oprava mostu ev.č. 1699-3a</t>
  </si>
  <si>
    <t>Oprava mostu - ev.č. 1699-3a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</si>
</sst>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73">
      <selection activeCell="J95" sqref="J95:AF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s="1" customFormat="1" ht="12" customHeight="1">
      <c r="B5" s="16"/>
      <c r="D5" s="20" t="s">
        <v>13</v>
      </c>
      <c r="K5" s="19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6"/>
      <c r="BE5" s="195" t="s">
        <v>14</v>
      </c>
      <c r="BS5" s="13" t="s">
        <v>6</v>
      </c>
    </row>
    <row r="6" spans="2:71" s="1" customFormat="1" ht="36.95" customHeight="1">
      <c r="B6" s="16"/>
      <c r="D6" s="22" t="s">
        <v>15</v>
      </c>
      <c r="K6" s="199" t="s">
        <v>283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6"/>
      <c r="BE6" s="196"/>
      <c r="BS6" s="13" t="s">
        <v>6</v>
      </c>
    </row>
    <row r="7" spans="2:71" s="1" customFormat="1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96"/>
      <c r="BS7" s="13" t="s">
        <v>6</v>
      </c>
    </row>
    <row r="8" spans="2:71" s="1" customFormat="1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196"/>
      <c r="BS8" s="13" t="s">
        <v>6</v>
      </c>
    </row>
    <row r="9" spans="2:71" s="1" customFormat="1" ht="14.45" customHeight="1">
      <c r="B9" s="16"/>
      <c r="AR9" s="16"/>
      <c r="BE9" s="196"/>
      <c r="BS9" s="13" t="s">
        <v>6</v>
      </c>
    </row>
    <row r="10" spans="2:71" s="1" customFormat="1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96"/>
      <c r="BS10" s="13" t="s">
        <v>6</v>
      </c>
    </row>
    <row r="11" spans="2:71" s="1" customFormat="1" ht="18.4" customHeight="1">
      <c r="B11" s="16"/>
      <c r="E11" s="21" t="s">
        <v>19</v>
      </c>
      <c r="AK11" s="23" t="s">
        <v>24</v>
      </c>
      <c r="AN11" s="21" t="s">
        <v>1</v>
      </c>
      <c r="AR11" s="16"/>
      <c r="BE11" s="196"/>
      <c r="BS11" s="13" t="s">
        <v>6</v>
      </c>
    </row>
    <row r="12" spans="2:71" s="1" customFormat="1" ht="6.95" customHeight="1">
      <c r="B12" s="16"/>
      <c r="AR12" s="16"/>
      <c r="BE12" s="196"/>
      <c r="BS12" s="13" t="s">
        <v>6</v>
      </c>
    </row>
    <row r="13" spans="2:71" s="1" customFormat="1" ht="12" customHeight="1">
      <c r="B13" s="16"/>
      <c r="D13" s="23" t="s">
        <v>25</v>
      </c>
      <c r="AK13" s="23" t="s">
        <v>23</v>
      </c>
      <c r="AN13" s="25" t="s">
        <v>26</v>
      </c>
      <c r="AR13" s="16"/>
      <c r="BE13" s="196"/>
      <c r="BS13" s="13" t="s">
        <v>6</v>
      </c>
    </row>
    <row r="14" spans="2:71" ht="12.75">
      <c r="B14" s="16"/>
      <c r="E14" s="200" t="s">
        <v>26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3" t="s">
        <v>24</v>
      </c>
      <c r="AN14" s="25" t="s">
        <v>26</v>
      </c>
      <c r="AR14" s="16"/>
      <c r="BE14" s="196"/>
      <c r="BS14" s="13" t="s">
        <v>6</v>
      </c>
    </row>
    <row r="15" spans="2:71" s="1" customFormat="1" ht="6.95" customHeight="1">
      <c r="B15" s="16"/>
      <c r="AR15" s="16"/>
      <c r="BE15" s="196"/>
      <c r="BS15" s="13" t="s">
        <v>3</v>
      </c>
    </row>
    <row r="16" spans="2:71" s="1" customFormat="1" ht="12" customHeight="1">
      <c r="B16" s="16"/>
      <c r="D16" s="23" t="s">
        <v>27</v>
      </c>
      <c r="AK16" s="23" t="s">
        <v>23</v>
      </c>
      <c r="AN16" s="21" t="s">
        <v>1</v>
      </c>
      <c r="AR16" s="16"/>
      <c r="BE16" s="196"/>
      <c r="BS16" s="13" t="s">
        <v>3</v>
      </c>
    </row>
    <row r="17" spans="2:71" s="1" customFormat="1" ht="18.4" customHeight="1">
      <c r="B17" s="16"/>
      <c r="E17" s="21" t="s">
        <v>19</v>
      </c>
      <c r="AK17" s="23" t="s">
        <v>24</v>
      </c>
      <c r="AN17" s="21" t="s">
        <v>1</v>
      </c>
      <c r="AR17" s="16"/>
      <c r="BE17" s="196"/>
      <c r="BS17" s="13" t="s">
        <v>28</v>
      </c>
    </row>
    <row r="18" spans="2:71" s="1" customFormat="1" ht="6.95" customHeight="1">
      <c r="B18" s="16"/>
      <c r="AR18" s="16"/>
      <c r="BE18" s="196"/>
      <c r="BS18" s="13" t="s">
        <v>6</v>
      </c>
    </row>
    <row r="19" spans="2:71" s="1" customFormat="1" ht="12" customHeight="1">
      <c r="B19" s="16"/>
      <c r="D19" s="23" t="s">
        <v>29</v>
      </c>
      <c r="AK19" s="23" t="s">
        <v>23</v>
      </c>
      <c r="AN19" s="21" t="s">
        <v>1</v>
      </c>
      <c r="AR19" s="16"/>
      <c r="BE19" s="196"/>
      <c r="BS19" s="13" t="s">
        <v>6</v>
      </c>
    </row>
    <row r="20" spans="2:71" s="1" customFormat="1" ht="18.4" customHeight="1">
      <c r="B20" s="16"/>
      <c r="E20" s="21" t="s">
        <v>19</v>
      </c>
      <c r="AK20" s="23" t="s">
        <v>24</v>
      </c>
      <c r="AN20" s="21" t="s">
        <v>1</v>
      </c>
      <c r="AR20" s="16"/>
      <c r="BE20" s="196"/>
      <c r="BS20" s="13" t="s">
        <v>28</v>
      </c>
    </row>
    <row r="21" spans="2:57" s="1" customFormat="1" ht="6.95" customHeight="1">
      <c r="B21" s="16"/>
      <c r="AR21" s="16"/>
      <c r="BE21" s="196"/>
    </row>
    <row r="22" spans="2:57" s="1" customFormat="1" ht="12" customHeight="1">
      <c r="B22" s="16"/>
      <c r="D22" s="23" t="s">
        <v>30</v>
      </c>
      <c r="AR22" s="16"/>
      <c r="BE22" s="196"/>
    </row>
    <row r="23" spans="2:57" s="1" customFormat="1" ht="16.5" customHeight="1">
      <c r="B23" s="16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6"/>
      <c r="BE23" s="196"/>
    </row>
    <row r="24" spans="2:57" s="1" customFormat="1" ht="6.95" customHeight="1">
      <c r="B24" s="16"/>
      <c r="AR24" s="16"/>
      <c r="BE24" s="196"/>
    </row>
    <row r="25" spans="2:57" s="1" customFormat="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6"/>
    </row>
    <row r="26" spans="1:57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3">
        <f>ROUND(AG94,2)</f>
        <v>0</v>
      </c>
      <c r="AL26" s="204"/>
      <c r="AM26" s="204"/>
      <c r="AN26" s="204"/>
      <c r="AO26" s="204"/>
      <c r="AP26" s="28"/>
      <c r="AQ26" s="28"/>
      <c r="AR26" s="29"/>
      <c r="BE26" s="196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96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5" t="s">
        <v>32</v>
      </c>
      <c r="M28" s="205"/>
      <c r="N28" s="205"/>
      <c r="O28" s="205"/>
      <c r="P28" s="205"/>
      <c r="Q28" s="28"/>
      <c r="R28" s="28"/>
      <c r="S28" s="28"/>
      <c r="T28" s="28"/>
      <c r="U28" s="28"/>
      <c r="V28" s="28"/>
      <c r="W28" s="205" t="s">
        <v>33</v>
      </c>
      <c r="X28" s="205"/>
      <c r="Y28" s="205"/>
      <c r="Z28" s="205"/>
      <c r="AA28" s="205"/>
      <c r="AB28" s="205"/>
      <c r="AC28" s="205"/>
      <c r="AD28" s="205"/>
      <c r="AE28" s="205"/>
      <c r="AF28" s="28"/>
      <c r="AG28" s="28"/>
      <c r="AH28" s="28"/>
      <c r="AI28" s="28"/>
      <c r="AJ28" s="28"/>
      <c r="AK28" s="205" t="s">
        <v>34</v>
      </c>
      <c r="AL28" s="205"/>
      <c r="AM28" s="205"/>
      <c r="AN28" s="205"/>
      <c r="AO28" s="205"/>
      <c r="AP28" s="28"/>
      <c r="AQ28" s="28"/>
      <c r="AR28" s="29"/>
      <c r="BE28" s="196"/>
    </row>
    <row r="29" spans="2:57" s="3" customFormat="1" ht="14.45" customHeight="1">
      <c r="B29" s="33"/>
      <c r="D29" s="23" t="s">
        <v>35</v>
      </c>
      <c r="F29" s="23" t="s">
        <v>36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3"/>
      <c r="BE29" s="197"/>
    </row>
    <row r="30" spans="2:57" s="3" customFormat="1" ht="14.45" customHeight="1">
      <c r="B30" s="33"/>
      <c r="F30" s="23" t="s">
        <v>37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3"/>
      <c r="BE30" s="197"/>
    </row>
    <row r="31" spans="2:57" s="3" customFormat="1" ht="14.45" customHeight="1" hidden="1">
      <c r="B31" s="33"/>
      <c r="F31" s="23" t="s">
        <v>38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3"/>
      <c r="BE31" s="197"/>
    </row>
    <row r="32" spans="2:57" s="3" customFormat="1" ht="14.45" customHeight="1" hidden="1">
      <c r="B32" s="33"/>
      <c r="F32" s="23" t="s">
        <v>39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3"/>
      <c r="BE32" s="197"/>
    </row>
    <row r="33" spans="2:57" s="3" customFormat="1" ht="14.45" customHeight="1" hidden="1">
      <c r="B33" s="33"/>
      <c r="F33" s="23" t="s">
        <v>40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3"/>
      <c r="BE33" s="197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96"/>
    </row>
    <row r="35" spans="1:57" s="2" customFormat="1" ht="25.9" customHeight="1">
      <c r="A35" s="28"/>
      <c r="B35" s="29"/>
      <c r="C35" s="34"/>
      <c r="D35" s="35" t="s">
        <v>41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42</v>
      </c>
      <c r="U35" s="36"/>
      <c r="V35" s="36"/>
      <c r="W35" s="36"/>
      <c r="X35" s="191" t="s">
        <v>43</v>
      </c>
      <c r="Y35" s="192"/>
      <c r="Z35" s="192"/>
      <c r="AA35" s="192"/>
      <c r="AB35" s="192"/>
      <c r="AC35" s="36"/>
      <c r="AD35" s="36"/>
      <c r="AE35" s="36"/>
      <c r="AF35" s="36"/>
      <c r="AG35" s="36"/>
      <c r="AH35" s="36"/>
      <c r="AI35" s="36"/>
      <c r="AJ35" s="36"/>
      <c r="AK35" s="193">
        <f>SUM(AK26:AK33)</f>
        <v>0</v>
      </c>
      <c r="AL35" s="192"/>
      <c r="AM35" s="192"/>
      <c r="AN35" s="192"/>
      <c r="AO35" s="194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6"/>
      <c r="AR38" s="16"/>
    </row>
    <row r="39" spans="2:44" s="1" customFormat="1" ht="14.45" customHeight="1">
      <c r="B39" s="16"/>
      <c r="AR39" s="16"/>
    </row>
    <row r="40" spans="2:44" s="1" customFormat="1" ht="14.45" customHeight="1">
      <c r="B40" s="16"/>
      <c r="AR40" s="16"/>
    </row>
    <row r="41" spans="2:44" s="1" customFormat="1" ht="14.45" customHeight="1">
      <c r="B41" s="16"/>
      <c r="AR41" s="16"/>
    </row>
    <row r="42" spans="2:44" s="1" customFormat="1" ht="14.45" customHeight="1">
      <c r="B42" s="16"/>
      <c r="AR42" s="16"/>
    </row>
    <row r="43" spans="2:44" s="1" customFormat="1" ht="14.45" customHeight="1">
      <c r="B43" s="16"/>
      <c r="AR43" s="16"/>
    </row>
    <row r="44" spans="2:44" s="1" customFormat="1" ht="14.45" customHeight="1">
      <c r="B44" s="16"/>
      <c r="AR44" s="16"/>
    </row>
    <row r="45" spans="2:44" s="1" customFormat="1" ht="14.45" customHeight="1">
      <c r="B45" s="16"/>
      <c r="AR45" s="16"/>
    </row>
    <row r="46" spans="2:44" s="1" customFormat="1" ht="14.45" customHeight="1">
      <c r="B46" s="16"/>
      <c r="AR46" s="16"/>
    </row>
    <row r="47" spans="2:44" s="1" customFormat="1" ht="14.45" customHeight="1">
      <c r="B47" s="16"/>
      <c r="AR47" s="16"/>
    </row>
    <row r="48" spans="2:44" s="1" customFormat="1" ht="14.45" customHeight="1">
      <c r="B48" s="16"/>
      <c r="AR48" s="16"/>
    </row>
    <row r="49" spans="2:44" s="2" customFormat="1" ht="14.45" customHeight="1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2.75">
      <c r="A60" s="28"/>
      <c r="B60" s="29"/>
      <c r="C60" s="28"/>
      <c r="D60" s="41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46</v>
      </c>
      <c r="AI60" s="31"/>
      <c r="AJ60" s="31"/>
      <c r="AK60" s="31"/>
      <c r="AL60" s="31"/>
      <c r="AM60" s="41" t="s">
        <v>47</v>
      </c>
      <c r="AN60" s="31"/>
      <c r="AO60" s="31"/>
      <c r="AP60" s="28"/>
      <c r="AQ60" s="28"/>
      <c r="AR60" s="29"/>
      <c r="BE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2.75">
      <c r="A64" s="28"/>
      <c r="B64" s="29"/>
      <c r="C64" s="28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2.75">
      <c r="A75" s="28"/>
      <c r="B75" s="29"/>
      <c r="C75" s="28"/>
      <c r="D75" s="41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46</v>
      </c>
      <c r="AI75" s="31"/>
      <c r="AJ75" s="31"/>
      <c r="AK75" s="31"/>
      <c r="AL75" s="31"/>
      <c r="AM75" s="41" t="s">
        <v>47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17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3" t="s">
        <v>13</v>
      </c>
      <c r="L84" s="4">
        <f>K5</f>
        <v>0</v>
      </c>
      <c r="AR84" s="47"/>
    </row>
    <row r="85" spans="2:44" s="5" customFormat="1" ht="36.95" customHeight="1">
      <c r="B85" s="48"/>
      <c r="C85" s="49" t="s">
        <v>15</v>
      </c>
      <c r="L85" s="179" t="str">
        <f>K6</f>
        <v>Oprava mostu - ev.č. 1699-3a, Rejštejn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3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20</v>
      </c>
      <c r="AJ87" s="28"/>
      <c r="AK87" s="28"/>
      <c r="AL87" s="28"/>
      <c r="AM87" s="181" t="str">
        <f>IF(AN8="","",AN8)</f>
        <v>30. 1. 2023</v>
      </c>
      <c r="AN87" s="181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82" t="str">
        <f>IF(E17="","",E17)</f>
        <v xml:space="preserve"> </v>
      </c>
      <c r="AN89" s="183"/>
      <c r="AO89" s="183"/>
      <c r="AP89" s="183"/>
      <c r="AQ89" s="28"/>
      <c r="AR89" s="29"/>
      <c r="AS89" s="184" t="s">
        <v>51</v>
      </c>
      <c r="AT89" s="18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29</v>
      </c>
      <c r="AJ90" s="28"/>
      <c r="AK90" s="28"/>
      <c r="AL90" s="28"/>
      <c r="AM90" s="182" t="str">
        <f>IF(E20="","",E20)</f>
        <v xml:space="preserve"> </v>
      </c>
      <c r="AN90" s="183"/>
      <c r="AO90" s="183"/>
      <c r="AP90" s="183"/>
      <c r="AQ90" s="28"/>
      <c r="AR90" s="29"/>
      <c r="AS90" s="186"/>
      <c r="AT90" s="18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6"/>
      <c r="AT91" s="18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69" t="s">
        <v>52</v>
      </c>
      <c r="D92" s="170"/>
      <c r="E92" s="170"/>
      <c r="F92" s="170"/>
      <c r="G92" s="170"/>
      <c r="H92" s="56"/>
      <c r="I92" s="171" t="s">
        <v>53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54</v>
      </c>
      <c r="AH92" s="170"/>
      <c r="AI92" s="170"/>
      <c r="AJ92" s="170"/>
      <c r="AK92" s="170"/>
      <c r="AL92" s="170"/>
      <c r="AM92" s="170"/>
      <c r="AN92" s="171" t="s">
        <v>55</v>
      </c>
      <c r="AO92" s="170"/>
      <c r="AP92" s="173"/>
      <c r="AQ92" s="57" t="s">
        <v>56</v>
      </c>
      <c r="AR92" s="29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70</v>
      </c>
      <c r="BT94" s="73" t="s">
        <v>71</v>
      </c>
      <c r="BU94" s="74" t="s">
        <v>72</v>
      </c>
      <c r="BV94" s="73" t="s">
        <v>73</v>
      </c>
      <c r="BW94" s="73" t="s">
        <v>4</v>
      </c>
      <c r="BX94" s="73" t="s">
        <v>74</v>
      </c>
      <c r="CL94" s="73" t="s">
        <v>1</v>
      </c>
    </row>
    <row r="95" spans="1:91" s="7" customFormat="1" ht="16.5" customHeight="1">
      <c r="A95" s="75" t="s">
        <v>75</v>
      </c>
      <c r="B95" s="76"/>
      <c r="C95" s="77"/>
      <c r="D95" s="176" t="s">
        <v>76</v>
      </c>
      <c r="E95" s="176"/>
      <c r="F95" s="176"/>
      <c r="G95" s="176"/>
      <c r="H95" s="176"/>
      <c r="I95" s="78"/>
      <c r="J95" s="176" t="s">
        <v>285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'SO_01 - Oprava mostu'!J30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9" t="s">
        <v>77</v>
      </c>
      <c r="AR95" s="76"/>
      <c r="AS95" s="80">
        <v>0</v>
      </c>
      <c r="AT95" s="81">
        <f>ROUND(SUM(AV95:AW95),2)</f>
        <v>0</v>
      </c>
      <c r="AU95" s="82">
        <f>'SO_01 - Oprava mostu'!P116</f>
        <v>0</v>
      </c>
      <c r="AV95" s="81">
        <f>'SO_01 - Oprava mostu'!J33</f>
        <v>0</v>
      </c>
      <c r="AW95" s="81">
        <f>'SO_01 - Oprava mostu'!J34</f>
        <v>0</v>
      </c>
      <c r="AX95" s="81">
        <f>'SO_01 - Oprava mostu'!J35</f>
        <v>0</v>
      </c>
      <c r="AY95" s="81">
        <f>'SO_01 - Oprava mostu'!J36</f>
        <v>0</v>
      </c>
      <c r="AZ95" s="81">
        <f>'SO_01 - Oprava mostu'!F33</f>
        <v>0</v>
      </c>
      <c r="BA95" s="81">
        <f>'SO_01 - Oprava mostu'!F34</f>
        <v>0</v>
      </c>
      <c r="BB95" s="81">
        <f>'SO_01 - Oprava mostu'!F35</f>
        <v>0</v>
      </c>
      <c r="BC95" s="81">
        <f>'SO_01 - Oprava mostu'!F36</f>
        <v>0</v>
      </c>
      <c r="BD95" s="83">
        <f>'SO_01 - Oprava mostu'!F37</f>
        <v>0</v>
      </c>
      <c r="BT95" s="84" t="s">
        <v>78</v>
      </c>
      <c r="BV95" s="84" t="s">
        <v>73</v>
      </c>
      <c r="BW95" s="84" t="s">
        <v>79</v>
      </c>
      <c r="BX95" s="84" t="s">
        <v>4</v>
      </c>
      <c r="CL95" s="84" t="s">
        <v>1</v>
      </c>
      <c r="CM95" s="84" t="s">
        <v>80</v>
      </c>
    </row>
    <row r="96" spans="1:57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_01 - Provozní oprava 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tabSelected="1" workbookViewId="0" topLeftCell="A149">
      <selection activeCell="W18" sqref="W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3" t="s">
        <v>79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s="1" customFormat="1" ht="24.95" customHeight="1">
      <c r="B4" s="16"/>
      <c r="D4" s="17" t="s">
        <v>81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3" t="s">
        <v>15</v>
      </c>
      <c r="L6" s="16"/>
    </row>
    <row r="7" spans="2:12" s="1" customFormat="1" ht="16.5" customHeight="1">
      <c r="B7" s="16"/>
      <c r="E7" s="207" t="str">
        <f>'Rekapitulace stavby'!K6</f>
        <v>Oprava mostu - ev.č. 1699-3a, Rejštejn</v>
      </c>
      <c r="F7" s="208"/>
      <c r="G7" s="208"/>
      <c r="H7" s="208"/>
      <c r="L7" s="16"/>
    </row>
    <row r="8" spans="1:31" s="2" customFormat="1" ht="12" customHeight="1">
      <c r="A8" s="28"/>
      <c r="B8" s="29"/>
      <c r="C8" s="28"/>
      <c r="D8" s="23" t="s">
        <v>82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79" t="s">
        <v>284</v>
      </c>
      <c r="F9" s="206"/>
      <c r="G9" s="206"/>
      <c r="H9" s="206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16</v>
      </c>
      <c r="E11" s="28"/>
      <c r="F11" s="21" t="s">
        <v>1</v>
      </c>
      <c r="G11" s="28"/>
      <c r="H11" s="28"/>
      <c r="I11" s="23" t="s">
        <v>17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18</v>
      </c>
      <c r="E12" s="28"/>
      <c r="F12" s="21" t="s">
        <v>19</v>
      </c>
      <c r="G12" s="28"/>
      <c r="H12" s="28"/>
      <c r="I12" s="23" t="s">
        <v>20</v>
      </c>
      <c r="J12" s="51" t="str">
        <f>'Rekapitulace stavby'!AN8</f>
        <v>30. 1. 2023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22</v>
      </c>
      <c r="E14" s="28"/>
      <c r="F14" s="28"/>
      <c r="G14" s="28"/>
      <c r="H14" s="28"/>
      <c r="I14" s="23" t="s">
        <v>23</v>
      </c>
      <c r="J14" s="21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tr">
        <f>IF('Rekapitulace stavby'!E11="","",'Rekapitulace stavby'!E11)</f>
        <v xml:space="preserve"> </v>
      </c>
      <c r="F15" s="28"/>
      <c r="G15" s="28"/>
      <c r="H15" s="28"/>
      <c r="I15" s="23" t="s">
        <v>24</v>
      </c>
      <c r="J15" s="21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23</v>
      </c>
      <c r="J17" s="24" t="str">
        <f>'Rekapitulace stavby'!AN13</f>
        <v>Vyplň údaj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9" t="str">
        <f>'Rekapitulace stavby'!E14</f>
        <v>Vyplň údaj</v>
      </c>
      <c r="F18" s="198"/>
      <c r="G18" s="198"/>
      <c r="H18" s="198"/>
      <c r="I18" s="23" t="s">
        <v>24</v>
      </c>
      <c r="J18" s="24" t="str">
        <f>'Rekapitulace stavby'!AN14</f>
        <v>Vyplň údaj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23</v>
      </c>
      <c r="J20" s="21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tr">
        <f>IF('Rekapitulace stavby'!E17="","",'Rekapitulace stavby'!E17)</f>
        <v xml:space="preserve"> </v>
      </c>
      <c r="F21" s="28"/>
      <c r="G21" s="28"/>
      <c r="H21" s="28"/>
      <c r="I21" s="23" t="s">
        <v>24</v>
      </c>
      <c r="J21" s="21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29</v>
      </c>
      <c r="E23" s="28"/>
      <c r="F23" s="28"/>
      <c r="G23" s="28"/>
      <c r="H23" s="28"/>
      <c r="I23" s="23" t="s">
        <v>23</v>
      </c>
      <c r="J23" s="21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IF('Rekapitulace stavby'!E20="","",'Rekapitulace stavby'!E20)</f>
        <v xml:space="preserve"> </v>
      </c>
      <c r="F24" s="28"/>
      <c r="G24" s="28"/>
      <c r="H24" s="28"/>
      <c r="I24" s="23" t="s">
        <v>24</v>
      </c>
      <c r="J24" s="21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30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86"/>
      <c r="B27" s="87"/>
      <c r="C27" s="86"/>
      <c r="D27" s="86"/>
      <c r="E27" s="202" t="s">
        <v>1</v>
      </c>
      <c r="F27" s="202"/>
      <c r="G27" s="202"/>
      <c r="H27" s="202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89" t="s">
        <v>31</v>
      </c>
      <c r="E30" s="28"/>
      <c r="F30" s="28"/>
      <c r="G30" s="28"/>
      <c r="H30" s="28"/>
      <c r="I30" s="28"/>
      <c r="J30" s="67">
        <f>ROUND(J116,2)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0" t="s">
        <v>35</v>
      </c>
      <c r="E33" s="23" t="s">
        <v>36</v>
      </c>
      <c r="F33" s="91">
        <f>ROUND((SUM(BE116:BE183)),2)</f>
        <v>0</v>
      </c>
      <c r="G33" s="28"/>
      <c r="H33" s="28"/>
      <c r="I33" s="92">
        <v>0.21</v>
      </c>
      <c r="J33" s="91">
        <f>ROUND(((SUM(BE116:BE183))*I33),2)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37</v>
      </c>
      <c r="F34" s="91">
        <f>ROUND((SUM(BF116:BF183)),2)</f>
        <v>0</v>
      </c>
      <c r="G34" s="28"/>
      <c r="H34" s="28"/>
      <c r="I34" s="92">
        <v>0.15</v>
      </c>
      <c r="J34" s="91">
        <f>ROUND(((SUM(BF116:BF183))*I34),2)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3" t="s">
        <v>38</v>
      </c>
      <c r="F35" s="91">
        <f>ROUND((SUM(BG116:BG183)),2)</f>
        <v>0</v>
      </c>
      <c r="G35" s="28"/>
      <c r="H35" s="28"/>
      <c r="I35" s="92">
        <v>0.21</v>
      </c>
      <c r="J35" s="91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3" t="s">
        <v>39</v>
      </c>
      <c r="F36" s="91">
        <f>ROUND((SUM(BH116:BH183)),2)</f>
        <v>0</v>
      </c>
      <c r="G36" s="28"/>
      <c r="H36" s="28"/>
      <c r="I36" s="92">
        <v>0.15</v>
      </c>
      <c r="J36" s="91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40</v>
      </c>
      <c r="F37" s="91">
        <f>ROUND((SUM(BI116:BI183)),2)</f>
        <v>0</v>
      </c>
      <c r="G37" s="28"/>
      <c r="H37" s="28"/>
      <c r="I37" s="92">
        <v>0</v>
      </c>
      <c r="J37" s="91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3"/>
      <c r="D39" s="94" t="s">
        <v>41</v>
      </c>
      <c r="E39" s="56"/>
      <c r="F39" s="56"/>
      <c r="G39" s="95" t="s">
        <v>42</v>
      </c>
      <c r="H39" s="96" t="s">
        <v>43</v>
      </c>
      <c r="I39" s="56"/>
      <c r="J39" s="97">
        <f>SUM(J30:J37)</f>
        <v>0</v>
      </c>
      <c r="K39" s="9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8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8"/>
      <c r="B61" s="29"/>
      <c r="C61" s="28"/>
      <c r="D61" s="41" t="s">
        <v>46</v>
      </c>
      <c r="E61" s="31"/>
      <c r="F61" s="99" t="s">
        <v>47</v>
      </c>
      <c r="G61" s="41" t="s">
        <v>46</v>
      </c>
      <c r="H61" s="31"/>
      <c r="I61" s="31"/>
      <c r="J61" s="100" t="s">
        <v>47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8"/>
      <c r="B65" s="29"/>
      <c r="C65" s="28"/>
      <c r="D65" s="39" t="s">
        <v>48</v>
      </c>
      <c r="E65" s="42"/>
      <c r="F65" s="42"/>
      <c r="G65" s="39" t="s">
        <v>49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8"/>
      <c r="B76" s="29"/>
      <c r="C76" s="28"/>
      <c r="D76" s="41" t="s">
        <v>46</v>
      </c>
      <c r="E76" s="31"/>
      <c r="F76" s="99" t="s">
        <v>47</v>
      </c>
      <c r="G76" s="41" t="s">
        <v>46</v>
      </c>
      <c r="H76" s="31"/>
      <c r="I76" s="31"/>
      <c r="J76" s="100" t="s">
        <v>47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7" t="s">
        <v>83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07" t="str">
        <f>E7</f>
        <v>Oprava mostu - ev.č. 1699-3a, Rejštejn</v>
      </c>
      <c r="F85" s="208"/>
      <c r="G85" s="208"/>
      <c r="H85" s="20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82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79" t="str">
        <f>E9</f>
        <v>SO_01 - Oprava mostu ev.č. 1699-3a</v>
      </c>
      <c r="F87" s="206"/>
      <c r="G87" s="206"/>
      <c r="H87" s="206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18</v>
      </c>
      <c r="D89" s="28"/>
      <c r="E89" s="28"/>
      <c r="F89" s="21" t="str">
        <f>F12</f>
        <v xml:space="preserve"> </v>
      </c>
      <c r="G89" s="28"/>
      <c r="H89" s="28"/>
      <c r="I89" s="23" t="s">
        <v>20</v>
      </c>
      <c r="J89" s="51" t="str">
        <f>IF(J12="","",J12)</f>
        <v>30. 1. 2023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22</v>
      </c>
      <c r="D91" s="28"/>
      <c r="E91" s="28"/>
      <c r="F91" s="21" t="str">
        <f>E15</f>
        <v xml:space="preserve"> </v>
      </c>
      <c r="G91" s="28"/>
      <c r="H91" s="28"/>
      <c r="I91" s="23" t="s">
        <v>27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>Vyplň údaj</v>
      </c>
      <c r="G92" s="28"/>
      <c r="H92" s="28"/>
      <c r="I92" s="23" t="s">
        <v>29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1" t="s">
        <v>84</v>
      </c>
      <c r="D94" s="93"/>
      <c r="E94" s="93"/>
      <c r="F94" s="93"/>
      <c r="G94" s="93"/>
      <c r="H94" s="93"/>
      <c r="I94" s="93"/>
      <c r="J94" s="102" t="s">
        <v>85</v>
      </c>
      <c r="K94" s="93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3" t="s">
        <v>86</v>
      </c>
      <c r="D96" s="28"/>
      <c r="E96" s="28"/>
      <c r="F96" s="28"/>
      <c r="G96" s="28"/>
      <c r="H96" s="28"/>
      <c r="I96" s="28"/>
      <c r="J96" s="67">
        <f>J116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87</v>
      </c>
    </row>
    <row r="97" spans="1:31" s="2" customFormat="1" ht="21.7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102" spans="1:31" s="2" customFormat="1" ht="6.95" customHeight="1">
      <c r="A102" s="28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4.95" customHeight="1">
      <c r="A103" s="28"/>
      <c r="B103" s="29"/>
      <c r="C103" s="17" t="s">
        <v>88</v>
      </c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2" customHeight="1">
      <c r="A105" s="28"/>
      <c r="B105" s="29"/>
      <c r="C105" s="23" t="s">
        <v>15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6.5" customHeight="1">
      <c r="A106" s="28"/>
      <c r="B106" s="29"/>
      <c r="C106" s="28"/>
      <c r="D106" s="28"/>
      <c r="E106" s="207" t="str">
        <f>E7</f>
        <v>Oprava mostu - ev.č. 1699-3a, Rejštejn</v>
      </c>
      <c r="F106" s="208"/>
      <c r="G106" s="208"/>
      <c r="H106" s="20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3" t="s">
        <v>82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179" t="str">
        <f>E9</f>
        <v>SO_01 - Oprava mostu ev.č. 1699-3a</v>
      </c>
      <c r="F108" s="206"/>
      <c r="G108" s="206"/>
      <c r="H108" s="206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3" t="s">
        <v>18</v>
      </c>
      <c r="D110" s="28"/>
      <c r="E110" s="28"/>
      <c r="F110" s="21" t="str">
        <f>F12</f>
        <v xml:space="preserve"> </v>
      </c>
      <c r="G110" s="28"/>
      <c r="H110" s="28"/>
      <c r="I110" s="23" t="s">
        <v>20</v>
      </c>
      <c r="J110" s="51" t="str">
        <f>IF(J12="","",J12)</f>
        <v>30. 1. 2023</v>
      </c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5.2" customHeight="1">
      <c r="A112" s="28"/>
      <c r="B112" s="29"/>
      <c r="C112" s="23" t="s">
        <v>22</v>
      </c>
      <c r="D112" s="28"/>
      <c r="E112" s="28"/>
      <c r="F112" s="21" t="str">
        <f>E15</f>
        <v xml:space="preserve"> </v>
      </c>
      <c r="G112" s="28"/>
      <c r="H112" s="28"/>
      <c r="I112" s="23" t="s">
        <v>27</v>
      </c>
      <c r="J112" s="26" t="str">
        <f>E21</f>
        <v xml:space="preserve"> 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5.2" customHeight="1">
      <c r="A113" s="28"/>
      <c r="B113" s="29"/>
      <c r="C113" s="23" t="s">
        <v>25</v>
      </c>
      <c r="D113" s="28"/>
      <c r="E113" s="28"/>
      <c r="F113" s="21" t="str">
        <f>IF(E18="","",E18)</f>
        <v>Vyplň údaj</v>
      </c>
      <c r="G113" s="28"/>
      <c r="H113" s="28"/>
      <c r="I113" s="23" t="s">
        <v>29</v>
      </c>
      <c r="J113" s="26" t="str">
        <f>E24</f>
        <v xml:space="preserve"> 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0.3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9" customFormat="1" ht="29.25" customHeight="1">
      <c r="A115" s="104"/>
      <c r="B115" s="105"/>
      <c r="C115" s="106" t="s">
        <v>89</v>
      </c>
      <c r="D115" s="107" t="s">
        <v>56</v>
      </c>
      <c r="E115" s="107" t="s">
        <v>52</v>
      </c>
      <c r="F115" s="107" t="s">
        <v>53</v>
      </c>
      <c r="G115" s="107" t="s">
        <v>90</v>
      </c>
      <c r="H115" s="107" t="s">
        <v>91</v>
      </c>
      <c r="I115" s="107" t="s">
        <v>92</v>
      </c>
      <c r="J115" s="108" t="s">
        <v>85</v>
      </c>
      <c r="K115" s="109" t="s">
        <v>93</v>
      </c>
      <c r="L115" s="110"/>
      <c r="M115" s="58" t="s">
        <v>1</v>
      </c>
      <c r="N115" s="59" t="s">
        <v>35</v>
      </c>
      <c r="O115" s="59" t="s">
        <v>94</v>
      </c>
      <c r="P115" s="59" t="s">
        <v>95</v>
      </c>
      <c r="Q115" s="59" t="s">
        <v>96</v>
      </c>
      <c r="R115" s="59" t="s">
        <v>97</v>
      </c>
      <c r="S115" s="59" t="s">
        <v>98</v>
      </c>
      <c r="T115" s="60" t="s">
        <v>99</v>
      </c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</row>
    <row r="116" spans="1:63" s="2" customFormat="1" ht="22.9" customHeight="1">
      <c r="A116" s="28"/>
      <c r="B116" s="29"/>
      <c r="C116" s="65" t="s">
        <v>100</v>
      </c>
      <c r="D116" s="28"/>
      <c r="E116" s="28"/>
      <c r="F116" s="28"/>
      <c r="G116" s="28"/>
      <c r="H116" s="28"/>
      <c r="I116" s="28"/>
      <c r="J116" s="111">
        <f>BK116</f>
        <v>0</v>
      </c>
      <c r="K116" s="28"/>
      <c r="L116" s="29"/>
      <c r="M116" s="61"/>
      <c r="N116" s="52"/>
      <c r="O116" s="62"/>
      <c r="P116" s="112">
        <f>SUM(P117:P183)</f>
        <v>0</v>
      </c>
      <c r="Q116" s="62"/>
      <c r="R116" s="112">
        <f>SUM(R117:R183)</f>
        <v>35.38718424</v>
      </c>
      <c r="S116" s="62"/>
      <c r="T116" s="113">
        <f>SUM(T117:T183)</f>
        <v>19.230839999999997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T116" s="13" t="s">
        <v>70</v>
      </c>
      <c r="AU116" s="13" t="s">
        <v>87</v>
      </c>
      <c r="BK116" s="114">
        <f>SUM(BK117:BK183)</f>
        <v>0</v>
      </c>
    </row>
    <row r="117" spans="1:65" s="2" customFormat="1" ht="24.2" customHeight="1">
      <c r="A117" s="28"/>
      <c r="B117" s="115"/>
      <c r="C117" s="116" t="s">
        <v>78</v>
      </c>
      <c r="D117" s="116" t="s">
        <v>101</v>
      </c>
      <c r="E117" s="117" t="s">
        <v>102</v>
      </c>
      <c r="F117" s="118" t="s">
        <v>103</v>
      </c>
      <c r="G117" s="119" t="s">
        <v>104</v>
      </c>
      <c r="H117" s="120">
        <v>10.2</v>
      </c>
      <c r="I117" s="121"/>
      <c r="J117" s="122">
        <f>ROUND(I117*H117,2)</f>
        <v>0</v>
      </c>
      <c r="K117" s="123"/>
      <c r="L117" s="29"/>
      <c r="M117" s="124" t="s">
        <v>1</v>
      </c>
      <c r="N117" s="125" t="s">
        <v>36</v>
      </c>
      <c r="O117" s="54"/>
      <c r="P117" s="126">
        <f>O117*H117</f>
        <v>0</v>
      </c>
      <c r="Q117" s="126">
        <v>4E-05</v>
      </c>
      <c r="R117" s="126">
        <f>Q117*H117</f>
        <v>0.000408</v>
      </c>
      <c r="S117" s="126">
        <v>0.115</v>
      </c>
      <c r="T117" s="127">
        <f>S117*H117</f>
        <v>1.173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28" t="s">
        <v>105</v>
      </c>
      <c r="AT117" s="128" t="s">
        <v>101</v>
      </c>
      <c r="AU117" s="128" t="s">
        <v>71</v>
      </c>
      <c r="AY117" s="13" t="s">
        <v>106</v>
      </c>
      <c r="BE117" s="129">
        <f>IF(N117="základní",J117,0)</f>
        <v>0</v>
      </c>
      <c r="BF117" s="129">
        <f>IF(N117="snížená",J117,0)</f>
        <v>0</v>
      </c>
      <c r="BG117" s="129">
        <f>IF(N117="zákl. přenesená",J117,0)</f>
        <v>0</v>
      </c>
      <c r="BH117" s="129">
        <f>IF(N117="sníž. přenesená",J117,0)</f>
        <v>0</v>
      </c>
      <c r="BI117" s="129">
        <f>IF(N117="nulová",J117,0)</f>
        <v>0</v>
      </c>
      <c r="BJ117" s="13" t="s">
        <v>78</v>
      </c>
      <c r="BK117" s="129">
        <f>ROUND(I117*H117,2)</f>
        <v>0</v>
      </c>
      <c r="BL117" s="13" t="s">
        <v>105</v>
      </c>
      <c r="BM117" s="128" t="s">
        <v>107</v>
      </c>
    </row>
    <row r="118" spans="1:47" s="2" customFormat="1" ht="19.5">
      <c r="A118" s="28"/>
      <c r="B118" s="29"/>
      <c r="C118" s="28"/>
      <c r="D118" s="130" t="s">
        <v>108</v>
      </c>
      <c r="E118" s="28"/>
      <c r="F118" s="131" t="s">
        <v>109</v>
      </c>
      <c r="G118" s="28"/>
      <c r="H118" s="28"/>
      <c r="I118" s="132"/>
      <c r="J118" s="28"/>
      <c r="K118" s="28"/>
      <c r="L118" s="29"/>
      <c r="M118" s="133"/>
      <c r="N118" s="134"/>
      <c r="O118" s="54"/>
      <c r="P118" s="54"/>
      <c r="Q118" s="54"/>
      <c r="R118" s="54"/>
      <c r="S118" s="54"/>
      <c r="T118" s="55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3" t="s">
        <v>108</v>
      </c>
      <c r="AU118" s="13" t="s">
        <v>71</v>
      </c>
    </row>
    <row r="119" spans="1:65" s="2" customFormat="1" ht="24.2" customHeight="1">
      <c r="A119" s="28"/>
      <c r="B119" s="115"/>
      <c r="C119" s="116" t="s">
        <v>80</v>
      </c>
      <c r="D119" s="116" t="s">
        <v>101</v>
      </c>
      <c r="E119" s="117" t="s">
        <v>110</v>
      </c>
      <c r="F119" s="118" t="s">
        <v>111</v>
      </c>
      <c r="G119" s="119" t="s">
        <v>104</v>
      </c>
      <c r="H119" s="120">
        <v>10.2</v>
      </c>
      <c r="I119" s="121"/>
      <c r="J119" s="122">
        <f>ROUND(I119*H119,2)</f>
        <v>0</v>
      </c>
      <c r="K119" s="123"/>
      <c r="L119" s="29"/>
      <c r="M119" s="124" t="s">
        <v>1</v>
      </c>
      <c r="N119" s="125" t="s">
        <v>36</v>
      </c>
      <c r="O119" s="54"/>
      <c r="P119" s="126">
        <f>O119*H119</f>
        <v>0</v>
      </c>
      <c r="Q119" s="126">
        <v>0</v>
      </c>
      <c r="R119" s="126">
        <f>Q119*H119</f>
        <v>0</v>
      </c>
      <c r="S119" s="126">
        <v>0.22</v>
      </c>
      <c r="T119" s="127">
        <f>S119*H119</f>
        <v>2.2439999999999998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28" t="s">
        <v>105</v>
      </c>
      <c r="AT119" s="128" t="s">
        <v>101</v>
      </c>
      <c r="AU119" s="128" t="s">
        <v>71</v>
      </c>
      <c r="AY119" s="13" t="s">
        <v>106</v>
      </c>
      <c r="BE119" s="129">
        <f>IF(N119="základní",J119,0)</f>
        <v>0</v>
      </c>
      <c r="BF119" s="129">
        <f>IF(N119="snížená",J119,0)</f>
        <v>0</v>
      </c>
      <c r="BG119" s="129">
        <f>IF(N119="zákl. přenesená",J119,0)</f>
        <v>0</v>
      </c>
      <c r="BH119" s="129">
        <f>IF(N119="sníž. přenesená",J119,0)</f>
        <v>0</v>
      </c>
      <c r="BI119" s="129">
        <f>IF(N119="nulová",J119,0)</f>
        <v>0</v>
      </c>
      <c r="BJ119" s="13" t="s">
        <v>78</v>
      </c>
      <c r="BK119" s="129">
        <f>ROUND(I119*H119,2)</f>
        <v>0</v>
      </c>
      <c r="BL119" s="13" t="s">
        <v>105</v>
      </c>
      <c r="BM119" s="128" t="s">
        <v>112</v>
      </c>
    </row>
    <row r="120" spans="1:47" s="2" customFormat="1" ht="19.5">
      <c r="A120" s="28"/>
      <c r="B120" s="29"/>
      <c r="C120" s="28"/>
      <c r="D120" s="130" t="s">
        <v>108</v>
      </c>
      <c r="E120" s="28"/>
      <c r="F120" s="131" t="s">
        <v>113</v>
      </c>
      <c r="G120" s="28"/>
      <c r="H120" s="28"/>
      <c r="I120" s="132"/>
      <c r="J120" s="28"/>
      <c r="K120" s="28"/>
      <c r="L120" s="29"/>
      <c r="M120" s="133"/>
      <c r="N120" s="134"/>
      <c r="O120" s="54"/>
      <c r="P120" s="54"/>
      <c r="Q120" s="54"/>
      <c r="R120" s="54"/>
      <c r="S120" s="54"/>
      <c r="T120" s="55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3" t="s">
        <v>108</v>
      </c>
      <c r="AU120" s="13" t="s">
        <v>71</v>
      </c>
    </row>
    <row r="121" spans="1:65" s="2" customFormat="1" ht="24.2" customHeight="1">
      <c r="A121" s="28"/>
      <c r="B121" s="115"/>
      <c r="C121" s="116" t="s">
        <v>114</v>
      </c>
      <c r="D121" s="116" t="s">
        <v>101</v>
      </c>
      <c r="E121" s="117" t="s">
        <v>115</v>
      </c>
      <c r="F121" s="118" t="s">
        <v>116</v>
      </c>
      <c r="G121" s="119" t="s">
        <v>104</v>
      </c>
      <c r="H121" s="120">
        <v>18.36</v>
      </c>
      <c r="I121" s="121"/>
      <c r="J121" s="122">
        <f>ROUND(I121*H121,2)</f>
        <v>0</v>
      </c>
      <c r="K121" s="123"/>
      <c r="L121" s="29"/>
      <c r="M121" s="124" t="s">
        <v>1</v>
      </c>
      <c r="N121" s="125" t="s">
        <v>36</v>
      </c>
      <c r="O121" s="54"/>
      <c r="P121" s="126">
        <f>O121*H121</f>
        <v>0</v>
      </c>
      <c r="Q121" s="126">
        <v>0</v>
      </c>
      <c r="R121" s="126">
        <f>Q121*H121</f>
        <v>0</v>
      </c>
      <c r="S121" s="126">
        <v>0.29</v>
      </c>
      <c r="T121" s="127">
        <f>S121*H121</f>
        <v>5.3244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28" t="s">
        <v>105</v>
      </c>
      <c r="AT121" s="128" t="s">
        <v>101</v>
      </c>
      <c r="AU121" s="128" t="s">
        <v>71</v>
      </c>
      <c r="AY121" s="13" t="s">
        <v>106</v>
      </c>
      <c r="BE121" s="129">
        <f>IF(N121="základní",J121,0)</f>
        <v>0</v>
      </c>
      <c r="BF121" s="129">
        <f>IF(N121="snížená",J121,0)</f>
        <v>0</v>
      </c>
      <c r="BG121" s="129">
        <f>IF(N121="zákl. přenesená",J121,0)</f>
        <v>0</v>
      </c>
      <c r="BH121" s="129">
        <f>IF(N121="sníž. přenesená",J121,0)</f>
        <v>0</v>
      </c>
      <c r="BI121" s="129">
        <f>IF(N121="nulová",J121,0)</f>
        <v>0</v>
      </c>
      <c r="BJ121" s="13" t="s">
        <v>78</v>
      </c>
      <c r="BK121" s="129">
        <f>ROUND(I121*H121,2)</f>
        <v>0</v>
      </c>
      <c r="BL121" s="13" t="s">
        <v>105</v>
      </c>
      <c r="BM121" s="128" t="s">
        <v>117</v>
      </c>
    </row>
    <row r="122" spans="1:47" s="2" customFormat="1" ht="19.5">
      <c r="A122" s="28"/>
      <c r="B122" s="29"/>
      <c r="C122" s="28"/>
      <c r="D122" s="130" t="s">
        <v>108</v>
      </c>
      <c r="E122" s="28"/>
      <c r="F122" s="131" t="s">
        <v>118</v>
      </c>
      <c r="G122" s="28"/>
      <c r="H122" s="28"/>
      <c r="I122" s="132"/>
      <c r="J122" s="28"/>
      <c r="K122" s="28"/>
      <c r="L122" s="29"/>
      <c r="M122" s="133"/>
      <c r="N122" s="134"/>
      <c r="O122" s="54"/>
      <c r="P122" s="54"/>
      <c r="Q122" s="54"/>
      <c r="R122" s="54"/>
      <c r="S122" s="54"/>
      <c r="T122" s="55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3" t="s">
        <v>108</v>
      </c>
      <c r="AU122" s="13" t="s">
        <v>71</v>
      </c>
    </row>
    <row r="123" spans="1:65" s="2" customFormat="1" ht="24.2" customHeight="1">
      <c r="A123" s="28"/>
      <c r="B123" s="115"/>
      <c r="C123" s="116" t="s">
        <v>105</v>
      </c>
      <c r="D123" s="116" t="s">
        <v>101</v>
      </c>
      <c r="E123" s="117" t="s">
        <v>119</v>
      </c>
      <c r="F123" s="118" t="s">
        <v>120</v>
      </c>
      <c r="G123" s="119" t="s">
        <v>104</v>
      </c>
      <c r="H123" s="120">
        <v>14.76</v>
      </c>
      <c r="I123" s="121"/>
      <c r="J123" s="122">
        <f>ROUND(I123*H123,2)</f>
        <v>0</v>
      </c>
      <c r="K123" s="123"/>
      <c r="L123" s="29"/>
      <c r="M123" s="124" t="s">
        <v>1</v>
      </c>
      <c r="N123" s="125" t="s">
        <v>36</v>
      </c>
      <c r="O123" s="54"/>
      <c r="P123" s="126">
        <f>O123*H123</f>
        <v>0</v>
      </c>
      <c r="Q123" s="126">
        <v>0</v>
      </c>
      <c r="R123" s="126">
        <f>Q123*H123</f>
        <v>0</v>
      </c>
      <c r="S123" s="126">
        <v>0.24</v>
      </c>
      <c r="T123" s="127">
        <f>S123*H123</f>
        <v>3.5423999999999998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28" t="s">
        <v>105</v>
      </c>
      <c r="AT123" s="128" t="s">
        <v>101</v>
      </c>
      <c r="AU123" s="128" t="s">
        <v>71</v>
      </c>
      <c r="AY123" s="13" t="s">
        <v>106</v>
      </c>
      <c r="BE123" s="129">
        <f>IF(N123="základní",J123,0)</f>
        <v>0</v>
      </c>
      <c r="BF123" s="129">
        <f>IF(N123="snížená",J123,0)</f>
        <v>0</v>
      </c>
      <c r="BG123" s="129">
        <f>IF(N123="zákl. přenesená",J123,0)</f>
        <v>0</v>
      </c>
      <c r="BH123" s="129">
        <f>IF(N123="sníž. přenesená",J123,0)</f>
        <v>0</v>
      </c>
      <c r="BI123" s="129">
        <f>IF(N123="nulová",J123,0)</f>
        <v>0</v>
      </c>
      <c r="BJ123" s="13" t="s">
        <v>78</v>
      </c>
      <c r="BK123" s="129">
        <f>ROUND(I123*H123,2)</f>
        <v>0</v>
      </c>
      <c r="BL123" s="13" t="s">
        <v>105</v>
      </c>
      <c r="BM123" s="128" t="s">
        <v>121</v>
      </c>
    </row>
    <row r="124" spans="1:47" s="2" customFormat="1" ht="19.5">
      <c r="A124" s="28"/>
      <c r="B124" s="29"/>
      <c r="C124" s="28"/>
      <c r="D124" s="130" t="s">
        <v>108</v>
      </c>
      <c r="E124" s="28"/>
      <c r="F124" s="131" t="s">
        <v>122</v>
      </c>
      <c r="G124" s="28"/>
      <c r="H124" s="28"/>
      <c r="I124" s="132"/>
      <c r="J124" s="28"/>
      <c r="K124" s="28"/>
      <c r="L124" s="29"/>
      <c r="M124" s="133"/>
      <c r="N124" s="134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3" t="s">
        <v>108</v>
      </c>
      <c r="AU124" s="13" t="s">
        <v>71</v>
      </c>
    </row>
    <row r="125" spans="1:65" s="2" customFormat="1" ht="24.2" customHeight="1">
      <c r="A125" s="28"/>
      <c r="B125" s="115"/>
      <c r="C125" s="116" t="s">
        <v>123</v>
      </c>
      <c r="D125" s="116" t="s">
        <v>101</v>
      </c>
      <c r="E125" s="117" t="s">
        <v>124</v>
      </c>
      <c r="F125" s="118" t="s">
        <v>125</v>
      </c>
      <c r="G125" s="119" t="s">
        <v>126</v>
      </c>
      <c r="H125" s="120">
        <v>40</v>
      </c>
      <c r="I125" s="121"/>
      <c r="J125" s="122">
        <f>ROUND(I125*H125,2)</f>
        <v>0</v>
      </c>
      <c r="K125" s="123"/>
      <c r="L125" s="29"/>
      <c r="M125" s="124" t="s">
        <v>1</v>
      </c>
      <c r="N125" s="125" t="s">
        <v>36</v>
      </c>
      <c r="O125" s="54"/>
      <c r="P125" s="126">
        <f>O125*H125</f>
        <v>0</v>
      </c>
      <c r="Q125" s="126">
        <v>9E-05</v>
      </c>
      <c r="R125" s="126">
        <f>Q125*H125</f>
        <v>0.0036000000000000003</v>
      </c>
      <c r="S125" s="126">
        <v>0.042</v>
      </c>
      <c r="T125" s="127">
        <f>S125*H125</f>
        <v>1.6800000000000002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28" t="s">
        <v>105</v>
      </c>
      <c r="AT125" s="128" t="s">
        <v>101</v>
      </c>
      <c r="AU125" s="128" t="s">
        <v>71</v>
      </c>
      <c r="AY125" s="13" t="s">
        <v>106</v>
      </c>
      <c r="BE125" s="129">
        <f>IF(N125="základní",J125,0)</f>
        <v>0</v>
      </c>
      <c r="BF125" s="129">
        <f>IF(N125="snížená",J125,0)</f>
        <v>0</v>
      </c>
      <c r="BG125" s="129">
        <f>IF(N125="zákl. přenesená",J125,0)</f>
        <v>0</v>
      </c>
      <c r="BH125" s="129">
        <f>IF(N125="sníž. přenesená",J125,0)</f>
        <v>0</v>
      </c>
      <c r="BI125" s="129">
        <f>IF(N125="nulová",J125,0)</f>
        <v>0</v>
      </c>
      <c r="BJ125" s="13" t="s">
        <v>78</v>
      </c>
      <c r="BK125" s="129">
        <f>ROUND(I125*H125,2)</f>
        <v>0</v>
      </c>
      <c r="BL125" s="13" t="s">
        <v>105</v>
      </c>
      <c r="BM125" s="128" t="s">
        <v>127</v>
      </c>
    </row>
    <row r="126" spans="1:47" s="2" customFormat="1" ht="19.5">
      <c r="A126" s="28"/>
      <c r="B126" s="29"/>
      <c r="C126" s="28"/>
      <c r="D126" s="130" t="s">
        <v>108</v>
      </c>
      <c r="E126" s="28"/>
      <c r="F126" s="131" t="s">
        <v>128</v>
      </c>
      <c r="G126" s="28"/>
      <c r="H126" s="28"/>
      <c r="I126" s="132"/>
      <c r="J126" s="28"/>
      <c r="K126" s="28"/>
      <c r="L126" s="29"/>
      <c r="M126" s="133"/>
      <c r="N126" s="134"/>
      <c r="O126" s="54"/>
      <c r="P126" s="54"/>
      <c r="Q126" s="54"/>
      <c r="R126" s="54"/>
      <c r="S126" s="54"/>
      <c r="T126" s="55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3" t="s">
        <v>108</v>
      </c>
      <c r="AU126" s="13" t="s">
        <v>71</v>
      </c>
    </row>
    <row r="127" spans="1:65" s="2" customFormat="1" ht="33" customHeight="1">
      <c r="A127" s="28"/>
      <c r="B127" s="115"/>
      <c r="C127" s="116" t="s">
        <v>129</v>
      </c>
      <c r="D127" s="116" t="s">
        <v>101</v>
      </c>
      <c r="E127" s="117" t="s">
        <v>130</v>
      </c>
      <c r="F127" s="118" t="s">
        <v>131</v>
      </c>
      <c r="G127" s="119" t="s">
        <v>132</v>
      </c>
      <c r="H127" s="120">
        <v>4.86</v>
      </c>
      <c r="I127" s="121"/>
      <c r="J127" s="122">
        <f>ROUND(I127*H127,2)</f>
        <v>0</v>
      </c>
      <c r="K127" s="123"/>
      <c r="L127" s="29"/>
      <c r="M127" s="124" t="s">
        <v>1</v>
      </c>
      <c r="N127" s="125" t="s">
        <v>36</v>
      </c>
      <c r="O127" s="54"/>
      <c r="P127" s="126">
        <f>O127*H127</f>
        <v>0</v>
      </c>
      <c r="Q127" s="126">
        <v>0</v>
      </c>
      <c r="R127" s="126">
        <f>Q127*H127</f>
        <v>0</v>
      </c>
      <c r="S127" s="126">
        <v>0</v>
      </c>
      <c r="T127" s="127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28" t="s">
        <v>105</v>
      </c>
      <c r="AT127" s="128" t="s">
        <v>101</v>
      </c>
      <c r="AU127" s="128" t="s">
        <v>71</v>
      </c>
      <c r="AY127" s="13" t="s">
        <v>106</v>
      </c>
      <c r="BE127" s="129">
        <f>IF(N127="základní",J127,0)</f>
        <v>0</v>
      </c>
      <c r="BF127" s="129">
        <f>IF(N127="snížená",J127,0)</f>
        <v>0</v>
      </c>
      <c r="BG127" s="129">
        <f>IF(N127="zákl. přenesená",J127,0)</f>
        <v>0</v>
      </c>
      <c r="BH127" s="129">
        <f>IF(N127="sníž. přenesená",J127,0)</f>
        <v>0</v>
      </c>
      <c r="BI127" s="129">
        <f>IF(N127="nulová",J127,0)</f>
        <v>0</v>
      </c>
      <c r="BJ127" s="13" t="s">
        <v>78</v>
      </c>
      <c r="BK127" s="129">
        <f>ROUND(I127*H127,2)</f>
        <v>0</v>
      </c>
      <c r="BL127" s="13" t="s">
        <v>105</v>
      </c>
      <c r="BM127" s="128" t="s">
        <v>133</v>
      </c>
    </row>
    <row r="128" spans="1:65" s="2" customFormat="1" ht="16.5" customHeight="1">
      <c r="A128" s="28"/>
      <c r="B128" s="115"/>
      <c r="C128" s="135" t="s">
        <v>134</v>
      </c>
      <c r="D128" s="135" t="s">
        <v>135</v>
      </c>
      <c r="E128" s="136" t="s">
        <v>136</v>
      </c>
      <c r="F128" s="137" t="s">
        <v>137</v>
      </c>
      <c r="G128" s="138" t="s">
        <v>138</v>
      </c>
      <c r="H128" s="139">
        <v>9.72</v>
      </c>
      <c r="I128" s="140"/>
      <c r="J128" s="141">
        <f>ROUND(I128*H128,2)</f>
        <v>0</v>
      </c>
      <c r="K128" s="142"/>
      <c r="L128" s="143"/>
      <c r="M128" s="144" t="s">
        <v>1</v>
      </c>
      <c r="N128" s="145" t="s">
        <v>36</v>
      </c>
      <c r="O128" s="54"/>
      <c r="P128" s="126">
        <f>O128*H128</f>
        <v>0</v>
      </c>
      <c r="Q128" s="126">
        <v>1</v>
      </c>
      <c r="R128" s="126">
        <f>Q128*H128</f>
        <v>9.72</v>
      </c>
      <c r="S128" s="126">
        <v>0</v>
      </c>
      <c r="T128" s="127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28" t="s">
        <v>139</v>
      </c>
      <c r="AT128" s="128" t="s">
        <v>135</v>
      </c>
      <c r="AU128" s="128" t="s">
        <v>71</v>
      </c>
      <c r="AY128" s="13" t="s">
        <v>106</v>
      </c>
      <c r="BE128" s="129">
        <f>IF(N128="základní",J128,0)</f>
        <v>0</v>
      </c>
      <c r="BF128" s="129">
        <f>IF(N128="snížená",J128,0)</f>
        <v>0</v>
      </c>
      <c r="BG128" s="129">
        <f>IF(N128="zákl. přenesená",J128,0)</f>
        <v>0</v>
      </c>
      <c r="BH128" s="129">
        <f>IF(N128="sníž. přenesená",J128,0)</f>
        <v>0</v>
      </c>
      <c r="BI128" s="129">
        <f>IF(N128="nulová",J128,0)</f>
        <v>0</v>
      </c>
      <c r="BJ128" s="13" t="s">
        <v>78</v>
      </c>
      <c r="BK128" s="129">
        <f>ROUND(I128*H128,2)</f>
        <v>0</v>
      </c>
      <c r="BL128" s="13" t="s">
        <v>105</v>
      </c>
      <c r="BM128" s="128" t="s">
        <v>140</v>
      </c>
    </row>
    <row r="129" spans="2:51" s="10" customFormat="1" ht="12">
      <c r="B129" s="146"/>
      <c r="D129" s="130" t="s">
        <v>141</v>
      </c>
      <c r="F129" s="147" t="s">
        <v>142</v>
      </c>
      <c r="H129" s="148">
        <v>9.72</v>
      </c>
      <c r="I129" s="149"/>
      <c r="L129" s="146"/>
      <c r="M129" s="150"/>
      <c r="N129" s="151"/>
      <c r="O129" s="151"/>
      <c r="P129" s="151"/>
      <c r="Q129" s="151"/>
      <c r="R129" s="151"/>
      <c r="S129" s="151"/>
      <c r="T129" s="152"/>
      <c r="AT129" s="153" t="s">
        <v>141</v>
      </c>
      <c r="AU129" s="153" t="s">
        <v>71</v>
      </c>
      <c r="AV129" s="10" t="s">
        <v>80</v>
      </c>
      <c r="AW129" s="10" t="s">
        <v>3</v>
      </c>
      <c r="AX129" s="10" t="s">
        <v>78</v>
      </c>
      <c r="AY129" s="153" t="s">
        <v>106</v>
      </c>
    </row>
    <row r="130" spans="1:65" s="2" customFormat="1" ht="16.5" customHeight="1">
      <c r="A130" s="28"/>
      <c r="B130" s="115"/>
      <c r="C130" s="116" t="s">
        <v>139</v>
      </c>
      <c r="D130" s="116" t="s">
        <v>101</v>
      </c>
      <c r="E130" s="117" t="s">
        <v>143</v>
      </c>
      <c r="F130" s="118" t="s">
        <v>144</v>
      </c>
      <c r="G130" s="119" t="s">
        <v>132</v>
      </c>
      <c r="H130" s="120">
        <v>1</v>
      </c>
      <c r="I130" s="121"/>
      <c r="J130" s="122">
        <f>ROUND(I130*H130,2)</f>
        <v>0</v>
      </c>
      <c r="K130" s="123"/>
      <c r="L130" s="29"/>
      <c r="M130" s="124" t="s">
        <v>1</v>
      </c>
      <c r="N130" s="125" t="s">
        <v>36</v>
      </c>
      <c r="O130" s="54"/>
      <c r="P130" s="126">
        <f>O130*H130</f>
        <v>0</v>
      </c>
      <c r="Q130" s="126">
        <v>0.12171</v>
      </c>
      <c r="R130" s="126">
        <f>Q130*H130</f>
        <v>0.12171</v>
      </c>
      <c r="S130" s="126">
        <v>2.4</v>
      </c>
      <c r="T130" s="127">
        <f>S130*H130</f>
        <v>2.4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28" t="s">
        <v>105</v>
      </c>
      <c r="AT130" s="128" t="s">
        <v>101</v>
      </c>
      <c r="AU130" s="128" t="s">
        <v>71</v>
      </c>
      <c r="AY130" s="13" t="s">
        <v>106</v>
      </c>
      <c r="BE130" s="129">
        <f>IF(N130="základní",J130,0)</f>
        <v>0</v>
      </c>
      <c r="BF130" s="129">
        <f>IF(N130="snížená",J130,0)</f>
        <v>0</v>
      </c>
      <c r="BG130" s="129">
        <f>IF(N130="zákl. přenesená",J130,0)</f>
        <v>0</v>
      </c>
      <c r="BH130" s="129">
        <f>IF(N130="sníž. přenesená",J130,0)</f>
        <v>0</v>
      </c>
      <c r="BI130" s="129">
        <f>IF(N130="nulová",J130,0)</f>
        <v>0</v>
      </c>
      <c r="BJ130" s="13" t="s">
        <v>78</v>
      </c>
      <c r="BK130" s="129">
        <f>ROUND(I130*H130,2)</f>
        <v>0</v>
      </c>
      <c r="BL130" s="13" t="s">
        <v>105</v>
      </c>
      <c r="BM130" s="128" t="s">
        <v>145</v>
      </c>
    </row>
    <row r="131" spans="1:47" s="2" customFormat="1" ht="19.5">
      <c r="A131" s="28"/>
      <c r="B131" s="29"/>
      <c r="C131" s="28"/>
      <c r="D131" s="130" t="s">
        <v>108</v>
      </c>
      <c r="E131" s="28"/>
      <c r="F131" s="131" t="s">
        <v>146</v>
      </c>
      <c r="G131" s="28"/>
      <c r="H131" s="28"/>
      <c r="I131" s="132"/>
      <c r="J131" s="28"/>
      <c r="K131" s="28"/>
      <c r="L131" s="29"/>
      <c r="M131" s="133"/>
      <c r="N131" s="134"/>
      <c r="O131" s="54"/>
      <c r="P131" s="54"/>
      <c r="Q131" s="54"/>
      <c r="R131" s="54"/>
      <c r="S131" s="54"/>
      <c r="T131" s="55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T131" s="13" t="s">
        <v>108</v>
      </c>
      <c r="AU131" s="13" t="s">
        <v>71</v>
      </c>
    </row>
    <row r="132" spans="1:65" s="2" customFormat="1" ht="33" customHeight="1">
      <c r="A132" s="28"/>
      <c r="B132" s="115"/>
      <c r="C132" s="116" t="s">
        <v>147</v>
      </c>
      <c r="D132" s="116" t="s">
        <v>101</v>
      </c>
      <c r="E132" s="117" t="s">
        <v>148</v>
      </c>
      <c r="F132" s="118" t="s">
        <v>149</v>
      </c>
      <c r="G132" s="119" t="s">
        <v>132</v>
      </c>
      <c r="H132" s="120">
        <v>24</v>
      </c>
      <c r="I132" s="121"/>
      <c r="J132" s="122">
        <f>ROUND(I132*H132,2)</f>
        <v>0</v>
      </c>
      <c r="K132" s="123"/>
      <c r="L132" s="29"/>
      <c r="M132" s="124" t="s">
        <v>1</v>
      </c>
      <c r="N132" s="125" t="s">
        <v>36</v>
      </c>
      <c r="O132" s="54"/>
      <c r="P132" s="126">
        <f>O132*H132</f>
        <v>0</v>
      </c>
      <c r="Q132" s="126">
        <v>0</v>
      </c>
      <c r="R132" s="126">
        <f>Q132*H132</f>
        <v>0</v>
      </c>
      <c r="S132" s="126">
        <v>0</v>
      </c>
      <c r="T132" s="127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28" t="s">
        <v>105</v>
      </c>
      <c r="AT132" s="128" t="s">
        <v>101</v>
      </c>
      <c r="AU132" s="128" t="s">
        <v>71</v>
      </c>
      <c r="AY132" s="13" t="s">
        <v>106</v>
      </c>
      <c r="BE132" s="129">
        <f>IF(N132="základní",J132,0)</f>
        <v>0</v>
      </c>
      <c r="BF132" s="129">
        <f>IF(N132="snížená",J132,0)</f>
        <v>0</v>
      </c>
      <c r="BG132" s="129">
        <f>IF(N132="zákl. přenesená",J132,0)</f>
        <v>0</v>
      </c>
      <c r="BH132" s="129">
        <f>IF(N132="sníž. přenesená",J132,0)</f>
        <v>0</v>
      </c>
      <c r="BI132" s="129">
        <f>IF(N132="nulová",J132,0)</f>
        <v>0</v>
      </c>
      <c r="BJ132" s="13" t="s">
        <v>78</v>
      </c>
      <c r="BK132" s="129">
        <f>ROUND(I132*H132,2)</f>
        <v>0</v>
      </c>
      <c r="BL132" s="13" t="s">
        <v>105</v>
      </c>
      <c r="BM132" s="128" t="s">
        <v>150</v>
      </c>
    </row>
    <row r="133" spans="2:51" s="10" customFormat="1" ht="12">
      <c r="B133" s="146"/>
      <c r="D133" s="130" t="s">
        <v>141</v>
      </c>
      <c r="E133" s="153" t="s">
        <v>1</v>
      </c>
      <c r="F133" s="147" t="s">
        <v>151</v>
      </c>
      <c r="H133" s="148">
        <v>24</v>
      </c>
      <c r="I133" s="149"/>
      <c r="L133" s="146"/>
      <c r="M133" s="150"/>
      <c r="N133" s="151"/>
      <c r="O133" s="151"/>
      <c r="P133" s="151"/>
      <c r="Q133" s="151"/>
      <c r="R133" s="151"/>
      <c r="S133" s="151"/>
      <c r="T133" s="152"/>
      <c r="AT133" s="153" t="s">
        <v>141</v>
      </c>
      <c r="AU133" s="153" t="s">
        <v>71</v>
      </c>
      <c r="AV133" s="10" t="s">
        <v>80</v>
      </c>
      <c r="AW133" s="10" t="s">
        <v>28</v>
      </c>
      <c r="AX133" s="10" t="s">
        <v>71</v>
      </c>
      <c r="AY133" s="153" t="s">
        <v>106</v>
      </c>
    </row>
    <row r="134" spans="2:51" s="11" customFormat="1" ht="12">
      <c r="B134" s="154"/>
      <c r="D134" s="130" t="s">
        <v>141</v>
      </c>
      <c r="E134" s="155" t="s">
        <v>1</v>
      </c>
      <c r="F134" s="156" t="s">
        <v>152</v>
      </c>
      <c r="H134" s="157">
        <v>24</v>
      </c>
      <c r="I134" s="158"/>
      <c r="L134" s="154"/>
      <c r="M134" s="159"/>
      <c r="N134" s="160"/>
      <c r="O134" s="160"/>
      <c r="P134" s="160"/>
      <c r="Q134" s="160"/>
      <c r="R134" s="160"/>
      <c r="S134" s="160"/>
      <c r="T134" s="161"/>
      <c r="AT134" s="155" t="s">
        <v>141</v>
      </c>
      <c r="AU134" s="155" t="s">
        <v>71</v>
      </c>
      <c r="AV134" s="11" t="s">
        <v>105</v>
      </c>
      <c r="AW134" s="11" t="s">
        <v>28</v>
      </c>
      <c r="AX134" s="11" t="s">
        <v>78</v>
      </c>
      <c r="AY134" s="155" t="s">
        <v>106</v>
      </c>
    </row>
    <row r="135" spans="1:65" s="2" customFormat="1" ht="16.5" customHeight="1">
      <c r="A135" s="28"/>
      <c r="B135" s="115"/>
      <c r="C135" s="116" t="s">
        <v>153</v>
      </c>
      <c r="D135" s="116" t="s">
        <v>101</v>
      </c>
      <c r="E135" s="117" t="s">
        <v>143</v>
      </c>
      <c r="F135" s="118" t="s">
        <v>144</v>
      </c>
      <c r="G135" s="119" t="s">
        <v>132</v>
      </c>
      <c r="H135" s="120">
        <v>1.17</v>
      </c>
      <c r="I135" s="121"/>
      <c r="J135" s="122">
        <f>ROUND(I135*H135,2)</f>
        <v>0</v>
      </c>
      <c r="K135" s="123"/>
      <c r="L135" s="29"/>
      <c r="M135" s="124" t="s">
        <v>1</v>
      </c>
      <c r="N135" s="125" t="s">
        <v>36</v>
      </c>
      <c r="O135" s="54"/>
      <c r="P135" s="126">
        <f>O135*H135</f>
        <v>0</v>
      </c>
      <c r="Q135" s="126">
        <v>0.12171</v>
      </c>
      <c r="R135" s="126">
        <f>Q135*H135</f>
        <v>0.1424007</v>
      </c>
      <c r="S135" s="126">
        <v>2.4</v>
      </c>
      <c r="T135" s="127">
        <f>S135*H135</f>
        <v>2.808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28" t="s">
        <v>105</v>
      </c>
      <c r="AT135" s="128" t="s">
        <v>101</v>
      </c>
      <c r="AU135" s="128" t="s">
        <v>71</v>
      </c>
      <c r="AY135" s="13" t="s">
        <v>106</v>
      </c>
      <c r="BE135" s="129">
        <f>IF(N135="základní",J135,0)</f>
        <v>0</v>
      </c>
      <c r="BF135" s="129">
        <f>IF(N135="snížená",J135,0)</f>
        <v>0</v>
      </c>
      <c r="BG135" s="129">
        <f>IF(N135="zákl. přenesená",J135,0)</f>
        <v>0</v>
      </c>
      <c r="BH135" s="129">
        <f>IF(N135="sníž. přenesená",J135,0)</f>
        <v>0</v>
      </c>
      <c r="BI135" s="129">
        <f>IF(N135="nulová",J135,0)</f>
        <v>0</v>
      </c>
      <c r="BJ135" s="13" t="s">
        <v>78</v>
      </c>
      <c r="BK135" s="129">
        <f>ROUND(I135*H135,2)</f>
        <v>0</v>
      </c>
      <c r="BL135" s="13" t="s">
        <v>105</v>
      </c>
      <c r="BM135" s="128" t="s">
        <v>154</v>
      </c>
    </row>
    <row r="136" spans="1:47" s="2" customFormat="1" ht="19.5">
      <c r="A136" s="28"/>
      <c r="B136" s="29"/>
      <c r="C136" s="28"/>
      <c r="D136" s="130" t="s">
        <v>108</v>
      </c>
      <c r="E136" s="28"/>
      <c r="F136" s="131" t="s">
        <v>155</v>
      </c>
      <c r="G136" s="28"/>
      <c r="H136" s="28"/>
      <c r="I136" s="132"/>
      <c r="J136" s="28"/>
      <c r="K136" s="28"/>
      <c r="L136" s="29"/>
      <c r="M136" s="133"/>
      <c r="N136" s="134"/>
      <c r="O136" s="54"/>
      <c r="P136" s="54"/>
      <c r="Q136" s="54"/>
      <c r="R136" s="54"/>
      <c r="S136" s="54"/>
      <c r="T136" s="5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3" t="s">
        <v>108</v>
      </c>
      <c r="AU136" s="13" t="s">
        <v>71</v>
      </c>
    </row>
    <row r="137" spans="1:65" s="2" customFormat="1" ht="16.5" customHeight="1">
      <c r="A137" s="28"/>
      <c r="B137" s="115"/>
      <c r="C137" s="116" t="s">
        <v>156</v>
      </c>
      <c r="D137" s="116" t="s">
        <v>101</v>
      </c>
      <c r="E137" s="117" t="s">
        <v>157</v>
      </c>
      <c r="F137" s="118" t="s">
        <v>158</v>
      </c>
      <c r="G137" s="119" t="s">
        <v>104</v>
      </c>
      <c r="H137" s="120">
        <v>14.76</v>
      </c>
      <c r="I137" s="121"/>
      <c r="J137" s="122">
        <f>ROUND(I137*H137,2)</f>
        <v>0</v>
      </c>
      <c r="K137" s="123"/>
      <c r="L137" s="29"/>
      <c r="M137" s="124" t="s">
        <v>1</v>
      </c>
      <c r="N137" s="125" t="s">
        <v>36</v>
      </c>
      <c r="O137" s="54"/>
      <c r="P137" s="126">
        <f>O137*H137</f>
        <v>0</v>
      </c>
      <c r="Q137" s="126">
        <v>0</v>
      </c>
      <c r="R137" s="126">
        <f>Q137*H137</f>
        <v>0</v>
      </c>
      <c r="S137" s="126">
        <v>0.004</v>
      </c>
      <c r="T137" s="127">
        <f>S137*H137</f>
        <v>0.05904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28" t="s">
        <v>105</v>
      </c>
      <c r="AT137" s="128" t="s">
        <v>101</v>
      </c>
      <c r="AU137" s="128" t="s">
        <v>71</v>
      </c>
      <c r="AY137" s="13" t="s">
        <v>106</v>
      </c>
      <c r="BE137" s="129">
        <f>IF(N137="základní",J137,0)</f>
        <v>0</v>
      </c>
      <c r="BF137" s="129">
        <f>IF(N137="snížená",J137,0)</f>
        <v>0</v>
      </c>
      <c r="BG137" s="129">
        <f>IF(N137="zákl. přenesená",J137,0)</f>
        <v>0</v>
      </c>
      <c r="BH137" s="129">
        <f>IF(N137="sníž. přenesená",J137,0)</f>
        <v>0</v>
      </c>
      <c r="BI137" s="129">
        <f>IF(N137="nulová",J137,0)</f>
        <v>0</v>
      </c>
      <c r="BJ137" s="13" t="s">
        <v>78</v>
      </c>
      <c r="BK137" s="129">
        <f>ROUND(I137*H137,2)</f>
        <v>0</v>
      </c>
      <c r="BL137" s="13" t="s">
        <v>105</v>
      </c>
      <c r="BM137" s="128" t="s">
        <v>159</v>
      </c>
    </row>
    <row r="138" spans="1:47" s="2" customFormat="1" ht="19.5">
      <c r="A138" s="28"/>
      <c r="B138" s="29"/>
      <c r="C138" s="28"/>
      <c r="D138" s="130" t="s">
        <v>108</v>
      </c>
      <c r="E138" s="28"/>
      <c r="F138" s="131" t="s">
        <v>160</v>
      </c>
      <c r="G138" s="28"/>
      <c r="H138" s="28"/>
      <c r="I138" s="132"/>
      <c r="J138" s="28"/>
      <c r="K138" s="28"/>
      <c r="L138" s="29"/>
      <c r="M138" s="133"/>
      <c r="N138" s="134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3" t="s">
        <v>108</v>
      </c>
      <c r="AU138" s="13" t="s">
        <v>71</v>
      </c>
    </row>
    <row r="139" spans="1:65" s="2" customFormat="1" ht="24.2" customHeight="1">
      <c r="A139" s="28"/>
      <c r="B139" s="115"/>
      <c r="C139" s="116" t="s">
        <v>161</v>
      </c>
      <c r="D139" s="116" t="s">
        <v>101</v>
      </c>
      <c r="E139" s="117" t="s">
        <v>162</v>
      </c>
      <c r="F139" s="118" t="s">
        <v>163</v>
      </c>
      <c r="G139" s="119" t="s">
        <v>126</v>
      </c>
      <c r="H139" s="120">
        <v>13.2</v>
      </c>
      <c r="I139" s="121"/>
      <c r="J139" s="122">
        <f>ROUND(I139*H139,2)</f>
        <v>0</v>
      </c>
      <c r="K139" s="123"/>
      <c r="L139" s="29"/>
      <c r="M139" s="124" t="s">
        <v>1</v>
      </c>
      <c r="N139" s="125" t="s">
        <v>36</v>
      </c>
      <c r="O139" s="54"/>
      <c r="P139" s="126">
        <f>O139*H139</f>
        <v>0</v>
      </c>
      <c r="Q139" s="126">
        <v>0.00114</v>
      </c>
      <c r="R139" s="126">
        <f>Q139*H139</f>
        <v>0.015047999999999999</v>
      </c>
      <c r="S139" s="126">
        <v>0</v>
      </c>
      <c r="T139" s="127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28" t="s">
        <v>105</v>
      </c>
      <c r="AT139" s="128" t="s">
        <v>101</v>
      </c>
      <c r="AU139" s="128" t="s">
        <v>71</v>
      </c>
      <c r="AY139" s="13" t="s">
        <v>106</v>
      </c>
      <c r="BE139" s="129">
        <f>IF(N139="základní",J139,0)</f>
        <v>0</v>
      </c>
      <c r="BF139" s="129">
        <f>IF(N139="snížená",J139,0)</f>
        <v>0</v>
      </c>
      <c r="BG139" s="129">
        <f>IF(N139="zákl. přenesená",J139,0)</f>
        <v>0</v>
      </c>
      <c r="BH139" s="129">
        <f>IF(N139="sníž. přenesená",J139,0)</f>
        <v>0</v>
      </c>
      <c r="BI139" s="129">
        <f>IF(N139="nulová",J139,0)</f>
        <v>0</v>
      </c>
      <c r="BJ139" s="13" t="s">
        <v>78</v>
      </c>
      <c r="BK139" s="129">
        <f>ROUND(I139*H139,2)</f>
        <v>0</v>
      </c>
      <c r="BL139" s="13" t="s">
        <v>105</v>
      </c>
      <c r="BM139" s="128" t="s">
        <v>164</v>
      </c>
    </row>
    <row r="140" spans="1:47" s="2" customFormat="1" ht="19.5">
      <c r="A140" s="28"/>
      <c r="B140" s="29"/>
      <c r="C140" s="28"/>
      <c r="D140" s="130" t="s">
        <v>108</v>
      </c>
      <c r="E140" s="28"/>
      <c r="F140" s="131" t="s">
        <v>165</v>
      </c>
      <c r="G140" s="28"/>
      <c r="H140" s="28"/>
      <c r="I140" s="132"/>
      <c r="J140" s="28"/>
      <c r="K140" s="28"/>
      <c r="L140" s="29"/>
      <c r="M140" s="133"/>
      <c r="N140" s="134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3" t="s">
        <v>108</v>
      </c>
      <c r="AU140" s="13" t="s">
        <v>71</v>
      </c>
    </row>
    <row r="141" spans="1:65" s="2" customFormat="1" ht="24.2" customHeight="1">
      <c r="A141" s="28"/>
      <c r="B141" s="115"/>
      <c r="C141" s="116" t="s">
        <v>166</v>
      </c>
      <c r="D141" s="116" t="s">
        <v>101</v>
      </c>
      <c r="E141" s="117" t="s">
        <v>167</v>
      </c>
      <c r="F141" s="118" t="s">
        <v>168</v>
      </c>
      <c r="G141" s="119" t="s">
        <v>132</v>
      </c>
      <c r="H141" s="120">
        <v>2.95</v>
      </c>
      <c r="I141" s="121"/>
      <c r="J141" s="122">
        <f>ROUND(I141*H141,2)</f>
        <v>0</v>
      </c>
      <c r="K141" s="123"/>
      <c r="L141" s="29"/>
      <c r="M141" s="124" t="s">
        <v>1</v>
      </c>
      <c r="N141" s="125" t="s">
        <v>36</v>
      </c>
      <c r="O141" s="54"/>
      <c r="P141" s="126">
        <f>O141*H141</f>
        <v>0</v>
      </c>
      <c r="Q141" s="126">
        <v>0</v>
      </c>
      <c r="R141" s="126">
        <f>Q141*H141</f>
        <v>0</v>
      </c>
      <c r="S141" s="126">
        <v>0</v>
      </c>
      <c r="T141" s="127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28" t="s">
        <v>105</v>
      </c>
      <c r="AT141" s="128" t="s">
        <v>101</v>
      </c>
      <c r="AU141" s="128" t="s">
        <v>71</v>
      </c>
      <c r="AY141" s="13" t="s">
        <v>106</v>
      </c>
      <c r="BE141" s="129">
        <f>IF(N141="základní",J141,0)</f>
        <v>0</v>
      </c>
      <c r="BF141" s="129">
        <f>IF(N141="snížená",J141,0)</f>
        <v>0</v>
      </c>
      <c r="BG141" s="129">
        <f>IF(N141="zákl. přenesená",J141,0)</f>
        <v>0</v>
      </c>
      <c r="BH141" s="129">
        <f>IF(N141="sníž. přenesená",J141,0)</f>
        <v>0</v>
      </c>
      <c r="BI141" s="129">
        <f>IF(N141="nulová",J141,0)</f>
        <v>0</v>
      </c>
      <c r="BJ141" s="13" t="s">
        <v>78</v>
      </c>
      <c r="BK141" s="129">
        <f>ROUND(I141*H141,2)</f>
        <v>0</v>
      </c>
      <c r="BL141" s="13" t="s">
        <v>105</v>
      </c>
      <c r="BM141" s="128" t="s">
        <v>169</v>
      </c>
    </row>
    <row r="142" spans="1:47" s="2" customFormat="1" ht="19.5">
      <c r="A142" s="28"/>
      <c r="B142" s="29"/>
      <c r="C142" s="28"/>
      <c r="D142" s="130" t="s">
        <v>108</v>
      </c>
      <c r="E142" s="28"/>
      <c r="F142" s="131" t="s">
        <v>170</v>
      </c>
      <c r="G142" s="28"/>
      <c r="H142" s="28"/>
      <c r="I142" s="132"/>
      <c r="J142" s="28"/>
      <c r="K142" s="28"/>
      <c r="L142" s="29"/>
      <c r="M142" s="133"/>
      <c r="N142" s="134"/>
      <c r="O142" s="54"/>
      <c r="P142" s="54"/>
      <c r="Q142" s="54"/>
      <c r="R142" s="54"/>
      <c r="S142" s="54"/>
      <c r="T142" s="55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T142" s="13" t="s">
        <v>108</v>
      </c>
      <c r="AU142" s="13" t="s">
        <v>71</v>
      </c>
    </row>
    <row r="143" spans="1:65" s="2" customFormat="1" ht="21.75" customHeight="1">
      <c r="A143" s="28"/>
      <c r="B143" s="115"/>
      <c r="C143" s="116" t="s">
        <v>171</v>
      </c>
      <c r="D143" s="116" t="s">
        <v>101</v>
      </c>
      <c r="E143" s="117" t="s">
        <v>172</v>
      </c>
      <c r="F143" s="118" t="s">
        <v>173</v>
      </c>
      <c r="G143" s="119" t="s">
        <v>138</v>
      </c>
      <c r="H143" s="120">
        <v>0.191</v>
      </c>
      <c r="I143" s="121"/>
      <c r="J143" s="122">
        <f>ROUND(I143*H143,2)</f>
        <v>0</v>
      </c>
      <c r="K143" s="123"/>
      <c r="L143" s="29"/>
      <c r="M143" s="124" t="s">
        <v>1</v>
      </c>
      <c r="N143" s="125" t="s">
        <v>36</v>
      </c>
      <c r="O143" s="54"/>
      <c r="P143" s="126">
        <f>O143*H143</f>
        <v>0</v>
      </c>
      <c r="Q143" s="126">
        <v>1.05958</v>
      </c>
      <c r="R143" s="126">
        <f>Q143*H143</f>
        <v>0.20237978</v>
      </c>
      <c r="S143" s="126">
        <v>0</v>
      </c>
      <c r="T143" s="127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28" t="s">
        <v>105</v>
      </c>
      <c r="AT143" s="128" t="s">
        <v>101</v>
      </c>
      <c r="AU143" s="128" t="s">
        <v>71</v>
      </c>
      <c r="AY143" s="13" t="s">
        <v>106</v>
      </c>
      <c r="BE143" s="129">
        <f>IF(N143="základní",J143,0)</f>
        <v>0</v>
      </c>
      <c r="BF143" s="129">
        <f>IF(N143="snížená",J143,0)</f>
        <v>0</v>
      </c>
      <c r="BG143" s="129">
        <f>IF(N143="zákl. přenesená",J143,0)</f>
        <v>0</v>
      </c>
      <c r="BH143" s="129">
        <f>IF(N143="sníž. přenesená",J143,0)</f>
        <v>0</v>
      </c>
      <c r="BI143" s="129">
        <f>IF(N143="nulová",J143,0)</f>
        <v>0</v>
      </c>
      <c r="BJ143" s="13" t="s">
        <v>78</v>
      </c>
      <c r="BK143" s="129">
        <f>ROUND(I143*H143,2)</f>
        <v>0</v>
      </c>
      <c r="BL143" s="13" t="s">
        <v>105</v>
      </c>
      <c r="BM143" s="128" t="s">
        <v>174</v>
      </c>
    </row>
    <row r="144" spans="1:47" s="2" customFormat="1" ht="107.25">
      <c r="A144" s="28"/>
      <c r="B144" s="29"/>
      <c r="C144" s="28"/>
      <c r="D144" s="130" t="s">
        <v>108</v>
      </c>
      <c r="E144" s="28"/>
      <c r="F144" s="131" t="s">
        <v>175</v>
      </c>
      <c r="G144" s="28"/>
      <c r="H144" s="28"/>
      <c r="I144" s="132"/>
      <c r="J144" s="28"/>
      <c r="K144" s="28"/>
      <c r="L144" s="29"/>
      <c r="M144" s="133"/>
      <c r="N144" s="134"/>
      <c r="O144" s="54"/>
      <c r="P144" s="54"/>
      <c r="Q144" s="54"/>
      <c r="R144" s="54"/>
      <c r="S144" s="54"/>
      <c r="T144" s="55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T144" s="13" t="s">
        <v>108</v>
      </c>
      <c r="AU144" s="13" t="s">
        <v>71</v>
      </c>
    </row>
    <row r="145" spans="1:65" s="2" customFormat="1" ht="24.2" customHeight="1">
      <c r="A145" s="28"/>
      <c r="B145" s="115"/>
      <c r="C145" s="116" t="s">
        <v>8</v>
      </c>
      <c r="D145" s="116" t="s">
        <v>101</v>
      </c>
      <c r="E145" s="117" t="s">
        <v>176</v>
      </c>
      <c r="F145" s="118" t="s">
        <v>177</v>
      </c>
      <c r="G145" s="119" t="s">
        <v>178</v>
      </c>
      <c r="H145" s="120">
        <v>50</v>
      </c>
      <c r="I145" s="121"/>
      <c r="J145" s="122">
        <f>ROUND(I145*H145,2)</f>
        <v>0</v>
      </c>
      <c r="K145" s="123"/>
      <c r="L145" s="29"/>
      <c r="M145" s="124" t="s">
        <v>1</v>
      </c>
      <c r="N145" s="125" t="s">
        <v>36</v>
      </c>
      <c r="O145" s="54"/>
      <c r="P145" s="126">
        <f>O145*H145</f>
        <v>0</v>
      </c>
      <c r="Q145" s="126">
        <v>0.00011</v>
      </c>
      <c r="R145" s="126">
        <f>Q145*H145</f>
        <v>0.0055000000000000005</v>
      </c>
      <c r="S145" s="126">
        <v>0</v>
      </c>
      <c r="T145" s="127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28" t="s">
        <v>105</v>
      </c>
      <c r="AT145" s="128" t="s">
        <v>101</v>
      </c>
      <c r="AU145" s="128" t="s">
        <v>71</v>
      </c>
      <c r="AY145" s="13" t="s">
        <v>106</v>
      </c>
      <c r="BE145" s="129">
        <f>IF(N145="základní",J145,0)</f>
        <v>0</v>
      </c>
      <c r="BF145" s="129">
        <f>IF(N145="snížená",J145,0)</f>
        <v>0</v>
      </c>
      <c r="BG145" s="129">
        <f>IF(N145="zákl. přenesená",J145,0)</f>
        <v>0</v>
      </c>
      <c r="BH145" s="129">
        <f>IF(N145="sníž. přenesená",J145,0)</f>
        <v>0</v>
      </c>
      <c r="BI145" s="129">
        <f>IF(N145="nulová",J145,0)</f>
        <v>0</v>
      </c>
      <c r="BJ145" s="13" t="s">
        <v>78</v>
      </c>
      <c r="BK145" s="129">
        <f>ROUND(I145*H145,2)</f>
        <v>0</v>
      </c>
      <c r="BL145" s="13" t="s">
        <v>105</v>
      </c>
      <c r="BM145" s="128" t="s">
        <v>179</v>
      </c>
    </row>
    <row r="146" spans="1:65" s="2" customFormat="1" ht="24.2" customHeight="1">
      <c r="A146" s="28"/>
      <c r="B146" s="115"/>
      <c r="C146" s="116" t="s">
        <v>180</v>
      </c>
      <c r="D146" s="116" t="s">
        <v>101</v>
      </c>
      <c r="E146" s="117" t="s">
        <v>181</v>
      </c>
      <c r="F146" s="118" t="s">
        <v>182</v>
      </c>
      <c r="G146" s="119" t="s">
        <v>104</v>
      </c>
      <c r="H146" s="120">
        <v>3.24</v>
      </c>
      <c r="I146" s="121"/>
      <c r="J146" s="122">
        <f>ROUND(I146*H146,2)</f>
        <v>0</v>
      </c>
      <c r="K146" s="123"/>
      <c r="L146" s="29"/>
      <c r="M146" s="124" t="s">
        <v>1</v>
      </c>
      <c r="N146" s="125" t="s">
        <v>36</v>
      </c>
      <c r="O146" s="54"/>
      <c r="P146" s="126">
        <f>O146*H146</f>
        <v>0</v>
      </c>
      <c r="Q146" s="126">
        <v>0.01787</v>
      </c>
      <c r="R146" s="126">
        <f>Q146*H146</f>
        <v>0.05789880000000001</v>
      </c>
      <c r="S146" s="126">
        <v>0</v>
      </c>
      <c r="T146" s="127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28" t="s">
        <v>105</v>
      </c>
      <c r="AT146" s="128" t="s">
        <v>101</v>
      </c>
      <c r="AU146" s="128" t="s">
        <v>71</v>
      </c>
      <c r="AY146" s="13" t="s">
        <v>106</v>
      </c>
      <c r="BE146" s="129">
        <f>IF(N146="základní",J146,0)</f>
        <v>0</v>
      </c>
      <c r="BF146" s="129">
        <f>IF(N146="snížená",J146,0)</f>
        <v>0</v>
      </c>
      <c r="BG146" s="129">
        <f>IF(N146="zákl. přenesená",J146,0)</f>
        <v>0</v>
      </c>
      <c r="BH146" s="129">
        <f>IF(N146="sníž. přenesená",J146,0)</f>
        <v>0</v>
      </c>
      <c r="BI146" s="129">
        <f>IF(N146="nulová",J146,0)</f>
        <v>0</v>
      </c>
      <c r="BJ146" s="13" t="s">
        <v>78</v>
      </c>
      <c r="BK146" s="129">
        <f>ROUND(I146*H146,2)</f>
        <v>0</v>
      </c>
      <c r="BL146" s="13" t="s">
        <v>105</v>
      </c>
      <c r="BM146" s="128" t="s">
        <v>183</v>
      </c>
    </row>
    <row r="147" spans="1:47" s="2" customFormat="1" ht="29.25">
      <c r="A147" s="28"/>
      <c r="B147" s="29"/>
      <c r="C147" s="28"/>
      <c r="D147" s="130" t="s">
        <v>108</v>
      </c>
      <c r="E147" s="28"/>
      <c r="F147" s="131" t="s">
        <v>184</v>
      </c>
      <c r="G147" s="28"/>
      <c r="H147" s="28"/>
      <c r="I147" s="132"/>
      <c r="J147" s="28"/>
      <c r="K147" s="28"/>
      <c r="L147" s="29"/>
      <c r="M147" s="133"/>
      <c r="N147" s="134"/>
      <c r="O147" s="54"/>
      <c r="P147" s="54"/>
      <c r="Q147" s="54"/>
      <c r="R147" s="54"/>
      <c r="S147" s="54"/>
      <c r="T147" s="5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3" t="s">
        <v>108</v>
      </c>
      <c r="AU147" s="13" t="s">
        <v>71</v>
      </c>
    </row>
    <row r="148" spans="1:65" s="2" customFormat="1" ht="24.2" customHeight="1">
      <c r="A148" s="28"/>
      <c r="B148" s="115"/>
      <c r="C148" s="116" t="s">
        <v>185</v>
      </c>
      <c r="D148" s="116" t="s">
        <v>101</v>
      </c>
      <c r="E148" s="117" t="s">
        <v>186</v>
      </c>
      <c r="F148" s="118" t="s">
        <v>187</v>
      </c>
      <c r="G148" s="119" t="s">
        <v>104</v>
      </c>
      <c r="H148" s="120">
        <v>14.76</v>
      </c>
      <c r="I148" s="121"/>
      <c r="J148" s="122">
        <f>ROUND(I148*H148,2)</f>
        <v>0</v>
      </c>
      <c r="K148" s="123"/>
      <c r="L148" s="29"/>
      <c r="M148" s="124" t="s">
        <v>1</v>
      </c>
      <c r="N148" s="125" t="s">
        <v>36</v>
      </c>
      <c r="O148" s="54"/>
      <c r="P148" s="126">
        <f>O148*H148</f>
        <v>0</v>
      </c>
      <c r="Q148" s="126">
        <v>0</v>
      </c>
      <c r="R148" s="126">
        <f>Q148*H148</f>
        <v>0</v>
      </c>
      <c r="S148" s="126">
        <v>0</v>
      </c>
      <c r="T148" s="127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28" t="s">
        <v>105</v>
      </c>
      <c r="AT148" s="128" t="s">
        <v>101</v>
      </c>
      <c r="AU148" s="128" t="s">
        <v>71</v>
      </c>
      <c r="AY148" s="13" t="s">
        <v>106</v>
      </c>
      <c r="BE148" s="129">
        <f>IF(N148="základní",J148,0)</f>
        <v>0</v>
      </c>
      <c r="BF148" s="129">
        <f>IF(N148="snížená",J148,0)</f>
        <v>0</v>
      </c>
      <c r="BG148" s="129">
        <f>IF(N148="zákl. přenesená",J148,0)</f>
        <v>0</v>
      </c>
      <c r="BH148" s="129">
        <f>IF(N148="sníž. přenesená",J148,0)</f>
        <v>0</v>
      </c>
      <c r="BI148" s="129">
        <f>IF(N148="nulová",J148,0)</f>
        <v>0</v>
      </c>
      <c r="BJ148" s="13" t="s">
        <v>78</v>
      </c>
      <c r="BK148" s="129">
        <f>ROUND(I148*H148,2)</f>
        <v>0</v>
      </c>
      <c r="BL148" s="13" t="s">
        <v>105</v>
      </c>
      <c r="BM148" s="128" t="s">
        <v>188</v>
      </c>
    </row>
    <row r="149" spans="1:47" s="2" customFormat="1" ht="19.5">
      <c r="A149" s="28"/>
      <c r="B149" s="29"/>
      <c r="C149" s="28"/>
      <c r="D149" s="130" t="s">
        <v>108</v>
      </c>
      <c r="E149" s="28"/>
      <c r="F149" s="131" t="s">
        <v>189</v>
      </c>
      <c r="G149" s="28"/>
      <c r="H149" s="28"/>
      <c r="I149" s="132"/>
      <c r="J149" s="28"/>
      <c r="K149" s="28"/>
      <c r="L149" s="29"/>
      <c r="M149" s="133"/>
      <c r="N149" s="134"/>
      <c r="O149" s="54"/>
      <c r="P149" s="54"/>
      <c r="Q149" s="54"/>
      <c r="R149" s="54"/>
      <c r="S149" s="54"/>
      <c r="T149" s="55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T149" s="13" t="s">
        <v>108</v>
      </c>
      <c r="AU149" s="13" t="s">
        <v>71</v>
      </c>
    </row>
    <row r="150" spans="1:65" s="2" customFormat="1" ht="21.75" customHeight="1">
      <c r="A150" s="28"/>
      <c r="B150" s="115"/>
      <c r="C150" s="116" t="s">
        <v>190</v>
      </c>
      <c r="D150" s="116" t="s">
        <v>101</v>
      </c>
      <c r="E150" s="117" t="s">
        <v>191</v>
      </c>
      <c r="F150" s="118" t="s">
        <v>192</v>
      </c>
      <c r="G150" s="119" t="s">
        <v>104</v>
      </c>
      <c r="H150" s="120">
        <v>8.2</v>
      </c>
      <c r="I150" s="121"/>
      <c r="J150" s="122">
        <f>ROUND(I150*H150,2)</f>
        <v>0</v>
      </c>
      <c r="K150" s="123"/>
      <c r="L150" s="29"/>
      <c r="M150" s="124" t="s">
        <v>1</v>
      </c>
      <c r="N150" s="125" t="s">
        <v>36</v>
      </c>
      <c r="O150" s="54"/>
      <c r="P150" s="126">
        <f>O150*H150</f>
        <v>0</v>
      </c>
      <c r="Q150" s="126">
        <v>0</v>
      </c>
      <c r="R150" s="126">
        <f>Q150*H150</f>
        <v>0</v>
      </c>
      <c r="S150" s="126">
        <v>0</v>
      </c>
      <c r="T150" s="12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28" t="s">
        <v>105</v>
      </c>
      <c r="AT150" s="128" t="s">
        <v>101</v>
      </c>
      <c r="AU150" s="128" t="s">
        <v>71</v>
      </c>
      <c r="AY150" s="13" t="s">
        <v>106</v>
      </c>
      <c r="BE150" s="129">
        <f>IF(N150="základní",J150,0)</f>
        <v>0</v>
      </c>
      <c r="BF150" s="129">
        <f>IF(N150="snížená",J150,0)</f>
        <v>0</v>
      </c>
      <c r="BG150" s="129">
        <f>IF(N150="zákl. přenesená",J150,0)</f>
        <v>0</v>
      </c>
      <c r="BH150" s="129">
        <f>IF(N150="sníž. přenesená",J150,0)</f>
        <v>0</v>
      </c>
      <c r="BI150" s="129">
        <f>IF(N150="nulová",J150,0)</f>
        <v>0</v>
      </c>
      <c r="BJ150" s="13" t="s">
        <v>78</v>
      </c>
      <c r="BK150" s="129">
        <f>ROUND(I150*H150,2)</f>
        <v>0</v>
      </c>
      <c r="BL150" s="13" t="s">
        <v>105</v>
      </c>
      <c r="BM150" s="128" t="s">
        <v>193</v>
      </c>
    </row>
    <row r="151" spans="1:47" s="2" customFormat="1" ht="19.5">
      <c r="A151" s="28"/>
      <c r="B151" s="29"/>
      <c r="C151" s="28"/>
      <c r="D151" s="130" t="s">
        <v>108</v>
      </c>
      <c r="E151" s="28"/>
      <c r="F151" s="131" t="s">
        <v>194</v>
      </c>
      <c r="G151" s="28"/>
      <c r="H151" s="28"/>
      <c r="I151" s="132"/>
      <c r="J151" s="28"/>
      <c r="K151" s="28"/>
      <c r="L151" s="29"/>
      <c r="M151" s="133"/>
      <c r="N151" s="134"/>
      <c r="O151" s="54"/>
      <c r="P151" s="54"/>
      <c r="Q151" s="54"/>
      <c r="R151" s="54"/>
      <c r="S151" s="54"/>
      <c r="T151" s="55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T151" s="13" t="s">
        <v>108</v>
      </c>
      <c r="AU151" s="13" t="s">
        <v>71</v>
      </c>
    </row>
    <row r="152" spans="1:65" s="2" customFormat="1" ht="37.9" customHeight="1">
      <c r="A152" s="28"/>
      <c r="B152" s="115"/>
      <c r="C152" s="116" t="s">
        <v>195</v>
      </c>
      <c r="D152" s="116" t="s">
        <v>101</v>
      </c>
      <c r="E152" s="117" t="s">
        <v>196</v>
      </c>
      <c r="F152" s="118" t="s">
        <v>197</v>
      </c>
      <c r="G152" s="119" t="s">
        <v>104</v>
      </c>
      <c r="H152" s="120">
        <v>1</v>
      </c>
      <c r="I152" s="121"/>
      <c r="J152" s="122">
        <f>ROUND(I152*H152,2)</f>
        <v>0</v>
      </c>
      <c r="K152" s="123"/>
      <c r="L152" s="29"/>
      <c r="M152" s="124" t="s">
        <v>1</v>
      </c>
      <c r="N152" s="125" t="s">
        <v>36</v>
      </c>
      <c r="O152" s="54"/>
      <c r="P152" s="126">
        <f>O152*H152</f>
        <v>0</v>
      </c>
      <c r="Q152" s="126">
        <v>0</v>
      </c>
      <c r="R152" s="126">
        <f>Q152*H152</f>
        <v>0</v>
      </c>
      <c r="S152" s="126">
        <v>0</v>
      </c>
      <c r="T152" s="127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28" t="s">
        <v>105</v>
      </c>
      <c r="AT152" s="128" t="s">
        <v>101</v>
      </c>
      <c r="AU152" s="128" t="s">
        <v>71</v>
      </c>
      <c r="AY152" s="13" t="s">
        <v>106</v>
      </c>
      <c r="BE152" s="129">
        <f>IF(N152="základní",J152,0)</f>
        <v>0</v>
      </c>
      <c r="BF152" s="129">
        <f>IF(N152="snížená",J152,0)</f>
        <v>0</v>
      </c>
      <c r="BG152" s="129">
        <f>IF(N152="zákl. přenesená",J152,0)</f>
        <v>0</v>
      </c>
      <c r="BH152" s="129">
        <f>IF(N152="sníž. přenesená",J152,0)</f>
        <v>0</v>
      </c>
      <c r="BI152" s="129">
        <f>IF(N152="nulová",J152,0)</f>
        <v>0</v>
      </c>
      <c r="BJ152" s="13" t="s">
        <v>78</v>
      </c>
      <c r="BK152" s="129">
        <f>ROUND(I152*H152,2)</f>
        <v>0</v>
      </c>
      <c r="BL152" s="13" t="s">
        <v>105</v>
      </c>
      <c r="BM152" s="128" t="s">
        <v>198</v>
      </c>
    </row>
    <row r="153" spans="1:47" s="2" customFormat="1" ht="19.5">
      <c r="A153" s="28"/>
      <c r="B153" s="29"/>
      <c r="C153" s="28"/>
      <c r="D153" s="130" t="s">
        <v>108</v>
      </c>
      <c r="E153" s="28"/>
      <c r="F153" s="131" t="s">
        <v>199</v>
      </c>
      <c r="G153" s="28"/>
      <c r="H153" s="28"/>
      <c r="I153" s="132"/>
      <c r="J153" s="28"/>
      <c r="K153" s="28"/>
      <c r="L153" s="29"/>
      <c r="M153" s="133"/>
      <c r="N153" s="134"/>
      <c r="O153" s="54"/>
      <c r="P153" s="54"/>
      <c r="Q153" s="54"/>
      <c r="R153" s="54"/>
      <c r="S153" s="54"/>
      <c r="T153" s="55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T153" s="13" t="s">
        <v>108</v>
      </c>
      <c r="AU153" s="13" t="s">
        <v>71</v>
      </c>
    </row>
    <row r="154" spans="1:65" s="2" customFormat="1" ht="24.2" customHeight="1">
      <c r="A154" s="28"/>
      <c r="B154" s="115"/>
      <c r="C154" s="116" t="s">
        <v>200</v>
      </c>
      <c r="D154" s="116" t="s">
        <v>101</v>
      </c>
      <c r="E154" s="117" t="s">
        <v>201</v>
      </c>
      <c r="F154" s="118" t="s">
        <v>202</v>
      </c>
      <c r="G154" s="119" t="s">
        <v>178</v>
      </c>
      <c r="H154" s="120">
        <v>8</v>
      </c>
      <c r="I154" s="121"/>
      <c r="J154" s="122">
        <f>ROUND(I154*H154,2)</f>
        <v>0</v>
      </c>
      <c r="K154" s="123"/>
      <c r="L154" s="29"/>
      <c r="M154" s="124" t="s">
        <v>1</v>
      </c>
      <c r="N154" s="125" t="s">
        <v>36</v>
      </c>
      <c r="O154" s="54"/>
      <c r="P154" s="126">
        <f>O154*H154</f>
        <v>0</v>
      </c>
      <c r="Q154" s="126">
        <v>0.000181</v>
      </c>
      <c r="R154" s="126">
        <f>Q154*H154</f>
        <v>0.001448</v>
      </c>
      <c r="S154" s="126">
        <v>0</v>
      </c>
      <c r="T154" s="12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28" t="s">
        <v>105</v>
      </c>
      <c r="AT154" s="128" t="s">
        <v>101</v>
      </c>
      <c r="AU154" s="128" t="s">
        <v>71</v>
      </c>
      <c r="AY154" s="13" t="s">
        <v>106</v>
      </c>
      <c r="BE154" s="129">
        <f>IF(N154="základní",J154,0)</f>
        <v>0</v>
      </c>
      <c r="BF154" s="129">
        <f>IF(N154="snížená",J154,0)</f>
        <v>0</v>
      </c>
      <c r="BG154" s="129">
        <f>IF(N154="zákl. přenesená",J154,0)</f>
        <v>0</v>
      </c>
      <c r="BH154" s="129">
        <f>IF(N154="sníž. přenesená",J154,0)</f>
        <v>0</v>
      </c>
      <c r="BI154" s="129">
        <f>IF(N154="nulová",J154,0)</f>
        <v>0</v>
      </c>
      <c r="BJ154" s="13" t="s">
        <v>78</v>
      </c>
      <c r="BK154" s="129">
        <f>ROUND(I154*H154,2)</f>
        <v>0</v>
      </c>
      <c r="BL154" s="13" t="s">
        <v>105</v>
      </c>
      <c r="BM154" s="128" t="s">
        <v>203</v>
      </c>
    </row>
    <row r="155" spans="1:47" s="2" customFormat="1" ht="19.5">
      <c r="A155" s="28"/>
      <c r="B155" s="29"/>
      <c r="C155" s="28"/>
      <c r="D155" s="130" t="s">
        <v>108</v>
      </c>
      <c r="E155" s="28"/>
      <c r="F155" s="131" t="s">
        <v>204</v>
      </c>
      <c r="G155" s="28"/>
      <c r="H155" s="28"/>
      <c r="I155" s="132"/>
      <c r="J155" s="28"/>
      <c r="K155" s="28"/>
      <c r="L155" s="29"/>
      <c r="M155" s="133"/>
      <c r="N155" s="134"/>
      <c r="O155" s="54"/>
      <c r="P155" s="54"/>
      <c r="Q155" s="54"/>
      <c r="R155" s="54"/>
      <c r="S155" s="54"/>
      <c r="T155" s="55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T155" s="13" t="s">
        <v>108</v>
      </c>
      <c r="AU155" s="13" t="s">
        <v>71</v>
      </c>
    </row>
    <row r="156" spans="1:65" s="2" customFormat="1" ht="16.5" customHeight="1">
      <c r="A156" s="28"/>
      <c r="B156" s="115"/>
      <c r="C156" s="116" t="s">
        <v>7</v>
      </c>
      <c r="D156" s="116" t="s">
        <v>101</v>
      </c>
      <c r="E156" s="117" t="s">
        <v>205</v>
      </c>
      <c r="F156" s="118" t="s">
        <v>206</v>
      </c>
      <c r="G156" s="119" t="s">
        <v>132</v>
      </c>
      <c r="H156" s="120">
        <v>2.11</v>
      </c>
      <c r="I156" s="121"/>
      <c r="J156" s="122">
        <f>ROUND(I156*H156,2)</f>
        <v>0</v>
      </c>
      <c r="K156" s="123"/>
      <c r="L156" s="29"/>
      <c r="M156" s="124" t="s">
        <v>1</v>
      </c>
      <c r="N156" s="125" t="s">
        <v>36</v>
      </c>
      <c r="O156" s="54"/>
      <c r="P156" s="126">
        <f>O156*H156</f>
        <v>0</v>
      </c>
      <c r="Q156" s="126">
        <v>0</v>
      </c>
      <c r="R156" s="126">
        <f>Q156*H156</f>
        <v>0</v>
      </c>
      <c r="S156" s="126">
        <v>0</v>
      </c>
      <c r="T156" s="127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28" t="s">
        <v>105</v>
      </c>
      <c r="AT156" s="128" t="s">
        <v>101</v>
      </c>
      <c r="AU156" s="128" t="s">
        <v>71</v>
      </c>
      <c r="AY156" s="13" t="s">
        <v>106</v>
      </c>
      <c r="BE156" s="129">
        <f>IF(N156="základní",J156,0)</f>
        <v>0</v>
      </c>
      <c r="BF156" s="129">
        <f>IF(N156="snížená",J156,0)</f>
        <v>0</v>
      </c>
      <c r="BG156" s="129">
        <f>IF(N156="zákl. přenesená",J156,0)</f>
        <v>0</v>
      </c>
      <c r="BH156" s="129">
        <f>IF(N156="sníž. přenesená",J156,0)</f>
        <v>0</v>
      </c>
      <c r="BI156" s="129">
        <f>IF(N156="nulová",J156,0)</f>
        <v>0</v>
      </c>
      <c r="BJ156" s="13" t="s">
        <v>78</v>
      </c>
      <c r="BK156" s="129">
        <f>ROUND(I156*H156,2)</f>
        <v>0</v>
      </c>
      <c r="BL156" s="13" t="s">
        <v>105</v>
      </c>
      <c r="BM156" s="128" t="s">
        <v>207</v>
      </c>
    </row>
    <row r="157" spans="1:47" s="2" customFormat="1" ht="19.5">
      <c r="A157" s="28"/>
      <c r="B157" s="29"/>
      <c r="C157" s="28"/>
      <c r="D157" s="130" t="s">
        <v>108</v>
      </c>
      <c r="E157" s="28"/>
      <c r="F157" s="131" t="s">
        <v>208</v>
      </c>
      <c r="G157" s="28"/>
      <c r="H157" s="28"/>
      <c r="I157" s="132"/>
      <c r="J157" s="28"/>
      <c r="K157" s="28"/>
      <c r="L157" s="29"/>
      <c r="M157" s="133"/>
      <c r="N157" s="134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3" t="s">
        <v>108</v>
      </c>
      <c r="AU157" s="13" t="s">
        <v>71</v>
      </c>
    </row>
    <row r="158" spans="1:65" s="2" customFormat="1" ht="16.5" customHeight="1">
      <c r="A158" s="28"/>
      <c r="B158" s="115"/>
      <c r="C158" s="116" t="s">
        <v>209</v>
      </c>
      <c r="D158" s="116" t="s">
        <v>101</v>
      </c>
      <c r="E158" s="117" t="s">
        <v>210</v>
      </c>
      <c r="F158" s="118" t="s">
        <v>211</v>
      </c>
      <c r="G158" s="119" t="s">
        <v>138</v>
      </c>
      <c r="H158" s="120">
        <v>0.448</v>
      </c>
      <c r="I158" s="121"/>
      <c r="J158" s="122">
        <f>ROUND(I158*H158,2)</f>
        <v>0</v>
      </c>
      <c r="K158" s="123"/>
      <c r="L158" s="29"/>
      <c r="M158" s="124" t="s">
        <v>1</v>
      </c>
      <c r="N158" s="125" t="s">
        <v>36</v>
      </c>
      <c r="O158" s="54"/>
      <c r="P158" s="126">
        <f>O158*H158</f>
        <v>0</v>
      </c>
      <c r="Q158" s="126">
        <v>1.04877</v>
      </c>
      <c r="R158" s="126">
        <f>Q158*H158</f>
        <v>0.46984896</v>
      </c>
      <c r="S158" s="126">
        <v>0</v>
      </c>
      <c r="T158" s="127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28" t="s">
        <v>105</v>
      </c>
      <c r="AT158" s="128" t="s">
        <v>101</v>
      </c>
      <c r="AU158" s="128" t="s">
        <v>71</v>
      </c>
      <c r="AY158" s="13" t="s">
        <v>106</v>
      </c>
      <c r="BE158" s="129">
        <f>IF(N158="základní",J158,0)</f>
        <v>0</v>
      </c>
      <c r="BF158" s="129">
        <f>IF(N158="snížená",J158,0)</f>
        <v>0</v>
      </c>
      <c r="BG158" s="129">
        <f>IF(N158="zákl. přenesená",J158,0)</f>
        <v>0</v>
      </c>
      <c r="BH158" s="129">
        <f>IF(N158="sníž. přenesená",J158,0)</f>
        <v>0</v>
      </c>
      <c r="BI158" s="129">
        <f>IF(N158="nulová",J158,0)</f>
        <v>0</v>
      </c>
      <c r="BJ158" s="13" t="s">
        <v>78</v>
      </c>
      <c r="BK158" s="129">
        <f>ROUND(I158*H158,2)</f>
        <v>0</v>
      </c>
      <c r="BL158" s="13" t="s">
        <v>105</v>
      </c>
      <c r="BM158" s="128" t="s">
        <v>212</v>
      </c>
    </row>
    <row r="159" spans="1:47" s="2" customFormat="1" ht="146.25">
      <c r="A159" s="28"/>
      <c r="B159" s="29"/>
      <c r="C159" s="28"/>
      <c r="D159" s="130" t="s">
        <v>108</v>
      </c>
      <c r="E159" s="28"/>
      <c r="F159" s="131" t="s">
        <v>213</v>
      </c>
      <c r="G159" s="28"/>
      <c r="H159" s="28"/>
      <c r="I159" s="132"/>
      <c r="J159" s="28"/>
      <c r="K159" s="28"/>
      <c r="L159" s="29"/>
      <c r="M159" s="133"/>
      <c r="N159" s="134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3" t="s">
        <v>108</v>
      </c>
      <c r="AU159" s="13" t="s">
        <v>71</v>
      </c>
    </row>
    <row r="160" spans="1:65" s="2" customFormat="1" ht="16.5" customHeight="1">
      <c r="A160" s="28"/>
      <c r="B160" s="115"/>
      <c r="C160" s="116" t="s">
        <v>214</v>
      </c>
      <c r="D160" s="116" t="s">
        <v>101</v>
      </c>
      <c r="E160" s="117" t="s">
        <v>215</v>
      </c>
      <c r="F160" s="118" t="s">
        <v>216</v>
      </c>
      <c r="G160" s="119" t="s">
        <v>104</v>
      </c>
      <c r="H160" s="120">
        <v>20</v>
      </c>
      <c r="I160" s="121"/>
      <c r="J160" s="122">
        <f>ROUND(I160*H160,2)</f>
        <v>0</v>
      </c>
      <c r="K160" s="123"/>
      <c r="L160" s="29"/>
      <c r="M160" s="124" t="s">
        <v>1</v>
      </c>
      <c r="N160" s="125" t="s">
        <v>36</v>
      </c>
      <c r="O160" s="54"/>
      <c r="P160" s="126">
        <f>O160*H160</f>
        <v>0</v>
      </c>
      <c r="Q160" s="126">
        <v>0.04174</v>
      </c>
      <c r="R160" s="126">
        <f>Q160*H160</f>
        <v>0.8348</v>
      </c>
      <c r="S160" s="126">
        <v>0</v>
      </c>
      <c r="T160" s="127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28" t="s">
        <v>105</v>
      </c>
      <c r="AT160" s="128" t="s">
        <v>101</v>
      </c>
      <c r="AU160" s="128" t="s">
        <v>71</v>
      </c>
      <c r="AY160" s="13" t="s">
        <v>106</v>
      </c>
      <c r="BE160" s="129">
        <f>IF(N160="základní",J160,0)</f>
        <v>0</v>
      </c>
      <c r="BF160" s="129">
        <f>IF(N160="snížená",J160,0)</f>
        <v>0</v>
      </c>
      <c r="BG160" s="129">
        <f>IF(N160="zákl. přenesená",J160,0)</f>
        <v>0</v>
      </c>
      <c r="BH160" s="129">
        <f>IF(N160="sníž. přenesená",J160,0)</f>
        <v>0</v>
      </c>
      <c r="BI160" s="129">
        <f>IF(N160="nulová",J160,0)</f>
        <v>0</v>
      </c>
      <c r="BJ160" s="13" t="s">
        <v>78</v>
      </c>
      <c r="BK160" s="129">
        <f>ROUND(I160*H160,2)</f>
        <v>0</v>
      </c>
      <c r="BL160" s="13" t="s">
        <v>105</v>
      </c>
      <c r="BM160" s="128" t="s">
        <v>217</v>
      </c>
    </row>
    <row r="161" spans="1:47" s="2" customFormat="1" ht="19.5">
      <c r="A161" s="28"/>
      <c r="B161" s="29"/>
      <c r="C161" s="28"/>
      <c r="D161" s="130" t="s">
        <v>108</v>
      </c>
      <c r="E161" s="28"/>
      <c r="F161" s="131" t="s">
        <v>218</v>
      </c>
      <c r="G161" s="28"/>
      <c r="H161" s="28"/>
      <c r="I161" s="132"/>
      <c r="J161" s="28"/>
      <c r="K161" s="28"/>
      <c r="L161" s="29"/>
      <c r="M161" s="133"/>
      <c r="N161" s="134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3" t="s">
        <v>108</v>
      </c>
      <c r="AU161" s="13" t="s">
        <v>71</v>
      </c>
    </row>
    <row r="162" spans="1:65" s="2" customFormat="1" ht="24.2" customHeight="1">
      <c r="A162" s="28"/>
      <c r="B162" s="115"/>
      <c r="C162" s="116" t="s">
        <v>219</v>
      </c>
      <c r="D162" s="116" t="s">
        <v>101</v>
      </c>
      <c r="E162" s="117" t="s">
        <v>220</v>
      </c>
      <c r="F162" s="118" t="s">
        <v>221</v>
      </c>
      <c r="G162" s="119" t="s">
        <v>104</v>
      </c>
      <c r="H162" s="120">
        <v>3.4</v>
      </c>
      <c r="I162" s="121"/>
      <c r="J162" s="122">
        <f>ROUND(I162*H162,2)</f>
        <v>0</v>
      </c>
      <c r="K162" s="123"/>
      <c r="L162" s="29"/>
      <c r="M162" s="124" t="s">
        <v>1</v>
      </c>
      <c r="N162" s="125" t="s">
        <v>36</v>
      </c>
      <c r="O162" s="54"/>
      <c r="P162" s="126">
        <f>O162*H162</f>
        <v>0</v>
      </c>
      <c r="Q162" s="126">
        <v>0.00095</v>
      </c>
      <c r="R162" s="126">
        <f>Q162*H162</f>
        <v>0.00323</v>
      </c>
      <c r="S162" s="126">
        <v>0</v>
      </c>
      <c r="T162" s="127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28" t="s">
        <v>105</v>
      </c>
      <c r="AT162" s="128" t="s">
        <v>101</v>
      </c>
      <c r="AU162" s="128" t="s">
        <v>71</v>
      </c>
      <c r="AY162" s="13" t="s">
        <v>106</v>
      </c>
      <c r="BE162" s="129">
        <f>IF(N162="základní",J162,0)</f>
        <v>0</v>
      </c>
      <c r="BF162" s="129">
        <f>IF(N162="snížená",J162,0)</f>
        <v>0</v>
      </c>
      <c r="BG162" s="129">
        <f>IF(N162="zákl. přenesená",J162,0)</f>
        <v>0</v>
      </c>
      <c r="BH162" s="129">
        <f>IF(N162="sníž. přenesená",J162,0)</f>
        <v>0</v>
      </c>
      <c r="BI162" s="129">
        <f>IF(N162="nulová",J162,0)</f>
        <v>0</v>
      </c>
      <c r="BJ162" s="13" t="s">
        <v>78</v>
      </c>
      <c r="BK162" s="129">
        <f>ROUND(I162*H162,2)</f>
        <v>0</v>
      </c>
      <c r="BL162" s="13" t="s">
        <v>105</v>
      </c>
      <c r="BM162" s="128" t="s">
        <v>222</v>
      </c>
    </row>
    <row r="163" spans="1:47" s="2" customFormat="1" ht="19.5">
      <c r="A163" s="28"/>
      <c r="B163" s="29"/>
      <c r="C163" s="28"/>
      <c r="D163" s="130" t="s">
        <v>108</v>
      </c>
      <c r="E163" s="28"/>
      <c r="F163" s="131" t="s">
        <v>223</v>
      </c>
      <c r="G163" s="28"/>
      <c r="H163" s="28"/>
      <c r="I163" s="132"/>
      <c r="J163" s="28"/>
      <c r="K163" s="28"/>
      <c r="L163" s="29"/>
      <c r="M163" s="133"/>
      <c r="N163" s="134"/>
      <c r="O163" s="54"/>
      <c r="P163" s="54"/>
      <c r="Q163" s="54"/>
      <c r="R163" s="54"/>
      <c r="S163" s="54"/>
      <c r="T163" s="5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3" t="s">
        <v>108</v>
      </c>
      <c r="AU163" s="13" t="s">
        <v>71</v>
      </c>
    </row>
    <row r="164" spans="1:65" s="2" customFormat="1" ht="16.5" customHeight="1">
      <c r="A164" s="28"/>
      <c r="B164" s="115"/>
      <c r="C164" s="116" t="s">
        <v>224</v>
      </c>
      <c r="D164" s="116" t="s">
        <v>101</v>
      </c>
      <c r="E164" s="117" t="s">
        <v>225</v>
      </c>
      <c r="F164" s="118" t="s">
        <v>226</v>
      </c>
      <c r="G164" s="119" t="s">
        <v>104</v>
      </c>
      <c r="H164" s="120">
        <v>34.56</v>
      </c>
      <c r="I164" s="121"/>
      <c r="J164" s="122">
        <f>ROUND(I164*H164,2)</f>
        <v>0</v>
      </c>
      <c r="K164" s="123"/>
      <c r="L164" s="29"/>
      <c r="M164" s="124" t="s">
        <v>1</v>
      </c>
      <c r="N164" s="125" t="s">
        <v>36</v>
      </c>
      <c r="O164" s="54"/>
      <c r="P164" s="126">
        <f>O164*H164</f>
        <v>0</v>
      </c>
      <c r="Q164" s="126">
        <v>0</v>
      </c>
      <c r="R164" s="126">
        <f>Q164*H164</f>
        <v>0</v>
      </c>
      <c r="S164" s="126">
        <v>0</v>
      </c>
      <c r="T164" s="127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28" t="s">
        <v>105</v>
      </c>
      <c r="AT164" s="128" t="s">
        <v>101</v>
      </c>
      <c r="AU164" s="128" t="s">
        <v>71</v>
      </c>
      <c r="AY164" s="13" t="s">
        <v>106</v>
      </c>
      <c r="BE164" s="129">
        <f>IF(N164="základní",J164,0)</f>
        <v>0</v>
      </c>
      <c r="BF164" s="129">
        <f>IF(N164="snížená",J164,0)</f>
        <v>0</v>
      </c>
      <c r="BG164" s="129">
        <f>IF(N164="zákl. přenesená",J164,0)</f>
        <v>0</v>
      </c>
      <c r="BH164" s="129">
        <f>IF(N164="sníž. přenesená",J164,0)</f>
        <v>0</v>
      </c>
      <c r="BI164" s="129">
        <f>IF(N164="nulová",J164,0)</f>
        <v>0</v>
      </c>
      <c r="BJ164" s="13" t="s">
        <v>78</v>
      </c>
      <c r="BK164" s="129">
        <f>ROUND(I164*H164,2)</f>
        <v>0</v>
      </c>
      <c r="BL164" s="13" t="s">
        <v>105</v>
      </c>
      <c r="BM164" s="128" t="s">
        <v>227</v>
      </c>
    </row>
    <row r="165" spans="1:65" s="2" customFormat="1" ht="33" customHeight="1">
      <c r="A165" s="28"/>
      <c r="B165" s="115"/>
      <c r="C165" s="116" t="s">
        <v>228</v>
      </c>
      <c r="D165" s="116" t="s">
        <v>101</v>
      </c>
      <c r="E165" s="117" t="s">
        <v>229</v>
      </c>
      <c r="F165" s="118" t="s">
        <v>230</v>
      </c>
      <c r="G165" s="119" t="s">
        <v>104</v>
      </c>
      <c r="H165" s="120">
        <v>34.56</v>
      </c>
      <c r="I165" s="121"/>
      <c r="J165" s="122">
        <f>ROUND(I165*H165,2)</f>
        <v>0</v>
      </c>
      <c r="K165" s="123"/>
      <c r="L165" s="29"/>
      <c r="M165" s="124" t="s">
        <v>1</v>
      </c>
      <c r="N165" s="125" t="s">
        <v>36</v>
      </c>
      <c r="O165" s="54"/>
      <c r="P165" s="126">
        <f>O165*H165</f>
        <v>0</v>
      </c>
      <c r="Q165" s="126">
        <v>0</v>
      </c>
      <c r="R165" s="126">
        <f>Q165*H165</f>
        <v>0</v>
      </c>
      <c r="S165" s="126">
        <v>0</v>
      </c>
      <c r="T165" s="127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28" t="s">
        <v>105</v>
      </c>
      <c r="AT165" s="128" t="s">
        <v>101</v>
      </c>
      <c r="AU165" s="128" t="s">
        <v>71</v>
      </c>
      <c r="AY165" s="13" t="s">
        <v>106</v>
      </c>
      <c r="BE165" s="129">
        <f>IF(N165="základní",J165,0)</f>
        <v>0</v>
      </c>
      <c r="BF165" s="129">
        <f>IF(N165="snížená",J165,0)</f>
        <v>0</v>
      </c>
      <c r="BG165" s="129">
        <f>IF(N165="zákl. přenesená",J165,0)</f>
        <v>0</v>
      </c>
      <c r="BH165" s="129">
        <f>IF(N165="sníž. přenesená",J165,0)</f>
        <v>0</v>
      </c>
      <c r="BI165" s="129">
        <f>IF(N165="nulová",J165,0)</f>
        <v>0</v>
      </c>
      <c r="BJ165" s="13" t="s">
        <v>78</v>
      </c>
      <c r="BK165" s="129">
        <f>ROUND(I165*H165,2)</f>
        <v>0</v>
      </c>
      <c r="BL165" s="13" t="s">
        <v>105</v>
      </c>
      <c r="BM165" s="128" t="s">
        <v>231</v>
      </c>
    </row>
    <row r="166" spans="1:47" s="2" customFormat="1" ht="19.5">
      <c r="A166" s="28"/>
      <c r="B166" s="29"/>
      <c r="C166" s="28"/>
      <c r="D166" s="130" t="s">
        <v>108</v>
      </c>
      <c r="E166" s="28"/>
      <c r="F166" s="131" t="s">
        <v>232</v>
      </c>
      <c r="G166" s="28"/>
      <c r="H166" s="28"/>
      <c r="I166" s="132"/>
      <c r="J166" s="28"/>
      <c r="K166" s="28"/>
      <c r="L166" s="29"/>
      <c r="M166" s="133"/>
      <c r="N166" s="134"/>
      <c r="O166" s="54"/>
      <c r="P166" s="54"/>
      <c r="Q166" s="54"/>
      <c r="R166" s="54"/>
      <c r="S166" s="54"/>
      <c r="T166" s="55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T166" s="13" t="s">
        <v>108</v>
      </c>
      <c r="AU166" s="13" t="s">
        <v>71</v>
      </c>
    </row>
    <row r="167" spans="2:51" s="10" customFormat="1" ht="12">
      <c r="B167" s="146"/>
      <c r="D167" s="130" t="s">
        <v>141</v>
      </c>
      <c r="E167" s="153" t="s">
        <v>1</v>
      </c>
      <c r="F167" s="147" t="s">
        <v>233</v>
      </c>
      <c r="H167" s="148">
        <v>34.56</v>
      </c>
      <c r="I167" s="149"/>
      <c r="L167" s="146"/>
      <c r="M167" s="150"/>
      <c r="N167" s="151"/>
      <c r="O167" s="151"/>
      <c r="P167" s="151"/>
      <c r="Q167" s="151"/>
      <c r="R167" s="151"/>
      <c r="S167" s="151"/>
      <c r="T167" s="152"/>
      <c r="AT167" s="153" t="s">
        <v>141</v>
      </c>
      <c r="AU167" s="153" t="s">
        <v>71</v>
      </c>
      <c r="AV167" s="10" t="s">
        <v>80</v>
      </c>
      <c r="AW167" s="10" t="s">
        <v>28</v>
      </c>
      <c r="AX167" s="10" t="s">
        <v>71</v>
      </c>
      <c r="AY167" s="153" t="s">
        <v>106</v>
      </c>
    </row>
    <row r="168" spans="2:51" s="11" customFormat="1" ht="12">
      <c r="B168" s="154"/>
      <c r="D168" s="130" t="s">
        <v>141</v>
      </c>
      <c r="E168" s="155" t="s">
        <v>1</v>
      </c>
      <c r="F168" s="156" t="s">
        <v>152</v>
      </c>
      <c r="H168" s="157">
        <v>34.56</v>
      </c>
      <c r="I168" s="158"/>
      <c r="L168" s="154"/>
      <c r="M168" s="159"/>
      <c r="N168" s="160"/>
      <c r="O168" s="160"/>
      <c r="P168" s="160"/>
      <c r="Q168" s="160"/>
      <c r="R168" s="160"/>
      <c r="S168" s="160"/>
      <c r="T168" s="161"/>
      <c r="AT168" s="155" t="s">
        <v>141</v>
      </c>
      <c r="AU168" s="155" t="s">
        <v>71</v>
      </c>
      <c r="AV168" s="11" t="s">
        <v>105</v>
      </c>
      <c r="AW168" s="11" t="s">
        <v>28</v>
      </c>
      <c r="AX168" s="11" t="s">
        <v>78</v>
      </c>
      <c r="AY168" s="155" t="s">
        <v>106</v>
      </c>
    </row>
    <row r="169" spans="1:65" s="2" customFormat="1" ht="33" customHeight="1">
      <c r="A169" s="28"/>
      <c r="B169" s="115"/>
      <c r="C169" s="116" t="s">
        <v>234</v>
      </c>
      <c r="D169" s="116" t="s">
        <v>101</v>
      </c>
      <c r="E169" s="117" t="s">
        <v>235</v>
      </c>
      <c r="F169" s="118" t="s">
        <v>236</v>
      </c>
      <c r="G169" s="119" t="s">
        <v>126</v>
      </c>
      <c r="H169" s="120">
        <v>40</v>
      </c>
      <c r="I169" s="121"/>
      <c r="J169" s="122">
        <f>ROUND(I169*H169,2)</f>
        <v>0</v>
      </c>
      <c r="K169" s="123"/>
      <c r="L169" s="29"/>
      <c r="M169" s="124" t="s">
        <v>1</v>
      </c>
      <c r="N169" s="125" t="s">
        <v>36</v>
      </c>
      <c r="O169" s="54"/>
      <c r="P169" s="126">
        <f>O169*H169</f>
        <v>0</v>
      </c>
      <c r="Q169" s="126">
        <v>1E-05</v>
      </c>
      <c r="R169" s="126">
        <f>Q169*H169</f>
        <v>0.0004</v>
      </c>
      <c r="S169" s="126">
        <v>0</v>
      </c>
      <c r="T169" s="127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28" t="s">
        <v>105</v>
      </c>
      <c r="AT169" s="128" t="s">
        <v>101</v>
      </c>
      <c r="AU169" s="128" t="s">
        <v>71</v>
      </c>
      <c r="AY169" s="13" t="s">
        <v>106</v>
      </c>
      <c r="BE169" s="129">
        <f>IF(N169="základní",J169,0)</f>
        <v>0</v>
      </c>
      <c r="BF169" s="129">
        <f>IF(N169="snížená",J169,0)</f>
        <v>0</v>
      </c>
      <c r="BG169" s="129">
        <f>IF(N169="zákl. přenesená",J169,0)</f>
        <v>0</v>
      </c>
      <c r="BH169" s="129">
        <f>IF(N169="sníž. přenesená",J169,0)</f>
        <v>0</v>
      </c>
      <c r="BI169" s="129">
        <f>IF(N169="nulová",J169,0)</f>
        <v>0</v>
      </c>
      <c r="BJ169" s="13" t="s">
        <v>78</v>
      </c>
      <c r="BK169" s="129">
        <f>ROUND(I169*H169,2)</f>
        <v>0</v>
      </c>
      <c r="BL169" s="13" t="s">
        <v>105</v>
      </c>
      <c r="BM169" s="128" t="s">
        <v>237</v>
      </c>
    </row>
    <row r="170" spans="1:47" s="2" customFormat="1" ht="58.5">
      <c r="A170" s="28"/>
      <c r="B170" s="29"/>
      <c r="C170" s="28"/>
      <c r="D170" s="130" t="s">
        <v>108</v>
      </c>
      <c r="E170" s="28"/>
      <c r="F170" s="131" t="s">
        <v>238</v>
      </c>
      <c r="G170" s="28"/>
      <c r="H170" s="28"/>
      <c r="I170" s="132"/>
      <c r="J170" s="28"/>
      <c r="K170" s="28"/>
      <c r="L170" s="29"/>
      <c r="M170" s="133"/>
      <c r="N170" s="134"/>
      <c r="O170" s="54"/>
      <c r="P170" s="54"/>
      <c r="Q170" s="54"/>
      <c r="R170" s="54"/>
      <c r="S170" s="54"/>
      <c r="T170" s="55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T170" s="13" t="s">
        <v>108</v>
      </c>
      <c r="AU170" s="13" t="s">
        <v>71</v>
      </c>
    </row>
    <row r="171" spans="1:65" s="2" customFormat="1" ht="33" customHeight="1">
      <c r="A171" s="28"/>
      <c r="B171" s="115"/>
      <c r="C171" s="116" t="s">
        <v>239</v>
      </c>
      <c r="D171" s="116" t="s">
        <v>101</v>
      </c>
      <c r="E171" s="117" t="s">
        <v>240</v>
      </c>
      <c r="F171" s="118" t="s">
        <v>241</v>
      </c>
      <c r="G171" s="119" t="s">
        <v>126</v>
      </c>
      <c r="H171" s="120">
        <v>8</v>
      </c>
      <c r="I171" s="121"/>
      <c r="J171" s="122">
        <f>ROUND(I171*H171,2)</f>
        <v>0</v>
      </c>
      <c r="K171" s="123"/>
      <c r="L171" s="29"/>
      <c r="M171" s="124" t="s">
        <v>1</v>
      </c>
      <c r="N171" s="125" t="s">
        <v>36</v>
      </c>
      <c r="O171" s="54"/>
      <c r="P171" s="126">
        <f>O171*H171</f>
        <v>0</v>
      </c>
      <c r="Q171" s="126">
        <v>0.1554</v>
      </c>
      <c r="R171" s="126">
        <f>Q171*H171</f>
        <v>1.2432</v>
      </c>
      <c r="S171" s="126">
        <v>0</v>
      </c>
      <c r="T171" s="127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28" t="s">
        <v>105</v>
      </c>
      <c r="AT171" s="128" t="s">
        <v>101</v>
      </c>
      <c r="AU171" s="128" t="s">
        <v>71</v>
      </c>
      <c r="AY171" s="13" t="s">
        <v>106</v>
      </c>
      <c r="BE171" s="129">
        <f>IF(N171="základní",J171,0)</f>
        <v>0</v>
      </c>
      <c r="BF171" s="129">
        <f>IF(N171="snížená",J171,0)</f>
        <v>0</v>
      </c>
      <c r="BG171" s="129">
        <f>IF(N171="zákl. přenesená",J171,0)</f>
        <v>0</v>
      </c>
      <c r="BH171" s="129">
        <f>IF(N171="sníž. přenesená",J171,0)</f>
        <v>0</v>
      </c>
      <c r="BI171" s="129">
        <f>IF(N171="nulová",J171,0)</f>
        <v>0</v>
      </c>
      <c r="BJ171" s="13" t="s">
        <v>78</v>
      </c>
      <c r="BK171" s="129">
        <f>ROUND(I171*H171,2)</f>
        <v>0</v>
      </c>
      <c r="BL171" s="13" t="s">
        <v>105</v>
      </c>
      <c r="BM171" s="128" t="s">
        <v>242</v>
      </c>
    </row>
    <row r="172" spans="1:47" s="2" customFormat="1" ht="19.5">
      <c r="A172" s="28"/>
      <c r="B172" s="29"/>
      <c r="C172" s="28"/>
      <c r="D172" s="130" t="s">
        <v>108</v>
      </c>
      <c r="E172" s="28"/>
      <c r="F172" s="131" t="s">
        <v>243</v>
      </c>
      <c r="G172" s="28"/>
      <c r="H172" s="28"/>
      <c r="I172" s="132"/>
      <c r="J172" s="28"/>
      <c r="K172" s="28"/>
      <c r="L172" s="29"/>
      <c r="M172" s="133"/>
      <c r="N172" s="134"/>
      <c r="O172" s="54"/>
      <c r="P172" s="54"/>
      <c r="Q172" s="54"/>
      <c r="R172" s="54"/>
      <c r="S172" s="54"/>
      <c r="T172" s="55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T172" s="13" t="s">
        <v>108</v>
      </c>
      <c r="AU172" s="13" t="s">
        <v>71</v>
      </c>
    </row>
    <row r="173" spans="1:65" s="2" customFormat="1" ht="33" customHeight="1">
      <c r="A173" s="28"/>
      <c r="B173" s="115"/>
      <c r="C173" s="116" t="s">
        <v>244</v>
      </c>
      <c r="D173" s="116" t="s">
        <v>101</v>
      </c>
      <c r="E173" s="117" t="s">
        <v>245</v>
      </c>
      <c r="F173" s="118" t="s">
        <v>246</v>
      </c>
      <c r="G173" s="119" t="s">
        <v>104</v>
      </c>
      <c r="H173" s="120">
        <v>18.36</v>
      </c>
      <c r="I173" s="121"/>
      <c r="J173" s="122">
        <f>ROUND(I173*H173,2)</f>
        <v>0</v>
      </c>
      <c r="K173" s="123"/>
      <c r="L173" s="29"/>
      <c r="M173" s="124" t="s">
        <v>1</v>
      </c>
      <c r="N173" s="125" t="s">
        <v>36</v>
      </c>
      <c r="O173" s="54"/>
      <c r="P173" s="126">
        <f>O173*H173</f>
        <v>0</v>
      </c>
      <c r="Q173" s="126">
        <v>1.0312</v>
      </c>
      <c r="R173" s="126">
        <f>Q173*H173</f>
        <v>18.932831999999998</v>
      </c>
      <c r="S173" s="126">
        <v>0</v>
      </c>
      <c r="T173" s="127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28" t="s">
        <v>105</v>
      </c>
      <c r="AT173" s="128" t="s">
        <v>101</v>
      </c>
      <c r="AU173" s="128" t="s">
        <v>71</v>
      </c>
      <c r="AY173" s="13" t="s">
        <v>106</v>
      </c>
      <c r="BE173" s="129">
        <f>IF(N173="základní",J173,0)</f>
        <v>0</v>
      </c>
      <c r="BF173" s="129">
        <f>IF(N173="snížená",J173,0)</f>
        <v>0</v>
      </c>
      <c r="BG173" s="129">
        <f>IF(N173="zákl. přenesená",J173,0)</f>
        <v>0</v>
      </c>
      <c r="BH173" s="129">
        <f>IF(N173="sníž. přenesená",J173,0)</f>
        <v>0</v>
      </c>
      <c r="BI173" s="129">
        <f>IF(N173="nulová",J173,0)</f>
        <v>0</v>
      </c>
      <c r="BJ173" s="13" t="s">
        <v>78</v>
      </c>
      <c r="BK173" s="129">
        <f>ROUND(I173*H173,2)</f>
        <v>0</v>
      </c>
      <c r="BL173" s="13" t="s">
        <v>105</v>
      </c>
      <c r="BM173" s="128" t="s">
        <v>247</v>
      </c>
    </row>
    <row r="174" spans="1:47" s="2" customFormat="1" ht="19.5">
      <c r="A174" s="28"/>
      <c r="B174" s="29"/>
      <c r="C174" s="28"/>
      <c r="D174" s="130" t="s">
        <v>108</v>
      </c>
      <c r="E174" s="28"/>
      <c r="F174" s="131" t="s">
        <v>248</v>
      </c>
      <c r="G174" s="28"/>
      <c r="H174" s="28"/>
      <c r="I174" s="132"/>
      <c r="J174" s="28"/>
      <c r="K174" s="28"/>
      <c r="L174" s="29"/>
      <c r="M174" s="133"/>
      <c r="N174" s="134"/>
      <c r="O174" s="54"/>
      <c r="P174" s="54"/>
      <c r="Q174" s="54"/>
      <c r="R174" s="54"/>
      <c r="S174" s="54"/>
      <c r="T174" s="55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T174" s="13" t="s">
        <v>108</v>
      </c>
      <c r="AU174" s="13" t="s">
        <v>71</v>
      </c>
    </row>
    <row r="175" spans="1:65" s="2" customFormat="1" ht="24.2" customHeight="1">
      <c r="A175" s="28"/>
      <c r="B175" s="115"/>
      <c r="C175" s="116" t="s">
        <v>249</v>
      </c>
      <c r="D175" s="116" t="s">
        <v>101</v>
      </c>
      <c r="E175" s="117" t="s">
        <v>250</v>
      </c>
      <c r="F175" s="118" t="s">
        <v>251</v>
      </c>
      <c r="G175" s="119" t="s">
        <v>126</v>
      </c>
      <c r="H175" s="120">
        <v>28</v>
      </c>
      <c r="I175" s="121"/>
      <c r="J175" s="122">
        <f>ROUND(I175*H175,2)</f>
        <v>0</v>
      </c>
      <c r="K175" s="123"/>
      <c r="L175" s="29"/>
      <c r="M175" s="124" t="s">
        <v>1</v>
      </c>
      <c r="N175" s="125" t="s">
        <v>36</v>
      </c>
      <c r="O175" s="54"/>
      <c r="P175" s="126">
        <f>O175*H175</f>
        <v>0</v>
      </c>
      <c r="Q175" s="126">
        <v>0.047</v>
      </c>
      <c r="R175" s="126">
        <f>Q175*H175</f>
        <v>1.316</v>
      </c>
      <c r="S175" s="126">
        <v>0</v>
      </c>
      <c r="T175" s="127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28" t="s">
        <v>105</v>
      </c>
      <c r="AT175" s="128" t="s">
        <v>101</v>
      </c>
      <c r="AU175" s="128" t="s">
        <v>71</v>
      </c>
      <c r="AY175" s="13" t="s">
        <v>106</v>
      </c>
      <c r="BE175" s="129">
        <f>IF(N175="základní",J175,0)</f>
        <v>0</v>
      </c>
      <c r="BF175" s="129">
        <f>IF(N175="snížená",J175,0)</f>
        <v>0</v>
      </c>
      <c r="BG175" s="129">
        <f>IF(N175="zákl. přenesená",J175,0)</f>
        <v>0</v>
      </c>
      <c r="BH175" s="129">
        <f>IF(N175="sníž. přenesená",J175,0)</f>
        <v>0</v>
      </c>
      <c r="BI175" s="129">
        <f>IF(N175="nulová",J175,0)</f>
        <v>0</v>
      </c>
      <c r="BJ175" s="13" t="s">
        <v>78</v>
      </c>
      <c r="BK175" s="129">
        <f>ROUND(I175*H175,2)</f>
        <v>0</v>
      </c>
      <c r="BL175" s="13" t="s">
        <v>105</v>
      </c>
      <c r="BM175" s="128" t="s">
        <v>252</v>
      </c>
    </row>
    <row r="176" spans="1:65" s="2" customFormat="1" ht="24.2" customHeight="1">
      <c r="A176" s="28"/>
      <c r="B176" s="115"/>
      <c r="C176" s="116" t="s">
        <v>253</v>
      </c>
      <c r="D176" s="116" t="s">
        <v>101</v>
      </c>
      <c r="E176" s="117" t="s">
        <v>254</v>
      </c>
      <c r="F176" s="118" t="s">
        <v>255</v>
      </c>
      <c r="G176" s="119" t="s">
        <v>126</v>
      </c>
      <c r="H176" s="120">
        <v>8</v>
      </c>
      <c r="I176" s="121"/>
      <c r="J176" s="122">
        <f>ROUND(I176*H176,2)</f>
        <v>0</v>
      </c>
      <c r="K176" s="123"/>
      <c r="L176" s="29"/>
      <c r="M176" s="124" t="s">
        <v>1</v>
      </c>
      <c r="N176" s="125" t="s">
        <v>36</v>
      </c>
      <c r="O176" s="54"/>
      <c r="P176" s="126">
        <f>O176*H176</f>
        <v>0</v>
      </c>
      <c r="Q176" s="126">
        <v>0.07211</v>
      </c>
      <c r="R176" s="126">
        <f>Q176*H176</f>
        <v>0.57688</v>
      </c>
      <c r="S176" s="126">
        <v>0</v>
      </c>
      <c r="T176" s="127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28" t="s">
        <v>105</v>
      </c>
      <c r="AT176" s="128" t="s">
        <v>101</v>
      </c>
      <c r="AU176" s="128" t="s">
        <v>71</v>
      </c>
      <c r="AY176" s="13" t="s">
        <v>106</v>
      </c>
      <c r="BE176" s="129">
        <f>IF(N176="základní",J176,0)</f>
        <v>0</v>
      </c>
      <c r="BF176" s="129">
        <f>IF(N176="snížená",J176,0)</f>
        <v>0</v>
      </c>
      <c r="BG176" s="129">
        <f>IF(N176="zákl. přenesená",J176,0)</f>
        <v>0</v>
      </c>
      <c r="BH176" s="129">
        <f>IF(N176="sníž. přenesená",J176,0)</f>
        <v>0</v>
      </c>
      <c r="BI176" s="129">
        <f>IF(N176="nulová",J176,0)</f>
        <v>0</v>
      </c>
      <c r="BJ176" s="13" t="s">
        <v>78</v>
      </c>
      <c r="BK176" s="129">
        <f>ROUND(I176*H176,2)</f>
        <v>0</v>
      </c>
      <c r="BL176" s="13" t="s">
        <v>105</v>
      </c>
      <c r="BM176" s="128" t="s">
        <v>256</v>
      </c>
    </row>
    <row r="177" spans="1:65" s="2" customFormat="1" ht="16.5" customHeight="1">
      <c r="A177" s="28"/>
      <c r="B177" s="115"/>
      <c r="C177" s="116" t="s">
        <v>257</v>
      </c>
      <c r="D177" s="116" t="s">
        <v>101</v>
      </c>
      <c r="E177" s="117" t="s">
        <v>258</v>
      </c>
      <c r="F177" s="118" t="s">
        <v>259</v>
      </c>
      <c r="G177" s="119" t="s">
        <v>178</v>
      </c>
      <c r="H177" s="120">
        <v>20</v>
      </c>
      <c r="I177" s="121"/>
      <c r="J177" s="122">
        <f>ROUND(I177*H177,2)</f>
        <v>0</v>
      </c>
      <c r="K177" s="123"/>
      <c r="L177" s="29"/>
      <c r="M177" s="124" t="s">
        <v>1</v>
      </c>
      <c r="N177" s="125" t="s">
        <v>36</v>
      </c>
      <c r="O177" s="54"/>
      <c r="P177" s="126">
        <f>O177*H177</f>
        <v>0</v>
      </c>
      <c r="Q177" s="126">
        <v>0.00018</v>
      </c>
      <c r="R177" s="126">
        <f>Q177*H177</f>
        <v>0.0036000000000000003</v>
      </c>
      <c r="S177" s="126">
        <v>0</v>
      </c>
      <c r="T177" s="127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28" t="s">
        <v>105</v>
      </c>
      <c r="AT177" s="128" t="s">
        <v>101</v>
      </c>
      <c r="AU177" s="128" t="s">
        <v>71</v>
      </c>
      <c r="AY177" s="13" t="s">
        <v>106</v>
      </c>
      <c r="BE177" s="129">
        <f>IF(N177="základní",J177,0)</f>
        <v>0</v>
      </c>
      <c r="BF177" s="129">
        <f>IF(N177="snížená",J177,0)</f>
        <v>0</v>
      </c>
      <c r="BG177" s="129">
        <f>IF(N177="zákl. přenesená",J177,0)</f>
        <v>0</v>
      </c>
      <c r="BH177" s="129">
        <f>IF(N177="sníž. přenesená",J177,0)</f>
        <v>0</v>
      </c>
      <c r="BI177" s="129">
        <f>IF(N177="nulová",J177,0)</f>
        <v>0</v>
      </c>
      <c r="BJ177" s="13" t="s">
        <v>78</v>
      </c>
      <c r="BK177" s="129">
        <f>ROUND(I177*H177,2)</f>
        <v>0</v>
      </c>
      <c r="BL177" s="13" t="s">
        <v>105</v>
      </c>
      <c r="BM177" s="128" t="s">
        <v>260</v>
      </c>
    </row>
    <row r="178" spans="1:65" s="2" customFormat="1" ht="16.5" customHeight="1">
      <c r="A178" s="28"/>
      <c r="B178" s="115"/>
      <c r="C178" s="135" t="s">
        <v>261</v>
      </c>
      <c r="D178" s="135" t="s">
        <v>135</v>
      </c>
      <c r="E178" s="136" t="s">
        <v>262</v>
      </c>
      <c r="F178" s="137" t="s">
        <v>263</v>
      </c>
      <c r="G178" s="138" t="s">
        <v>178</v>
      </c>
      <c r="H178" s="139">
        <v>20</v>
      </c>
      <c r="I178" s="140"/>
      <c r="J178" s="141">
        <f>ROUND(I178*H178,2)</f>
        <v>0</v>
      </c>
      <c r="K178" s="142"/>
      <c r="L178" s="143"/>
      <c r="M178" s="144" t="s">
        <v>1</v>
      </c>
      <c r="N178" s="145" t="s">
        <v>36</v>
      </c>
      <c r="O178" s="54"/>
      <c r="P178" s="126">
        <f>O178*H178</f>
        <v>0</v>
      </c>
      <c r="Q178" s="126">
        <v>0.0004</v>
      </c>
      <c r="R178" s="126">
        <f>Q178*H178</f>
        <v>0.008</v>
      </c>
      <c r="S178" s="126">
        <v>0</v>
      </c>
      <c r="T178" s="127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28" t="s">
        <v>139</v>
      </c>
      <c r="AT178" s="128" t="s">
        <v>135</v>
      </c>
      <c r="AU178" s="128" t="s">
        <v>71</v>
      </c>
      <c r="AY178" s="13" t="s">
        <v>106</v>
      </c>
      <c r="BE178" s="129">
        <f>IF(N178="základní",J178,0)</f>
        <v>0</v>
      </c>
      <c r="BF178" s="129">
        <f>IF(N178="snížená",J178,0)</f>
        <v>0</v>
      </c>
      <c r="BG178" s="129">
        <f>IF(N178="zákl. přenesená",J178,0)</f>
        <v>0</v>
      </c>
      <c r="BH178" s="129">
        <f>IF(N178="sníž. přenesená",J178,0)</f>
        <v>0</v>
      </c>
      <c r="BI178" s="129">
        <f>IF(N178="nulová",J178,0)</f>
        <v>0</v>
      </c>
      <c r="BJ178" s="13" t="s">
        <v>78</v>
      </c>
      <c r="BK178" s="129">
        <f>ROUND(I178*H178,2)</f>
        <v>0</v>
      </c>
      <c r="BL178" s="13" t="s">
        <v>105</v>
      </c>
      <c r="BM178" s="128" t="s">
        <v>264</v>
      </c>
    </row>
    <row r="179" spans="1:65" s="2" customFormat="1" ht="21.75" customHeight="1">
      <c r="A179" s="28"/>
      <c r="B179" s="115"/>
      <c r="C179" s="116" t="s">
        <v>265</v>
      </c>
      <c r="D179" s="116" t="s">
        <v>101</v>
      </c>
      <c r="E179" s="117" t="s">
        <v>266</v>
      </c>
      <c r="F179" s="118" t="s">
        <v>267</v>
      </c>
      <c r="G179" s="119" t="s">
        <v>104</v>
      </c>
      <c r="H179" s="120">
        <v>8</v>
      </c>
      <c r="I179" s="121"/>
      <c r="J179" s="122">
        <f>ROUND(I179*H179,2)</f>
        <v>0</v>
      </c>
      <c r="K179" s="123"/>
      <c r="L179" s="29"/>
      <c r="M179" s="124" t="s">
        <v>1</v>
      </c>
      <c r="N179" s="125" t="s">
        <v>36</v>
      </c>
      <c r="O179" s="54"/>
      <c r="P179" s="126">
        <f>O179*H179</f>
        <v>0</v>
      </c>
      <c r="Q179" s="126">
        <v>0.216</v>
      </c>
      <c r="R179" s="126">
        <f>Q179*H179</f>
        <v>1.728</v>
      </c>
      <c r="S179" s="126">
        <v>0</v>
      </c>
      <c r="T179" s="127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28" t="s">
        <v>105</v>
      </c>
      <c r="AT179" s="128" t="s">
        <v>101</v>
      </c>
      <c r="AU179" s="128" t="s">
        <v>71</v>
      </c>
      <c r="AY179" s="13" t="s">
        <v>106</v>
      </c>
      <c r="BE179" s="129">
        <f>IF(N179="základní",J179,0)</f>
        <v>0</v>
      </c>
      <c r="BF179" s="129">
        <f>IF(N179="snížená",J179,0)</f>
        <v>0</v>
      </c>
      <c r="BG179" s="129">
        <f>IF(N179="zákl. přenesená",J179,0)</f>
        <v>0</v>
      </c>
      <c r="BH179" s="129">
        <f>IF(N179="sníž. přenesená",J179,0)</f>
        <v>0</v>
      </c>
      <c r="BI179" s="129">
        <f>IF(N179="nulová",J179,0)</f>
        <v>0</v>
      </c>
      <c r="BJ179" s="13" t="s">
        <v>78</v>
      </c>
      <c r="BK179" s="129">
        <f>ROUND(I179*H179,2)</f>
        <v>0</v>
      </c>
      <c r="BL179" s="13" t="s">
        <v>105</v>
      </c>
      <c r="BM179" s="128" t="s">
        <v>268</v>
      </c>
    </row>
    <row r="180" spans="1:47" s="2" customFormat="1" ht="19.5">
      <c r="A180" s="28"/>
      <c r="B180" s="29"/>
      <c r="C180" s="28"/>
      <c r="D180" s="130" t="s">
        <v>108</v>
      </c>
      <c r="E180" s="28"/>
      <c r="F180" s="131" t="s">
        <v>269</v>
      </c>
      <c r="G180" s="28"/>
      <c r="H180" s="28"/>
      <c r="I180" s="132"/>
      <c r="J180" s="28"/>
      <c r="K180" s="28"/>
      <c r="L180" s="29"/>
      <c r="M180" s="133"/>
      <c r="N180" s="134"/>
      <c r="O180" s="54"/>
      <c r="P180" s="54"/>
      <c r="Q180" s="54"/>
      <c r="R180" s="54"/>
      <c r="S180" s="54"/>
      <c r="T180" s="55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T180" s="13" t="s">
        <v>108</v>
      </c>
      <c r="AU180" s="13" t="s">
        <v>71</v>
      </c>
    </row>
    <row r="181" spans="1:65" s="2" customFormat="1" ht="16.5" customHeight="1">
      <c r="A181" s="28"/>
      <c r="B181" s="115"/>
      <c r="C181" s="116" t="s">
        <v>270</v>
      </c>
      <c r="D181" s="116" t="s">
        <v>101</v>
      </c>
      <c r="E181" s="117" t="s">
        <v>271</v>
      </c>
      <c r="F181" s="118" t="s">
        <v>272</v>
      </c>
      <c r="G181" s="119" t="s">
        <v>273</v>
      </c>
      <c r="H181" s="120">
        <v>1</v>
      </c>
      <c r="I181" s="121"/>
      <c r="J181" s="122">
        <f>ROUND(I181*H181,2)</f>
        <v>0</v>
      </c>
      <c r="K181" s="123"/>
      <c r="L181" s="29"/>
      <c r="M181" s="124" t="s">
        <v>1</v>
      </c>
      <c r="N181" s="125" t="s">
        <v>36</v>
      </c>
      <c r="O181" s="54"/>
      <c r="P181" s="126">
        <f>O181*H181</f>
        <v>0</v>
      </c>
      <c r="Q181" s="126">
        <v>0</v>
      </c>
      <c r="R181" s="126">
        <f>Q181*H181</f>
        <v>0</v>
      </c>
      <c r="S181" s="126">
        <v>0</v>
      </c>
      <c r="T181" s="127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28" t="s">
        <v>105</v>
      </c>
      <c r="AT181" s="128" t="s">
        <v>101</v>
      </c>
      <c r="AU181" s="128" t="s">
        <v>71</v>
      </c>
      <c r="AY181" s="13" t="s">
        <v>106</v>
      </c>
      <c r="BE181" s="129">
        <f>IF(N181="základní",J181,0)</f>
        <v>0</v>
      </c>
      <c r="BF181" s="129">
        <f>IF(N181="snížená",J181,0)</f>
        <v>0</v>
      </c>
      <c r="BG181" s="129">
        <f>IF(N181="zákl. přenesená",J181,0)</f>
        <v>0</v>
      </c>
      <c r="BH181" s="129">
        <f>IF(N181="sníž. přenesená",J181,0)</f>
        <v>0</v>
      </c>
      <c r="BI181" s="129">
        <f>IF(N181="nulová",J181,0)</f>
        <v>0</v>
      </c>
      <c r="BJ181" s="13" t="s">
        <v>78</v>
      </c>
      <c r="BK181" s="129">
        <f>ROUND(I181*H181,2)</f>
        <v>0</v>
      </c>
      <c r="BL181" s="13" t="s">
        <v>105</v>
      </c>
      <c r="BM181" s="128" t="s">
        <v>274</v>
      </c>
    </row>
    <row r="182" spans="1:65" s="2" customFormat="1" ht="16.5" customHeight="1">
      <c r="A182" s="28"/>
      <c r="B182" s="115"/>
      <c r="C182" s="116" t="s">
        <v>275</v>
      </c>
      <c r="D182" s="116" t="s">
        <v>101</v>
      </c>
      <c r="E182" s="117" t="s">
        <v>276</v>
      </c>
      <c r="F182" s="118" t="s">
        <v>277</v>
      </c>
      <c r="G182" s="119" t="s">
        <v>273</v>
      </c>
      <c r="H182" s="120">
        <v>1</v>
      </c>
      <c r="I182" s="121"/>
      <c r="J182" s="122">
        <f>ROUND(I182*H182,2)</f>
        <v>0</v>
      </c>
      <c r="K182" s="123"/>
      <c r="L182" s="29"/>
      <c r="M182" s="124" t="s">
        <v>1</v>
      </c>
      <c r="N182" s="125" t="s">
        <v>36</v>
      </c>
      <c r="O182" s="54"/>
      <c r="P182" s="126">
        <f>O182*H182</f>
        <v>0</v>
      </c>
      <c r="Q182" s="126">
        <v>0</v>
      </c>
      <c r="R182" s="126">
        <f>Q182*H182</f>
        <v>0</v>
      </c>
      <c r="S182" s="126">
        <v>0</v>
      </c>
      <c r="T182" s="12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28" t="s">
        <v>105</v>
      </c>
      <c r="AT182" s="128" t="s">
        <v>101</v>
      </c>
      <c r="AU182" s="128" t="s">
        <v>71</v>
      </c>
      <c r="AY182" s="13" t="s">
        <v>106</v>
      </c>
      <c r="BE182" s="129">
        <f>IF(N182="základní",J182,0)</f>
        <v>0</v>
      </c>
      <c r="BF182" s="129">
        <f>IF(N182="snížená",J182,0)</f>
        <v>0</v>
      </c>
      <c r="BG182" s="129">
        <f>IF(N182="zákl. přenesená",J182,0)</f>
        <v>0</v>
      </c>
      <c r="BH182" s="129">
        <f>IF(N182="sníž. přenesená",J182,0)</f>
        <v>0</v>
      </c>
      <c r="BI182" s="129">
        <f>IF(N182="nulová",J182,0)</f>
        <v>0</v>
      </c>
      <c r="BJ182" s="13" t="s">
        <v>78</v>
      </c>
      <c r="BK182" s="129">
        <f>ROUND(I182*H182,2)</f>
        <v>0</v>
      </c>
      <c r="BL182" s="13" t="s">
        <v>105</v>
      </c>
      <c r="BM182" s="128" t="s">
        <v>278</v>
      </c>
    </row>
    <row r="183" spans="1:65" s="2" customFormat="1" ht="16.5" customHeight="1">
      <c r="A183" s="28"/>
      <c r="B183" s="115"/>
      <c r="C183" s="116" t="s">
        <v>279</v>
      </c>
      <c r="D183" s="116" t="s">
        <v>101</v>
      </c>
      <c r="E183" s="117" t="s">
        <v>280</v>
      </c>
      <c r="F183" s="118" t="s">
        <v>281</v>
      </c>
      <c r="G183" s="119" t="s">
        <v>273</v>
      </c>
      <c r="H183" s="120">
        <v>1</v>
      </c>
      <c r="I183" s="121"/>
      <c r="J183" s="122">
        <f>ROUND(I183*H183,2)</f>
        <v>0</v>
      </c>
      <c r="K183" s="123"/>
      <c r="L183" s="29"/>
      <c r="M183" s="162" t="s">
        <v>1</v>
      </c>
      <c r="N183" s="163" t="s">
        <v>36</v>
      </c>
      <c r="O183" s="164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28" t="s">
        <v>105</v>
      </c>
      <c r="AT183" s="128" t="s">
        <v>101</v>
      </c>
      <c r="AU183" s="128" t="s">
        <v>71</v>
      </c>
      <c r="AY183" s="13" t="s">
        <v>106</v>
      </c>
      <c r="BE183" s="129">
        <f>IF(N183="základní",J183,0)</f>
        <v>0</v>
      </c>
      <c r="BF183" s="129">
        <f>IF(N183="snížená",J183,0)</f>
        <v>0</v>
      </c>
      <c r="BG183" s="129">
        <f>IF(N183="zákl. přenesená",J183,0)</f>
        <v>0</v>
      </c>
      <c r="BH183" s="129">
        <f>IF(N183="sníž. přenesená",J183,0)</f>
        <v>0</v>
      </c>
      <c r="BI183" s="129">
        <f>IF(N183="nulová",J183,0)</f>
        <v>0</v>
      </c>
      <c r="BJ183" s="13" t="s">
        <v>78</v>
      </c>
      <c r="BK183" s="129">
        <f>ROUND(I183*H183,2)</f>
        <v>0</v>
      </c>
      <c r="BL183" s="13" t="s">
        <v>105</v>
      </c>
      <c r="BM183" s="128" t="s">
        <v>282</v>
      </c>
    </row>
    <row r="184" spans="1:31" s="2" customFormat="1" ht="6.95" customHeight="1">
      <c r="A184" s="28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29"/>
      <c r="M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</sheetData>
  <autoFilter ref="C115:K183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JSF-10\rozpocty</dc:creator>
  <cp:keywords/>
  <dc:description/>
  <cp:lastModifiedBy>Fuks Jiří</cp:lastModifiedBy>
  <dcterms:created xsi:type="dcterms:W3CDTF">2023-04-13T05:32:55Z</dcterms:created>
  <dcterms:modified xsi:type="dcterms:W3CDTF">2023-05-10T09:29:18Z</dcterms:modified>
  <cp:category/>
  <cp:version/>
  <cp:contentType/>
  <cp:contentStatus/>
</cp:coreProperties>
</file>