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\\datplz-p01\pl-produkce\PL70\21PL72003_Atleticky_tunel_parkoviste_BUS\02_DOKUMENTACE\D_Dokumentace\SO_05_Sadove_upravy\"/>
    </mc:Choice>
  </mc:AlternateContent>
  <xr:revisionPtr revIDLastSave="0" documentId="13_ncr:1_{F13D26AE-5CC6-44E2-8D30-BACF97D06CAF}" xr6:coauthVersionLast="47" xr6:coauthVersionMax="47" xr10:uidLastSave="{00000000-0000-0000-0000-000000000000}"/>
  <bookViews>
    <workbookView xWindow="-38520" yWindow="-60" windowWidth="38640" windowHeight="21390" xr2:uid="{00000000-000D-0000-FFFF-FFFF00000000}"/>
  </bookViews>
  <sheets>
    <sheet name="Rekapitulace stavby" sheetId="1" r:id="rId1"/>
    <sheet name="05 - Sadové úpravy" sheetId="2" r:id="rId2"/>
  </sheets>
  <definedNames>
    <definedName name="_xlnm._FilterDatabase" localSheetId="1" hidden="1">'05 - Sadové úpravy'!$C$122:$K$235</definedName>
    <definedName name="_xlnm.Print_Titles" localSheetId="1">'05 - Sadové úpravy'!$122:$122</definedName>
    <definedName name="_xlnm.Print_Titles" localSheetId="0">'Rekapitulace stavby'!$92:$92</definedName>
    <definedName name="_xlnm.Print_Area" localSheetId="1">'05 - Sadové úpravy'!$C$4:$J$41,'05 - Sadové úpravy'!$C$50:$J$76,'05 - Sadové úpravy'!$C$82:$J$102,'05 - Sadové úpravy'!$C$108:$K$235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6" i="1"/>
  <c r="J37" i="2"/>
  <c r="AX96" i="1" s="1"/>
  <c r="BI234" i="2"/>
  <c r="BH234" i="2"/>
  <c r="BG234" i="2"/>
  <c r="BF234" i="2"/>
  <c r="T234" i="2"/>
  <c r="T233" i="2"/>
  <c r="R234" i="2"/>
  <c r="R233" i="2" s="1"/>
  <c r="P234" i="2"/>
  <c r="P233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F120" i="2"/>
  <c r="J119" i="2"/>
  <c r="F119" i="2"/>
  <c r="F117" i="2"/>
  <c r="E115" i="2"/>
  <c r="F94" i="2"/>
  <c r="J93" i="2"/>
  <c r="F93" i="2"/>
  <c r="F91" i="2"/>
  <c r="E89" i="2"/>
  <c r="J26" i="2"/>
  <c r="E26" i="2"/>
  <c r="J94" i="2" s="1"/>
  <c r="J25" i="2"/>
  <c r="J14" i="2"/>
  <c r="J91" i="2"/>
  <c r="E7" i="2"/>
  <c r="E111" i="2" s="1"/>
  <c r="L90" i="1"/>
  <c r="AM90" i="1"/>
  <c r="AM89" i="1"/>
  <c r="L89" i="1"/>
  <c r="AM87" i="1"/>
  <c r="L87" i="1"/>
  <c r="L85" i="1"/>
  <c r="L84" i="1"/>
  <c r="BK234" i="2"/>
  <c r="BK222" i="2"/>
  <c r="J210" i="2"/>
  <c r="BK148" i="2"/>
  <c r="BK138" i="2"/>
  <c r="BK168" i="2"/>
  <c r="BK132" i="2"/>
  <c r="BK126" i="2"/>
  <c r="BK184" i="2"/>
  <c r="BK230" i="2"/>
  <c r="J216" i="2"/>
  <c r="J193" i="2"/>
  <c r="BK153" i="2"/>
  <c r="J156" i="2"/>
  <c r="BK176" i="2"/>
  <c r="J196" i="2"/>
  <c r="BK196" i="2"/>
  <c r="J141" i="2"/>
  <c r="J129" i="2"/>
  <c r="J165" i="2"/>
  <c r="J225" i="2"/>
  <c r="BK216" i="2"/>
  <c r="J180" i="2"/>
  <c r="BK141" i="2"/>
  <c r="J199" i="2"/>
  <c r="J148" i="2"/>
  <c r="BK156" i="2"/>
  <c r="J144" i="2"/>
  <c r="J234" i="2"/>
  <c r="J219" i="2"/>
  <c r="BK207" i="2"/>
  <c r="BK159" i="2"/>
  <c r="BK190" i="2"/>
  <c r="BK193" i="2"/>
  <c r="J162" i="2"/>
  <c r="BK172" i="2"/>
  <c r="J135" i="2"/>
  <c r="J138" i="2"/>
  <c r="J159" i="2"/>
  <c r="J222" i="2"/>
  <c r="BK210" i="2"/>
  <c r="BK165" i="2"/>
  <c r="BK162" i="2"/>
  <c r="J126" i="2"/>
  <c r="J204" i="2"/>
  <c r="J184" i="2"/>
  <c r="BK129" i="2"/>
  <c r="AS95" i="1"/>
  <c r="BK135" i="2"/>
  <c r="BK225" i="2"/>
  <c r="BK213" i="2"/>
  <c r="J190" i="2"/>
  <c r="J207" i="2"/>
  <c r="J132" i="2"/>
  <c r="BK180" i="2"/>
  <c r="J187" i="2"/>
  <c r="BK199" i="2"/>
  <c r="J230" i="2"/>
  <c r="BK219" i="2"/>
  <c r="J213" i="2"/>
  <c r="J176" i="2"/>
  <c r="BK204" i="2"/>
  <c r="BK187" i="2"/>
  <c r="J153" i="2"/>
  <c r="BK144" i="2"/>
  <c r="J168" i="2"/>
  <c r="J172" i="2"/>
  <c r="P125" i="2" l="1"/>
  <c r="P124" i="2"/>
  <c r="P123" i="2" s="1"/>
  <c r="AU96" i="1" s="1"/>
  <c r="AU95" i="1" s="1"/>
  <c r="R125" i="2"/>
  <c r="R124" i="2"/>
  <c r="R123" i="2"/>
  <c r="BK125" i="2"/>
  <c r="J125" i="2"/>
  <c r="J100" i="2"/>
  <c r="T125" i="2"/>
  <c r="T124" i="2" s="1"/>
  <c r="T123" i="2" s="1"/>
  <c r="BK233" i="2"/>
  <c r="J233" i="2"/>
  <c r="J101" i="2"/>
  <c r="BE184" i="2"/>
  <c r="J117" i="2"/>
  <c r="BE132" i="2"/>
  <c r="BE141" i="2"/>
  <c r="BE168" i="2"/>
  <c r="BE230" i="2"/>
  <c r="E85" i="2"/>
  <c r="J120" i="2"/>
  <c r="BE187" i="2"/>
  <c r="BE190" i="2"/>
  <c r="BE148" i="2"/>
  <c r="BE159" i="2"/>
  <c r="BE153" i="2"/>
  <c r="BE156" i="2"/>
  <c r="BE165" i="2"/>
  <c r="BE193" i="2"/>
  <c r="BE204" i="2"/>
  <c r="BE196" i="2"/>
  <c r="BE126" i="2"/>
  <c r="BE135" i="2"/>
  <c r="BE172" i="2"/>
  <c r="BE176" i="2"/>
  <c r="BE180" i="2"/>
  <c r="BE199" i="2"/>
  <c r="BE129" i="2"/>
  <c r="BE138" i="2"/>
  <c r="BE144" i="2"/>
  <c r="BE162" i="2"/>
  <c r="BE207" i="2"/>
  <c r="BE210" i="2"/>
  <c r="BE213" i="2"/>
  <c r="BE216" i="2"/>
  <c r="BE219" i="2"/>
  <c r="BE222" i="2"/>
  <c r="BE225" i="2"/>
  <c r="BE234" i="2"/>
  <c r="F36" i="2"/>
  <c r="BA96" i="1" s="1"/>
  <c r="BA95" i="1" s="1"/>
  <c r="BA94" i="1" s="1"/>
  <c r="AW94" i="1" s="1"/>
  <c r="AK30" i="1" s="1"/>
  <c r="AS94" i="1"/>
  <c r="J36" i="2"/>
  <c r="AW96" i="1"/>
  <c r="F39" i="2"/>
  <c r="BD96" i="1" s="1"/>
  <c r="BD95" i="1" s="1"/>
  <c r="BD94" i="1" s="1"/>
  <c r="W33" i="1" s="1"/>
  <c r="F38" i="2"/>
  <c r="BC96" i="1" s="1"/>
  <c r="BC95" i="1" s="1"/>
  <c r="BC94" i="1" s="1"/>
  <c r="W32" i="1" s="1"/>
  <c r="F37" i="2"/>
  <c r="BB96" i="1"/>
  <c r="BB95" i="1" s="1"/>
  <c r="BB94" i="1" s="1"/>
  <c r="AX94" i="1" s="1"/>
  <c r="BK124" i="2" l="1"/>
  <c r="J124" i="2" s="1"/>
  <c r="J99" i="2" s="1"/>
  <c r="AU94" i="1"/>
  <c r="AY94" i="1"/>
  <c r="W31" i="1"/>
  <c r="W30" i="1"/>
  <c r="AW95" i="1"/>
  <c r="J35" i="2"/>
  <c r="AV96" i="1" s="1"/>
  <c r="AT96" i="1" s="1"/>
  <c r="AX95" i="1"/>
  <c r="F35" i="2"/>
  <c r="AZ96" i="1" s="1"/>
  <c r="AZ95" i="1" s="1"/>
  <c r="AZ94" i="1" s="1"/>
  <c r="AV94" i="1" s="1"/>
  <c r="AK29" i="1" s="1"/>
  <c r="AY95" i="1"/>
  <c r="BK123" i="2" l="1"/>
  <c r="J123" i="2" s="1"/>
  <c r="J32" i="2" s="1"/>
  <c r="AG96" i="1" s="1"/>
  <c r="AG95" i="1" s="1"/>
  <c r="AV95" i="1"/>
  <c r="AT95" i="1"/>
  <c r="AT94" i="1"/>
  <c r="W29" i="1"/>
  <c r="AN95" i="1" l="1"/>
  <c r="AG94" i="1"/>
  <c r="AK26" i="1" s="1"/>
  <c r="AK35" i="1" s="1"/>
  <c r="J41" i="2"/>
  <c r="J98" i="2"/>
  <c r="AN94" i="1"/>
  <c r="AN96" i="1"/>
</calcChain>
</file>

<file path=xl/sharedStrings.xml><?xml version="1.0" encoding="utf-8"?>
<sst xmlns="http://schemas.openxmlformats.org/spreadsheetml/2006/main" count="1280" uniqueCount="317">
  <si>
    <t>Export Komplet</t>
  </si>
  <si>
    <t/>
  </si>
  <si>
    <t>2.0</t>
  </si>
  <si>
    <t>False</t>
  </si>
  <si>
    <t>{a4184fd1-51ac-4b57-8048-6293647b604a}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</si>
  <si>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</si>
  <si>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</si>
  <si>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</si>
  <si>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</si>
  <si>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</si>
  <si>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</si>
  <si>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</si>
  <si>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</si>
  <si>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20PL72002_2</t>
  </si>
  <si>
    <t>Stavba:</t>
  </si>
  <si>
    <t>ATLETICKÝ TUNEL PARKOVIŠTĚ BUS</t>
  </si>
  <si>
    <t>KSO:</t>
  </si>
  <si>
    <t>CC-CZ:</t>
  </si>
  <si>
    <t>Místo:</t>
  </si>
  <si>
    <t>Plzeň</t>
  </si>
  <si>
    <t>Datum:</t>
  </si>
  <si>
    <t>26. 1. 2022</t>
  </si>
  <si>
    <t>Zadavatel:</t>
  </si>
  <si>
    <t>IČ:</t>
  </si>
  <si>
    <t>Střední odborné učiliště elektrotechnické Plzeň</t>
  </si>
  <si>
    <t>DIČ:</t>
  </si>
  <si>
    <t>Zhotovitel:</t>
  </si>
  <si>
    <t>Společnost ATLETI PLZEŇ</t>
  </si>
  <si>
    <t>Projektant:</t>
  </si>
  <si>
    <t>Valbek, spol. s r.o., středisko Plzeň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</si>
  <si>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</si>
  <si>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</si>
  <si>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</si>
  <si>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</si>
  <si>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</si>
  <si>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</si>
  <si>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</si>
  <si>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</si>
  <si>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</si>
  <si>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</si>
  <si>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</si>
  <si>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</si>
  <si>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</si>
  <si>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</si>
  <si>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</si>
  <si>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</si>
  <si>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</si>
  <si>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</si>
  <si>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</si>
  <si>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</si>
  <si>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</si>
  <si>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</si>
  <si>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</si>
  <si>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</si>
  <si>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</si>
  <si>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</si>
  <si>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</si>
  <si>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</si>
  <si>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</si>
  <si>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</si>
  <si>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</si>
  <si>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</si>
  <si>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</si>
  <si>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</si>
  <si>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</si>
  <si>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</si>
  <si>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</si>
  <si>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</si>
  <si>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</si>
  <si>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</si>
  <si>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</si>
  <si>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</si>
  <si>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</si>
  <si>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</si>
  <si>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</si>
  <si>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</si>
  <si>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</si>
  <si>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</si>
  <si>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</si>
  <si>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05</t>
  </si>
  <si>
    <t>Sadové úpravy</t>
  </si>
  <si>
    <t>STA</t>
  </si>
  <si>
    <t>1</t>
  </si>
  <si>
    <t>{031d088b-038a-49d4-845b-072ef24a75e3}</t>
  </si>
  <si>
    <t>2</t>
  </si>
  <si>
    <t>/</t>
  </si>
  <si>
    <t>05</t>
  </si>
  <si>
    <t>Soupis</t>
  </si>
  <si>
    <t>{7333c3e5-6709-4818-bbc8-81f05010b8ea}</t>
  </si>
  <si>
    <t>KRYCÍ LIST SOUPISU PRACÍ</t>
  </si>
  <si>
    <t>Objekt:</t>
  </si>
  <si>
    <t>SO 05 - Sadové úpravy</t>
  </si>
  <si>
    <t>Soupis:</t>
  </si>
  <si>
    <t>05 - Sadové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</si>
  <si>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</si>
  <si>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</si>
  <si>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</si>
  <si>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</si>
  <si>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</si>
  <si>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</si>
  <si>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</si>
  <si>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</si>
  <si>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</si>
  <si>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</si>
  <si>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</si>
  <si>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</si>
  <si>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</si>
  <si>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</si>
  <si>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</si>
  <si>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</si>
  <si>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</si>
  <si>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</si>
  <si>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</si>
  <si>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</si>
  <si>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</si>
  <si>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</si>
  <si>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</si>
  <si>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</si>
  <si>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</si>
  <si>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</si>
  <si>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162351104.R2</t>
  </si>
  <si>
    <t>Vodorovné přemístění výkopku/sypaniny z horniny třídy těžitelnosti I skupiny 1 až 3 dle možností zhotovitele - SKLÁDKA</t>
  </si>
  <si>
    <t>m3</t>
  </si>
  <si>
    <t>4</t>
  </si>
  <si>
    <t>-1022412653</t>
  </si>
  <si>
    <t>PP</t>
  </si>
  <si>
    <t>Vodorovné přemístění výkopku nebo sypaniny po suchu na obvyklém dopravním prostředku, bez naložení výkopku, avšak se složením bez rozhrnutí z horniny třídy těžitelnosti I skupiny 1 až 3 dle možností zhotovitele - SKLÁDKA</t>
  </si>
  <si>
    <t>VV</t>
  </si>
  <si>
    <t>"vyměněná zemina na skládku" 3,00"m3"</t>
  </si>
  <si>
    <t>167151111</t>
  </si>
  <si>
    <t>Nakládání výkopku z hornin třídy těžitelnosti I skupiny 1 až 3 přes 100 m3</t>
  </si>
  <si>
    <t>CS ÚRS 2022 01</t>
  </si>
  <si>
    <t>-1424982813</t>
  </si>
  <si>
    <t>Nakládání, skládání a překládání neulehlého výkopku nebo sypaniny strojně nakládání, množství přes 100 m3, z hornin třídy těžitelnosti I, skupiny 1 až 3</t>
  </si>
  <si>
    <t>3</t>
  </si>
  <si>
    <t>171201221</t>
  </si>
  <si>
    <t>Poplatek za uložení na skládce (skládkovné) zeminy a kamení kód odpadu 17 05 04</t>
  </si>
  <si>
    <t>t</t>
  </si>
  <si>
    <t>-1281088277</t>
  </si>
  <si>
    <t>Poplatek za uložení stavebního odpadu na skládce (skládkovné) zeminy a kamení zatříděného do Katalogu odpadů pod kódem 17 05 04</t>
  </si>
  <si>
    <t>"vyměněná zemina na skládku" 3,00"m3"*2,00"t/m3"</t>
  </si>
  <si>
    <t>171251201</t>
  </si>
  <si>
    <t>Uložení sypaniny na skládky nebo meziskládky</t>
  </si>
  <si>
    <t>1793524301</t>
  </si>
  <si>
    <t>Uložení sypaniny na skládky nebo meziskládky bez hutnění s upravením uložené sypaniny do předepsaného tvaru</t>
  </si>
  <si>
    <t>5</t>
  </si>
  <si>
    <t>181411131</t>
  </si>
  <si>
    <t>Založení parkového trávníku výsevem pl do 1000 m2 v rovině a ve svahu do 1:5</t>
  </si>
  <si>
    <t>m2</t>
  </si>
  <si>
    <t>392222587</t>
  </si>
  <si>
    <t>Založení trávníku na půdě předem připravené plochy do 1000 m2 výsevem včetně utažení parkového v rovině nebo na svahu do 1:5</t>
  </si>
  <si>
    <t>94,00"m2"</t>
  </si>
  <si>
    <t>6</t>
  </si>
  <si>
    <t>M</t>
  </si>
  <si>
    <t>00572410</t>
  </si>
  <si>
    <t>osivo směs travní parková</t>
  </si>
  <si>
    <t>kg</t>
  </si>
  <si>
    <t>8</t>
  </si>
  <si>
    <t>1963861878</t>
  </si>
  <si>
    <t>94*0,02 'Přepočtené koeficientem množství</t>
  </si>
  <si>
    <t>7</t>
  </si>
  <si>
    <t>183106611</t>
  </si>
  <si>
    <t>Ochrana stromu protikořenovou clonou v rovině nebo na svahu do 1:5 hl do 500 mm</t>
  </si>
  <si>
    <t>m</t>
  </si>
  <si>
    <t>-1137530240</t>
  </si>
  <si>
    <t>Instalace protikořenových bariér do předem vyhloubené rýhy, včetně zásypu a hutnění v rovině nebo na svahu do 1:5, hloubky do 500 mm</t>
  </si>
  <si>
    <t>výkop uvažován v rámci nových sítí</t>
  </si>
  <si>
    <t>"protikořenová fólie" 62,30"m"</t>
  </si>
  <si>
    <t>28322015.R</t>
  </si>
  <si>
    <t>Netkaná protikořenová fólie RootControl</t>
  </si>
  <si>
    <t>386242937</t>
  </si>
  <si>
    <t>"protikořenová fólie" 62,30*1,50</t>
  </si>
  <si>
    <t>93,45*1,1 'Přepočtené koeficientem množství</t>
  </si>
  <si>
    <t>9</t>
  </si>
  <si>
    <t>183101215</t>
  </si>
  <si>
    <t>Jamky pro výsadbu s výměnou 50 % půdy zeminy tř 1 až 4 obj přes 0,125 do 0,4 m3 v rovině a svahu do 1:5</t>
  </si>
  <si>
    <t>kus</t>
  </si>
  <si>
    <t>135658362</t>
  </si>
  <si>
    <t>Hloubení jamek pro vysazování rostlin v zemině tř.1 až 4 s výměnou půdy z 50% v rovině nebo na svahu do 1:5, objemu přes 0,125 do 0,40 m3</t>
  </si>
  <si>
    <t>"pro stromy" 15"ks"</t>
  </si>
  <si>
    <t>10</t>
  </si>
  <si>
    <t>10321100</t>
  </si>
  <si>
    <t>zahradní substrát pro výsadbu VL</t>
  </si>
  <si>
    <t>-972464110</t>
  </si>
  <si>
    <t>"pro stromy" 15*0,40"m3"/2</t>
  </si>
  <si>
    <t>11</t>
  </si>
  <si>
    <t>183205111</t>
  </si>
  <si>
    <t>Založení záhonu v rovině a svahu do 1:5 zemina tř 1 a 2</t>
  </si>
  <si>
    <t>775665269</t>
  </si>
  <si>
    <t>Založení záhonu pro výsadbu rostlin v rovině nebo na svahu do 1:5 v zemině tř. 1 až 2</t>
  </si>
  <si>
    <t>"Stromy" 15,00"m2"</t>
  </si>
  <si>
    <t>12</t>
  </si>
  <si>
    <t>183403131</t>
  </si>
  <si>
    <t>Obdělání půdy rytím zemina tř 1 a 2 v rovině a svahu do 1:5</t>
  </si>
  <si>
    <t>180039763</t>
  </si>
  <si>
    <t>Obdělání půdy  rytím půdy hl. do 200 mm v zemině tř. 1 až 2 v rovině nebo na svahu do 1:5</t>
  </si>
  <si>
    <t>"sadové obdělávání půdy - ručně" 15,00"m2"</t>
  </si>
  <si>
    <t>13</t>
  </si>
  <si>
    <t>184102113</t>
  </si>
  <si>
    <t>Výsadba dřeviny s balem D přes 0,3 do 0,4 m do jamky se zalitím v rovině a svahu do 1:5</t>
  </si>
  <si>
    <t>1977723776</t>
  </si>
  <si>
    <t>Výsadba dřeviny s balem do předem vyhloubené jamky se zalitím  v rovině nebo na svahu do 1:5, při průměru balu přes 300 do 400 mm</t>
  </si>
  <si>
    <t>(3+2+7+3)"ks"</t>
  </si>
  <si>
    <t>14</t>
  </si>
  <si>
    <t>02650304.R1</t>
  </si>
  <si>
    <t>dub šarlatový /Quercus coccinea/ balované</t>
  </si>
  <si>
    <t>727662934</t>
  </si>
  <si>
    <t>P</t>
  </si>
  <si>
    <t xml:space="preserve">Poznámka k položce:_x000D_
min. 3x přesazované alejové výpěstky se zemním balem s min. výškou nasazení koruny ve 2,3 m, obvod 12-14 cm. </t>
  </si>
  <si>
    <t>"dle TZ" 3"ks"</t>
  </si>
  <si>
    <t>02650304.R2</t>
  </si>
  <si>
    <t>lípa srdčitá /Tilia cordata 'Roelvo'/ balované</t>
  </si>
  <si>
    <t>1696847650</t>
  </si>
  <si>
    <t>"dle TZ" 2"ks"</t>
  </si>
  <si>
    <t>16</t>
  </si>
  <si>
    <t>02650304.R3</t>
  </si>
  <si>
    <t>javor babyka /Acer campestre 'Queen Elizabeth'/ balované</t>
  </si>
  <si>
    <t>-1290521821</t>
  </si>
  <si>
    <t>"dle TZ" 7"ks"</t>
  </si>
  <si>
    <t>17</t>
  </si>
  <si>
    <t>02650304.R4</t>
  </si>
  <si>
    <t>habr obecný 'Lucas' /Carpinus betulus 'Lucas'/ balované</t>
  </si>
  <si>
    <t>-1022275235</t>
  </si>
  <si>
    <t>18</t>
  </si>
  <si>
    <t>184215133</t>
  </si>
  <si>
    <t>Ukotvení kmene dřevin třemi kůly D do 0,1 m dl přes 2 do 3 m</t>
  </si>
  <si>
    <t>-688604427</t>
  </si>
  <si>
    <t>Ukotvení dřeviny kůly třemi kůly, délky přes 2 do 3 m</t>
  </si>
  <si>
    <t>"stromy" 15"ks"</t>
  </si>
  <si>
    <t>19</t>
  </si>
  <si>
    <t>05217108.R1</t>
  </si>
  <si>
    <t>kůly dřevěné (kulatina) pro kotvení dřevin délky 3m</t>
  </si>
  <si>
    <t>ks</t>
  </si>
  <si>
    <t>1338710390</t>
  </si>
  <si>
    <t>"stromy" 15"ks"*3</t>
  </si>
  <si>
    <t>20</t>
  </si>
  <si>
    <t>05217108.R2</t>
  </si>
  <si>
    <t>příčky dřevěné ke kůlům - kompletní materiál pro jeden strom</t>
  </si>
  <si>
    <t>-2063722458</t>
  </si>
  <si>
    <t>184215331</t>
  </si>
  <si>
    <t>Ukotvení dřeviny popruhy a ocelovými lanky do výztuže obvodu kmene do 200 mm, v do 5 m</t>
  </si>
  <si>
    <t>1233442811</t>
  </si>
  <si>
    <t>Ukotvení dřeviny nadzemním kotvením za kmen pomocí textilních popruhů a ocelových lanek na konstrukci, obvodu kmene do 200 mm, výšky do 5 m</t>
  </si>
  <si>
    <t>15"ks"</t>
  </si>
  <si>
    <t>22</t>
  </si>
  <si>
    <t>184801121</t>
  </si>
  <si>
    <t>Ošetřování vysazených dřevin soliterních v rovině a svahu do 1:5</t>
  </si>
  <si>
    <t>548218941</t>
  </si>
  <si>
    <t>Ošetření vysazených dřevin  solitérních v rovině nebo na svahu do 1:5</t>
  </si>
  <si>
    <t>"předpoklad 4x" 15"ks"*4</t>
  </si>
  <si>
    <t>23</t>
  </si>
  <si>
    <t>184802111</t>
  </si>
  <si>
    <t>Chemické odplevelení před založením kultury nad 20 m2 postřikem na široko v rovině a svahu do 1:5</t>
  </si>
  <si>
    <t>172045577</t>
  </si>
  <si>
    <t>Chemické odplevelení půdy před založením kultury, trávníku nebo zpevněných ploch  o výměře jednotlivě přes 20 m2 v rovině nebo na svahu do 1:5 postřikem na široko</t>
  </si>
  <si>
    <t>"dle založeníá trávníku, předpoklad 1,5x" 94,00"m2"*1,50</t>
  </si>
  <si>
    <t>"dle zsadovnického obdělání, předpoklad 1,5x" 15,00"m2"*1,50</t>
  </si>
  <si>
    <t>Součet</t>
  </si>
  <si>
    <t>24</t>
  </si>
  <si>
    <t>184911421</t>
  </si>
  <si>
    <t>Mulčování rostlin kůrou tl do 0,1 m v rovině a svahu do 1:5</t>
  </si>
  <si>
    <t>-1782164450</t>
  </si>
  <si>
    <t>Mulčování vysazených rostlin mulčovací kůrou, tl. do 100 mm v rovině nebo na svahu do 1:5</t>
  </si>
  <si>
    <t>15,00"m2"</t>
  </si>
  <si>
    <t>25</t>
  </si>
  <si>
    <t>10391100</t>
  </si>
  <si>
    <t>kůra mulčovací VL</t>
  </si>
  <si>
    <t>1487323507</t>
  </si>
  <si>
    <t>15,00"m2"*0,1</t>
  </si>
  <si>
    <t>26</t>
  </si>
  <si>
    <t>185802112</t>
  </si>
  <si>
    <t>Hnojení půdy vitahumem, kompostem nebo chlévskou mrvou v rovině a svahu do 1:5</t>
  </si>
  <si>
    <t>1781656650</t>
  </si>
  <si>
    <t>Hnojení půdy nebo trávníku  v rovině nebo na svahu do 1:5 vitahumem, kompostem nebo chlévskou mrvou</t>
  </si>
  <si>
    <t>150"kg"/1000</t>
  </si>
  <si>
    <t>27</t>
  </si>
  <si>
    <t>25191155.R2</t>
  </si>
  <si>
    <t>Organické hnojivo pro keře a stromy</t>
  </si>
  <si>
    <t>1203513711</t>
  </si>
  <si>
    <t>150"kg"</t>
  </si>
  <si>
    <t>28</t>
  </si>
  <si>
    <t>185802114</t>
  </si>
  <si>
    <t>Hnojení půdy umělým hnojivem k jednotlivým rostlinám v rovině a svahu do 1:5</t>
  </si>
  <si>
    <t>1806484671</t>
  </si>
  <si>
    <t>Hnojení půdy nebo trávníku  v rovině nebo na svahu do 1:5 umělým hnojivem s rozdělením k jednotlivým rostlinám</t>
  </si>
  <si>
    <t>600"g"/1000/1000</t>
  </si>
  <si>
    <t>29</t>
  </si>
  <si>
    <t>25191155.R1</t>
  </si>
  <si>
    <t>Anorganické hnojivo pro keře a stromy</t>
  </si>
  <si>
    <t>1518160789</t>
  </si>
  <si>
    <t>600"g"/1000</t>
  </si>
  <si>
    <t>30</t>
  </si>
  <si>
    <t>185803111</t>
  </si>
  <si>
    <t>Ošetření trávníku shrabáním v rovině a svahu do 1:5</t>
  </si>
  <si>
    <t>354831055</t>
  </si>
  <si>
    <t>Ošetření trávníku  jednorázové v rovině nebo na svahu do 1:5</t>
  </si>
  <si>
    <t>"dle založeníá trávníku, předpoklad 4x" 94,00"m2"*4</t>
  </si>
  <si>
    <t>31</t>
  </si>
  <si>
    <t>185804312</t>
  </si>
  <si>
    <t>Zalití rostlin vodou plocha přes 20 m2</t>
  </si>
  <si>
    <t>1966145480</t>
  </si>
  <si>
    <t>Zalití rostlin vodou plochy záhonů jednotlivě přes 20 m2</t>
  </si>
  <si>
    <t>"stromy, 8x50l/strom"  6,00"m3"</t>
  </si>
  <si>
    <t>"trávník, 3x5l/m2"  1,41"m3"</t>
  </si>
  <si>
    <t>32</t>
  </si>
  <si>
    <t>185851121.R</t>
  </si>
  <si>
    <t>Dovoz vody pro zálivku rostlin za vzdálenost do vzdálenosti dle možnosti uchazeče</t>
  </si>
  <si>
    <t>136977064</t>
  </si>
  <si>
    <t>Dovoz vody pro zálivku rostlin  do vzdálenosti dle možnosti uchazeče</t>
  </si>
  <si>
    <t>"dle zálivky rostlin" 7,41"m3"</t>
  </si>
  <si>
    <t>998</t>
  </si>
  <si>
    <t>Přesun hmot</t>
  </si>
  <si>
    <t>33</t>
  </si>
  <si>
    <t>998231311</t>
  </si>
  <si>
    <t>Přesun hmot pro sadovnické a krajinářské úpravy vodorovně do 5000 m</t>
  </si>
  <si>
    <t>1833829853</t>
  </si>
  <si>
    <t>Přesun hmot pro sadovnické a krajinářské úpravy - strojně dopravní vzdálenost do 5000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</si>
</sst>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9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192" t="s">
        <v>13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194" t="s">
        <v>15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24</v>
      </c>
      <c r="AK11" s="26" t="s">
        <v>25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26</v>
      </c>
      <c r="AK13" s="26" t="s">
        <v>23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27</v>
      </c>
      <c r="AK14" s="26" t="s">
        <v>25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28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29</v>
      </c>
      <c r="AK17" s="26" t="s">
        <v>25</v>
      </c>
      <c r="AN17" s="24" t="s">
        <v>1</v>
      </c>
      <c r="AR17" s="20"/>
      <c r="BS17" s="17" t="s">
        <v>30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31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32</v>
      </c>
      <c r="AK20" s="26" t="s">
        <v>25</v>
      </c>
      <c r="AN20" s="24" t="s">
        <v>1</v>
      </c>
      <c r="AR20" s="20"/>
      <c r="BS20" s="17" t="s">
        <v>30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33</v>
      </c>
      <c r="AR22" s="20"/>
    </row>
    <row r="23" spans="1:71" s="1" customFormat="1" ht="47.25" customHeight="1">
      <c r="B23" s="20"/>
      <c r="E23" s="195" t="s">
        <v>34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6">
        <f>ROUND(AG94,2)</f>
        <v>0</v>
      </c>
      <c r="AL26" s="197"/>
      <c r="AM26" s="197"/>
      <c r="AN26" s="197"/>
      <c r="AO26" s="197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8" t="s">
        <v>36</v>
      </c>
      <c r="M28" s="198"/>
      <c r="N28" s="198"/>
      <c r="O28" s="198"/>
      <c r="P28" s="198"/>
      <c r="Q28" s="29"/>
      <c r="R28" s="29"/>
      <c r="S28" s="29"/>
      <c r="T28" s="29"/>
      <c r="U28" s="29"/>
      <c r="V28" s="29"/>
      <c r="W28" s="198" t="s">
        <v>37</v>
      </c>
      <c r="X28" s="198"/>
      <c r="Y28" s="198"/>
      <c r="Z28" s="198"/>
      <c r="AA28" s="198"/>
      <c r="AB28" s="198"/>
      <c r="AC28" s="198"/>
      <c r="AD28" s="198"/>
      <c r="AE28" s="198"/>
      <c r="AF28" s="29"/>
      <c r="AG28" s="29"/>
      <c r="AH28" s="29"/>
      <c r="AI28" s="29"/>
      <c r="AJ28" s="29"/>
      <c r="AK28" s="198" t="s">
        <v>38</v>
      </c>
      <c r="AL28" s="198"/>
      <c r="AM28" s="198"/>
      <c r="AN28" s="198"/>
      <c r="AO28" s="198"/>
      <c r="AP28" s="29"/>
      <c r="AQ28" s="29"/>
      <c r="AR28" s="30"/>
      <c r="BE28" s="29"/>
    </row>
    <row r="29" spans="1:71" s="3" customFormat="1" ht="14.45" customHeight="1">
      <c r="B29" s="34"/>
      <c r="D29" s="26" t="s">
        <v>39</v>
      </c>
      <c r="F29" s="26" t="s">
        <v>40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4"/>
    </row>
    <row r="30" spans="1:71" s="3" customFormat="1" ht="14.45" customHeight="1">
      <c r="B30" s="34"/>
      <c r="F30" s="26" t="s">
        <v>41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4"/>
    </row>
    <row r="31" spans="1:71" s="3" customFormat="1" ht="14.45" hidden="1" customHeight="1">
      <c r="B31" s="34"/>
      <c r="F31" s="26" t="s">
        <v>42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4"/>
    </row>
    <row r="32" spans="1:71" s="3" customFormat="1" ht="14.45" hidden="1" customHeight="1">
      <c r="B32" s="34"/>
      <c r="F32" s="26" t="s">
        <v>43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4"/>
    </row>
    <row r="33" spans="1:57" s="3" customFormat="1" ht="14.45" hidden="1" customHeight="1">
      <c r="B33" s="34"/>
      <c r="F33" s="26" t="s">
        <v>44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2" t="s">
        <v>47</v>
      </c>
      <c r="Y35" s="203"/>
      <c r="Z35" s="203"/>
      <c r="AA35" s="203"/>
      <c r="AB35" s="203"/>
      <c r="AC35" s="37"/>
      <c r="AD35" s="37"/>
      <c r="AE35" s="37"/>
      <c r="AF35" s="37"/>
      <c r="AG35" s="37"/>
      <c r="AH35" s="37"/>
      <c r="AI35" s="37"/>
      <c r="AJ35" s="37"/>
      <c r="AK35" s="204">
        <f>SUM(AK26:AK33)</f>
        <v>0</v>
      </c>
      <c r="AL35" s="203"/>
      <c r="AM35" s="203"/>
      <c r="AN35" s="203"/>
      <c r="AO35" s="205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20PL72002_2</v>
      </c>
      <c r="AR84" s="48"/>
    </row>
    <row r="85" spans="1:91" s="5" customFormat="1" ht="36.950000000000003" customHeight="1">
      <c r="B85" s="49"/>
      <c r="C85" s="50" t="s">
        <v>14</v>
      </c>
      <c r="L85" s="206" t="str">
        <f>K6</f>
        <v>ATLETICKÝ TUNEL PARKOVIŠTĚ BUS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Plzeň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08" t="str">
        <f>IF(AN8= "","",AN8)</f>
        <v>26. 1. 2022</v>
      </c>
      <c r="AN87" s="208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25.7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Střední odborné učiliště elektrotechnické Plzeň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28</v>
      </c>
      <c r="AJ89" s="29"/>
      <c r="AK89" s="29"/>
      <c r="AL89" s="29"/>
      <c r="AM89" s="209" t="str">
        <f>IF(E17="","",E17)</f>
        <v>Valbek, spol. s r.o., středisko Plzeň</v>
      </c>
      <c r="AN89" s="210"/>
      <c r="AO89" s="210"/>
      <c r="AP89" s="210"/>
      <c r="AQ89" s="29"/>
      <c r="AR89" s="30"/>
      <c r="AS89" s="211" t="s">
        <v>55</v>
      </c>
      <c r="AT89" s="21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>Společnost ATLETI PLZEŇ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31</v>
      </c>
      <c r="AJ90" s="29"/>
      <c r="AK90" s="29"/>
      <c r="AL90" s="29"/>
      <c r="AM90" s="209" t="str">
        <f>IF(E20="","",E20)</f>
        <v xml:space="preserve"> </v>
      </c>
      <c r="AN90" s="210"/>
      <c r="AO90" s="210"/>
      <c r="AP90" s="210"/>
      <c r="AQ90" s="29"/>
      <c r="AR90" s="30"/>
      <c r="AS90" s="213"/>
      <c r="AT90" s="21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3"/>
      <c r="AT91" s="21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5" t="s">
        <v>56</v>
      </c>
      <c r="D92" s="216"/>
      <c r="E92" s="216"/>
      <c r="F92" s="216"/>
      <c r="G92" s="216"/>
      <c r="H92" s="57"/>
      <c r="I92" s="217" t="s">
        <v>57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58</v>
      </c>
      <c r="AH92" s="216"/>
      <c r="AI92" s="216"/>
      <c r="AJ92" s="216"/>
      <c r="AK92" s="216"/>
      <c r="AL92" s="216"/>
      <c r="AM92" s="216"/>
      <c r="AN92" s="217" t="s">
        <v>59</v>
      </c>
      <c r="AO92" s="216"/>
      <c r="AP92" s="219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SUM(AG94,AT94)</f>
        <v>0</v>
      </c>
      <c r="AO94" s="228"/>
      <c r="AP94" s="228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140.53359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 t="shared" ref="AZ94:BD95" si="0">ROUND(AZ95,2)</f>
        <v>0</v>
      </c>
      <c r="BA94" s="71">
        <f t="shared" si="0"/>
        <v>0</v>
      </c>
      <c r="BB94" s="71">
        <f t="shared" si="0"/>
        <v>0</v>
      </c>
      <c r="BC94" s="71">
        <f t="shared" si="0"/>
        <v>0</v>
      </c>
      <c r="BD94" s="73">
        <f t="shared" si="0"/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B95" s="76"/>
      <c r="C95" s="77"/>
      <c r="D95" s="223" t="s">
        <v>79</v>
      </c>
      <c r="E95" s="223"/>
      <c r="F95" s="223"/>
      <c r="G95" s="223"/>
      <c r="H95" s="223"/>
      <c r="I95" s="78"/>
      <c r="J95" s="223" t="s">
        <v>80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2">
        <f>ROUND(AG96,2)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79" t="s">
        <v>81</v>
      </c>
      <c r="AR95" s="76"/>
      <c r="AS95" s="80">
        <f>ROUND(AS96,2)</f>
        <v>0</v>
      </c>
      <c r="AT95" s="81">
        <f>ROUND(SUM(AV95:AW95),2)</f>
        <v>0</v>
      </c>
      <c r="AU95" s="82">
        <f>ROUND(AU96,5)</f>
        <v>140.53359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 t="shared" si="0"/>
        <v>0</v>
      </c>
      <c r="BA95" s="81">
        <f t="shared" si="0"/>
        <v>0</v>
      </c>
      <c r="BB95" s="81">
        <f t="shared" si="0"/>
        <v>0</v>
      </c>
      <c r="BC95" s="81">
        <f t="shared" si="0"/>
        <v>0</v>
      </c>
      <c r="BD95" s="83">
        <f t="shared" si="0"/>
        <v>0</v>
      </c>
      <c r="BS95" s="84" t="s">
        <v>74</v>
      </c>
      <c r="BT95" s="84" t="s">
        <v>82</v>
      </c>
      <c r="BU95" s="84" t="s">
        <v>76</v>
      </c>
      <c r="BV95" s="84" t="s">
        <v>77</v>
      </c>
      <c r="BW95" s="84" t="s">
        <v>83</v>
      </c>
      <c r="BX95" s="84" t="s">
        <v>4</v>
      </c>
      <c r="CL95" s="84" t="s">
        <v>1</v>
      </c>
      <c r="CM95" s="84" t="s">
        <v>84</v>
      </c>
    </row>
    <row r="96" spans="1:91" s="4" customFormat="1" ht="16.5" customHeight="1">
      <c r="A96" s="85" t="s">
        <v>85</v>
      </c>
      <c r="B96" s="48"/>
      <c r="C96" s="10"/>
      <c r="D96" s="10"/>
      <c r="E96" s="226" t="s">
        <v>86</v>
      </c>
      <c r="F96" s="226"/>
      <c r="G96" s="226"/>
      <c r="H96" s="226"/>
      <c r="I96" s="226"/>
      <c r="J96" s="10"/>
      <c r="K96" s="226" t="s">
        <v>80</v>
      </c>
      <c r="L96" s="226"/>
      <c r="M96" s="226"/>
      <c r="N96" s="226"/>
      <c r="O96" s="226"/>
      <c r="P96" s="226"/>
      <c r="Q96" s="226"/>
      <c r="R96" s="226"/>
      <c r="S96" s="226"/>
      <c r="T96" s="226"/>
      <c r="U96" s="226"/>
      <c r="V96" s="226"/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224">
        <f>'05 - Sadové úpravy'!J32</f>
        <v>0</v>
      </c>
      <c r="AH96" s="225"/>
      <c r="AI96" s="225"/>
      <c r="AJ96" s="225"/>
      <c r="AK96" s="225"/>
      <c r="AL96" s="225"/>
      <c r="AM96" s="225"/>
      <c r="AN96" s="224">
        <f>SUM(AG96,AT96)</f>
        <v>0</v>
      </c>
      <c r="AO96" s="225"/>
      <c r="AP96" s="225"/>
      <c r="AQ96" s="86" t="s">
        <v>87</v>
      </c>
      <c r="AR96" s="48"/>
      <c r="AS96" s="87">
        <v>0</v>
      </c>
      <c r="AT96" s="88">
        <f>ROUND(SUM(AV96:AW96),2)</f>
        <v>0</v>
      </c>
      <c r="AU96" s="89">
        <f>'05 - Sadové úpravy'!P123</f>
        <v>140.53358599999999</v>
      </c>
      <c r="AV96" s="88">
        <f>'05 - Sadové úpravy'!J35</f>
        <v>0</v>
      </c>
      <c r="AW96" s="88">
        <f>'05 - Sadové úpravy'!J36</f>
        <v>0</v>
      </c>
      <c r="AX96" s="88">
        <f>'05 - Sadové úpravy'!J37</f>
        <v>0</v>
      </c>
      <c r="AY96" s="88">
        <f>'05 - Sadové úpravy'!J38</f>
        <v>0</v>
      </c>
      <c r="AZ96" s="88">
        <f>'05 - Sadové úpravy'!F35</f>
        <v>0</v>
      </c>
      <c r="BA96" s="88">
        <f>'05 - Sadové úpravy'!F36</f>
        <v>0</v>
      </c>
      <c r="BB96" s="88">
        <f>'05 - Sadové úpravy'!F37</f>
        <v>0</v>
      </c>
      <c r="BC96" s="88">
        <f>'05 - Sadové úpravy'!F38</f>
        <v>0</v>
      </c>
      <c r="BD96" s="90">
        <f>'05 - Sadové úpravy'!F39</f>
        <v>0</v>
      </c>
      <c r="BT96" s="24" t="s">
        <v>84</v>
      </c>
      <c r="BV96" s="24" t="s">
        <v>77</v>
      </c>
      <c r="BW96" s="24" t="s">
        <v>88</v>
      </c>
      <c r="BX96" s="24" t="s">
        <v>83</v>
      </c>
      <c r="CL96" s="24" t="s">
        <v>1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4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05 - Sadové úpravy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36"/>
  <sheetViews>
    <sheetView showGridLines="0" workbookViewId="0">
      <selection activeCell="Y241" sqref="Y24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1"/>
    </row>
    <row r="2" spans="1:46" s="1" customFormat="1" ht="36.950000000000003" customHeight="1">
      <c r="L2" s="229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88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89</v>
      </c>
      <c r="L4" s="20"/>
      <c r="M4" s="92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0" t="str">
        <f>'Rekapitulace stavby'!K6</f>
        <v>ATLETICKÝ TUNEL PARKOVIŠTĚ BUS</v>
      </c>
      <c r="F7" s="231"/>
      <c r="G7" s="231"/>
      <c r="H7" s="231"/>
      <c r="L7" s="20"/>
    </row>
    <row r="8" spans="1:46" s="1" customFormat="1" ht="12" customHeight="1">
      <c r="B8" s="20"/>
      <c r="D8" s="26" t="s">
        <v>90</v>
      </c>
      <c r="L8" s="20"/>
    </row>
    <row r="9" spans="1:46" s="2" customFormat="1" ht="16.5" customHeight="1">
      <c r="A9" s="29"/>
      <c r="B9" s="30"/>
      <c r="C9" s="29"/>
      <c r="D9" s="29"/>
      <c r="E9" s="230" t="s">
        <v>91</v>
      </c>
      <c r="F9" s="232"/>
      <c r="G9" s="232"/>
      <c r="H9" s="23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92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6" t="s">
        <v>93</v>
      </c>
      <c r="F11" s="232"/>
      <c r="G11" s="232"/>
      <c r="H11" s="232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19</v>
      </c>
      <c r="G14" s="29"/>
      <c r="H14" s="29"/>
      <c r="I14" s="26" t="s">
        <v>20</v>
      </c>
      <c r="J14" s="52" t="str">
        <f>'Rekapitulace stavby'!AN8</f>
        <v>26. 1. 2022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24</v>
      </c>
      <c r="F17" s="29"/>
      <c r="G17" s="29"/>
      <c r="H17" s="29"/>
      <c r="I17" s="26" t="s">
        <v>25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26</v>
      </c>
      <c r="E19" s="29"/>
      <c r="F19" s="29"/>
      <c r="G19" s="29"/>
      <c r="H19" s="29"/>
      <c r="I19" s="26" t="s">
        <v>23</v>
      </c>
      <c r="J19" s="24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27</v>
      </c>
      <c r="F20" s="29"/>
      <c r="G20" s="29"/>
      <c r="H20" s="29"/>
      <c r="I20" s="26" t="s">
        <v>25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28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29</v>
      </c>
      <c r="F23" s="29"/>
      <c r="G23" s="29"/>
      <c r="H23" s="29"/>
      <c r="I23" s="26" t="s">
        <v>25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31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25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33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3"/>
      <c r="B29" s="94"/>
      <c r="C29" s="93"/>
      <c r="D29" s="93"/>
      <c r="E29" s="195" t="s">
        <v>1</v>
      </c>
      <c r="F29" s="195"/>
      <c r="G29" s="195"/>
      <c r="H29" s="195"/>
      <c r="I29" s="93"/>
      <c r="J29" s="93"/>
      <c r="K29" s="93"/>
      <c r="L29" s="95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6" t="s">
        <v>35</v>
      </c>
      <c r="E32" s="29"/>
      <c r="F32" s="29"/>
      <c r="G32" s="29"/>
      <c r="H32" s="29"/>
      <c r="I32" s="29"/>
      <c r="J32" s="68">
        <f>ROUND(J123,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37</v>
      </c>
      <c r="G34" s="29"/>
      <c r="H34" s="29"/>
      <c r="I34" s="33" t="s">
        <v>36</v>
      </c>
      <c r="J34" s="33" t="s">
        <v>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7" t="s">
        <v>39</v>
      </c>
      <c r="E35" s="26" t="s">
        <v>40</v>
      </c>
      <c r="F35" s="98">
        <f>ROUND((SUM(BE123:BE235)),  2)</f>
        <v>0</v>
      </c>
      <c r="G35" s="29"/>
      <c r="H35" s="29"/>
      <c r="I35" s="99">
        <v>0.21</v>
      </c>
      <c r="J35" s="98">
        <f>ROUND(((SUM(BE123:BE235))*I35),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41</v>
      </c>
      <c r="F36" s="98">
        <f>ROUND((SUM(BF123:BF235)),  2)</f>
        <v>0</v>
      </c>
      <c r="G36" s="29"/>
      <c r="H36" s="29"/>
      <c r="I36" s="99">
        <v>0.15</v>
      </c>
      <c r="J36" s="98">
        <f>ROUND(((SUM(BF123:BF235))*I36),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42</v>
      </c>
      <c r="F37" s="98">
        <f>ROUND((SUM(BG123:BG235)),  2)</f>
        <v>0</v>
      </c>
      <c r="G37" s="29"/>
      <c r="H37" s="29"/>
      <c r="I37" s="99">
        <v>0.21</v>
      </c>
      <c r="J37" s="9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43</v>
      </c>
      <c r="F38" s="98">
        <f>ROUND((SUM(BH123:BH235)),  2)</f>
        <v>0</v>
      </c>
      <c r="G38" s="29"/>
      <c r="H38" s="29"/>
      <c r="I38" s="99">
        <v>0.15</v>
      </c>
      <c r="J38" s="9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44</v>
      </c>
      <c r="F39" s="98">
        <f>ROUND((SUM(BI123:BI235)),  2)</f>
        <v>0</v>
      </c>
      <c r="G39" s="29"/>
      <c r="H39" s="29"/>
      <c r="I39" s="99">
        <v>0</v>
      </c>
      <c r="J39" s="9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0"/>
      <c r="D41" s="101" t="s">
        <v>45</v>
      </c>
      <c r="E41" s="57"/>
      <c r="F41" s="57"/>
      <c r="G41" s="102" t="s">
        <v>46</v>
      </c>
      <c r="H41" s="103" t="s">
        <v>47</v>
      </c>
      <c r="I41" s="57"/>
      <c r="J41" s="104">
        <f>SUM(J32:J39)</f>
        <v>0</v>
      </c>
      <c r="K41" s="105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50</v>
      </c>
      <c r="E61" s="32"/>
      <c r="F61" s="106" t="s">
        <v>51</v>
      </c>
      <c r="G61" s="42" t="s">
        <v>50</v>
      </c>
      <c r="H61" s="32"/>
      <c r="I61" s="32"/>
      <c r="J61" s="107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50</v>
      </c>
      <c r="E76" s="32"/>
      <c r="F76" s="106" t="s">
        <v>51</v>
      </c>
      <c r="G76" s="42" t="s">
        <v>50</v>
      </c>
      <c r="H76" s="32"/>
      <c r="I76" s="32"/>
      <c r="J76" s="107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94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0" t="str">
        <f>E7</f>
        <v>ATLETICKÝ TUNEL PARKOVIŠTĚ BUS</v>
      </c>
      <c r="F85" s="231"/>
      <c r="G85" s="231"/>
      <c r="H85" s="23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90</v>
      </c>
      <c r="L86" s="20"/>
    </row>
    <row r="87" spans="1:31" s="2" customFormat="1" ht="16.5" customHeight="1">
      <c r="A87" s="29"/>
      <c r="B87" s="30"/>
      <c r="C87" s="29"/>
      <c r="D87" s="29"/>
      <c r="E87" s="230" t="s">
        <v>91</v>
      </c>
      <c r="F87" s="232"/>
      <c r="G87" s="232"/>
      <c r="H87" s="23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92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6" t="str">
        <f>E11</f>
        <v>05 - Sadové úpravy</v>
      </c>
      <c r="F89" s="232"/>
      <c r="G89" s="232"/>
      <c r="H89" s="232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Plzeň</v>
      </c>
      <c r="G91" s="29"/>
      <c r="H91" s="29"/>
      <c r="I91" s="26" t="s">
        <v>20</v>
      </c>
      <c r="J91" s="52" t="str">
        <f>IF(J14="","",J14)</f>
        <v>26. 1. 2022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Střední odborné učiliště elektrotechnické Plzeň</v>
      </c>
      <c r="G93" s="29"/>
      <c r="H93" s="29"/>
      <c r="I93" s="26" t="s">
        <v>28</v>
      </c>
      <c r="J93" s="27" t="str">
        <f>E23</f>
        <v>Valbek, spol. s r.o., středisko Plzeň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26</v>
      </c>
      <c r="D94" s="29"/>
      <c r="E94" s="29"/>
      <c r="F94" s="24" t="str">
        <f>IF(E20="","",E20)</f>
        <v>Společnost ATLETI PLZEŇ</v>
      </c>
      <c r="G94" s="29"/>
      <c r="H94" s="29"/>
      <c r="I94" s="26" t="s">
        <v>31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08" t="s">
        <v>95</v>
      </c>
      <c r="D96" s="100"/>
      <c r="E96" s="100"/>
      <c r="F96" s="100"/>
      <c r="G96" s="100"/>
      <c r="H96" s="100"/>
      <c r="I96" s="100"/>
      <c r="J96" s="109" t="s">
        <v>96</v>
      </c>
      <c r="K96" s="10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0" t="s">
        <v>97</v>
      </c>
      <c r="D98" s="29"/>
      <c r="E98" s="29"/>
      <c r="F98" s="29"/>
      <c r="G98" s="29"/>
      <c r="H98" s="29"/>
      <c r="I98" s="29"/>
      <c r="J98" s="68">
        <f>J123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98</v>
      </c>
    </row>
    <row r="99" spans="1:47" s="9" customFormat="1" ht="24.95" customHeight="1">
      <c r="B99" s="111"/>
      <c r="D99" s="112" t="s">
        <v>99</v>
      </c>
      <c r="E99" s="113"/>
      <c r="F99" s="113"/>
      <c r="G99" s="113"/>
      <c r="H99" s="113"/>
      <c r="I99" s="113"/>
      <c r="J99" s="114">
        <f>J124</f>
        <v>0</v>
      </c>
      <c r="L99" s="111"/>
    </row>
    <row r="100" spans="1:47" s="10" customFormat="1" ht="19.899999999999999" customHeight="1">
      <c r="B100" s="115"/>
      <c r="D100" s="116" t="s">
        <v>100</v>
      </c>
      <c r="E100" s="117"/>
      <c r="F100" s="117"/>
      <c r="G100" s="117"/>
      <c r="H100" s="117"/>
      <c r="I100" s="117"/>
      <c r="J100" s="118">
        <f>J125</f>
        <v>0</v>
      </c>
      <c r="L100" s="115"/>
    </row>
    <row r="101" spans="1:47" s="10" customFormat="1" ht="19.899999999999999" customHeight="1">
      <c r="B101" s="115"/>
      <c r="D101" s="116" t="s">
        <v>101</v>
      </c>
      <c r="E101" s="117"/>
      <c r="F101" s="117"/>
      <c r="G101" s="117"/>
      <c r="H101" s="117"/>
      <c r="I101" s="117"/>
      <c r="J101" s="118">
        <f>J233</f>
        <v>0</v>
      </c>
      <c r="L101" s="115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102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30" t="str">
        <f>E7</f>
        <v>ATLETICKÝ TUNEL PARKOVIŠTĚ BUS</v>
      </c>
      <c r="F111" s="231"/>
      <c r="G111" s="231"/>
      <c r="H111" s="231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90</v>
      </c>
      <c r="L112" s="20"/>
    </row>
    <row r="113" spans="1:65" s="2" customFormat="1" ht="16.5" customHeight="1">
      <c r="A113" s="29"/>
      <c r="B113" s="30"/>
      <c r="C113" s="29"/>
      <c r="D113" s="29"/>
      <c r="E113" s="230" t="s">
        <v>91</v>
      </c>
      <c r="F113" s="232"/>
      <c r="G113" s="232"/>
      <c r="H113" s="232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92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06" t="str">
        <f>E11</f>
        <v>05 - Sadové úpravy</v>
      </c>
      <c r="F115" s="232"/>
      <c r="G115" s="232"/>
      <c r="H115" s="232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>Plzeň</v>
      </c>
      <c r="G117" s="29"/>
      <c r="H117" s="29"/>
      <c r="I117" s="26" t="s">
        <v>20</v>
      </c>
      <c r="J117" s="52" t="str">
        <f>IF(J14="","",J14)</f>
        <v>26. 1. 2022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Střední odborné učiliště elektrotechnické Plzeň</v>
      </c>
      <c r="G119" s="29"/>
      <c r="H119" s="29"/>
      <c r="I119" s="26" t="s">
        <v>28</v>
      </c>
      <c r="J119" s="27" t="str">
        <f>E23</f>
        <v>Valbek, spol. s r.o., středisko Plzeň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26</v>
      </c>
      <c r="D120" s="29"/>
      <c r="E120" s="29"/>
      <c r="F120" s="24" t="str">
        <f>IF(E20="","",E20)</f>
        <v>Společnost ATLETI PLZEŇ</v>
      </c>
      <c r="G120" s="29"/>
      <c r="H120" s="29"/>
      <c r="I120" s="26" t="s">
        <v>31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9"/>
      <c r="B122" s="120"/>
      <c r="C122" s="121" t="s">
        <v>103</v>
      </c>
      <c r="D122" s="122" t="s">
        <v>60</v>
      </c>
      <c r="E122" s="122" t="s">
        <v>56</v>
      </c>
      <c r="F122" s="122" t="s">
        <v>57</v>
      </c>
      <c r="G122" s="122" t="s">
        <v>104</v>
      </c>
      <c r="H122" s="122" t="s">
        <v>105</v>
      </c>
      <c r="I122" s="122" t="s">
        <v>106</v>
      </c>
      <c r="J122" s="122" t="s">
        <v>96</v>
      </c>
      <c r="K122" s="123" t="s">
        <v>107</v>
      </c>
      <c r="L122" s="124"/>
      <c r="M122" s="59" t="s">
        <v>1</v>
      </c>
      <c r="N122" s="60" t="s">
        <v>39</v>
      </c>
      <c r="O122" s="60" t="s">
        <v>108</v>
      </c>
      <c r="P122" s="60" t="s">
        <v>109</v>
      </c>
      <c r="Q122" s="60" t="s">
        <v>110</v>
      </c>
      <c r="R122" s="60" t="s">
        <v>111</v>
      </c>
      <c r="S122" s="60" t="s">
        <v>112</v>
      </c>
      <c r="T122" s="61" t="s">
        <v>113</v>
      </c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</row>
    <row r="123" spans="1:65" s="2" customFormat="1" ht="22.9" customHeight="1">
      <c r="A123" s="29"/>
      <c r="B123" s="30"/>
      <c r="C123" s="66" t="s">
        <v>114</v>
      </c>
      <c r="D123" s="29"/>
      <c r="E123" s="29"/>
      <c r="F123" s="29"/>
      <c r="G123" s="29"/>
      <c r="H123" s="29"/>
      <c r="I123" s="29"/>
      <c r="J123" s="125">
        <f>BK123</f>
        <v>0</v>
      </c>
      <c r="K123" s="29"/>
      <c r="L123" s="30"/>
      <c r="M123" s="62"/>
      <c r="N123" s="53"/>
      <c r="O123" s="63"/>
      <c r="P123" s="126">
        <f>P124</f>
        <v>140.53358599999999</v>
      </c>
      <c r="Q123" s="63"/>
      <c r="R123" s="126">
        <f>R124</f>
        <v>2.1396283999999999</v>
      </c>
      <c r="S123" s="63"/>
      <c r="T123" s="127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74</v>
      </c>
      <c r="AU123" s="17" t="s">
        <v>98</v>
      </c>
      <c r="BK123" s="128">
        <f>BK124</f>
        <v>0</v>
      </c>
    </row>
    <row r="124" spans="1:65" s="12" customFormat="1" ht="25.9" customHeight="1">
      <c r="B124" s="129"/>
      <c r="D124" s="130" t="s">
        <v>74</v>
      </c>
      <c r="E124" s="131" t="s">
        <v>115</v>
      </c>
      <c r="F124" s="131" t="s">
        <v>116</v>
      </c>
      <c r="J124" s="132">
        <f>BK124</f>
        <v>0</v>
      </c>
      <c r="L124" s="129"/>
      <c r="M124" s="133"/>
      <c r="N124" s="134"/>
      <c r="O124" s="134"/>
      <c r="P124" s="135">
        <f>P125+P233</f>
        <v>140.53358599999999</v>
      </c>
      <c r="Q124" s="134"/>
      <c r="R124" s="135">
        <f>R125+R233</f>
        <v>2.1396283999999999</v>
      </c>
      <c r="S124" s="134"/>
      <c r="T124" s="136">
        <f>T125+T233</f>
        <v>0</v>
      </c>
      <c r="AR124" s="130" t="s">
        <v>82</v>
      </c>
      <c r="AT124" s="137" t="s">
        <v>74</v>
      </c>
      <c r="AU124" s="137" t="s">
        <v>75</v>
      </c>
      <c r="AY124" s="130" t="s">
        <v>117</v>
      </c>
      <c r="BK124" s="138">
        <f>BK125+BK233</f>
        <v>0</v>
      </c>
    </row>
    <row r="125" spans="1:65" s="12" customFormat="1" ht="22.9" customHeight="1">
      <c r="B125" s="129"/>
      <c r="D125" s="130" t="s">
        <v>74</v>
      </c>
      <c r="E125" s="139" t="s">
        <v>82</v>
      </c>
      <c r="F125" s="139" t="s">
        <v>118</v>
      </c>
      <c r="J125" s="140">
        <f>BK125</f>
        <v>0</v>
      </c>
      <c r="L125" s="129"/>
      <c r="M125" s="133"/>
      <c r="N125" s="134"/>
      <c r="O125" s="134"/>
      <c r="P125" s="135">
        <f>SUM(P126:P232)</f>
        <v>136.24716599999999</v>
      </c>
      <c r="Q125" s="134"/>
      <c r="R125" s="135">
        <f>SUM(R126:R232)</f>
        <v>2.1396283999999999</v>
      </c>
      <c r="S125" s="134"/>
      <c r="T125" s="136">
        <f>SUM(T126:T232)</f>
        <v>0</v>
      </c>
      <c r="AR125" s="130" t="s">
        <v>82</v>
      </c>
      <c r="AT125" s="137" t="s">
        <v>74</v>
      </c>
      <c r="AU125" s="137" t="s">
        <v>82</v>
      </c>
      <c r="AY125" s="130" t="s">
        <v>117</v>
      </c>
      <c r="BK125" s="138">
        <f>SUM(BK126:BK232)</f>
        <v>0</v>
      </c>
    </row>
    <row r="126" spans="1:65" s="2" customFormat="1" ht="24.2" customHeight="1">
      <c r="A126" s="29"/>
      <c r="B126" s="141"/>
      <c r="C126" s="142" t="s">
        <v>82</v>
      </c>
      <c r="D126" s="142" t="s">
        <v>119</v>
      </c>
      <c r="E126" s="143" t="s">
        <v>120</v>
      </c>
      <c r="F126" s="144" t="s">
        <v>121</v>
      </c>
      <c r="G126" s="145" t="s">
        <v>122</v>
      </c>
      <c r="H126" s="146">
        <v>3</v>
      </c>
      <c r="I126" s="147"/>
      <c r="J126" s="147">
        <f>ROUND(I126*H126,2)</f>
        <v>0</v>
      </c>
      <c r="K126" s="144" t="s">
        <v>1</v>
      </c>
      <c r="L126" s="30"/>
      <c r="M126" s="148" t="s">
        <v>1</v>
      </c>
      <c r="N126" s="149" t="s">
        <v>40</v>
      </c>
      <c r="O126" s="150">
        <v>4.5999999999999999E-2</v>
      </c>
      <c r="P126" s="150">
        <f>O126*H126</f>
        <v>0.13800000000000001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123</v>
      </c>
      <c r="AT126" s="152" t="s">
        <v>119</v>
      </c>
      <c r="AU126" s="152" t="s">
        <v>84</v>
      </c>
      <c r="AY126" s="17" t="s">
        <v>117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17" t="s">
        <v>82</v>
      </c>
      <c r="BK126" s="153">
        <f>ROUND(I126*H126,2)</f>
        <v>0</v>
      </c>
      <c r="BL126" s="17" t="s">
        <v>123</v>
      </c>
      <c r="BM126" s="152" t="s">
        <v>124</v>
      </c>
    </row>
    <row r="127" spans="1:65" s="2" customFormat="1" ht="19.5">
      <c r="A127" s="29"/>
      <c r="B127" s="30"/>
      <c r="C127" s="29"/>
      <c r="D127" s="154" t="s">
        <v>125</v>
      </c>
      <c r="E127" s="29"/>
      <c r="F127" s="155" t="s">
        <v>126</v>
      </c>
      <c r="G127" s="29"/>
      <c r="H127" s="29"/>
      <c r="I127" s="29"/>
      <c r="J127" s="29"/>
      <c r="K127" s="29"/>
      <c r="L127" s="30"/>
      <c r="M127" s="156"/>
      <c r="N127" s="157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125</v>
      </c>
      <c r="AU127" s="17" t="s">
        <v>84</v>
      </c>
    </row>
    <row r="128" spans="1:65" s="13" customFormat="1" ht="11.25">
      <c r="B128" s="158"/>
      <c r="D128" s="154" t="s">
        <v>127</v>
      </c>
      <c r="E128" s="159" t="s">
        <v>1</v>
      </c>
      <c r="F128" s="160" t="s">
        <v>128</v>
      </c>
      <c r="H128" s="161">
        <v>3</v>
      </c>
      <c r="L128" s="158"/>
      <c r="M128" s="162"/>
      <c r="N128" s="163"/>
      <c r="O128" s="163"/>
      <c r="P128" s="163"/>
      <c r="Q128" s="163"/>
      <c r="R128" s="163"/>
      <c r="S128" s="163"/>
      <c r="T128" s="164"/>
      <c r="AT128" s="159" t="s">
        <v>127</v>
      </c>
      <c r="AU128" s="159" t="s">
        <v>84</v>
      </c>
      <c r="AV128" s="13" t="s">
        <v>84</v>
      </c>
      <c r="AW128" s="13" t="s">
        <v>30</v>
      </c>
      <c r="AX128" s="13" t="s">
        <v>82</v>
      </c>
      <c r="AY128" s="159" t="s">
        <v>117</v>
      </c>
    </row>
    <row r="129" spans="1:65" s="2" customFormat="1" ht="16.5" customHeight="1">
      <c r="A129" s="29"/>
      <c r="B129" s="141"/>
      <c r="C129" s="142" t="s">
        <v>84</v>
      </c>
      <c r="D129" s="142" t="s">
        <v>119</v>
      </c>
      <c r="E129" s="143" t="s">
        <v>129</v>
      </c>
      <c r="F129" s="144" t="s">
        <v>130</v>
      </c>
      <c r="G129" s="145" t="s">
        <v>122</v>
      </c>
      <c r="H129" s="146">
        <v>3</v>
      </c>
      <c r="I129" s="147"/>
      <c r="J129" s="147">
        <f>ROUND(I129*H129,2)</f>
        <v>0</v>
      </c>
      <c r="K129" s="144" t="s">
        <v>131</v>
      </c>
      <c r="L129" s="30"/>
      <c r="M129" s="148" t="s">
        <v>1</v>
      </c>
      <c r="N129" s="149" t="s">
        <v>40</v>
      </c>
      <c r="O129" s="150">
        <v>7.1999999999999995E-2</v>
      </c>
      <c r="P129" s="150">
        <f>O129*H129</f>
        <v>0.21599999999999997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123</v>
      </c>
      <c r="AT129" s="152" t="s">
        <v>119</v>
      </c>
      <c r="AU129" s="152" t="s">
        <v>84</v>
      </c>
      <c r="AY129" s="17" t="s">
        <v>117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17" t="s">
        <v>82</v>
      </c>
      <c r="BK129" s="153">
        <f>ROUND(I129*H129,2)</f>
        <v>0</v>
      </c>
      <c r="BL129" s="17" t="s">
        <v>123</v>
      </c>
      <c r="BM129" s="152" t="s">
        <v>132</v>
      </c>
    </row>
    <row r="130" spans="1:65" s="2" customFormat="1" ht="19.5">
      <c r="A130" s="29"/>
      <c r="B130" s="30"/>
      <c r="C130" s="29"/>
      <c r="D130" s="154" t="s">
        <v>125</v>
      </c>
      <c r="E130" s="29"/>
      <c r="F130" s="155" t="s">
        <v>133</v>
      </c>
      <c r="G130" s="29"/>
      <c r="H130" s="29"/>
      <c r="I130" s="29"/>
      <c r="J130" s="29"/>
      <c r="K130" s="29"/>
      <c r="L130" s="30"/>
      <c r="M130" s="156"/>
      <c r="N130" s="157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125</v>
      </c>
      <c r="AU130" s="17" t="s">
        <v>84</v>
      </c>
    </row>
    <row r="131" spans="1:65" s="13" customFormat="1" ht="11.25">
      <c r="B131" s="158"/>
      <c r="D131" s="154" t="s">
        <v>127</v>
      </c>
      <c r="E131" s="159" t="s">
        <v>1</v>
      </c>
      <c r="F131" s="160" t="s">
        <v>128</v>
      </c>
      <c r="H131" s="161">
        <v>3</v>
      </c>
      <c r="L131" s="158"/>
      <c r="M131" s="162"/>
      <c r="N131" s="163"/>
      <c r="O131" s="163"/>
      <c r="P131" s="163"/>
      <c r="Q131" s="163"/>
      <c r="R131" s="163"/>
      <c r="S131" s="163"/>
      <c r="T131" s="164"/>
      <c r="AT131" s="159" t="s">
        <v>127</v>
      </c>
      <c r="AU131" s="159" t="s">
        <v>84</v>
      </c>
      <c r="AV131" s="13" t="s">
        <v>84</v>
      </c>
      <c r="AW131" s="13" t="s">
        <v>30</v>
      </c>
      <c r="AX131" s="13" t="s">
        <v>82</v>
      </c>
      <c r="AY131" s="159" t="s">
        <v>117</v>
      </c>
    </row>
    <row r="132" spans="1:65" s="2" customFormat="1" ht="16.5" customHeight="1">
      <c r="A132" s="29"/>
      <c r="B132" s="141"/>
      <c r="C132" s="142" t="s">
        <v>134</v>
      </c>
      <c r="D132" s="142" t="s">
        <v>119</v>
      </c>
      <c r="E132" s="143" t="s">
        <v>135</v>
      </c>
      <c r="F132" s="144" t="s">
        <v>136</v>
      </c>
      <c r="G132" s="145" t="s">
        <v>137</v>
      </c>
      <c r="H132" s="146">
        <v>6</v>
      </c>
      <c r="I132" s="147"/>
      <c r="J132" s="147">
        <f>ROUND(I132*H132,2)</f>
        <v>0</v>
      </c>
      <c r="K132" s="144" t="s">
        <v>131</v>
      </c>
      <c r="L132" s="30"/>
      <c r="M132" s="148" t="s">
        <v>1</v>
      </c>
      <c r="N132" s="149" t="s">
        <v>40</v>
      </c>
      <c r="O132" s="150">
        <v>0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123</v>
      </c>
      <c r="AT132" s="152" t="s">
        <v>119</v>
      </c>
      <c r="AU132" s="152" t="s">
        <v>84</v>
      </c>
      <c r="AY132" s="17" t="s">
        <v>117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17" t="s">
        <v>82</v>
      </c>
      <c r="BK132" s="153">
        <f>ROUND(I132*H132,2)</f>
        <v>0</v>
      </c>
      <c r="BL132" s="17" t="s">
        <v>123</v>
      </c>
      <c r="BM132" s="152" t="s">
        <v>138</v>
      </c>
    </row>
    <row r="133" spans="1:65" s="2" customFormat="1" ht="11.25">
      <c r="A133" s="29"/>
      <c r="B133" s="30"/>
      <c r="C133" s="29"/>
      <c r="D133" s="154" t="s">
        <v>125</v>
      </c>
      <c r="E133" s="29"/>
      <c r="F133" s="155" t="s">
        <v>139</v>
      </c>
      <c r="G133" s="29"/>
      <c r="H133" s="29"/>
      <c r="I133" s="29"/>
      <c r="J133" s="29"/>
      <c r="K133" s="29"/>
      <c r="L133" s="30"/>
      <c r="M133" s="156"/>
      <c r="N133" s="157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125</v>
      </c>
      <c r="AU133" s="17" t="s">
        <v>84</v>
      </c>
    </row>
    <row r="134" spans="1:65" s="13" customFormat="1" ht="11.25">
      <c r="B134" s="158"/>
      <c r="D134" s="154" t="s">
        <v>127</v>
      </c>
      <c r="E134" s="159" t="s">
        <v>1</v>
      </c>
      <c r="F134" s="160" t="s">
        <v>140</v>
      </c>
      <c r="H134" s="161">
        <v>6</v>
      </c>
      <c r="L134" s="158"/>
      <c r="M134" s="162"/>
      <c r="N134" s="163"/>
      <c r="O134" s="163"/>
      <c r="P134" s="163"/>
      <c r="Q134" s="163"/>
      <c r="R134" s="163"/>
      <c r="S134" s="163"/>
      <c r="T134" s="164"/>
      <c r="AT134" s="159" t="s">
        <v>127</v>
      </c>
      <c r="AU134" s="159" t="s">
        <v>84</v>
      </c>
      <c r="AV134" s="13" t="s">
        <v>84</v>
      </c>
      <c r="AW134" s="13" t="s">
        <v>30</v>
      </c>
      <c r="AX134" s="13" t="s">
        <v>82</v>
      </c>
      <c r="AY134" s="159" t="s">
        <v>117</v>
      </c>
    </row>
    <row r="135" spans="1:65" s="2" customFormat="1" ht="16.5" customHeight="1">
      <c r="A135" s="29"/>
      <c r="B135" s="141"/>
      <c r="C135" s="142" t="s">
        <v>123</v>
      </c>
      <c r="D135" s="142" t="s">
        <v>119</v>
      </c>
      <c r="E135" s="143" t="s">
        <v>141</v>
      </c>
      <c r="F135" s="144" t="s">
        <v>142</v>
      </c>
      <c r="G135" s="145" t="s">
        <v>122</v>
      </c>
      <c r="H135" s="146">
        <v>3</v>
      </c>
      <c r="I135" s="147"/>
      <c r="J135" s="147">
        <f>ROUND(I135*H135,2)</f>
        <v>0</v>
      </c>
      <c r="K135" s="144" t="s">
        <v>131</v>
      </c>
      <c r="L135" s="30"/>
      <c r="M135" s="148" t="s">
        <v>1</v>
      </c>
      <c r="N135" s="149" t="s">
        <v>40</v>
      </c>
      <c r="O135" s="150">
        <v>8.9999999999999993E-3</v>
      </c>
      <c r="P135" s="150">
        <f>O135*H135</f>
        <v>2.6999999999999996E-2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123</v>
      </c>
      <c r="AT135" s="152" t="s">
        <v>119</v>
      </c>
      <c r="AU135" s="152" t="s">
        <v>84</v>
      </c>
      <c r="AY135" s="17" t="s">
        <v>117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7" t="s">
        <v>82</v>
      </c>
      <c r="BK135" s="153">
        <f>ROUND(I135*H135,2)</f>
        <v>0</v>
      </c>
      <c r="BL135" s="17" t="s">
        <v>123</v>
      </c>
      <c r="BM135" s="152" t="s">
        <v>143</v>
      </c>
    </row>
    <row r="136" spans="1:65" s="2" customFormat="1" ht="11.25">
      <c r="A136" s="29"/>
      <c r="B136" s="30"/>
      <c r="C136" s="29"/>
      <c r="D136" s="154" t="s">
        <v>125</v>
      </c>
      <c r="E136" s="29"/>
      <c r="F136" s="155" t="s">
        <v>144</v>
      </c>
      <c r="G136" s="29"/>
      <c r="H136" s="29"/>
      <c r="I136" s="29"/>
      <c r="J136" s="29"/>
      <c r="K136" s="29"/>
      <c r="L136" s="30"/>
      <c r="M136" s="156"/>
      <c r="N136" s="157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125</v>
      </c>
      <c r="AU136" s="17" t="s">
        <v>84</v>
      </c>
    </row>
    <row r="137" spans="1:65" s="13" customFormat="1" ht="11.25">
      <c r="B137" s="158"/>
      <c r="D137" s="154" t="s">
        <v>127</v>
      </c>
      <c r="E137" s="159" t="s">
        <v>1</v>
      </c>
      <c r="F137" s="160" t="s">
        <v>128</v>
      </c>
      <c r="H137" s="161">
        <v>3</v>
      </c>
      <c r="L137" s="158"/>
      <c r="M137" s="162"/>
      <c r="N137" s="163"/>
      <c r="O137" s="163"/>
      <c r="P137" s="163"/>
      <c r="Q137" s="163"/>
      <c r="R137" s="163"/>
      <c r="S137" s="163"/>
      <c r="T137" s="164"/>
      <c r="AT137" s="159" t="s">
        <v>127</v>
      </c>
      <c r="AU137" s="159" t="s">
        <v>84</v>
      </c>
      <c r="AV137" s="13" t="s">
        <v>84</v>
      </c>
      <c r="AW137" s="13" t="s">
        <v>30</v>
      </c>
      <c r="AX137" s="13" t="s">
        <v>82</v>
      </c>
      <c r="AY137" s="159" t="s">
        <v>117</v>
      </c>
    </row>
    <row r="138" spans="1:65" s="2" customFormat="1" ht="16.5" customHeight="1">
      <c r="A138" s="29"/>
      <c r="B138" s="141"/>
      <c r="C138" s="142" t="s">
        <v>145</v>
      </c>
      <c r="D138" s="142" t="s">
        <v>119</v>
      </c>
      <c r="E138" s="143" t="s">
        <v>146</v>
      </c>
      <c r="F138" s="144" t="s">
        <v>147</v>
      </c>
      <c r="G138" s="145" t="s">
        <v>148</v>
      </c>
      <c r="H138" s="146">
        <v>94</v>
      </c>
      <c r="I138" s="147"/>
      <c r="J138" s="147">
        <f>ROUND(I138*H138,2)</f>
        <v>0</v>
      </c>
      <c r="K138" s="144" t="s">
        <v>131</v>
      </c>
      <c r="L138" s="30"/>
      <c r="M138" s="148" t="s">
        <v>1</v>
      </c>
      <c r="N138" s="149" t="s">
        <v>40</v>
      </c>
      <c r="O138" s="150">
        <v>5.8000000000000003E-2</v>
      </c>
      <c r="P138" s="150">
        <f>O138*H138</f>
        <v>5.452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123</v>
      </c>
      <c r="AT138" s="152" t="s">
        <v>119</v>
      </c>
      <c r="AU138" s="152" t="s">
        <v>84</v>
      </c>
      <c r="AY138" s="17" t="s">
        <v>117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7" t="s">
        <v>82</v>
      </c>
      <c r="BK138" s="153">
        <f>ROUND(I138*H138,2)</f>
        <v>0</v>
      </c>
      <c r="BL138" s="17" t="s">
        <v>123</v>
      </c>
      <c r="BM138" s="152" t="s">
        <v>149</v>
      </c>
    </row>
    <row r="139" spans="1:65" s="2" customFormat="1" ht="11.25">
      <c r="A139" s="29"/>
      <c r="B139" s="30"/>
      <c r="C139" s="29"/>
      <c r="D139" s="154" t="s">
        <v>125</v>
      </c>
      <c r="E139" s="29"/>
      <c r="F139" s="155" t="s">
        <v>150</v>
      </c>
      <c r="G139" s="29"/>
      <c r="H139" s="29"/>
      <c r="I139" s="29"/>
      <c r="J139" s="29"/>
      <c r="K139" s="29"/>
      <c r="L139" s="30"/>
      <c r="M139" s="156"/>
      <c r="N139" s="157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125</v>
      </c>
      <c r="AU139" s="17" t="s">
        <v>84</v>
      </c>
    </row>
    <row r="140" spans="1:65" s="13" customFormat="1" ht="11.25">
      <c r="B140" s="158"/>
      <c r="D140" s="154" t="s">
        <v>127</v>
      </c>
      <c r="E140" s="159" t="s">
        <v>1</v>
      </c>
      <c r="F140" s="160" t="s">
        <v>151</v>
      </c>
      <c r="H140" s="161">
        <v>94</v>
      </c>
      <c r="L140" s="158"/>
      <c r="M140" s="162"/>
      <c r="N140" s="163"/>
      <c r="O140" s="163"/>
      <c r="P140" s="163"/>
      <c r="Q140" s="163"/>
      <c r="R140" s="163"/>
      <c r="S140" s="163"/>
      <c r="T140" s="164"/>
      <c r="AT140" s="159" t="s">
        <v>127</v>
      </c>
      <c r="AU140" s="159" t="s">
        <v>84</v>
      </c>
      <c r="AV140" s="13" t="s">
        <v>84</v>
      </c>
      <c r="AW140" s="13" t="s">
        <v>30</v>
      </c>
      <c r="AX140" s="13" t="s">
        <v>82</v>
      </c>
      <c r="AY140" s="159" t="s">
        <v>117</v>
      </c>
    </row>
    <row r="141" spans="1:65" s="2" customFormat="1" ht="16.5" customHeight="1">
      <c r="A141" s="29"/>
      <c r="B141" s="141"/>
      <c r="C141" s="165" t="s">
        <v>152</v>
      </c>
      <c r="D141" s="165" t="s">
        <v>153</v>
      </c>
      <c r="E141" s="166" t="s">
        <v>154</v>
      </c>
      <c r="F141" s="167" t="s">
        <v>155</v>
      </c>
      <c r="G141" s="168" t="s">
        <v>156</v>
      </c>
      <c r="H141" s="169">
        <v>1.88</v>
      </c>
      <c r="I141" s="170"/>
      <c r="J141" s="170">
        <f>ROUND(I141*H141,2)</f>
        <v>0</v>
      </c>
      <c r="K141" s="167" t="s">
        <v>131</v>
      </c>
      <c r="L141" s="171"/>
      <c r="M141" s="172" t="s">
        <v>1</v>
      </c>
      <c r="N141" s="173" t="s">
        <v>40</v>
      </c>
      <c r="O141" s="150">
        <v>0</v>
      </c>
      <c r="P141" s="150">
        <f>O141*H141</f>
        <v>0</v>
      </c>
      <c r="Q141" s="150">
        <v>1E-3</v>
      </c>
      <c r="R141" s="150">
        <f>Q141*H141</f>
        <v>1.8799999999999999E-3</v>
      </c>
      <c r="S141" s="150">
        <v>0</v>
      </c>
      <c r="T141" s="151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157</v>
      </c>
      <c r="AT141" s="152" t="s">
        <v>153</v>
      </c>
      <c r="AU141" s="152" t="s">
        <v>84</v>
      </c>
      <c r="AY141" s="17" t="s">
        <v>117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7" t="s">
        <v>82</v>
      </c>
      <c r="BK141" s="153">
        <f>ROUND(I141*H141,2)</f>
        <v>0</v>
      </c>
      <c r="BL141" s="17" t="s">
        <v>123</v>
      </c>
      <c r="BM141" s="152" t="s">
        <v>158</v>
      </c>
    </row>
    <row r="142" spans="1:65" s="2" customFormat="1" ht="11.25">
      <c r="A142" s="29"/>
      <c r="B142" s="30"/>
      <c r="C142" s="29"/>
      <c r="D142" s="154" t="s">
        <v>125</v>
      </c>
      <c r="E142" s="29"/>
      <c r="F142" s="155" t="s">
        <v>155</v>
      </c>
      <c r="G142" s="29"/>
      <c r="H142" s="29"/>
      <c r="I142" s="29"/>
      <c r="J142" s="29"/>
      <c r="K142" s="29"/>
      <c r="L142" s="30"/>
      <c r="M142" s="156"/>
      <c r="N142" s="157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125</v>
      </c>
      <c r="AU142" s="17" t="s">
        <v>84</v>
      </c>
    </row>
    <row r="143" spans="1:65" s="13" customFormat="1" ht="11.25">
      <c r="B143" s="158"/>
      <c r="D143" s="154" t="s">
        <v>127</v>
      </c>
      <c r="F143" s="160" t="s">
        <v>159</v>
      </c>
      <c r="H143" s="161">
        <v>1.88</v>
      </c>
      <c r="L143" s="158"/>
      <c r="M143" s="162"/>
      <c r="N143" s="163"/>
      <c r="O143" s="163"/>
      <c r="P143" s="163"/>
      <c r="Q143" s="163"/>
      <c r="R143" s="163"/>
      <c r="S143" s="163"/>
      <c r="T143" s="164"/>
      <c r="AT143" s="159" t="s">
        <v>127</v>
      </c>
      <c r="AU143" s="159" t="s">
        <v>84</v>
      </c>
      <c r="AV143" s="13" t="s">
        <v>84</v>
      </c>
      <c r="AW143" s="13" t="s">
        <v>3</v>
      </c>
      <c r="AX143" s="13" t="s">
        <v>82</v>
      </c>
      <c r="AY143" s="159" t="s">
        <v>117</v>
      </c>
    </row>
    <row r="144" spans="1:65" s="2" customFormat="1" ht="16.5" customHeight="1">
      <c r="A144" s="29"/>
      <c r="B144" s="141"/>
      <c r="C144" s="142" t="s">
        <v>160</v>
      </c>
      <c r="D144" s="142" t="s">
        <v>119</v>
      </c>
      <c r="E144" s="143" t="s">
        <v>161</v>
      </c>
      <c r="F144" s="144" t="s">
        <v>162</v>
      </c>
      <c r="G144" s="145" t="s">
        <v>163</v>
      </c>
      <c r="H144" s="146">
        <v>62.3</v>
      </c>
      <c r="I144" s="147"/>
      <c r="J144" s="147">
        <f>ROUND(I144*H144,2)</f>
        <v>0</v>
      </c>
      <c r="K144" s="144" t="s">
        <v>131</v>
      </c>
      <c r="L144" s="30"/>
      <c r="M144" s="148" t="s">
        <v>1</v>
      </c>
      <c r="N144" s="149" t="s">
        <v>40</v>
      </c>
      <c r="O144" s="150">
        <v>0.437</v>
      </c>
      <c r="P144" s="150">
        <f>O144*H144</f>
        <v>27.225099999999998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2" t="s">
        <v>123</v>
      </c>
      <c r="AT144" s="152" t="s">
        <v>119</v>
      </c>
      <c r="AU144" s="152" t="s">
        <v>84</v>
      </c>
      <c r="AY144" s="17" t="s">
        <v>117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7" t="s">
        <v>82</v>
      </c>
      <c r="BK144" s="153">
        <f>ROUND(I144*H144,2)</f>
        <v>0</v>
      </c>
      <c r="BL144" s="17" t="s">
        <v>123</v>
      </c>
      <c r="BM144" s="152" t="s">
        <v>164</v>
      </c>
    </row>
    <row r="145" spans="1:65" s="2" customFormat="1" ht="19.5">
      <c r="A145" s="29"/>
      <c r="B145" s="30"/>
      <c r="C145" s="29"/>
      <c r="D145" s="154" t="s">
        <v>125</v>
      </c>
      <c r="E145" s="29"/>
      <c r="F145" s="155" t="s">
        <v>165</v>
      </c>
      <c r="G145" s="29"/>
      <c r="H145" s="29"/>
      <c r="I145" s="29"/>
      <c r="J145" s="29"/>
      <c r="K145" s="29"/>
      <c r="L145" s="30"/>
      <c r="M145" s="156"/>
      <c r="N145" s="157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125</v>
      </c>
      <c r="AU145" s="17" t="s">
        <v>84</v>
      </c>
    </row>
    <row r="146" spans="1:65" s="14" customFormat="1" ht="11.25">
      <c r="B146" s="174"/>
      <c r="D146" s="154" t="s">
        <v>127</v>
      </c>
      <c r="E146" s="175" t="s">
        <v>1</v>
      </c>
      <c r="F146" s="176" t="s">
        <v>166</v>
      </c>
      <c r="H146" s="175" t="s">
        <v>1</v>
      </c>
      <c r="L146" s="174"/>
      <c r="M146" s="177"/>
      <c r="N146" s="178"/>
      <c r="O146" s="178"/>
      <c r="P146" s="178"/>
      <c r="Q146" s="178"/>
      <c r="R146" s="178"/>
      <c r="S146" s="178"/>
      <c r="T146" s="179"/>
      <c r="AT146" s="175" t="s">
        <v>127</v>
      </c>
      <c r="AU146" s="175" t="s">
        <v>84</v>
      </c>
      <c r="AV146" s="14" t="s">
        <v>82</v>
      </c>
      <c r="AW146" s="14" t="s">
        <v>30</v>
      </c>
      <c r="AX146" s="14" t="s">
        <v>75</v>
      </c>
      <c r="AY146" s="175" t="s">
        <v>117</v>
      </c>
    </row>
    <row r="147" spans="1:65" s="13" customFormat="1" ht="11.25">
      <c r="B147" s="158"/>
      <c r="D147" s="154" t="s">
        <v>127</v>
      </c>
      <c r="E147" s="159" t="s">
        <v>1</v>
      </c>
      <c r="F147" s="160" t="s">
        <v>167</v>
      </c>
      <c r="H147" s="161">
        <v>62.3</v>
      </c>
      <c r="L147" s="158"/>
      <c r="M147" s="162"/>
      <c r="N147" s="163"/>
      <c r="O147" s="163"/>
      <c r="P147" s="163"/>
      <c r="Q147" s="163"/>
      <c r="R147" s="163"/>
      <c r="S147" s="163"/>
      <c r="T147" s="164"/>
      <c r="AT147" s="159" t="s">
        <v>127</v>
      </c>
      <c r="AU147" s="159" t="s">
        <v>84</v>
      </c>
      <c r="AV147" s="13" t="s">
        <v>84</v>
      </c>
      <c r="AW147" s="13" t="s">
        <v>30</v>
      </c>
      <c r="AX147" s="13" t="s">
        <v>82</v>
      </c>
      <c r="AY147" s="159" t="s">
        <v>117</v>
      </c>
    </row>
    <row r="148" spans="1:65" s="2" customFormat="1" ht="16.5" customHeight="1">
      <c r="A148" s="29"/>
      <c r="B148" s="141"/>
      <c r="C148" s="165" t="s">
        <v>157</v>
      </c>
      <c r="D148" s="165" t="s">
        <v>153</v>
      </c>
      <c r="E148" s="166" t="s">
        <v>168</v>
      </c>
      <c r="F148" s="167" t="s">
        <v>169</v>
      </c>
      <c r="G148" s="168" t="s">
        <v>148</v>
      </c>
      <c r="H148" s="169">
        <v>102.795</v>
      </c>
      <c r="I148" s="170"/>
      <c r="J148" s="170">
        <f>ROUND(I148*H148,2)</f>
        <v>0</v>
      </c>
      <c r="K148" s="167" t="s">
        <v>1</v>
      </c>
      <c r="L148" s="171"/>
      <c r="M148" s="172" t="s">
        <v>1</v>
      </c>
      <c r="N148" s="173" t="s">
        <v>40</v>
      </c>
      <c r="O148" s="150">
        <v>0</v>
      </c>
      <c r="P148" s="150">
        <f>O148*H148</f>
        <v>0</v>
      </c>
      <c r="Q148" s="150">
        <v>1.5200000000000001E-3</v>
      </c>
      <c r="R148" s="150">
        <f>Q148*H148</f>
        <v>0.15624840000000001</v>
      </c>
      <c r="S148" s="150">
        <v>0</v>
      </c>
      <c r="T148" s="151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157</v>
      </c>
      <c r="AT148" s="152" t="s">
        <v>153</v>
      </c>
      <c r="AU148" s="152" t="s">
        <v>84</v>
      </c>
      <c r="AY148" s="17" t="s">
        <v>117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7" t="s">
        <v>82</v>
      </c>
      <c r="BK148" s="153">
        <f>ROUND(I148*H148,2)</f>
        <v>0</v>
      </c>
      <c r="BL148" s="17" t="s">
        <v>123</v>
      </c>
      <c r="BM148" s="152" t="s">
        <v>170</v>
      </c>
    </row>
    <row r="149" spans="1:65" s="2" customFormat="1" ht="11.25">
      <c r="A149" s="29"/>
      <c r="B149" s="30"/>
      <c r="C149" s="29"/>
      <c r="D149" s="154" t="s">
        <v>125</v>
      </c>
      <c r="E149" s="29"/>
      <c r="F149" s="155" t="s">
        <v>169</v>
      </c>
      <c r="G149" s="29"/>
      <c r="H149" s="29"/>
      <c r="I149" s="29"/>
      <c r="J149" s="29"/>
      <c r="K149" s="29"/>
      <c r="L149" s="30"/>
      <c r="M149" s="156"/>
      <c r="N149" s="157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125</v>
      </c>
      <c r="AU149" s="17" t="s">
        <v>84</v>
      </c>
    </row>
    <row r="150" spans="1:65" s="14" customFormat="1" ht="11.25">
      <c r="B150" s="174"/>
      <c r="D150" s="154" t="s">
        <v>127</v>
      </c>
      <c r="E150" s="175" t="s">
        <v>1</v>
      </c>
      <c r="F150" s="176" t="s">
        <v>166</v>
      </c>
      <c r="H150" s="175" t="s">
        <v>1</v>
      </c>
      <c r="L150" s="174"/>
      <c r="M150" s="177"/>
      <c r="N150" s="178"/>
      <c r="O150" s="178"/>
      <c r="P150" s="178"/>
      <c r="Q150" s="178"/>
      <c r="R150" s="178"/>
      <c r="S150" s="178"/>
      <c r="T150" s="179"/>
      <c r="AT150" s="175" t="s">
        <v>127</v>
      </c>
      <c r="AU150" s="175" t="s">
        <v>84</v>
      </c>
      <c r="AV150" s="14" t="s">
        <v>82</v>
      </c>
      <c r="AW150" s="14" t="s">
        <v>30</v>
      </c>
      <c r="AX150" s="14" t="s">
        <v>75</v>
      </c>
      <c r="AY150" s="175" t="s">
        <v>117</v>
      </c>
    </row>
    <row r="151" spans="1:65" s="13" customFormat="1" ht="11.25">
      <c r="B151" s="158"/>
      <c r="D151" s="154" t="s">
        <v>127</v>
      </c>
      <c r="E151" s="159" t="s">
        <v>1</v>
      </c>
      <c r="F151" s="160" t="s">
        <v>171</v>
      </c>
      <c r="H151" s="161">
        <v>93.45</v>
      </c>
      <c r="L151" s="158"/>
      <c r="M151" s="162"/>
      <c r="N151" s="163"/>
      <c r="O151" s="163"/>
      <c r="P151" s="163"/>
      <c r="Q151" s="163"/>
      <c r="R151" s="163"/>
      <c r="S151" s="163"/>
      <c r="T151" s="164"/>
      <c r="AT151" s="159" t="s">
        <v>127</v>
      </c>
      <c r="AU151" s="159" t="s">
        <v>84</v>
      </c>
      <c r="AV151" s="13" t="s">
        <v>84</v>
      </c>
      <c r="AW151" s="13" t="s">
        <v>30</v>
      </c>
      <c r="AX151" s="13" t="s">
        <v>82</v>
      </c>
      <c r="AY151" s="159" t="s">
        <v>117</v>
      </c>
    </row>
    <row r="152" spans="1:65" s="13" customFormat="1" ht="11.25">
      <c r="B152" s="158"/>
      <c r="D152" s="154" t="s">
        <v>127</v>
      </c>
      <c r="F152" s="160" t="s">
        <v>172</v>
      </c>
      <c r="H152" s="161">
        <v>102.795</v>
      </c>
      <c r="L152" s="158"/>
      <c r="M152" s="162"/>
      <c r="N152" s="163"/>
      <c r="O152" s="163"/>
      <c r="P152" s="163"/>
      <c r="Q152" s="163"/>
      <c r="R152" s="163"/>
      <c r="S152" s="163"/>
      <c r="T152" s="164"/>
      <c r="AT152" s="159" t="s">
        <v>127</v>
      </c>
      <c r="AU152" s="159" t="s">
        <v>84</v>
      </c>
      <c r="AV152" s="13" t="s">
        <v>84</v>
      </c>
      <c r="AW152" s="13" t="s">
        <v>3</v>
      </c>
      <c r="AX152" s="13" t="s">
        <v>82</v>
      </c>
      <c r="AY152" s="159" t="s">
        <v>117</v>
      </c>
    </row>
    <row r="153" spans="1:65" s="2" customFormat="1" ht="21.75" customHeight="1">
      <c r="A153" s="29"/>
      <c r="B153" s="141"/>
      <c r="C153" s="142" t="s">
        <v>173</v>
      </c>
      <c r="D153" s="142" t="s">
        <v>119</v>
      </c>
      <c r="E153" s="143" t="s">
        <v>174</v>
      </c>
      <c r="F153" s="144" t="s">
        <v>175</v>
      </c>
      <c r="G153" s="145" t="s">
        <v>176</v>
      </c>
      <c r="H153" s="146">
        <v>15</v>
      </c>
      <c r="I153" s="147"/>
      <c r="J153" s="147">
        <f>ROUND(I153*H153,2)</f>
        <v>0</v>
      </c>
      <c r="K153" s="144" t="s">
        <v>131</v>
      </c>
      <c r="L153" s="30"/>
      <c r="M153" s="148" t="s">
        <v>1</v>
      </c>
      <c r="N153" s="149" t="s">
        <v>40</v>
      </c>
      <c r="O153" s="150">
        <v>1.615</v>
      </c>
      <c r="P153" s="150">
        <f>O153*H153</f>
        <v>24.225000000000001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123</v>
      </c>
      <c r="AT153" s="152" t="s">
        <v>119</v>
      </c>
      <c r="AU153" s="152" t="s">
        <v>84</v>
      </c>
      <c r="AY153" s="17" t="s">
        <v>117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17" t="s">
        <v>82</v>
      </c>
      <c r="BK153" s="153">
        <f>ROUND(I153*H153,2)</f>
        <v>0</v>
      </c>
      <c r="BL153" s="17" t="s">
        <v>123</v>
      </c>
      <c r="BM153" s="152" t="s">
        <v>177</v>
      </c>
    </row>
    <row r="154" spans="1:65" s="2" customFormat="1" ht="19.5">
      <c r="A154" s="29"/>
      <c r="B154" s="30"/>
      <c r="C154" s="29"/>
      <c r="D154" s="154" t="s">
        <v>125</v>
      </c>
      <c r="E154" s="29"/>
      <c r="F154" s="155" t="s">
        <v>178</v>
      </c>
      <c r="G154" s="29"/>
      <c r="H154" s="29"/>
      <c r="I154" s="29"/>
      <c r="J154" s="29"/>
      <c r="K154" s="29"/>
      <c r="L154" s="30"/>
      <c r="M154" s="156"/>
      <c r="N154" s="157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125</v>
      </c>
      <c r="AU154" s="17" t="s">
        <v>84</v>
      </c>
    </row>
    <row r="155" spans="1:65" s="13" customFormat="1" ht="11.25">
      <c r="B155" s="158"/>
      <c r="D155" s="154" t="s">
        <v>127</v>
      </c>
      <c r="E155" s="159" t="s">
        <v>1</v>
      </c>
      <c r="F155" s="160" t="s">
        <v>179</v>
      </c>
      <c r="H155" s="161">
        <v>15</v>
      </c>
      <c r="L155" s="158"/>
      <c r="M155" s="162"/>
      <c r="N155" s="163"/>
      <c r="O155" s="163"/>
      <c r="P155" s="163"/>
      <c r="Q155" s="163"/>
      <c r="R155" s="163"/>
      <c r="S155" s="163"/>
      <c r="T155" s="164"/>
      <c r="AT155" s="159" t="s">
        <v>127</v>
      </c>
      <c r="AU155" s="159" t="s">
        <v>84</v>
      </c>
      <c r="AV155" s="13" t="s">
        <v>84</v>
      </c>
      <c r="AW155" s="13" t="s">
        <v>30</v>
      </c>
      <c r="AX155" s="13" t="s">
        <v>82</v>
      </c>
      <c r="AY155" s="159" t="s">
        <v>117</v>
      </c>
    </row>
    <row r="156" spans="1:65" s="2" customFormat="1" ht="16.5" customHeight="1">
      <c r="A156" s="29"/>
      <c r="B156" s="141"/>
      <c r="C156" s="165" t="s">
        <v>180</v>
      </c>
      <c r="D156" s="165" t="s">
        <v>153</v>
      </c>
      <c r="E156" s="166" t="s">
        <v>181</v>
      </c>
      <c r="F156" s="167" t="s">
        <v>182</v>
      </c>
      <c r="G156" s="168" t="s">
        <v>122</v>
      </c>
      <c r="H156" s="169">
        <v>3</v>
      </c>
      <c r="I156" s="170"/>
      <c r="J156" s="170">
        <f>ROUND(I156*H156,2)</f>
        <v>0</v>
      </c>
      <c r="K156" s="167" t="s">
        <v>131</v>
      </c>
      <c r="L156" s="171"/>
      <c r="M156" s="172" t="s">
        <v>1</v>
      </c>
      <c r="N156" s="173" t="s">
        <v>40</v>
      </c>
      <c r="O156" s="150">
        <v>0</v>
      </c>
      <c r="P156" s="150">
        <f>O156*H156</f>
        <v>0</v>
      </c>
      <c r="Q156" s="150">
        <v>0.22</v>
      </c>
      <c r="R156" s="150">
        <f>Q156*H156</f>
        <v>0.66</v>
      </c>
      <c r="S156" s="150">
        <v>0</v>
      </c>
      <c r="T156" s="151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157</v>
      </c>
      <c r="AT156" s="152" t="s">
        <v>153</v>
      </c>
      <c r="AU156" s="152" t="s">
        <v>84</v>
      </c>
      <c r="AY156" s="17" t="s">
        <v>117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17" t="s">
        <v>82</v>
      </c>
      <c r="BK156" s="153">
        <f>ROUND(I156*H156,2)</f>
        <v>0</v>
      </c>
      <c r="BL156" s="17" t="s">
        <v>123</v>
      </c>
      <c r="BM156" s="152" t="s">
        <v>183</v>
      </c>
    </row>
    <row r="157" spans="1:65" s="2" customFormat="1" ht="11.25">
      <c r="A157" s="29"/>
      <c r="B157" s="30"/>
      <c r="C157" s="29"/>
      <c r="D157" s="154" t="s">
        <v>125</v>
      </c>
      <c r="E157" s="29"/>
      <c r="F157" s="155" t="s">
        <v>182</v>
      </c>
      <c r="G157" s="29"/>
      <c r="H157" s="29"/>
      <c r="I157" s="29"/>
      <c r="J157" s="29"/>
      <c r="K157" s="29"/>
      <c r="L157" s="30"/>
      <c r="M157" s="156"/>
      <c r="N157" s="157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7" t="s">
        <v>125</v>
      </c>
      <c r="AU157" s="17" t="s">
        <v>84</v>
      </c>
    </row>
    <row r="158" spans="1:65" s="13" customFormat="1" ht="11.25">
      <c r="B158" s="158"/>
      <c r="D158" s="154" t="s">
        <v>127</v>
      </c>
      <c r="E158" s="159" t="s">
        <v>1</v>
      </c>
      <c r="F158" s="160" t="s">
        <v>184</v>
      </c>
      <c r="H158" s="161">
        <v>3</v>
      </c>
      <c r="L158" s="158"/>
      <c r="M158" s="162"/>
      <c r="N158" s="163"/>
      <c r="O158" s="163"/>
      <c r="P158" s="163"/>
      <c r="Q158" s="163"/>
      <c r="R158" s="163"/>
      <c r="S158" s="163"/>
      <c r="T158" s="164"/>
      <c r="AT158" s="159" t="s">
        <v>127</v>
      </c>
      <c r="AU158" s="159" t="s">
        <v>84</v>
      </c>
      <c r="AV158" s="13" t="s">
        <v>84</v>
      </c>
      <c r="AW158" s="13" t="s">
        <v>30</v>
      </c>
      <c r="AX158" s="13" t="s">
        <v>82</v>
      </c>
      <c r="AY158" s="159" t="s">
        <v>117</v>
      </c>
    </row>
    <row r="159" spans="1:65" s="2" customFormat="1" ht="16.5" customHeight="1">
      <c r="A159" s="29"/>
      <c r="B159" s="141"/>
      <c r="C159" s="142" t="s">
        <v>185</v>
      </c>
      <c r="D159" s="142" t="s">
        <v>119</v>
      </c>
      <c r="E159" s="143" t="s">
        <v>186</v>
      </c>
      <c r="F159" s="144" t="s">
        <v>187</v>
      </c>
      <c r="G159" s="145" t="s">
        <v>148</v>
      </c>
      <c r="H159" s="146">
        <v>15</v>
      </c>
      <c r="I159" s="147"/>
      <c r="J159" s="147">
        <f>ROUND(I159*H159,2)</f>
        <v>0</v>
      </c>
      <c r="K159" s="144" t="s">
        <v>131</v>
      </c>
      <c r="L159" s="30"/>
      <c r="M159" s="148" t="s">
        <v>1</v>
      </c>
      <c r="N159" s="149" t="s">
        <v>40</v>
      </c>
      <c r="O159" s="150">
        <v>4.5999999999999999E-2</v>
      </c>
      <c r="P159" s="150">
        <f>O159*H159</f>
        <v>0.69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2" t="s">
        <v>123</v>
      </c>
      <c r="AT159" s="152" t="s">
        <v>119</v>
      </c>
      <c r="AU159" s="152" t="s">
        <v>84</v>
      </c>
      <c r="AY159" s="17" t="s">
        <v>117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17" t="s">
        <v>82</v>
      </c>
      <c r="BK159" s="153">
        <f>ROUND(I159*H159,2)</f>
        <v>0</v>
      </c>
      <c r="BL159" s="17" t="s">
        <v>123</v>
      </c>
      <c r="BM159" s="152" t="s">
        <v>188</v>
      </c>
    </row>
    <row r="160" spans="1:65" s="2" customFormat="1" ht="11.25">
      <c r="A160" s="29"/>
      <c r="B160" s="30"/>
      <c r="C160" s="29"/>
      <c r="D160" s="154" t="s">
        <v>125</v>
      </c>
      <c r="E160" s="29"/>
      <c r="F160" s="155" t="s">
        <v>189</v>
      </c>
      <c r="G160" s="29"/>
      <c r="H160" s="29"/>
      <c r="I160" s="29"/>
      <c r="J160" s="29"/>
      <c r="K160" s="29"/>
      <c r="L160" s="30"/>
      <c r="M160" s="156"/>
      <c r="N160" s="157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7" t="s">
        <v>125</v>
      </c>
      <c r="AU160" s="17" t="s">
        <v>84</v>
      </c>
    </row>
    <row r="161" spans="1:65" s="13" customFormat="1" ht="11.25">
      <c r="B161" s="158"/>
      <c r="D161" s="154" t="s">
        <v>127</v>
      </c>
      <c r="E161" s="159" t="s">
        <v>1</v>
      </c>
      <c r="F161" s="160" t="s">
        <v>190</v>
      </c>
      <c r="H161" s="161">
        <v>15</v>
      </c>
      <c r="L161" s="158"/>
      <c r="M161" s="162"/>
      <c r="N161" s="163"/>
      <c r="O161" s="163"/>
      <c r="P161" s="163"/>
      <c r="Q161" s="163"/>
      <c r="R161" s="163"/>
      <c r="S161" s="163"/>
      <c r="T161" s="164"/>
      <c r="AT161" s="159" t="s">
        <v>127</v>
      </c>
      <c r="AU161" s="159" t="s">
        <v>84</v>
      </c>
      <c r="AV161" s="13" t="s">
        <v>84</v>
      </c>
      <c r="AW161" s="13" t="s">
        <v>30</v>
      </c>
      <c r="AX161" s="13" t="s">
        <v>82</v>
      </c>
      <c r="AY161" s="159" t="s">
        <v>117</v>
      </c>
    </row>
    <row r="162" spans="1:65" s="2" customFormat="1" ht="16.5" customHeight="1">
      <c r="A162" s="29"/>
      <c r="B162" s="141"/>
      <c r="C162" s="142" t="s">
        <v>191</v>
      </c>
      <c r="D162" s="142" t="s">
        <v>119</v>
      </c>
      <c r="E162" s="143" t="s">
        <v>192</v>
      </c>
      <c r="F162" s="144" t="s">
        <v>193</v>
      </c>
      <c r="G162" s="145" t="s">
        <v>148</v>
      </c>
      <c r="H162" s="146">
        <v>15</v>
      </c>
      <c r="I162" s="147"/>
      <c r="J162" s="147">
        <f>ROUND(I162*H162,2)</f>
        <v>0</v>
      </c>
      <c r="K162" s="144" t="s">
        <v>131</v>
      </c>
      <c r="L162" s="30"/>
      <c r="M162" s="148" t="s">
        <v>1</v>
      </c>
      <c r="N162" s="149" t="s">
        <v>40</v>
      </c>
      <c r="O162" s="150">
        <v>0.08</v>
      </c>
      <c r="P162" s="150">
        <f>O162*H162</f>
        <v>1.2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2" t="s">
        <v>123</v>
      </c>
      <c r="AT162" s="152" t="s">
        <v>119</v>
      </c>
      <c r="AU162" s="152" t="s">
        <v>84</v>
      </c>
      <c r="AY162" s="17" t="s">
        <v>117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7" t="s">
        <v>82</v>
      </c>
      <c r="BK162" s="153">
        <f>ROUND(I162*H162,2)</f>
        <v>0</v>
      </c>
      <c r="BL162" s="17" t="s">
        <v>123</v>
      </c>
      <c r="BM162" s="152" t="s">
        <v>194</v>
      </c>
    </row>
    <row r="163" spans="1:65" s="2" customFormat="1" ht="11.25">
      <c r="A163" s="29"/>
      <c r="B163" s="30"/>
      <c r="C163" s="29"/>
      <c r="D163" s="154" t="s">
        <v>125</v>
      </c>
      <c r="E163" s="29"/>
      <c r="F163" s="155" t="s">
        <v>195</v>
      </c>
      <c r="G163" s="29"/>
      <c r="H163" s="29"/>
      <c r="I163" s="29"/>
      <c r="J163" s="29"/>
      <c r="K163" s="29"/>
      <c r="L163" s="30"/>
      <c r="M163" s="156"/>
      <c r="N163" s="157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125</v>
      </c>
      <c r="AU163" s="17" t="s">
        <v>84</v>
      </c>
    </row>
    <row r="164" spans="1:65" s="13" customFormat="1" ht="11.25">
      <c r="B164" s="158"/>
      <c r="D164" s="154" t="s">
        <v>127</v>
      </c>
      <c r="E164" s="159" t="s">
        <v>1</v>
      </c>
      <c r="F164" s="160" t="s">
        <v>196</v>
      </c>
      <c r="H164" s="161">
        <v>15</v>
      </c>
      <c r="L164" s="158"/>
      <c r="M164" s="162"/>
      <c r="N164" s="163"/>
      <c r="O164" s="163"/>
      <c r="P164" s="163"/>
      <c r="Q164" s="163"/>
      <c r="R164" s="163"/>
      <c r="S164" s="163"/>
      <c r="T164" s="164"/>
      <c r="AT164" s="159" t="s">
        <v>127</v>
      </c>
      <c r="AU164" s="159" t="s">
        <v>84</v>
      </c>
      <c r="AV164" s="13" t="s">
        <v>84</v>
      </c>
      <c r="AW164" s="13" t="s">
        <v>30</v>
      </c>
      <c r="AX164" s="13" t="s">
        <v>82</v>
      </c>
      <c r="AY164" s="159" t="s">
        <v>117</v>
      </c>
    </row>
    <row r="165" spans="1:65" s="2" customFormat="1" ht="16.5" customHeight="1">
      <c r="A165" s="29"/>
      <c r="B165" s="141"/>
      <c r="C165" s="142" t="s">
        <v>197</v>
      </c>
      <c r="D165" s="142" t="s">
        <v>119</v>
      </c>
      <c r="E165" s="143" t="s">
        <v>198</v>
      </c>
      <c r="F165" s="144" t="s">
        <v>199</v>
      </c>
      <c r="G165" s="145" t="s">
        <v>176</v>
      </c>
      <c r="H165" s="146">
        <v>15</v>
      </c>
      <c r="I165" s="147"/>
      <c r="J165" s="147">
        <f>ROUND(I165*H165,2)</f>
        <v>0</v>
      </c>
      <c r="K165" s="144" t="s">
        <v>131</v>
      </c>
      <c r="L165" s="30"/>
      <c r="M165" s="148" t="s">
        <v>1</v>
      </c>
      <c r="N165" s="149" t="s">
        <v>40</v>
      </c>
      <c r="O165" s="150">
        <v>0.39600000000000002</v>
      </c>
      <c r="P165" s="150">
        <f>O165*H165</f>
        <v>5.94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2" t="s">
        <v>123</v>
      </c>
      <c r="AT165" s="152" t="s">
        <v>119</v>
      </c>
      <c r="AU165" s="152" t="s">
        <v>84</v>
      </c>
      <c r="AY165" s="17" t="s">
        <v>117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7" t="s">
        <v>82</v>
      </c>
      <c r="BK165" s="153">
        <f>ROUND(I165*H165,2)</f>
        <v>0</v>
      </c>
      <c r="BL165" s="17" t="s">
        <v>123</v>
      </c>
      <c r="BM165" s="152" t="s">
        <v>200</v>
      </c>
    </row>
    <row r="166" spans="1:65" s="2" customFormat="1" ht="11.25">
      <c r="A166" s="29"/>
      <c r="B166" s="30"/>
      <c r="C166" s="29"/>
      <c r="D166" s="154" t="s">
        <v>125</v>
      </c>
      <c r="E166" s="29"/>
      <c r="F166" s="155" t="s">
        <v>201</v>
      </c>
      <c r="G166" s="29"/>
      <c r="H166" s="29"/>
      <c r="I166" s="29"/>
      <c r="J166" s="29"/>
      <c r="K166" s="29"/>
      <c r="L166" s="30"/>
      <c r="M166" s="156"/>
      <c r="N166" s="157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7" t="s">
        <v>125</v>
      </c>
      <c r="AU166" s="17" t="s">
        <v>84</v>
      </c>
    </row>
    <row r="167" spans="1:65" s="13" customFormat="1" ht="11.25">
      <c r="B167" s="158"/>
      <c r="D167" s="154" t="s">
        <v>127</v>
      </c>
      <c r="E167" s="159" t="s">
        <v>1</v>
      </c>
      <c r="F167" s="160" t="s">
        <v>202</v>
      </c>
      <c r="H167" s="161">
        <v>15</v>
      </c>
      <c r="L167" s="158"/>
      <c r="M167" s="162"/>
      <c r="N167" s="163"/>
      <c r="O167" s="163"/>
      <c r="P167" s="163"/>
      <c r="Q167" s="163"/>
      <c r="R167" s="163"/>
      <c r="S167" s="163"/>
      <c r="T167" s="164"/>
      <c r="AT167" s="159" t="s">
        <v>127</v>
      </c>
      <c r="AU167" s="159" t="s">
        <v>84</v>
      </c>
      <c r="AV167" s="13" t="s">
        <v>84</v>
      </c>
      <c r="AW167" s="13" t="s">
        <v>30</v>
      </c>
      <c r="AX167" s="13" t="s">
        <v>82</v>
      </c>
      <c r="AY167" s="159" t="s">
        <v>117</v>
      </c>
    </row>
    <row r="168" spans="1:65" s="2" customFormat="1" ht="16.5" customHeight="1">
      <c r="A168" s="29"/>
      <c r="B168" s="141"/>
      <c r="C168" s="165" t="s">
        <v>203</v>
      </c>
      <c r="D168" s="165" t="s">
        <v>153</v>
      </c>
      <c r="E168" s="166" t="s">
        <v>204</v>
      </c>
      <c r="F168" s="167" t="s">
        <v>205</v>
      </c>
      <c r="G168" s="168" t="s">
        <v>176</v>
      </c>
      <c r="H168" s="169">
        <v>3</v>
      </c>
      <c r="I168" s="170"/>
      <c r="J168" s="170">
        <f>ROUND(I168*H168,2)</f>
        <v>0</v>
      </c>
      <c r="K168" s="167" t="s">
        <v>1</v>
      </c>
      <c r="L168" s="171"/>
      <c r="M168" s="172" t="s">
        <v>1</v>
      </c>
      <c r="N168" s="173" t="s">
        <v>40</v>
      </c>
      <c r="O168" s="150">
        <v>0</v>
      </c>
      <c r="P168" s="150">
        <f>O168*H168</f>
        <v>0</v>
      </c>
      <c r="Q168" s="150">
        <v>2.7E-2</v>
      </c>
      <c r="R168" s="150">
        <f>Q168*H168</f>
        <v>8.1000000000000003E-2</v>
      </c>
      <c r="S168" s="150">
        <v>0</v>
      </c>
      <c r="T168" s="151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2" t="s">
        <v>157</v>
      </c>
      <c r="AT168" s="152" t="s">
        <v>153</v>
      </c>
      <c r="AU168" s="152" t="s">
        <v>84</v>
      </c>
      <c r="AY168" s="17" t="s">
        <v>117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17" t="s">
        <v>82</v>
      </c>
      <c r="BK168" s="153">
        <f>ROUND(I168*H168,2)</f>
        <v>0</v>
      </c>
      <c r="BL168" s="17" t="s">
        <v>123</v>
      </c>
      <c r="BM168" s="152" t="s">
        <v>206</v>
      </c>
    </row>
    <row r="169" spans="1:65" s="2" customFormat="1" ht="11.25">
      <c r="A169" s="29"/>
      <c r="B169" s="30"/>
      <c r="C169" s="29"/>
      <c r="D169" s="154" t="s">
        <v>125</v>
      </c>
      <c r="E169" s="29"/>
      <c r="F169" s="155" t="s">
        <v>205</v>
      </c>
      <c r="G169" s="29"/>
      <c r="H169" s="29"/>
      <c r="I169" s="29"/>
      <c r="J169" s="29"/>
      <c r="K169" s="29"/>
      <c r="L169" s="30"/>
      <c r="M169" s="156"/>
      <c r="N169" s="157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7" t="s">
        <v>125</v>
      </c>
      <c r="AU169" s="17" t="s">
        <v>84</v>
      </c>
    </row>
    <row r="170" spans="1:65" s="2" customFormat="1" ht="19.5">
      <c r="A170" s="29"/>
      <c r="B170" s="30"/>
      <c r="C170" s="29"/>
      <c r="D170" s="154" t="s">
        <v>207</v>
      </c>
      <c r="E170" s="29"/>
      <c r="F170" s="180" t="s">
        <v>208</v>
      </c>
      <c r="G170" s="29"/>
      <c r="H170" s="29"/>
      <c r="I170" s="29"/>
      <c r="J170" s="29"/>
      <c r="K170" s="29"/>
      <c r="L170" s="30"/>
      <c r="M170" s="156"/>
      <c r="N170" s="157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7" t="s">
        <v>207</v>
      </c>
      <c r="AU170" s="17" t="s">
        <v>84</v>
      </c>
    </row>
    <row r="171" spans="1:65" s="13" customFormat="1" ht="11.25">
      <c r="B171" s="158"/>
      <c r="D171" s="154" t="s">
        <v>127</v>
      </c>
      <c r="E171" s="159" t="s">
        <v>1</v>
      </c>
      <c r="F171" s="160" t="s">
        <v>209</v>
      </c>
      <c r="H171" s="161">
        <v>3</v>
      </c>
      <c r="L171" s="158"/>
      <c r="M171" s="162"/>
      <c r="N171" s="163"/>
      <c r="O171" s="163"/>
      <c r="P171" s="163"/>
      <c r="Q171" s="163"/>
      <c r="R171" s="163"/>
      <c r="S171" s="163"/>
      <c r="T171" s="164"/>
      <c r="AT171" s="159" t="s">
        <v>127</v>
      </c>
      <c r="AU171" s="159" t="s">
        <v>84</v>
      </c>
      <c r="AV171" s="13" t="s">
        <v>84</v>
      </c>
      <c r="AW171" s="13" t="s">
        <v>30</v>
      </c>
      <c r="AX171" s="13" t="s">
        <v>82</v>
      </c>
      <c r="AY171" s="159" t="s">
        <v>117</v>
      </c>
    </row>
    <row r="172" spans="1:65" s="2" customFormat="1" ht="16.5" customHeight="1">
      <c r="A172" s="29"/>
      <c r="B172" s="141"/>
      <c r="C172" s="165" t="s">
        <v>8</v>
      </c>
      <c r="D172" s="165" t="s">
        <v>153</v>
      </c>
      <c r="E172" s="166" t="s">
        <v>210</v>
      </c>
      <c r="F172" s="167" t="s">
        <v>211</v>
      </c>
      <c r="G172" s="168" t="s">
        <v>176</v>
      </c>
      <c r="H172" s="169">
        <v>2</v>
      </c>
      <c r="I172" s="170"/>
      <c r="J172" s="170">
        <f>ROUND(I172*H172,2)</f>
        <v>0</v>
      </c>
      <c r="K172" s="167" t="s">
        <v>1</v>
      </c>
      <c r="L172" s="171"/>
      <c r="M172" s="172" t="s">
        <v>1</v>
      </c>
      <c r="N172" s="173" t="s">
        <v>40</v>
      </c>
      <c r="O172" s="150">
        <v>0</v>
      </c>
      <c r="P172" s="150">
        <f>O172*H172</f>
        <v>0</v>
      </c>
      <c r="Q172" s="150">
        <v>2.7E-2</v>
      </c>
      <c r="R172" s="150">
        <f>Q172*H172</f>
        <v>5.3999999999999999E-2</v>
      </c>
      <c r="S172" s="150">
        <v>0</v>
      </c>
      <c r="T172" s="151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2" t="s">
        <v>157</v>
      </c>
      <c r="AT172" s="152" t="s">
        <v>153</v>
      </c>
      <c r="AU172" s="152" t="s">
        <v>84</v>
      </c>
      <c r="AY172" s="17" t="s">
        <v>117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17" t="s">
        <v>82</v>
      </c>
      <c r="BK172" s="153">
        <f>ROUND(I172*H172,2)</f>
        <v>0</v>
      </c>
      <c r="BL172" s="17" t="s">
        <v>123</v>
      </c>
      <c r="BM172" s="152" t="s">
        <v>212</v>
      </c>
    </row>
    <row r="173" spans="1:65" s="2" customFormat="1" ht="11.25">
      <c r="A173" s="29"/>
      <c r="B173" s="30"/>
      <c r="C173" s="29"/>
      <c r="D173" s="154" t="s">
        <v>125</v>
      </c>
      <c r="E173" s="29"/>
      <c r="F173" s="155" t="s">
        <v>211</v>
      </c>
      <c r="G173" s="29"/>
      <c r="H173" s="29"/>
      <c r="I173" s="29"/>
      <c r="J173" s="29"/>
      <c r="K173" s="29"/>
      <c r="L173" s="30"/>
      <c r="M173" s="156"/>
      <c r="N173" s="157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125</v>
      </c>
      <c r="AU173" s="17" t="s">
        <v>84</v>
      </c>
    </row>
    <row r="174" spans="1:65" s="2" customFormat="1" ht="19.5">
      <c r="A174" s="29"/>
      <c r="B174" s="30"/>
      <c r="C174" s="29"/>
      <c r="D174" s="154" t="s">
        <v>207</v>
      </c>
      <c r="E174" s="29"/>
      <c r="F174" s="180" t="s">
        <v>208</v>
      </c>
      <c r="G174" s="29"/>
      <c r="H174" s="29"/>
      <c r="I174" s="29"/>
      <c r="J174" s="29"/>
      <c r="K174" s="29"/>
      <c r="L174" s="30"/>
      <c r="M174" s="156"/>
      <c r="N174" s="157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7" t="s">
        <v>207</v>
      </c>
      <c r="AU174" s="17" t="s">
        <v>84</v>
      </c>
    </row>
    <row r="175" spans="1:65" s="13" customFormat="1" ht="11.25">
      <c r="B175" s="158"/>
      <c r="D175" s="154" t="s">
        <v>127</v>
      </c>
      <c r="E175" s="159" t="s">
        <v>1</v>
      </c>
      <c r="F175" s="160" t="s">
        <v>213</v>
      </c>
      <c r="H175" s="161">
        <v>2</v>
      </c>
      <c r="L175" s="158"/>
      <c r="M175" s="162"/>
      <c r="N175" s="163"/>
      <c r="O175" s="163"/>
      <c r="P175" s="163"/>
      <c r="Q175" s="163"/>
      <c r="R175" s="163"/>
      <c r="S175" s="163"/>
      <c r="T175" s="164"/>
      <c r="AT175" s="159" t="s">
        <v>127</v>
      </c>
      <c r="AU175" s="159" t="s">
        <v>84</v>
      </c>
      <c r="AV175" s="13" t="s">
        <v>84</v>
      </c>
      <c r="AW175" s="13" t="s">
        <v>30</v>
      </c>
      <c r="AX175" s="13" t="s">
        <v>82</v>
      </c>
      <c r="AY175" s="159" t="s">
        <v>117</v>
      </c>
    </row>
    <row r="176" spans="1:65" s="2" customFormat="1" ht="16.5" customHeight="1">
      <c r="A176" s="29"/>
      <c r="B176" s="141"/>
      <c r="C176" s="165" t="s">
        <v>214</v>
      </c>
      <c r="D176" s="165" t="s">
        <v>153</v>
      </c>
      <c r="E176" s="166" t="s">
        <v>215</v>
      </c>
      <c r="F176" s="167" t="s">
        <v>216</v>
      </c>
      <c r="G176" s="168" t="s">
        <v>176</v>
      </c>
      <c r="H176" s="169">
        <v>7</v>
      </c>
      <c r="I176" s="170"/>
      <c r="J176" s="170">
        <f>ROUND(I176*H176,2)</f>
        <v>0</v>
      </c>
      <c r="K176" s="167" t="s">
        <v>1</v>
      </c>
      <c r="L176" s="171"/>
      <c r="M176" s="172" t="s">
        <v>1</v>
      </c>
      <c r="N176" s="173" t="s">
        <v>40</v>
      </c>
      <c r="O176" s="150">
        <v>0</v>
      </c>
      <c r="P176" s="150">
        <f>O176*H176</f>
        <v>0</v>
      </c>
      <c r="Q176" s="150">
        <v>2.7E-2</v>
      </c>
      <c r="R176" s="150">
        <f>Q176*H176</f>
        <v>0.189</v>
      </c>
      <c r="S176" s="150">
        <v>0</v>
      </c>
      <c r="T176" s="151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2" t="s">
        <v>157</v>
      </c>
      <c r="AT176" s="152" t="s">
        <v>153</v>
      </c>
      <c r="AU176" s="152" t="s">
        <v>84</v>
      </c>
      <c r="AY176" s="17" t="s">
        <v>117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7" t="s">
        <v>82</v>
      </c>
      <c r="BK176" s="153">
        <f>ROUND(I176*H176,2)</f>
        <v>0</v>
      </c>
      <c r="BL176" s="17" t="s">
        <v>123</v>
      </c>
      <c r="BM176" s="152" t="s">
        <v>217</v>
      </c>
    </row>
    <row r="177" spans="1:65" s="2" customFormat="1" ht="11.25">
      <c r="A177" s="29"/>
      <c r="B177" s="30"/>
      <c r="C177" s="29"/>
      <c r="D177" s="154" t="s">
        <v>125</v>
      </c>
      <c r="E177" s="29"/>
      <c r="F177" s="155" t="s">
        <v>216</v>
      </c>
      <c r="G177" s="29"/>
      <c r="H177" s="29"/>
      <c r="I177" s="29"/>
      <c r="J177" s="29"/>
      <c r="K177" s="29"/>
      <c r="L177" s="30"/>
      <c r="M177" s="156"/>
      <c r="N177" s="157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7" t="s">
        <v>125</v>
      </c>
      <c r="AU177" s="17" t="s">
        <v>84</v>
      </c>
    </row>
    <row r="178" spans="1:65" s="2" customFormat="1" ht="19.5">
      <c r="A178" s="29"/>
      <c r="B178" s="30"/>
      <c r="C178" s="29"/>
      <c r="D178" s="154" t="s">
        <v>207</v>
      </c>
      <c r="E178" s="29"/>
      <c r="F178" s="180" t="s">
        <v>208</v>
      </c>
      <c r="G178" s="29"/>
      <c r="H178" s="29"/>
      <c r="I178" s="29"/>
      <c r="J178" s="29"/>
      <c r="K178" s="29"/>
      <c r="L178" s="30"/>
      <c r="M178" s="156"/>
      <c r="N178" s="157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7" t="s">
        <v>207</v>
      </c>
      <c r="AU178" s="17" t="s">
        <v>84</v>
      </c>
    </row>
    <row r="179" spans="1:65" s="13" customFormat="1" ht="11.25">
      <c r="B179" s="158"/>
      <c r="D179" s="154" t="s">
        <v>127</v>
      </c>
      <c r="E179" s="159" t="s">
        <v>1</v>
      </c>
      <c r="F179" s="160" t="s">
        <v>218</v>
      </c>
      <c r="H179" s="161">
        <v>7</v>
      </c>
      <c r="L179" s="158"/>
      <c r="M179" s="162"/>
      <c r="N179" s="163"/>
      <c r="O179" s="163"/>
      <c r="P179" s="163"/>
      <c r="Q179" s="163"/>
      <c r="R179" s="163"/>
      <c r="S179" s="163"/>
      <c r="T179" s="164"/>
      <c r="AT179" s="159" t="s">
        <v>127</v>
      </c>
      <c r="AU179" s="159" t="s">
        <v>84</v>
      </c>
      <c r="AV179" s="13" t="s">
        <v>84</v>
      </c>
      <c r="AW179" s="13" t="s">
        <v>30</v>
      </c>
      <c r="AX179" s="13" t="s">
        <v>82</v>
      </c>
      <c r="AY179" s="159" t="s">
        <v>117</v>
      </c>
    </row>
    <row r="180" spans="1:65" s="2" customFormat="1" ht="16.5" customHeight="1">
      <c r="A180" s="29"/>
      <c r="B180" s="141"/>
      <c r="C180" s="165" t="s">
        <v>219</v>
      </c>
      <c r="D180" s="165" t="s">
        <v>153</v>
      </c>
      <c r="E180" s="166" t="s">
        <v>220</v>
      </c>
      <c r="F180" s="167" t="s">
        <v>221</v>
      </c>
      <c r="G180" s="168" t="s">
        <v>176</v>
      </c>
      <c r="H180" s="169">
        <v>3</v>
      </c>
      <c r="I180" s="170"/>
      <c r="J180" s="170">
        <f>ROUND(I180*H180,2)</f>
        <v>0</v>
      </c>
      <c r="K180" s="167" t="s">
        <v>1</v>
      </c>
      <c r="L180" s="171"/>
      <c r="M180" s="172" t="s">
        <v>1</v>
      </c>
      <c r="N180" s="173" t="s">
        <v>40</v>
      </c>
      <c r="O180" s="150">
        <v>0</v>
      </c>
      <c r="P180" s="150">
        <f>O180*H180</f>
        <v>0</v>
      </c>
      <c r="Q180" s="150">
        <v>2.7E-2</v>
      </c>
      <c r="R180" s="150">
        <f>Q180*H180</f>
        <v>8.1000000000000003E-2</v>
      </c>
      <c r="S180" s="150">
        <v>0</v>
      </c>
      <c r="T180" s="151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2" t="s">
        <v>157</v>
      </c>
      <c r="AT180" s="152" t="s">
        <v>153</v>
      </c>
      <c r="AU180" s="152" t="s">
        <v>84</v>
      </c>
      <c r="AY180" s="17" t="s">
        <v>117</v>
      </c>
      <c r="BE180" s="153">
        <f>IF(N180="základní",J180,0)</f>
        <v>0</v>
      </c>
      <c r="BF180" s="153">
        <f>IF(N180="snížená",J180,0)</f>
        <v>0</v>
      </c>
      <c r="BG180" s="153">
        <f>IF(N180="zákl. přenesená",J180,0)</f>
        <v>0</v>
      </c>
      <c r="BH180" s="153">
        <f>IF(N180="sníž. přenesená",J180,0)</f>
        <v>0</v>
      </c>
      <c r="BI180" s="153">
        <f>IF(N180="nulová",J180,0)</f>
        <v>0</v>
      </c>
      <c r="BJ180" s="17" t="s">
        <v>82</v>
      </c>
      <c r="BK180" s="153">
        <f>ROUND(I180*H180,2)</f>
        <v>0</v>
      </c>
      <c r="BL180" s="17" t="s">
        <v>123</v>
      </c>
      <c r="BM180" s="152" t="s">
        <v>222</v>
      </c>
    </row>
    <row r="181" spans="1:65" s="2" customFormat="1" ht="11.25">
      <c r="A181" s="29"/>
      <c r="B181" s="30"/>
      <c r="C181" s="29"/>
      <c r="D181" s="154" t="s">
        <v>125</v>
      </c>
      <c r="E181" s="29"/>
      <c r="F181" s="155" t="s">
        <v>221</v>
      </c>
      <c r="G181" s="29"/>
      <c r="H181" s="29"/>
      <c r="I181" s="29"/>
      <c r="J181" s="29"/>
      <c r="K181" s="29"/>
      <c r="L181" s="30"/>
      <c r="M181" s="156"/>
      <c r="N181" s="157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7" t="s">
        <v>125</v>
      </c>
      <c r="AU181" s="17" t="s">
        <v>84</v>
      </c>
    </row>
    <row r="182" spans="1:65" s="2" customFormat="1" ht="19.5">
      <c r="A182" s="29"/>
      <c r="B182" s="30"/>
      <c r="C182" s="29"/>
      <c r="D182" s="154" t="s">
        <v>207</v>
      </c>
      <c r="E182" s="29"/>
      <c r="F182" s="180" t="s">
        <v>208</v>
      </c>
      <c r="G182" s="29"/>
      <c r="H182" s="29"/>
      <c r="I182" s="29"/>
      <c r="J182" s="29"/>
      <c r="K182" s="29"/>
      <c r="L182" s="30"/>
      <c r="M182" s="156"/>
      <c r="N182" s="157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7" t="s">
        <v>207</v>
      </c>
      <c r="AU182" s="17" t="s">
        <v>84</v>
      </c>
    </row>
    <row r="183" spans="1:65" s="13" customFormat="1" ht="11.25">
      <c r="B183" s="158"/>
      <c r="D183" s="154" t="s">
        <v>127</v>
      </c>
      <c r="E183" s="159" t="s">
        <v>1</v>
      </c>
      <c r="F183" s="160" t="s">
        <v>209</v>
      </c>
      <c r="H183" s="161">
        <v>3</v>
      </c>
      <c r="L183" s="158"/>
      <c r="M183" s="162"/>
      <c r="N183" s="163"/>
      <c r="O183" s="163"/>
      <c r="P183" s="163"/>
      <c r="Q183" s="163"/>
      <c r="R183" s="163"/>
      <c r="S183" s="163"/>
      <c r="T183" s="164"/>
      <c r="AT183" s="159" t="s">
        <v>127</v>
      </c>
      <c r="AU183" s="159" t="s">
        <v>84</v>
      </c>
      <c r="AV183" s="13" t="s">
        <v>84</v>
      </c>
      <c r="AW183" s="13" t="s">
        <v>30</v>
      </c>
      <c r="AX183" s="13" t="s">
        <v>82</v>
      </c>
      <c r="AY183" s="159" t="s">
        <v>117</v>
      </c>
    </row>
    <row r="184" spans="1:65" s="2" customFormat="1" ht="16.5" customHeight="1">
      <c r="A184" s="29"/>
      <c r="B184" s="141"/>
      <c r="C184" s="142" t="s">
        <v>223</v>
      </c>
      <c r="D184" s="142" t="s">
        <v>119</v>
      </c>
      <c r="E184" s="143" t="s">
        <v>224</v>
      </c>
      <c r="F184" s="144" t="s">
        <v>225</v>
      </c>
      <c r="G184" s="145" t="s">
        <v>176</v>
      </c>
      <c r="H184" s="146">
        <v>15</v>
      </c>
      <c r="I184" s="147"/>
      <c r="J184" s="147">
        <f>ROUND(I184*H184,2)</f>
        <v>0</v>
      </c>
      <c r="K184" s="144" t="s">
        <v>131</v>
      </c>
      <c r="L184" s="30"/>
      <c r="M184" s="148" t="s">
        <v>1</v>
      </c>
      <c r="N184" s="149" t="s">
        <v>40</v>
      </c>
      <c r="O184" s="150">
        <v>0.87</v>
      </c>
      <c r="P184" s="150">
        <f>O184*H184</f>
        <v>13.05</v>
      </c>
      <c r="Q184" s="150">
        <v>6.0000000000000002E-5</v>
      </c>
      <c r="R184" s="150">
        <f>Q184*H184</f>
        <v>8.9999999999999998E-4</v>
      </c>
      <c r="S184" s="150">
        <v>0</v>
      </c>
      <c r="T184" s="151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2" t="s">
        <v>123</v>
      </c>
      <c r="AT184" s="152" t="s">
        <v>119</v>
      </c>
      <c r="AU184" s="152" t="s">
        <v>84</v>
      </c>
      <c r="AY184" s="17" t="s">
        <v>117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17" t="s">
        <v>82</v>
      </c>
      <c r="BK184" s="153">
        <f>ROUND(I184*H184,2)</f>
        <v>0</v>
      </c>
      <c r="BL184" s="17" t="s">
        <v>123</v>
      </c>
      <c r="BM184" s="152" t="s">
        <v>226</v>
      </c>
    </row>
    <row r="185" spans="1:65" s="2" customFormat="1" ht="11.25">
      <c r="A185" s="29"/>
      <c r="B185" s="30"/>
      <c r="C185" s="29"/>
      <c r="D185" s="154" t="s">
        <v>125</v>
      </c>
      <c r="E185" s="29"/>
      <c r="F185" s="155" t="s">
        <v>227</v>
      </c>
      <c r="G185" s="29"/>
      <c r="H185" s="29"/>
      <c r="I185" s="29"/>
      <c r="J185" s="29"/>
      <c r="K185" s="29"/>
      <c r="L185" s="30"/>
      <c r="M185" s="156"/>
      <c r="N185" s="157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7" t="s">
        <v>125</v>
      </c>
      <c r="AU185" s="17" t="s">
        <v>84</v>
      </c>
    </row>
    <row r="186" spans="1:65" s="13" customFormat="1" ht="11.25">
      <c r="B186" s="158"/>
      <c r="D186" s="154" t="s">
        <v>127</v>
      </c>
      <c r="E186" s="159" t="s">
        <v>1</v>
      </c>
      <c r="F186" s="160" t="s">
        <v>228</v>
      </c>
      <c r="H186" s="161">
        <v>15</v>
      </c>
      <c r="L186" s="158"/>
      <c r="M186" s="162"/>
      <c r="N186" s="163"/>
      <c r="O186" s="163"/>
      <c r="P186" s="163"/>
      <c r="Q186" s="163"/>
      <c r="R186" s="163"/>
      <c r="S186" s="163"/>
      <c r="T186" s="164"/>
      <c r="AT186" s="159" t="s">
        <v>127</v>
      </c>
      <c r="AU186" s="159" t="s">
        <v>84</v>
      </c>
      <c r="AV186" s="13" t="s">
        <v>84</v>
      </c>
      <c r="AW186" s="13" t="s">
        <v>30</v>
      </c>
      <c r="AX186" s="13" t="s">
        <v>82</v>
      </c>
      <c r="AY186" s="159" t="s">
        <v>117</v>
      </c>
    </row>
    <row r="187" spans="1:65" s="2" customFormat="1" ht="16.5" customHeight="1">
      <c r="A187" s="29"/>
      <c r="B187" s="141"/>
      <c r="C187" s="165" t="s">
        <v>229</v>
      </c>
      <c r="D187" s="165" t="s">
        <v>153</v>
      </c>
      <c r="E187" s="166" t="s">
        <v>230</v>
      </c>
      <c r="F187" s="167" t="s">
        <v>231</v>
      </c>
      <c r="G187" s="168" t="s">
        <v>232</v>
      </c>
      <c r="H187" s="169">
        <v>45</v>
      </c>
      <c r="I187" s="170"/>
      <c r="J187" s="170">
        <f>ROUND(I187*H187,2)</f>
        <v>0</v>
      </c>
      <c r="K187" s="167" t="s">
        <v>1</v>
      </c>
      <c r="L187" s="171"/>
      <c r="M187" s="172" t="s">
        <v>1</v>
      </c>
      <c r="N187" s="173" t="s">
        <v>40</v>
      </c>
      <c r="O187" s="150">
        <v>0</v>
      </c>
      <c r="P187" s="150">
        <f>O187*H187</f>
        <v>0</v>
      </c>
      <c r="Q187" s="150">
        <v>7.0000000000000001E-3</v>
      </c>
      <c r="R187" s="150">
        <f>Q187*H187</f>
        <v>0.315</v>
      </c>
      <c r="S187" s="150">
        <v>0</v>
      </c>
      <c r="T187" s="151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2" t="s">
        <v>157</v>
      </c>
      <c r="AT187" s="152" t="s">
        <v>153</v>
      </c>
      <c r="AU187" s="152" t="s">
        <v>84</v>
      </c>
      <c r="AY187" s="17" t="s">
        <v>117</v>
      </c>
      <c r="BE187" s="153">
        <f>IF(N187="základní",J187,0)</f>
        <v>0</v>
      </c>
      <c r="BF187" s="153">
        <f>IF(N187="snížená",J187,0)</f>
        <v>0</v>
      </c>
      <c r="BG187" s="153">
        <f>IF(N187="zákl. přenesená",J187,0)</f>
        <v>0</v>
      </c>
      <c r="BH187" s="153">
        <f>IF(N187="sníž. přenesená",J187,0)</f>
        <v>0</v>
      </c>
      <c r="BI187" s="153">
        <f>IF(N187="nulová",J187,0)</f>
        <v>0</v>
      </c>
      <c r="BJ187" s="17" t="s">
        <v>82</v>
      </c>
      <c r="BK187" s="153">
        <f>ROUND(I187*H187,2)</f>
        <v>0</v>
      </c>
      <c r="BL187" s="17" t="s">
        <v>123</v>
      </c>
      <c r="BM187" s="152" t="s">
        <v>233</v>
      </c>
    </row>
    <row r="188" spans="1:65" s="2" customFormat="1" ht="11.25">
      <c r="A188" s="29"/>
      <c r="B188" s="30"/>
      <c r="C188" s="29"/>
      <c r="D188" s="154" t="s">
        <v>125</v>
      </c>
      <c r="E188" s="29"/>
      <c r="F188" s="155" t="s">
        <v>231</v>
      </c>
      <c r="G188" s="29"/>
      <c r="H188" s="29"/>
      <c r="I188" s="29"/>
      <c r="J188" s="29"/>
      <c r="K188" s="29"/>
      <c r="L188" s="30"/>
      <c r="M188" s="156"/>
      <c r="N188" s="157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7" t="s">
        <v>125</v>
      </c>
      <c r="AU188" s="17" t="s">
        <v>84</v>
      </c>
    </row>
    <row r="189" spans="1:65" s="13" customFormat="1" ht="11.25">
      <c r="B189" s="158"/>
      <c r="D189" s="154" t="s">
        <v>127</v>
      </c>
      <c r="E189" s="159" t="s">
        <v>1</v>
      </c>
      <c r="F189" s="160" t="s">
        <v>234</v>
      </c>
      <c r="H189" s="161">
        <v>45</v>
      </c>
      <c r="L189" s="158"/>
      <c r="M189" s="162"/>
      <c r="N189" s="163"/>
      <c r="O189" s="163"/>
      <c r="P189" s="163"/>
      <c r="Q189" s="163"/>
      <c r="R189" s="163"/>
      <c r="S189" s="163"/>
      <c r="T189" s="164"/>
      <c r="AT189" s="159" t="s">
        <v>127</v>
      </c>
      <c r="AU189" s="159" t="s">
        <v>84</v>
      </c>
      <c r="AV189" s="13" t="s">
        <v>84</v>
      </c>
      <c r="AW189" s="13" t="s">
        <v>30</v>
      </c>
      <c r="AX189" s="13" t="s">
        <v>82</v>
      </c>
      <c r="AY189" s="159" t="s">
        <v>117</v>
      </c>
    </row>
    <row r="190" spans="1:65" s="2" customFormat="1" ht="16.5" customHeight="1">
      <c r="A190" s="29"/>
      <c r="B190" s="141"/>
      <c r="C190" s="165" t="s">
        <v>235</v>
      </c>
      <c r="D190" s="165" t="s">
        <v>153</v>
      </c>
      <c r="E190" s="166" t="s">
        <v>236</v>
      </c>
      <c r="F190" s="167" t="s">
        <v>237</v>
      </c>
      <c r="G190" s="168" t="s">
        <v>232</v>
      </c>
      <c r="H190" s="169">
        <v>15</v>
      </c>
      <c r="I190" s="170"/>
      <c r="J190" s="170">
        <f>ROUND(I190*H190,2)</f>
        <v>0</v>
      </c>
      <c r="K190" s="167" t="s">
        <v>1</v>
      </c>
      <c r="L190" s="171"/>
      <c r="M190" s="172" t="s">
        <v>1</v>
      </c>
      <c r="N190" s="173" t="s">
        <v>40</v>
      </c>
      <c r="O190" s="150">
        <v>0</v>
      </c>
      <c r="P190" s="150">
        <f>O190*H190</f>
        <v>0</v>
      </c>
      <c r="Q190" s="150">
        <v>0.01</v>
      </c>
      <c r="R190" s="150">
        <f>Q190*H190</f>
        <v>0.15</v>
      </c>
      <c r="S190" s="150">
        <v>0</v>
      </c>
      <c r="T190" s="151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2" t="s">
        <v>157</v>
      </c>
      <c r="AT190" s="152" t="s">
        <v>153</v>
      </c>
      <c r="AU190" s="152" t="s">
        <v>84</v>
      </c>
      <c r="AY190" s="17" t="s">
        <v>117</v>
      </c>
      <c r="BE190" s="153">
        <f>IF(N190="základní",J190,0)</f>
        <v>0</v>
      </c>
      <c r="BF190" s="153">
        <f>IF(N190="snížená",J190,0)</f>
        <v>0</v>
      </c>
      <c r="BG190" s="153">
        <f>IF(N190="zákl. přenesená",J190,0)</f>
        <v>0</v>
      </c>
      <c r="BH190" s="153">
        <f>IF(N190="sníž. přenesená",J190,0)</f>
        <v>0</v>
      </c>
      <c r="BI190" s="153">
        <f>IF(N190="nulová",J190,0)</f>
        <v>0</v>
      </c>
      <c r="BJ190" s="17" t="s">
        <v>82</v>
      </c>
      <c r="BK190" s="153">
        <f>ROUND(I190*H190,2)</f>
        <v>0</v>
      </c>
      <c r="BL190" s="17" t="s">
        <v>123</v>
      </c>
      <c r="BM190" s="152" t="s">
        <v>238</v>
      </c>
    </row>
    <row r="191" spans="1:65" s="2" customFormat="1" ht="11.25">
      <c r="A191" s="29"/>
      <c r="B191" s="30"/>
      <c r="C191" s="29"/>
      <c r="D191" s="154" t="s">
        <v>125</v>
      </c>
      <c r="E191" s="29"/>
      <c r="F191" s="155" t="s">
        <v>237</v>
      </c>
      <c r="G191" s="29"/>
      <c r="H191" s="29"/>
      <c r="I191" s="29"/>
      <c r="J191" s="29"/>
      <c r="K191" s="29"/>
      <c r="L191" s="30"/>
      <c r="M191" s="156"/>
      <c r="N191" s="157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7" t="s">
        <v>125</v>
      </c>
      <c r="AU191" s="17" t="s">
        <v>84</v>
      </c>
    </row>
    <row r="192" spans="1:65" s="13" customFormat="1" ht="11.25">
      <c r="B192" s="158"/>
      <c r="D192" s="154" t="s">
        <v>127</v>
      </c>
      <c r="E192" s="159" t="s">
        <v>1</v>
      </c>
      <c r="F192" s="160" t="s">
        <v>228</v>
      </c>
      <c r="H192" s="161">
        <v>15</v>
      </c>
      <c r="L192" s="158"/>
      <c r="M192" s="162"/>
      <c r="N192" s="163"/>
      <c r="O192" s="163"/>
      <c r="P192" s="163"/>
      <c r="Q192" s="163"/>
      <c r="R192" s="163"/>
      <c r="S192" s="163"/>
      <c r="T192" s="164"/>
      <c r="AT192" s="159" t="s">
        <v>127</v>
      </c>
      <c r="AU192" s="159" t="s">
        <v>84</v>
      </c>
      <c r="AV192" s="13" t="s">
        <v>84</v>
      </c>
      <c r="AW192" s="13" t="s">
        <v>30</v>
      </c>
      <c r="AX192" s="13" t="s">
        <v>82</v>
      </c>
      <c r="AY192" s="159" t="s">
        <v>117</v>
      </c>
    </row>
    <row r="193" spans="1:65" s="2" customFormat="1" ht="16.5" customHeight="1">
      <c r="A193" s="29"/>
      <c r="B193" s="141"/>
      <c r="C193" s="142" t="s">
        <v>7</v>
      </c>
      <c r="D193" s="142" t="s">
        <v>119</v>
      </c>
      <c r="E193" s="143" t="s">
        <v>239</v>
      </c>
      <c r="F193" s="144" t="s">
        <v>240</v>
      </c>
      <c r="G193" s="145" t="s">
        <v>176</v>
      </c>
      <c r="H193" s="146">
        <v>15</v>
      </c>
      <c r="I193" s="147"/>
      <c r="J193" s="147">
        <f>ROUND(I193*H193,2)</f>
        <v>0</v>
      </c>
      <c r="K193" s="144" t="s">
        <v>131</v>
      </c>
      <c r="L193" s="30"/>
      <c r="M193" s="148" t="s">
        <v>1</v>
      </c>
      <c r="N193" s="149" t="s">
        <v>40</v>
      </c>
      <c r="O193" s="150">
        <v>1.8009999999999999</v>
      </c>
      <c r="P193" s="150">
        <f>O193*H193</f>
        <v>27.015000000000001</v>
      </c>
      <c r="Q193" s="150">
        <v>0</v>
      </c>
      <c r="R193" s="150">
        <f>Q193*H193</f>
        <v>0</v>
      </c>
      <c r="S193" s="150">
        <v>0</v>
      </c>
      <c r="T193" s="151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2" t="s">
        <v>123</v>
      </c>
      <c r="AT193" s="152" t="s">
        <v>119</v>
      </c>
      <c r="AU193" s="152" t="s">
        <v>84</v>
      </c>
      <c r="AY193" s="17" t="s">
        <v>117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17" t="s">
        <v>82</v>
      </c>
      <c r="BK193" s="153">
        <f>ROUND(I193*H193,2)</f>
        <v>0</v>
      </c>
      <c r="BL193" s="17" t="s">
        <v>123</v>
      </c>
      <c r="BM193" s="152" t="s">
        <v>241</v>
      </c>
    </row>
    <row r="194" spans="1:65" s="2" customFormat="1" ht="19.5">
      <c r="A194" s="29"/>
      <c r="B194" s="30"/>
      <c r="C194" s="29"/>
      <c r="D194" s="154" t="s">
        <v>125</v>
      </c>
      <c r="E194" s="29"/>
      <c r="F194" s="155" t="s">
        <v>242</v>
      </c>
      <c r="G194" s="29"/>
      <c r="H194" s="29"/>
      <c r="I194" s="29"/>
      <c r="J194" s="29"/>
      <c r="K194" s="29"/>
      <c r="L194" s="30"/>
      <c r="M194" s="156"/>
      <c r="N194" s="157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7" t="s">
        <v>125</v>
      </c>
      <c r="AU194" s="17" t="s">
        <v>84</v>
      </c>
    </row>
    <row r="195" spans="1:65" s="13" customFormat="1" ht="11.25">
      <c r="B195" s="158"/>
      <c r="D195" s="154" t="s">
        <v>127</v>
      </c>
      <c r="E195" s="159" t="s">
        <v>1</v>
      </c>
      <c r="F195" s="160" t="s">
        <v>243</v>
      </c>
      <c r="H195" s="161">
        <v>15</v>
      </c>
      <c r="L195" s="158"/>
      <c r="M195" s="162"/>
      <c r="N195" s="163"/>
      <c r="O195" s="163"/>
      <c r="P195" s="163"/>
      <c r="Q195" s="163"/>
      <c r="R195" s="163"/>
      <c r="S195" s="163"/>
      <c r="T195" s="164"/>
      <c r="AT195" s="159" t="s">
        <v>127</v>
      </c>
      <c r="AU195" s="159" t="s">
        <v>84</v>
      </c>
      <c r="AV195" s="13" t="s">
        <v>84</v>
      </c>
      <c r="AW195" s="13" t="s">
        <v>30</v>
      </c>
      <c r="AX195" s="13" t="s">
        <v>82</v>
      </c>
      <c r="AY195" s="159" t="s">
        <v>117</v>
      </c>
    </row>
    <row r="196" spans="1:65" s="2" customFormat="1" ht="16.5" customHeight="1">
      <c r="A196" s="29"/>
      <c r="B196" s="141"/>
      <c r="C196" s="142" t="s">
        <v>244</v>
      </c>
      <c r="D196" s="142" t="s">
        <v>119</v>
      </c>
      <c r="E196" s="143" t="s">
        <v>245</v>
      </c>
      <c r="F196" s="144" t="s">
        <v>246</v>
      </c>
      <c r="G196" s="145" t="s">
        <v>176</v>
      </c>
      <c r="H196" s="146">
        <v>60</v>
      </c>
      <c r="I196" s="147"/>
      <c r="J196" s="147">
        <f>ROUND(I196*H196,2)</f>
        <v>0</v>
      </c>
      <c r="K196" s="144" t="s">
        <v>131</v>
      </c>
      <c r="L196" s="30"/>
      <c r="M196" s="148" t="s">
        <v>1</v>
      </c>
      <c r="N196" s="149" t="s">
        <v>40</v>
      </c>
      <c r="O196" s="150">
        <v>0.24199999999999999</v>
      </c>
      <c r="P196" s="150">
        <f>O196*H196</f>
        <v>14.52</v>
      </c>
      <c r="Q196" s="150">
        <v>0</v>
      </c>
      <c r="R196" s="150">
        <f>Q196*H196</f>
        <v>0</v>
      </c>
      <c r="S196" s="150">
        <v>0</v>
      </c>
      <c r="T196" s="151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2" t="s">
        <v>123</v>
      </c>
      <c r="AT196" s="152" t="s">
        <v>119</v>
      </c>
      <c r="AU196" s="152" t="s">
        <v>84</v>
      </c>
      <c r="AY196" s="17" t="s">
        <v>117</v>
      </c>
      <c r="BE196" s="153">
        <f>IF(N196="základní",J196,0)</f>
        <v>0</v>
      </c>
      <c r="BF196" s="153">
        <f>IF(N196="snížená",J196,0)</f>
        <v>0</v>
      </c>
      <c r="BG196" s="153">
        <f>IF(N196="zákl. přenesená",J196,0)</f>
        <v>0</v>
      </c>
      <c r="BH196" s="153">
        <f>IF(N196="sníž. přenesená",J196,0)</f>
        <v>0</v>
      </c>
      <c r="BI196" s="153">
        <f>IF(N196="nulová",J196,0)</f>
        <v>0</v>
      </c>
      <c r="BJ196" s="17" t="s">
        <v>82</v>
      </c>
      <c r="BK196" s="153">
        <f>ROUND(I196*H196,2)</f>
        <v>0</v>
      </c>
      <c r="BL196" s="17" t="s">
        <v>123</v>
      </c>
      <c r="BM196" s="152" t="s">
        <v>247</v>
      </c>
    </row>
    <row r="197" spans="1:65" s="2" customFormat="1" ht="11.25">
      <c r="A197" s="29"/>
      <c r="B197" s="30"/>
      <c r="C197" s="29"/>
      <c r="D197" s="154" t="s">
        <v>125</v>
      </c>
      <c r="E197" s="29"/>
      <c r="F197" s="155" t="s">
        <v>248</v>
      </c>
      <c r="G197" s="29"/>
      <c r="H197" s="29"/>
      <c r="I197" s="29"/>
      <c r="J197" s="29"/>
      <c r="K197" s="29"/>
      <c r="L197" s="30"/>
      <c r="M197" s="156"/>
      <c r="N197" s="157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7" t="s">
        <v>125</v>
      </c>
      <c r="AU197" s="17" t="s">
        <v>84</v>
      </c>
    </row>
    <row r="198" spans="1:65" s="13" customFormat="1" ht="11.25">
      <c r="B198" s="158"/>
      <c r="D198" s="154" t="s">
        <v>127</v>
      </c>
      <c r="E198" s="159" t="s">
        <v>1</v>
      </c>
      <c r="F198" s="160" t="s">
        <v>249</v>
      </c>
      <c r="H198" s="161">
        <v>60</v>
      </c>
      <c r="L198" s="158"/>
      <c r="M198" s="162"/>
      <c r="N198" s="163"/>
      <c r="O198" s="163"/>
      <c r="P198" s="163"/>
      <c r="Q198" s="163"/>
      <c r="R198" s="163"/>
      <c r="S198" s="163"/>
      <c r="T198" s="164"/>
      <c r="AT198" s="159" t="s">
        <v>127</v>
      </c>
      <c r="AU198" s="159" t="s">
        <v>84</v>
      </c>
      <c r="AV198" s="13" t="s">
        <v>84</v>
      </c>
      <c r="AW198" s="13" t="s">
        <v>30</v>
      </c>
      <c r="AX198" s="13" t="s">
        <v>82</v>
      </c>
      <c r="AY198" s="159" t="s">
        <v>117</v>
      </c>
    </row>
    <row r="199" spans="1:65" s="2" customFormat="1" ht="21.75" customHeight="1">
      <c r="A199" s="29"/>
      <c r="B199" s="141"/>
      <c r="C199" s="142" t="s">
        <v>250</v>
      </c>
      <c r="D199" s="142" t="s">
        <v>119</v>
      </c>
      <c r="E199" s="143" t="s">
        <v>251</v>
      </c>
      <c r="F199" s="144" t="s">
        <v>252</v>
      </c>
      <c r="G199" s="145" t="s">
        <v>148</v>
      </c>
      <c r="H199" s="146">
        <v>163.5</v>
      </c>
      <c r="I199" s="147"/>
      <c r="J199" s="147">
        <f>ROUND(I199*H199,2)</f>
        <v>0</v>
      </c>
      <c r="K199" s="144" t="s">
        <v>131</v>
      </c>
      <c r="L199" s="30"/>
      <c r="M199" s="148" t="s">
        <v>1</v>
      </c>
      <c r="N199" s="149" t="s">
        <v>40</v>
      </c>
      <c r="O199" s="150">
        <v>4.0000000000000001E-3</v>
      </c>
      <c r="P199" s="150">
        <f>O199*H199</f>
        <v>0.65400000000000003</v>
      </c>
      <c r="Q199" s="150">
        <v>0</v>
      </c>
      <c r="R199" s="150">
        <f>Q199*H199</f>
        <v>0</v>
      </c>
      <c r="S199" s="150">
        <v>0</v>
      </c>
      <c r="T199" s="151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2" t="s">
        <v>123</v>
      </c>
      <c r="AT199" s="152" t="s">
        <v>119</v>
      </c>
      <c r="AU199" s="152" t="s">
        <v>84</v>
      </c>
      <c r="AY199" s="17" t="s">
        <v>117</v>
      </c>
      <c r="BE199" s="153">
        <f>IF(N199="základní",J199,0)</f>
        <v>0</v>
      </c>
      <c r="BF199" s="153">
        <f>IF(N199="snížená",J199,0)</f>
        <v>0</v>
      </c>
      <c r="BG199" s="153">
        <f>IF(N199="zákl. přenesená",J199,0)</f>
        <v>0</v>
      </c>
      <c r="BH199" s="153">
        <f>IF(N199="sníž. přenesená",J199,0)</f>
        <v>0</v>
      </c>
      <c r="BI199" s="153">
        <f>IF(N199="nulová",J199,0)</f>
        <v>0</v>
      </c>
      <c r="BJ199" s="17" t="s">
        <v>82</v>
      </c>
      <c r="BK199" s="153">
        <f>ROUND(I199*H199,2)</f>
        <v>0</v>
      </c>
      <c r="BL199" s="17" t="s">
        <v>123</v>
      </c>
      <c r="BM199" s="152" t="s">
        <v>253</v>
      </c>
    </row>
    <row r="200" spans="1:65" s="2" customFormat="1" ht="19.5">
      <c r="A200" s="29"/>
      <c r="B200" s="30"/>
      <c r="C200" s="29"/>
      <c r="D200" s="154" t="s">
        <v>125</v>
      </c>
      <c r="E200" s="29"/>
      <c r="F200" s="155" t="s">
        <v>254</v>
      </c>
      <c r="G200" s="29"/>
      <c r="H200" s="29"/>
      <c r="I200" s="29"/>
      <c r="J200" s="29"/>
      <c r="K200" s="29"/>
      <c r="L200" s="30"/>
      <c r="M200" s="156"/>
      <c r="N200" s="157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7" t="s">
        <v>125</v>
      </c>
      <c r="AU200" s="17" t="s">
        <v>84</v>
      </c>
    </row>
    <row r="201" spans="1:65" s="13" customFormat="1" ht="11.25">
      <c r="B201" s="158"/>
      <c r="D201" s="154" t="s">
        <v>127</v>
      </c>
      <c r="E201" s="159" t="s">
        <v>1</v>
      </c>
      <c r="F201" s="160" t="s">
        <v>255</v>
      </c>
      <c r="H201" s="161">
        <v>141</v>
      </c>
      <c r="L201" s="158"/>
      <c r="M201" s="162"/>
      <c r="N201" s="163"/>
      <c r="O201" s="163"/>
      <c r="P201" s="163"/>
      <c r="Q201" s="163"/>
      <c r="R201" s="163"/>
      <c r="S201" s="163"/>
      <c r="T201" s="164"/>
      <c r="AT201" s="159" t="s">
        <v>127</v>
      </c>
      <c r="AU201" s="159" t="s">
        <v>84</v>
      </c>
      <c r="AV201" s="13" t="s">
        <v>84</v>
      </c>
      <c r="AW201" s="13" t="s">
        <v>30</v>
      </c>
      <c r="AX201" s="13" t="s">
        <v>75</v>
      </c>
      <c r="AY201" s="159" t="s">
        <v>117</v>
      </c>
    </row>
    <row r="202" spans="1:65" s="13" customFormat="1" ht="11.25">
      <c r="B202" s="158"/>
      <c r="D202" s="154" t="s">
        <v>127</v>
      </c>
      <c r="E202" s="159" t="s">
        <v>1</v>
      </c>
      <c r="F202" s="160" t="s">
        <v>256</v>
      </c>
      <c r="H202" s="161">
        <v>22.5</v>
      </c>
      <c r="L202" s="158"/>
      <c r="M202" s="162"/>
      <c r="N202" s="163"/>
      <c r="O202" s="163"/>
      <c r="P202" s="163"/>
      <c r="Q202" s="163"/>
      <c r="R202" s="163"/>
      <c r="S202" s="163"/>
      <c r="T202" s="164"/>
      <c r="AT202" s="159" t="s">
        <v>127</v>
      </c>
      <c r="AU202" s="159" t="s">
        <v>84</v>
      </c>
      <c r="AV202" s="13" t="s">
        <v>84</v>
      </c>
      <c r="AW202" s="13" t="s">
        <v>30</v>
      </c>
      <c r="AX202" s="13" t="s">
        <v>75</v>
      </c>
      <c r="AY202" s="159" t="s">
        <v>117</v>
      </c>
    </row>
    <row r="203" spans="1:65" s="15" customFormat="1" ht="11.25">
      <c r="B203" s="181"/>
      <c r="D203" s="154" t="s">
        <v>127</v>
      </c>
      <c r="E203" s="182" t="s">
        <v>1</v>
      </c>
      <c r="F203" s="183" t="s">
        <v>257</v>
      </c>
      <c r="H203" s="184">
        <v>163.5</v>
      </c>
      <c r="L203" s="181"/>
      <c r="M203" s="185"/>
      <c r="N203" s="186"/>
      <c r="O203" s="186"/>
      <c r="P203" s="186"/>
      <c r="Q203" s="186"/>
      <c r="R203" s="186"/>
      <c r="S203" s="186"/>
      <c r="T203" s="187"/>
      <c r="AT203" s="182" t="s">
        <v>127</v>
      </c>
      <c r="AU203" s="182" t="s">
        <v>84</v>
      </c>
      <c r="AV203" s="15" t="s">
        <v>123</v>
      </c>
      <c r="AW203" s="15" t="s">
        <v>30</v>
      </c>
      <c r="AX203" s="15" t="s">
        <v>82</v>
      </c>
      <c r="AY203" s="182" t="s">
        <v>117</v>
      </c>
    </row>
    <row r="204" spans="1:65" s="2" customFormat="1" ht="16.5" customHeight="1">
      <c r="A204" s="29"/>
      <c r="B204" s="141"/>
      <c r="C204" s="142" t="s">
        <v>258</v>
      </c>
      <c r="D204" s="142" t="s">
        <v>119</v>
      </c>
      <c r="E204" s="143" t="s">
        <v>259</v>
      </c>
      <c r="F204" s="144" t="s">
        <v>260</v>
      </c>
      <c r="G204" s="145" t="s">
        <v>148</v>
      </c>
      <c r="H204" s="146">
        <v>15</v>
      </c>
      <c r="I204" s="147"/>
      <c r="J204" s="147">
        <f>ROUND(I204*H204,2)</f>
        <v>0</v>
      </c>
      <c r="K204" s="144" t="s">
        <v>131</v>
      </c>
      <c r="L204" s="30"/>
      <c r="M204" s="148" t="s">
        <v>1</v>
      </c>
      <c r="N204" s="149" t="s">
        <v>40</v>
      </c>
      <c r="O204" s="150">
        <v>0.113</v>
      </c>
      <c r="P204" s="150">
        <f>O204*H204</f>
        <v>1.6950000000000001</v>
      </c>
      <c r="Q204" s="150">
        <v>0</v>
      </c>
      <c r="R204" s="150">
        <f>Q204*H204</f>
        <v>0</v>
      </c>
      <c r="S204" s="150">
        <v>0</v>
      </c>
      <c r="T204" s="151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2" t="s">
        <v>123</v>
      </c>
      <c r="AT204" s="152" t="s">
        <v>119</v>
      </c>
      <c r="AU204" s="152" t="s">
        <v>84</v>
      </c>
      <c r="AY204" s="17" t="s">
        <v>117</v>
      </c>
      <c r="BE204" s="153">
        <f>IF(N204="základní",J204,0)</f>
        <v>0</v>
      </c>
      <c r="BF204" s="153">
        <f>IF(N204="snížená",J204,0)</f>
        <v>0</v>
      </c>
      <c r="BG204" s="153">
        <f>IF(N204="zákl. přenesená",J204,0)</f>
        <v>0</v>
      </c>
      <c r="BH204" s="153">
        <f>IF(N204="sníž. přenesená",J204,0)</f>
        <v>0</v>
      </c>
      <c r="BI204" s="153">
        <f>IF(N204="nulová",J204,0)</f>
        <v>0</v>
      </c>
      <c r="BJ204" s="17" t="s">
        <v>82</v>
      </c>
      <c r="BK204" s="153">
        <f>ROUND(I204*H204,2)</f>
        <v>0</v>
      </c>
      <c r="BL204" s="17" t="s">
        <v>123</v>
      </c>
      <c r="BM204" s="152" t="s">
        <v>261</v>
      </c>
    </row>
    <row r="205" spans="1:65" s="2" customFormat="1" ht="11.25">
      <c r="A205" s="29"/>
      <c r="B205" s="30"/>
      <c r="C205" s="29"/>
      <c r="D205" s="154" t="s">
        <v>125</v>
      </c>
      <c r="E205" s="29"/>
      <c r="F205" s="155" t="s">
        <v>262</v>
      </c>
      <c r="G205" s="29"/>
      <c r="H205" s="29"/>
      <c r="I205" s="29"/>
      <c r="J205" s="29"/>
      <c r="K205" s="29"/>
      <c r="L205" s="30"/>
      <c r="M205" s="156"/>
      <c r="N205" s="157"/>
      <c r="O205" s="55"/>
      <c r="P205" s="55"/>
      <c r="Q205" s="55"/>
      <c r="R205" s="55"/>
      <c r="S205" s="55"/>
      <c r="T205" s="56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7" t="s">
        <v>125</v>
      </c>
      <c r="AU205" s="17" t="s">
        <v>84</v>
      </c>
    </row>
    <row r="206" spans="1:65" s="13" customFormat="1" ht="11.25">
      <c r="B206" s="158"/>
      <c r="D206" s="154" t="s">
        <v>127</v>
      </c>
      <c r="E206" s="159" t="s">
        <v>1</v>
      </c>
      <c r="F206" s="160" t="s">
        <v>263</v>
      </c>
      <c r="H206" s="161">
        <v>15</v>
      </c>
      <c r="L206" s="158"/>
      <c r="M206" s="162"/>
      <c r="N206" s="163"/>
      <c r="O206" s="163"/>
      <c r="P206" s="163"/>
      <c r="Q206" s="163"/>
      <c r="R206" s="163"/>
      <c r="S206" s="163"/>
      <c r="T206" s="164"/>
      <c r="AT206" s="159" t="s">
        <v>127</v>
      </c>
      <c r="AU206" s="159" t="s">
        <v>84</v>
      </c>
      <c r="AV206" s="13" t="s">
        <v>84</v>
      </c>
      <c r="AW206" s="13" t="s">
        <v>30</v>
      </c>
      <c r="AX206" s="13" t="s">
        <v>82</v>
      </c>
      <c r="AY206" s="159" t="s">
        <v>117</v>
      </c>
    </row>
    <row r="207" spans="1:65" s="2" customFormat="1" ht="16.5" customHeight="1">
      <c r="A207" s="29"/>
      <c r="B207" s="141"/>
      <c r="C207" s="165" t="s">
        <v>264</v>
      </c>
      <c r="D207" s="165" t="s">
        <v>153</v>
      </c>
      <c r="E207" s="166" t="s">
        <v>265</v>
      </c>
      <c r="F207" s="167" t="s">
        <v>266</v>
      </c>
      <c r="G207" s="168" t="s">
        <v>122</v>
      </c>
      <c r="H207" s="169">
        <v>1.5</v>
      </c>
      <c r="I207" s="170"/>
      <c r="J207" s="170">
        <f>ROUND(I207*H207,2)</f>
        <v>0</v>
      </c>
      <c r="K207" s="167" t="s">
        <v>131</v>
      </c>
      <c r="L207" s="171"/>
      <c r="M207" s="172" t="s">
        <v>1</v>
      </c>
      <c r="N207" s="173" t="s">
        <v>40</v>
      </c>
      <c r="O207" s="150">
        <v>0</v>
      </c>
      <c r="P207" s="150">
        <f>O207*H207</f>
        <v>0</v>
      </c>
      <c r="Q207" s="150">
        <v>0.2</v>
      </c>
      <c r="R207" s="150">
        <f>Q207*H207</f>
        <v>0.30000000000000004</v>
      </c>
      <c r="S207" s="150">
        <v>0</v>
      </c>
      <c r="T207" s="151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2" t="s">
        <v>157</v>
      </c>
      <c r="AT207" s="152" t="s">
        <v>153</v>
      </c>
      <c r="AU207" s="152" t="s">
        <v>84</v>
      </c>
      <c r="AY207" s="17" t="s">
        <v>117</v>
      </c>
      <c r="BE207" s="153">
        <f>IF(N207="základní",J207,0)</f>
        <v>0</v>
      </c>
      <c r="BF207" s="153">
        <f>IF(N207="snížená",J207,0)</f>
        <v>0</v>
      </c>
      <c r="BG207" s="153">
        <f>IF(N207="zákl. přenesená",J207,0)</f>
        <v>0</v>
      </c>
      <c r="BH207" s="153">
        <f>IF(N207="sníž. přenesená",J207,0)</f>
        <v>0</v>
      </c>
      <c r="BI207" s="153">
        <f>IF(N207="nulová",J207,0)</f>
        <v>0</v>
      </c>
      <c r="BJ207" s="17" t="s">
        <v>82</v>
      </c>
      <c r="BK207" s="153">
        <f>ROUND(I207*H207,2)</f>
        <v>0</v>
      </c>
      <c r="BL207" s="17" t="s">
        <v>123</v>
      </c>
      <c r="BM207" s="152" t="s">
        <v>267</v>
      </c>
    </row>
    <row r="208" spans="1:65" s="2" customFormat="1" ht="11.25">
      <c r="A208" s="29"/>
      <c r="B208" s="30"/>
      <c r="C208" s="29"/>
      <c r="D208" s="154" t="s">
        <v>125</v>
      </c>
      <c r="E208" s="29"/>
      <c r="F208" s="155" t="s">
        <v>266</v>
      </c>
      <c r="G208" s="29"/>
      <c r="H208" s="29"/>
      <c r="I208" s="29"/>
      <c r="J208" s="29"/>
      <c r="K208" s="29"/>
      <c r="L208" s="30"/>
      <c r="M208" s="156"/>
      <c r="N208" s="157"/>
      <c r="O208" s="55"/>
      <c r="P208" s="55"/>
      <c r="Q208" s="55"/>
      <c r="R208" s="55"/>
      <c r="S208" s="55"/>
      <c r="T208" s="56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7" t="s">
        <v>125</v>
      </c>
      <c r="AU208" s="17" t="s">
        <v>84</v>
      </c>
    </row>
    <row r="209" spans="1:65" s="13" customFormat="1" ht="11.25">
      <c r="B209" s="158"/>
      <c r="D209" s="154" t="s">
        <v>127</v>
      </c>
      <c r="E209" s="159" t="s">
        <v>1</v>
      </c>
      <c r="F209" s="160" t="s">
        <v>268</v>
      </c>
      <c r="H209" s="161">
        <v>1.5</v>
      </c>
      <c r="L209" s="158"/>
      <c r="M209" s="162"/>
      <c r="N209" s="163"/>
      <c r="O209" s="163"/>
      <c r="P209" s="163"/>
      <c r="Q209" s="163"/>
      <c r="R209" s="163"/>
      <c r="S209" s="163"/>
      <c r="T209" s="164"/>
      <c r="AT209" s="159" t="s">
        <v>127</v>
      </c>
      <c r="AU209" s="159" t="s">
        <v>84</v>
      </c>
      <c r="AV209" s="13" t="s">
        <v>84</v>
      </c>
      <c r="AW209" s="13" t="s">
        <v>30</v>
      </c>
      <c r="AX209" s="13" t="s">
        <v>82</v>
      </c>
      <c r="AY209" s="159" t="s">
        <v>117</v>
      </c>
    </row>
    <row r="210" spans="1:65" s="2" customFormat="1" ht="16.5" customHeight="1">
      <c r="A210" s="29"/>
      <c r="B210" s="141"/>
      <c r="C210" s="142" t="s">
        <v>269</v>
      </c>
      <c r="D210" s="142" t="s">
        <v>119</v>
      </c>
      <c r="E210" s="143" t="s">
        <v>270</v>
      </c>
      <c r="F210" s="144" t="s">
        <v>271</v>
      </c>
      <c r="G210" s="145" t="s">
        <v>137</v>
      </c>
      <c r="H210" s="146">
        <v>0.15</v>
      </c>
      <c r="I210" s="147"/>
      <c r="J210" s="147">
        <f>ROUND(I210*H210,2)</f>
        <v>0</v>
      </c>
      <c r="K210" s="144" t="s">
        <v>131</v>
      </c>
      <c r="L210" s="30"/>
      <c r="M210" s="148" t="s">
        <v>1</v>
      </c>
      <c r="N210" s="149" t="s">
        <v>40</v>
      </c>
      <c r="O210" s="150">
        <v>1.603</v>
      </c>
      <c r="P210" s="150">
        <f>O210*H210</f>
        <v>0.24045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2" t="s">
        <v>123</v>
      </c>
      <c r="AT210" s="152" t="s">
        <v>119</v>
      </c>
      <c r="AU210" s="152" t="s">
        <v>84</v>
      </c>
      <c r="AY210" s="17" t="s">
        <v>117</v>
      </c>
      <c r="BE210" s="153">
        <f>IF(N210="základní",J210,0)</f>
        <v>0</v>
      </c>
      <c r="BF210" s="153">
        <f>IF(N210="snížená",J210,0)</f>
        <v>0</v>
      </c>
      <c r="BG210" s="153">
        <f>IF(N210="zákl. přenesená",J210,0)</f>
        <v>0</v>
      </c>
      <c r="BH210" s="153">
        <f>IF(N210="sníž. přenesená",J210,0)</f>
        <v>0</v>
      </c>
      <c r="BI210" s="153">
        <f>IF(N210="nulová",J210,0)</f>
        <v>0</v>
      </c>
      <c r="BJ210" s="17" t="s">
        <v>82</v>
      </c>
      <c r="BK210" s="153">
        <f>ROUND(I210*H210,2)</f>
        <v>0</v>
      </c>
      <c r="BL210" s="17" t="s">
        <v>123</v>
      </c>
      <c r="BM210" s="152" t="s">
        <v>272</v>
      </c>
    </row>
    <row r="211" spans="1:65" s="2" customFormat="1" ht="11.25">
      <c r="A211" s="29"/>
      <c r="B211" s="30"/>
      <c r="C211" s="29"/>
      <c r="D211" s="154" t="s">
        <v>125</v>
      </c>
      <c r="E211" s="29"/>
      <c r="F211" s="155" t="s">
        <v>273</v>
      </c>
      <c r="G211" s="29"/>
      <c r="H211" s="29"/>
      <c r="I211" s="29"/>
      <c r="J211" s="29"/>
      <c r="K211" s="29"/>
      <c r="L211" s="30"/>
      <c r="M211" s="156"/>
      <c r="N211" s="157"/>
      <c r="O211" s="55"/>
      <c r="P211" s="55"/>
      <c r="Q211" s="55"/>
      <c r="R211" s="55"/>
      <c r="S211" s="55"/>
      <c r="T211" s="56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7" t="s">
        <v>125</v>
      </c>
      <c r="AU211" s="17" t="s">
        <v>84</v>
      </c>
    </row>
    <row r="212" spans="1:65" s="13" customFormat="1" ht="11.25">
      <c r="B212" s="158"/>
      <c r="D212" s="154" t="s">
        <v>127</v>
      </c>
      <c r="E212" s="159" t="s">
        <v>1</v>
      </c>
      <c r="F212" s="160" t="s">
        <v>274</v>
      </c>
      <c r="H212" s="161">
        <v>0.15</v>
      </c>
      <c r="L212" s="158"/>
      <c r="M212" s="162"/>
      <c r="N212" s="163"/>
      <c r="O212" s="163"/>
      <c r="P212" s="163"/>
      <c r="Q212" s="163"/>
      <c r="R212" s="163"/>
      <c r="S212" s="163"/>
      <c r="T212" s="164"/>
      <c r="AT212" s="159" t="s">
        <v>127</v>
      </c>
      <c r="AU212" s="159" t="s">
        <v>84</v>
      </c>
      <c r="AV212" s="13" t="s">
        <v>84</v>
      </c>
      <c r="AW212" s="13" t="s">
        <v>30</v>
      </c>
      <c r="AX212" s="13" t="s">
        <v>82</v>
      </c>
      <c r="AY212" s="159" t="s">
        <v>117</v>
      </c>
    </row>
    <row r="213" spans="1:65" s="2" customFormat="1" ht="16.5" customHeight="1">
      <c r="A213" s="29"/>
      <c r="B213" s="141"/>
      <c r="C213" s="165" t="s">
        <v>275</v>
      </c>
      <c r="D213" s="165" t="s">
        <v>153</v>
      </c>
      <c r="E213" s="166" t="s">
        <v>276</v>
      </c>
      <c r="F213" s="167" t="s">
        <v>277</v>
      </c>
      <c r="G213" s="168" t="s">
        <v>156</v>
      </c>
      <c r="H213" s="169">
        <v>150</v>
      </c>
      <c r="I213" s="170"/>
      <c r="J213" s="170">
        <f>ROUND(I213*H213,2)</f>
        <v>0</v>
      </c>
      <c r="K213" s="167" t="s">
        <v>1</v>
      </c>
      <c r="L213" s="171"/>
      <c r="M213" s="172" t="s">
        <v>1</v>
      </c>
      <c r="N213" s="173" t="s">
        <v>40</v>
      </c>
      <c r="O213" s="150">
        <v>0</v>
      </c>
      <c r="P213" s="150">
        <f>O213*H213</f>
        <v>0</v>
      </c>
      <c r="Q213" s="150">
        <v>1E-3</v>
      </c>
      <c r="R213" s="150">
        <f>Q213*H213</f>
        <v>0.15</v>
      </c>
      <c r="S213" s="150">
        <v>0</v>
      </c>
      <c r="T213" s="151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2" t="s">
        <v>157</v>
      </c>
      <c r="AT213" s="152" t="s">
        <v>153</v>
      </c>
      <c r="AU213" s="152" t="s">
        <v>84</v>
      </c>
      <c r="AY213" s="17" t="s">
        <v>117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17" t="s">
        <v>82</v>
      </c>
      <c r="BK213" s="153">
        <f>ROUND(I213*H213,2)</f>
        <v>0</v>
      </c>
      <c r="BL213" s="17" t="s">
        <v>123</v>
      </c>
      <c r="BM213" s="152" t="s">
        <v>278</v>
      </c>
    </row>
    <row r="214" spans="1:65" s="2" customFormat="1" ht="11.25">
      <c r="A214" s="29"/>
      <c r="B214" s="30"/>
      <c r="C214" s="29"/>
      <c r="D214" s="154" t="s">
        <v>125</v>
      </c>
      <c r="E214" s="29"/>
      <c r="F214" s="155" t="s">
        <v>277</v>
      </c>
      <c r="G214" s="29"/>
      <c r="H214" s="29"/>
      <c r="I214" s="29"/>
      <c r="J214" s="29"/>
      <c r="K214" s="29"/>
      <c r="L214" s="30"/>
      <c r="M214" s="156"/>
      <c r="N214" s="157"/>
      <c r="O214" s="55"/>
      <c r="P214" s="55"/>
      <c r="Q214" s="55"/>
      <c r="R214" s="55"/>
      <c r="S214" s="55"/>
      <c r="T214" s="56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7" t="s">
        <v>125</v>
      </c>
      <c r="AU214" s="17" t="s">
        <v>84</v>
      </c>
    </row>
    <row r="215" spans="1:65" s="13" customFormat="1" ht="11.25">
      <c r="B215" s="158"/>
      <c r="D215" s="154" t="s">
        <v>127</v>
      </c>
      <c r="E215" s="159" t="s">
        <v>1</v>
      </c>
      <c r="F215" s="160" t="s">
        <v>279</v>
      </c>
      <c r="H215" s="161">
        <v>150</v>
      </c>
      <c r="L215" s="158"/>
      <c r="M215" s="162"/>
      <c r="N215" s="163"/>
      <c r="O215" s="163"/>
      <c r="P215" s="163"/>
      <c r="Q215" s="163"/>
      <c r="R215" s="163"/>
      <c r="S215" s="163"/>
      <c r="T215" s="164"/>
      <c r="AT215" s="159" t="s">
        <v>127</v>
      </c>
      <c r="AU215" s="159" t="s">
        <v>84</v>
      </c>
      <c r="AV215" s="13" t="s">
        <v>84</v>
      </c>
      <c r="AW215" s="13" t="s">
        <v>30</v>
      </c>
      <c r="AX215" s="13" t="s">
        <v>82</v>
      </c>
      <c r="AY215" s="159" t="s">
        <v>117</v>
      </c>
    </row>
    <row r="216" spans="1:65" s="2" customFormat="1" ht="16.5" customHeight="1">
      <c r="A216" s="29"/>
      <c r="B216" s="141"/>
      <c r="C216" s="142" t="s">
        <v>280</v>
      </c>
      <c r="D216" s="142" t="s">
        <v>119</v>
      </c>
      <c r="E216" s="143" t="s">
        <v>281</v>
      </c>
      <c r="F216" s="144" t="s">
        <v>282</v>
      </c>
      <c r="G216" s="145" t="s">
        <v>137</v>
      </c>
      <c r="H216" s="146">
        <v>1E-3</v>
      </c>
      <c r="I216" s="147"/>
      <c r="J216" s="147">
        <f>ROUND(I216*H216,2)</f>
        <v>0</v>
      </c>
      <c r="K216" s="144" t="s">
        <v>131</v>
      </c>
      <c r="L216" s="30"/>
      <c r="M216" s="148" t="s">
        <v>1</v>
      </c>
      <c r="N216" s="149" t="s">
        <v>40</v>
      </c>
      <c r="O216" s="150">
        <v>94.286000000000001</v>
      </c>
      <c r="P216" s="150">
        <f>O216*H216</f>
        <v>9.4286000000000009E-2</v>
      </c>
      <c r="Q216" s="150">
        <v>0</v>
      </c>
      <c r="R216" s="150">
        <f>Q216*H216</f>
        <v>0</v>
      </c>
      <c r="S216" s="150">
        <v>0</v>
      </c>
      <c r="T216" s="151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2" t="s">
        <v>123</v>
      </c>
      <c r="AT216" s="152" t="s">
        <v>119</v>
      </c>
      <c r="AU216" s="152" t="s">
        <v>84</v>
      </c>
      <c r="AY216" s="17" t="s">
        <v>117</v>
      </c>
      <c r="BE216" s="153">
        <f>IF(N216="základní",J216,0)</f>
        <v>0</v>
      </c>
      <c r="BF216" s="153">
        <f>IF(N216="snížená",J216,0)</f>
        <v>0</v>
      </c>
      <c r="BG216" s="153">
        <f>IF(N216="zákl. přenesená",J216,0)</f>
        <v>0</v>
      </c>
      <c r="BH216" s="153">
        <f>IF(N216="sníž. přenesená",J216,0)</f>
        <v>0</v>
      </c>
      <c r="BI216" s="153">
        <f>IF(N216="nulová",J216,0)</f>
        <v>0</v>
      </c>
      <c r="BJ216" s="17" t="s">
        <v>82</v>
      </c>
      <c r="BK216" s="153">
        <f>ROUND(I216*H216,2)</f>
        <v>0</v>
      </c>
      <c r="BL216" s="17" t="s">
        <v>123</v>
      </c>
      <c r="BM216" s="152" t="s">
        <v>283</v>
      </c>
    </row>
    <row r="217" spans="1:65" s="2" customFormat="1" ht="11.25">
      <c r="A217" s="29"/>
      <c r="B217" s="30"/>
      <c r="C217" s="29"/>
      <c r="D217" s="154" t="s">
        <v>125</v>
      </c>
      <c r="E217" s="29"/>
      <c r="F217" s="155" t="s">
        <v>284</v>
      </c>
      <c r="G217" s="29"/>
      <c r="H217" s="29"/>
      <c r="I217" s="29"/>
      <c r="J217" s="29"/>
      <c r="K217" s="29"/>
      <c r="L217" s="30"/>
      <c r="M217" s="156"/>
      <c r="N217" s="157"/>
      <c r="O217" s="55"/>
      <c r="P217" s="55"/>
      <c r="Q217" s="55"/>
      <c r="R217" s="55"/>
      <c r="S217" s="55"/>
      <c r="T217" s="56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7" t="s">
        <v>125</v>
      </c>
      <c r="AU217" s="17" t="s">
        <v>84</v>
      </c>
    </row>
    <row r="218" spans="1:65" s="13" customFormat="1" ht="11.25">
      <c r="B218" s="158"/>
      <c r="D218" s="154" t="s">
        <v>127</v>
      </c>
      <c r="E218" s="159" t="s">
        <v>1</v>
      </c>
      <c r="F218" s="160" t="s">
        <v>285</v>
      </c>
      <c r="H218" s="161">
        <v>1E-3</v>
      </c>
      <c r="L218" s="158"/>
      <c r="M218" s="162"/>
      <c r="N218" s="163"/>
      <c r="O218" s="163"/>
      <c r="P218" s="163"/>
      <c r="Q218" s="163"/>
      <c r="R218" s="163"/>
      <c r="S218" s="163"/>
      <c r="T218" s="164"/>
      <c r="AT218" s="159" t="s">
        <v>127</v>
      </c>
      <c r="AU218" s="159" t="s">
        <v>84</v>
      </c>
      <c r="AV218" s="13" t="s">
        <v>84</v>
      </c>
      <c r="AW218" s="13" t="s">
        <v>30</v>
      </c>
      <c r="AX218" s="13" t="s">
        <v>82</v>
      </c>
      <c r="AY218" s="159" t="s">
        <v>117</v>
      </c>
    </row>
    <row r="219" spans="1:65" s="2" customFormat="1" ht="16.5" customHeight="1">
      <c r="A219" s="29"/>
      <c r="B219" s="141"/>
      <c r="C219" s="165" t="s">
        <v>286</v>
      </c>
      <c r="D219" s="165" t="s">
        <v>153</v>
      </c>
      <c r="E219" s="166" t="s">
        <v>287</v>
      </c>
      <c r="F219" s="167" t="s">
        <v>288</v>
      </c>
      <c r="G219" s="168" t="s">
        <v>156</v>
      </c>
      <c r="H219" s="169">
        <v>0.6</v>
      </c>
      <c r="I219" s="170"/>
      <c r="J219" s="170">
        <f>ROUND(I219*H219,2)</f>
        <v>0</v>
      </c>
      <c r="K219" s="167" t="s">
        <v>1</v>
      </c>
      <c r="L219" s="171"/>
      <c r="M219" s="172" t="s">
        <v>1</v>
      </c>
      <c r="N219" s="173" t="s">
        <v>40</v>
      </c>
      <c r="O219" s="150">
        <v>0</v>
      </c>
      <c r="P219" s="150">
        <f>O219*H219</f>
        <v>0</v>
      </c>
      <c r="Q219" s="150">
        <v>1E-3</v>
      </c>
      <c r="R219" s="150">
        <f>Q219*H219</f>
        <v>5.9999999999999995E-4</v>
      </c>
      <c r="S219" s="150">
        <v>0</v>
      </c>
      <c r="T219" s="151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2" t="s">
        <v>157</v>
      </c>
      <c r="AT219" s="152" t="s">
        <v>153</v>
      </c>
      <c r="AU219" s="152" t="s">
        <v>84</v>
      </c>
      <c r="AY219" s="17" t="s">
        <v>117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7" t="s">
        <v>82</v>
      </c>
      <c r="BK219" s="153">
        <f>ROUND(I219*H219,2)</f>
        <v>0</v>
      </c>
      <c r="BL219" s="17" t="s">
        <v>123</v>
      </c>
      <c r="BM219" s="152" t="s">
        <v>289</v>
      </c>
    </row>
    <row r="220" spans="1:65" s="2" customFormat="1" ht="11.25">
      <c r="A220" s="29"/>
      <c r="B220" s="30"/>
      <c r="C220" s="29"/>
      <c r="D220" s="154" t="s">
        <v>125</v>
      </c>
      <c r="E220" s="29"/>
      <c r="F220" s="155" t="s">
        <v>288</v>
      </c>
      <c r="G220" s="29"/>
      <c r="H220" s="29"/>
      <c r="I220" s="29"/>
      <c r="J220" s="29"/>
      <c r="K220" s="29"/>
      <c r="L220" s="30"/>
      <c r="M220" s="156"/>
      <c r="N220" s="157"/>
      <c r="O220" s="55"/>
      <c r="P220" s="55"/>
      <c r="Q220" s="55"/>
      <c r="R220" s="55"/>
      <c r="S220" s="55"/>
      <c r="T220" s="56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7" t="s">
        <v>125</v>
      </c>
      <c r="AU220" s="17" t="s">
        <v>84</v>
      </c>
    </row>
    <row r="221" spans="1:65" s="13" customFormat="1" ht="11.25">
      <c r="B221" s="158"/>
      <c r="D221" s="154" t="s">
        <v>127</v>
      </c>
      <c r="E221" s="159" t="s">
        <v>1</v>
      </c>
      <c r="F221" s="160" t="s">
        <v>290</v>
      </c>
      <c r="H221" s="161">
        <v>0.6</v>
      </c>
      <c r="L221" s="158"/>
      <c r="M221" s="162"/>
      <c r="N221" s="163"/>
      <c r="O221" s="163"/>
      <c r="P221" s="163"/>
      <c r="Q221" s="163"/>
      <c r="R221" s="163"/>
      <c r="S221" s="163"/>
      <c r="T221" s="164"/>
      <c r="AT221" s="159" t="s">
        <v>127</v>
      </c>
      <c r="AU221" s="159" t="s">
        <v>84</v>
      </c>
      <c r="AV221" s="13" t="s">
        <v>84</v>
      </c>
      <c r="AW221" s="13" t="s">
        <v>30</v>
      </c>
      <c r="AX221" s="13" t="s">
        <v>82</v>
      </c>
      <c r="AY221" s="159" t="s">
        <v>117</v>
      </c>
    </row>
    <row r="222" spans="1:65" s="2" customFormat="1" ht="16.5" customHeight="1">
      <c r="A222" s="29"/>
      <c r="B222" s="141"/>
      <c r="C222" s="142" t="s">
        <v>291</v>
      </c>
      <c r="D222" s="142" t="s">
        <v>119</v>
      </c>
      <c r="E222" s="143" t="s">
        <v>292</v>
      </c>
      <c r="F222" s="144" t="s">
        <v>293</v>
      </c>
      <c r="G222" s="145" t="s">
        <v>148</v>
      </c>
      <c r="H222" s="146">
        <v>376</v>
      </c>
      <c r="I222" s="147"/>
      <c r="J222" s="147">
        <f>ROUND(I222*H222,2)</f>
        <v>0</v>
      </c>
      <c r="K222" s="144" t="s">
        <v>131</v>
      </c>
      <c r="L222" s="30"/>
      <c r="M222" s="148" t="s">
        <v>1</v>
      </c>
      <c r="N222" s="149" t="s">
        <v>40</v>
      </c>
      <c r="O222" s="150">
        <v>1.0999999999999999E-2</v>
      </c>
      <c r="P222" s="150">
        <f>O222*H222</f>
        <v>4.1360000000000001</v>
      </c>
      <c r="Q222" s="150">
        <v>0</v>
      </c>
      <c r="R222" s="150">
        <f>Q222*H222</f>
        <v>0</v>
      </c>
      <c r="S222" s="150">
        <v>0</v>
      </c>
      <c r="T222" s="151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2" t="s">
        <v>123</v>
      </c>
      <c r="AT222" s="152" t="s">
        <v>119</v>
      </c>
      <c r="AU222" s="152" t="s">
        <v>84</v>
      </c>
      <c r="AY222" s="17" t="s">
        <v>117</v>
      </c>
      <c r="BE222" s="153">
        <f>IF(N222="základní",J222,0)</f>
        <v>0</v>
      </c>
      <c r="BF222" s="153">
        <f>IF(N222="snížená",J222,0)</f>
        <v>0</v>
      </c>
      <c r="BG222" s="153">
        <f>IF(N222="zákl. přenesená",J222,0)</f>
        <v>0</v>
      </c>
      <c r="BH222" s="153">
        <f>IF(N222="sníž. přenesená",J222,0)</f>
        <v>0</v>
      </c>
      <c r="BI222" s="153">
        <f>IF(N222="nulová",J222,0)</f>
        <v>0</v>
      </c>
      <c r="BJ222" s="17" t="s">
        <v>82</v>
      </c>
      <c r="BK222" s="153">
        <f>ROUND(I222*H222,2)</f>
        <v>0</v>
      </c>
      <c r="BL222" s="17" t="s">
        <v>123</v>
      </c>
      <c r="BM222" s="152" t="s">
        <v>294</v>
      </c>
    </row>
    <row r="223" spans="1:65" s="2" customFormat="1" ht="11.25">
      <c r="A223" s="29"/>
      <c r="B223" s="30"/>
      <c r="C223" s="29"/>
      <c r="D223" s="154" t="s">
        <v>125</v>
      </c>
      <c r="E223" s="29"/>
      <c r="F223" s="155" t="s">
        <v>295</v>
      </c>
      <c r="G223" s="29"/>
      <c r="H223" s="29"/>
      <c r="I223" s="29"/>
      <c r="J223" s="29"/>
      <c r="K223" s="29"/>
      <c r="L223" s="30"/>
      <c r="M223" s="156"/>
      <c r="N223" s="157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7" t="s">
        <v>125</v>
      </c>
      <c r="AU223" s="17" t="s">
        <v>84</v>
      </c>
    </row>
    <row r="224" spans="1:65" s="13" customFormat="1" ht="11.25">
      <c r="B224" s="158"/>
      <c r="D224" s="154" t="s">
        <v>127</v>
      </c>
      <c r="E224" s="159" t="s">
        <v>1</v>
      </c>
      <c r="F224" s="160" t="s">
        <v>296</v>
      </c>
      <c r="H224" s="161">
        <v>376</v>
      </c>
      <c r="L224" s="158"/>
      <c r="M224" s="162"/>
      <c r="N224" s="163"/>
      <c r="O224" s="163"/>
      <c r="P224" s="163"/>
      <c r="Q224" s="163"/>
      <c r="R224" s="163"/>
      <c r="S224" s="163"/>
      <c r="T224" s="164"/>
      <c r="AT224" s="159" t="s">
        <v>127</v>
      </c>
      <c r="AU224" s="159" t="s">
        <v>84</v>
      </c>
      <c r="AV224" s="13" t="s">
        <v>84</v>
      </c>
      <c r="AW224" s="13" t="s">
        <v>30</v>
      </c>
      <c r="AX224" s="13" t="s">
        <v>82</v>
      </c>
      <c r="AY224" s="159" t="s">
        <v>117</v>
      </c>
    </row>
    <row r="225" spans="1:65" s="2" customFormat="1" ht="16.5" customHeight="1">
      <c r="A225" s="29"/>
      <c r="B225" s="141"/>
      <c r="C225" s="142" t="s">
        <v>297</v>
      </c>
      <c r="D225" s="142" t="s">
        <v>119</v>
      </c>
      <c r="E225" s="143" t="s">
        <v>298</v>
      </c>
      <c r="F225" s="144" t="s">
        <v>299</v>
      </c>
      <c r="G225" s="145" t="s">
        <v>122</v>
      </c>
      <c r="H225" s="146">
        <v>7.41</v>
      </c>
      <c r="I225" s="147"/>
      <c r="J225" s="147">
        <f>ROUND(I225*H225,2)</f>
        <v>0</v>
      </c>
      <c r="K225" s="144" t="s">
        <v>131</v>
      </c>
      <c r="L225" s="30"/>
      <c r="M225" s="148" t="s">
        <v>1</v>
      </c>
      <c r="N225" s="149" t="s">
        <v>40</v>
      </c>
      <c r="O225" s="150">
        <v>0.86099999999999999</v>
      </c>
      <c r="P225" s="150">
        <f>O225*H225</f>
        <v>6.3800100000000004</v>
      </c>
      <c r="Q225" s="150">
        <v>0</v>
      </c>
      <c r="R225" s="150">
        <f>Q225*H225</f>
        <v>0</v>
      </c>
      <c r="S225" s="150">
        <v>0</v>
      </c>
      <c r="T225" s="151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2" t="s">
        <v>123</v>
      </c>
      <c r="AT225" s="152" t="s">
        <v>119</v>
      </c>
      <c r="AU225" s="152" t="s">
        <v>84</v>
      </c>
      <c r="AY225" s="17" t="s">
        <v>117</v>
      </c>
      <c r="BE225" s="153">
        <f>IF(N225="základní",J225,0)</f>
        <v>0</v>
      </c>
      <c r="BF225" s="153">
        <f>IF(N225="snížená",J225,0)</f>
        <v>0</v>
      </c>
      <c r="BG225" s="153">
        <f>IF(N225="zákl. přenesená",J225,0)</f>
        <v>0</v>
      </c>
      <c r="BH225" s="153">
        <f>IF(N225="sníž. přenesená",J225,0)</f>
        <v>0</v>
      </c>
      <c r="BI225" s="153">
        <f>IF(N225="nulová",J225,0)</f>
        <v>0</v>
      </c>
      <c r="BJ225" s="17" t="s">
        <v>82</v>
      </c>
      <c r="BK225" s="153">
        <f>ROUND(I225*H225,2)</f>
        <v>0</v>
      </c>
      <c r="BL225" s="17" t="s">
        <v>123</v>
      </c>
      <c r="BM225" s="152" t="s">
        <v>300</v>
      </c>
    </row>
    <row r="226" spans="1:65" s="2" customFormat="1" ht="11.25">
      <c r="A226" s="29"/>
      <c r="B226" s="30"/>
      <c r="C226" s="29"/>
      <c r="D226" s="154" t="s">
        <v>125</v>
      </c>
      <c r="E226" s="29"/>
      <c r="F226" s="155" t="s">
        <v>301</v>
      </c>
      <c r="G226" s="29"/>
      <c r="H226" s="29"/>
      <c r="I226" s="29"/>
      <c r="J226" s="29"/>
      <c r="K226" s="29"/>
      <c r="L226" s="30"/>
      <c r="M226" s="156"/>
      <c r="N226" s="157"/>
      <c r="O226" s="55"/>
      <c r="P226" s="55"/>
      <c r="Q226" s="55"/>
      <c r="R226" s="55"/>
      <c r="S226" s="55"/>
      <c r="T226" s="56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7" t="s">
        <v>125</v>
      </c>
      <c r="AU226" s="17" t="s">
        <v>84</v>
      </c>
    </row>
    <row r="227" spans="1:65" s="13" customFormat="1" ht="11.25">
      <c r="B227" s="158"/>
      <c r="D227" s="154" t="s">
        <v>127</v>
      </c>
      <c r="E227" s="159" t="s">
        <v>1</v>
      </c>
      <c r="F227" s="160" t="s">
        <v>302</v>
      </c>
      <c r="H227" s="161">
        <v>6</v>
      </c>
      <c r="L227" s="158"/>
      <c r="M227" s="162"/>
      <c r="N227" s="163"/>
      <c r="O227" s="163"/>
      <c r="P227" s="163"/>
      <c r="Q227" s="163"/>
      <c r="R227" s="163"/>
      <c r="S227" s="163"/>
      <c r="T227" s="164"/>
      <c r="AT227" s="159" t="s">
        <v>127</v>
      </c>
      <c r="AU227" s="159" t="s">
        <v>84</v>
      </c>
      <c r="AV227" s="13" t="s">
        <v>84</v>
      </c>
      <c r="AW227" s="13" t="s">
        <v>30</v>
      </c>
      <c r="AX227" s="13" t="s">
        <v>75</v>
      </c>
      <c r="AY227" s="159" t="s">
        <v>117</v>
      </c>
    </row>
    <row r="228" spans="1:65" s="13" customFormat="1" ht="11.25">
      <c r="B228" s="158"/>
      <c r="D228" s="154" t="s">
        <v>127</v>
      </c>
      <c r="E228" s="159" t="s">
        <v>1</v>
      </c>
      <c r="F228" s="160" t="s">
        <v>303</v>
      </c>
      <c r="H228" s="161">
        <v>1.41</v>
      </c>
      <c r="L228" s="158"/>
      <c r="M228" s="162"/>
      <c r="N228" s="163"/>
      <c r="O228" s="163"/>
      <c r="P228" s="163"/>
      <c r="Q228" s="163"/>
      <c r="R228" s="163"/>
      <c r="S228" s="163"/>
      <c r="T228" s="164"/>
      <c r="AT228" s="159" t="s">
        <v>127</v>
      </c>
      <c r="AU228" s="159" t="s">
        <v>84</v>
      </c>
      <c r="AV228" s="13" t="s">
        <v>84</v>
      </c>
      <c r="AW228" s="13" t="s">
        <v>30</v>
      </c>
      <c r="AX228" s="13" t="s">
        <v>75</v>
      </c>
      <c r="AY228" s="159" t="s">
        <v>117</v>
      </c>
    </row>
    <row r="229" spans="1:65" s="15" customFormat="1" ht="11.25">
      <c r="B229" s="181"/>
      <c r="D229" s="154" t="s">
        <v>127</v>
      </c>
      <c r="E229" s="182" t="s">
        <v>1</v>
      </c>
      <c r="F229" s="183" t="s">
        <v>257</v>
      </c>
      <c r="H229" s="184">
        <v>7.41</v>
      </c>
      <c r="L229" s="181"/>
      <c r="M229" s="185"/>
      <c r="N229" s="186"/>
      <c r="O229" s="186"/>
      <c r="P229" s="186"/>
      <c r="Q229" s="186"/>
      <c r="R229" s="186"/>
      <c r="S229" s="186"/>
      <c r="T229" s="187"/>
      <c r="AT229" s="182" t="s">
        <v>127</v>
      </c>
      <c r="AU229" s="182" t="s">
        <v>84</v>
      </c>
      <c r="AV229" s="15" t="s">
        <v>123</v>
      </c>
      <c r="AW229" s="15" t="s">
        <v>30</v>
      </c>
      <c r="AX229" s="15" t="s">
        <v>82</v>
      </c>
      <c r="AY229" s="182" t="s">
        <v>117</v>
      </c>
    </row>
    <row r="230" spans="1:65" s="2" customFormat="1" ht="16.5" customHeight="1">
      <c r="A230" s="29"/>
      <c r="B230" s="141"/>
      <c r="C230" s="142" t="s">
        <v>304</v>
      </c>
      <c r="D230" s="142" t="s">
        <v>119</v>
      </c>
      <c r="E230" s="143" t="s">
        <v>305</v>
      </c>
      <c r="F230" s="144" t="s">
        <v>306</v>
      </c>
      <c r="G230" s="145" t="s">
        <v>122</v>
      </c>
      <c r="H230" s="146">
        <v>7.41</v>
      </c>
      <c r="I230" s="147"/>
      <c r="J230" s="147">
        <f>ROUND(I230*H230,2)</f>
        <v>0</v>
      </c>
      <c r="K230" s="144" t="s">
        <v>1</v>
      </c>
      <c r="L230" s="30"/>
      <c r="M230" s="148" t="s">
        <v>1</v>
      </c>
      <c r="N230" s="149" t="s">
        <v>40</v>
      </c>
      <c r="O230" s="150">
        <v>0.45200000000000001</v>
      </c>
      <c r="P230" s="150">
        <f>O230*H230</f>
        <v>3.3493200000000001</v>
      </c>
      <c r="Q230" s="150">
        <v>0</v>
      </c>
      <c r="R230" s="150">
        <f>Q230*H230</f>
        <v>0</v>
      </c>
      <c r="S230" s="150">
        <v>0</v>
      </c>
      <c r="T230" s="151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2" t="s">
        <v>123</v>
      </c>
      <c r="AT230" s="152" t="s">
        <v>119</v>
      </c>
      <c r="AU230" s="152" t="s">
        <v>84</v>
      </c>
      <c r="AY230" s="17" t="s">
        <v>117</v>
      </c>
      <c r="BE230" s="153">
        <f>IF(N230="základní",J230,0)</f>
        <v>0</v>
      </c>
      <c r="BF230" s="153">
        <f>IF(N230="snížená",J230,0)</f>
        <v>0</v>
      </c>
      <c r="BG230" s="153">
        <f>IF(N230="zákl. přenesená",J230,0)</f>
        <v>0</v>
      </c>
      <c r="BH230" s="153">
        <f>IF(N230="sníž. přenesená",J230,0)</f>
        <v>0</v>
      </c>
      <c r="BI230" s="153">
        <f>IF(N230="nulová",J230,0)</f>
        <v>0</v>
      </c>
      <c r="BJ230" s="17" t="s">
        <v>82</v>
      </c>
      <c r="BK230" s="153">
        <f>ROUND(I230*H230,2)</f>
        <v>0</v>
      </c>
      <c r="BL230" s="17" t="s">
        <v>123</v>
      </c>
      <c r="BM230" s="152" t="s">
        <v>307</v>
      </c>
    </row>
    <row r="231" spans="1:65" s="2" customFormat="1" ht="11.25">
      <c r="A231" s="29"/>
      <c r="B231" s="30"/>
      <c r="C231" s="29"/>
      <c r="D231" s="154" t="s">
        <v>125</v>
      </c>
      <c r="E231" s="29"/>
      <c r="F231" s="155" t="s">
        <v>308</v>
      </c>
      <c r="G231" s="29"/>
      <c r="H231" s="29"/>
      <c r="I231" s="29"/>
      <c r="J231" s="29"/>
      <c r="K231" s="29"/>
      <c r="L231" s="30"/>
      <c r="M231" s="156"/>
      <c r="N231" s="157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7" t="s">
        <v>125</v>
      </c>
      <c r="AU231" s="17" t="s">
        <v>84</v>
      </c>
    </row>
    <row r="232" spans="1:65" s="13" customFormat="1" ht="11.25">
      <c r="B232" s="158"/>
      <c r="D232" s="154" t="s">
        <v>127</v>
      </c>
      <c r="E232" s="159" t="s">
        <v>1</v>
      </c>
      <c r="F232" s="160" t="s">
        <v>309</v>
      </c>
      <c r="H232" s="161">
        <v>7.41</v>
      </c>
      <c r="L232" s="158"/>
      <c r="M232" s="162"/>
      <c r="N232" s="163"/>
      <c r="O232" s="163"/>
      <c r="P232" s="163"/>
      <c r="Q232" s="163"/>
      <c r="R232" s="163"/>
      <c r="S232" s="163"/>
      <c r="T232" s="164"/>
      <c r="AT232" s="159" t="s">
        <v>127</v>
      </c>
      <c r="AU232" s="159" t="s">
        <v>84</v>
      </c>
      <c r="AV232" s="13" t="s">
        <v>84</v>
      </c>
      <c r="AW232" s="13" t="s">
        <v>30</v>
      </c>
      <c r="AX232" s="13" t="s">
        <v>82</v>
      </c>
      <c r="AY232" s="159" t="s">
        <v>117</v>
      </c>
    </row>
    <row r="233" spans="1:65" s="12" customFormat="1" ht="22.9" customHeight="1">
      <c r="B233" s="129"/>
      <c r="D233" s="130" t="s">
        <v>74</v>
      </c>
      <c r="E233" s="139" t="s">
        <v>310</v>
      </c>
      <c r="F233" s="139" t="s">
        <v>311</v>
      </c>
      <c r="J233" s="140">
        <f>BK233</f>
        <v>0</v>
      </c>
      <c r="L233" s="129"/>
      <c r="M233" s="133"/>
      <c r="N233" s="134"/>
      <c r="O233" s="134"/>
      <c r="P233" s="135">
        <f>SUM(P234:P235)</f>
        <v>4.2864200000000006</v>
      </c>
      <c r="Q233" s="134"/>
      <c r="R233" s="135">
        <f>SUM(R234:R235)</f>
        <v>0</v>
      </c>
      <c r="S233" s="134"/>
      <c r="T233" s="136">
        <f>SUM(T234:T235)</f>
        <v>0</v>
      </c>
      <c r="AR233" s="130" t="s">
        <v>82</v>
      </c>
      <c r="AT233" s="137" t="s">
        <v>74</v>
      </c>
      <c r="AU233" s="137" t="s">
        <v>82</v>
      </c>
      <c r="AY233" s="130" t="s">
        <v>117</v>
      </c>
      <c r="BK233" s="138">
        <f>SUM(BK234:BK235)</f>
        <v>0</v>
      </c>
    </row>
    <row r="234" spans="1:65" s="2" customFormat="1" ht="16.5" customHeight="1">
      <c r="A234" s="29"/>
      <c r="B234" s="141"/>
      <c r="C234" s="142" t="s">
        <v>312</v>
      </c>
      <c r="D234" s="142" t="s">
        <v>119</v>
      </c>
      <c r="E234" s="143" t="s">
        <v>313</v>
      </c>
      <c r="F234" s="144" t="s">
        <v>314</v>
      </c>
      <c r="G234" s="145" t="s">
        <v>137</v>
      </c>
      <c r="H234" s="146">
        <v>2.14</v>
      </c>
      <c r="I234" s="147"/>
      <c r="J234" s="147">
        <f>ROUND(I234*H234,2)</f>
        <v>0</v>
      </c>
      <c r="K234" s="144" t="s">
        <v>131</v>
      </c>
      <c r="L234" s="30"/>
      <c r="M234" s="148" t="s">
        <v>1</v>
      </c>
      <c r="N234" s="149" t="s">
        <v>40</v>
      </c>
      <c r="O234" s="150">
        <v>2.0030000000000001</v>
      </c>
      <c r="P234" s="150">
        <f>O234*H234</f>
        <v>4.2864200000000006</v>
      </c>
      <c r="Q234" s="150">
        <v>0</v>
      </c>
      <c r="R234" s="150">
        <f>Q234*H234</f>
        <v>0</v>
      </c>
      <c r="S234" s="150">
        <v>0</v>
      </c>
      <c r="T234" s="151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2" t="s">
        <v>123</v>
      </c>
      <c r="AT234" s="152" t="s">
        <v>119</v>
      </c>
      <c r="AU234" s="152" t="s">
        <v>84</v>
      </c>
      <c r="AY234" s="17" t="s">
        <v>117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7" t="s">
        <v>82</v>
      </c>
      <c r="BK234" s="153">
        <f>ROUND(I234*H234,2)</f>
        <v>0</v>
      </c>
      <c r="BL234" s="17" t="s">
        <v>123</v>
      </c>
      <c r="BM234" s="152" t="s">
        <v>315</v>
      </c>
    </row>
    <row r="235" spans="1:65" s="2" customFormat="1" ht="11.25">
      <c r="A235" s="29"/>
      <c r="B235" s="30"/>
      <c r="C235" s="29"/>
      <c r="D235" s="154" t="s">
        <v>125</v>
      </c>
      <c r="E235" s="29"/>
      <c r="F235" s="155" t="s">
        <v>316</v>
      </c>
      <c r="G235" s="29"/>
      <c r="H235" s="29"/>
      <c r="I235" s="29"/>
      <c r="J235" s="29"/>
      <c r="K235" s="29"/>
      <c r="L235" s="30"/>
      <c r="M235" s="188"/>
      <c r="N235" s="189"/>
      <c r="O235" s="190"/>
      <c r="P235" s="190"/>
      <c r="Q235" s="190"/>
      <c r="R235" s="190"/>
      <c r="S235" s="190"/>
      <c r="T235" s="191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7" t="s">
        <v>125</v>
      </c>
      <c r="AU235" s="17" t="s">
        <v>84</v>
      </c>
    </row>
    <row r="236" spans="1:65" s="2" customFormat="1" ht="6.95" customHeight="1">
      <c r="A236" s="29"/>
      <c r="B236" s="44"/>
      <c r="C236" s="45"/>
      <c r="D236" s="45"/>
      <c r="E236" s="45"/>
      <c r="F236" s="45"/>
      <c r="G236" s="45"/>
      <c r="H236" s="45"/>
      <c r="I236" s="45"/>
      <c r="J236" s="45"/>
      <c r="K236" s="45"/>
      <c r="L236" s="30"/>
      <c r="M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</row>
  </sheetData>
  <autoFilter ref="C122:K235" xr:uid="{00000000-0009-0000-0000-000001000000}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05 - Sadové úpravy</vt:lpstr>
      <vt:lpstr>'05 - Sadové úpravy'!Názvy_tisku</vt:lpstr>
      <vt:lpstr>'Rekapitulace stavby'!Názvy_tisku</vt:lpstr>
      <vt:lpstr>'05 - Sadové úpravy'!Oblast_tisku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Dědeček Petr</dc:creator>
  <cp:lastModifiedBy>Králik Martin</cp:lastModifiedBy>
  <dcterms:created xsi:type="dcterms:W3CDTF">2022-01-26T11:53:30Z</dcterms:created>
  <dcterms:modified xsi:type="dcterms:W3CDTF">2022-01-26T12:55:38Z</dcterms:modified>
</cp:coreProperties>
</file>