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7-010_1 - Povrch. opr. k..." sheetId="2" r:id="rId2"/>
    <sheet name="17-010_2 - Povrch. opr. k..." sheetId="3" r:id="rId3"/>
  </sheets>
  <definedNames>
    <definedName name="_xlnm.Print_Area" localSheetId="0">'Rekapitulace stavby'!$D$4:$AO$76,'Rekapitulace stavby'!$C$82:$AQ$97</definedName>
    <definedName name="_xlnm._FilterDatabase" localSheetId="1" hidden="1">'17-010_1 - Povrch. opr. k...'!$C$123:$K$179</definedName>
    <definedName name="_xlnm.Print_Area" localSheetId="1">'17-010_1 - Povrch. opr. k...'!$C$4:$J$76,'17-010_1 - Povrch. opr. k...'!$C$82:$J$105,'17-010_1 - Povrch. opr. k...'!$C$111:$K$179</definedName>
    <definedName name="_xlnm._FilterDatabase" localSheetId="2" hidden="1">'17-010_2 - Povrch. opr. k...'!$C$123:$K$178</definedName>
    <definedName name="_xlnm.Print_Area" localSheetId="2">'17-010_2 - Povrch. opr. k...'!$C$4:$J$76,'17-010_2 - Povrch. opr. k...'!$C$82:$J$105,'17-010_2 - Povrch. opr. k...'!$C$111:$K$178</definedName>
    <definedName name="_xlnm.Print_Titles" localSheetId="0">'Rekapitulace stavby'!$92:$92</definedName>
    <definedName name="_xlnm.Print_Titles" localSheetId="1">'17-010_1 - Povrch. opr. k...'!$123:$123</definedName>
    <definedName name="_xlnm.Print_Titles" localSheetId="2">'17-010_2 - Povrch. opr. k...'!$123:$123</definedName>
  </definedNames>
  <calcPr fullCalcOnLoad="1"/>
</workbook>
</file>

<file path=xl/sharedStrings.xml><?xml version="1.0" encoding="utf-8"?>
<sst xmlns="http://schemas.openxmlformats.org/spreadsheetml/2006/main" count="1884" uniqueCount="383">
  <si>
    <t>Export Komplet</t>
  </si>
  <si>
    <t/>
  </si>
  <si>
    <t>2.0</t>
  </si>
  <si>
    <t>ZAMOK</t>
  </si>
  <si>
    <t>False</t>
  </si>
  <si>
    <t>{33591c2f-c0b2-481f-ac25-3253a13a6096}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</si>
  <si>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</si>
  <si>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</si>
  <si>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</si>
  <si>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</si>
  <si>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</si>
  <si>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</si>
  <si>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</si>
  <si>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</si>
  <si>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17-010x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</si>
  <si>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</si>
  <si>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</si>
  <si>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Povrchová oprava komunikace II/193 Úněšov ÷ Nečtiny</t>
  </si>
  <si>
    <t>KSO:</t>
  </si>
  <si>
    <t>CC-CZ:</t>
  </si>
  <si>
    <t>Místo:</t>
  </si>
  <si>
    <t xml:space="preserve"> </t>
  </si>
  <si>
    <t>Datum:</t>
  </si>
  <si>
    <t>25. 5. 2022</t>
  </si>
  <si>
    <t>Zadavatel:</t>
  </si>
  <si>
    <t>IČ:</t>
  </si>
  <si>
    <t>72053119</t>
  </si>
  <si>
    <t>SUS Plzeňského kraje, příspěvková organizace</t>
  </si>
  <si>
    <t>DIČ:</t>
  </si>
  <si>
    <t>CZ72053119</t>
  </si>
  <si>
    <t>Uchazeč:</t>
  </si>
  <si>
    <t>Vyplň údaj</t>
  </si>
  <si>
    <t>Projektant:</t>
  </si>
  <si>
    <t>26395606</t>
  </si>
  <si>
    <t>projectstudio8 s.r.o.</t>
  </si>
  <si>
    <t>CZ26395606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</si>
  <si>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</si>
  <si>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</si>
  <si>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</si>
  <si>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</si>
  <si>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</si>
  <si>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</si>
  <si>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</si>
  <si>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</si>
  <si>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</si>
  <si>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</si>
  <si>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</si>
  <si>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</si>
  <si>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</si>
  <si>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</si>
  <si>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</si>
  <si>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</si>
  <si>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</si>
  <si>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</si>
  <si>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</si>
  <si>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</si>
  <si>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</si>
  <si>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</si>
  <si>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</si>
  <si>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</si>
  <si>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</si>
  <si>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</si>
  <si>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</si>
  <si>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</si>
  <si>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</si>
  <si>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</si>
  <si>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</si>
  <si>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</si>
  <si>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</si>
  <si>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</si>
  <si>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</si>
  <si>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</si>
  <si>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</si>
  <si>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</si>
  <si>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</si>
  <si>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</si>
  <si>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</si>
  <si>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</si>
  <si>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</si>
  <si>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</si>
  <si>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</si>
  <si>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</si>
  <si>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</si>
  <si>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</si>
  <si>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17-010_1</t>
  </si>
  <si>
    <t>Povrch. opr. kom. II/193 Úněšov ÷ Nečtiny - úsek 1 - Úněšov ÷ Plachtín</t>
  </si>
  <si>
    <t>STA</t>
  </si>
  <si>
    <t>1</t>
  </si>
  <si>
    <t>{506bb814-31e1-4825-b912-3c0675d4e580}</t>
  </si>
  <si>
    <t>2</t>
  </si>
  <si>
    <t>17-010_2</t>
  </si>
  <si>
    <t>Povrch. opr. kom. II/193 Úněšov ÷ Nečtiny - úsek 2 - Plachtín ÷ Nečtiny</t>
  </si>
  <si>
    <t>{afef04ee-0b24-45a3-a028-35c1f333baba}</t>
  </si>
  <si>
    <t>KRYCÍ LIST SOUPISU PRACÍ</t>
  </si>
  <si>
    <t>Objekt:</t>
  </si>
  <si>
    <t>17-010_1 - Povrch. opr. kom. II/193 Úněšov ÷ Nečtiny - úsek 1 - Úněšov ÷ Plachtín</t>
  </si>
  <si>
    <t>Úněšov ÷ Plachtín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</si>
  <si>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</si>
  <si>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</si>
  <si>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</si>
  <si>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</si>
  <si>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</si>
  <si>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</si>
  <si>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</si>
  <si>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</si>
  <si>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</si>
  <si>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</si>
  <si>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 xml:space="preserve">    93 - Různé dokončovací konstrukce a práce inženýrských staveb</t>
  </si>
  <si>
    <t xml:space="preserve">    96 - Bourání konstrukcí</t>
  </si>
  <si>
    <t xml:space="preserve">    99 - Přesuny hmot a suti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</si>
  <si>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</si>
  <si>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</si>
  <si>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</si>
  <si>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</si>
  <si>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</si>
  <si>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</si>
  <si>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</si>
  <si>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</si>
  <si>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</si>
  <si>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</si>
  <si>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</si>
  <si>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</si>
  <si>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</si>
  <si>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</si>
  <si>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</si>
  <si>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</si>
  <si>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</si>
  <si>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68</t>
  </si>
  <si>
    <t>K</t>
  </si>
  <si>
    <t>113154234s</t>
  </si>
  <si>
    <t>Frézování živičného podkladu nebo krytu  s naložením na dopravní prostředek plochy přes 500 do 1 000 m2 bez překážek v trase pruhu šířky přes 1 m do 2 m, tloušťky vrstvy 100 mm
Lokální hloubková sanace v rozsahu předpokládaném 4 %
Přesný rozsah bude objednavatelem určen na stavbě
37744 * 0.04 = 1509,76</t>
  </si>
  <si>
    <t>m2</t>
  </si>
  <si>
    <t>4</t>
  </si>
  <si>
    <t>984402269</t>
  </si>
  <si>
    <t>65</t>
  </si>
  <si>
    <t>113107346s</t>
  </si>
  <si>
    <t>Odstranění podkladů nebo krytů strojně plochy jednotlivě do 50 m2 s přemístěním hmot na skládku na vzdálenost do 3 m nebo s naložením na dopravní prostředek živičných, o tl. vrstvy přes 250 do 300 mm
Lokální hloubková sanace v předpokládaném rozsahu 4 %
Přesný rozsah bude objednavatelem určen na stavbě
37744 * 0.04 = 1509,76</t>
  </si>
  <si>
    <t>-1803129871</t>
  </si>
  <si>
    <t>66</t>
  </si>
  <si>
    <t>997221875s</t>
  </si>
  <si>
    <t>Poplatek za uložení stavebního odpadu na recyklační skládce (skládkovné) asfaltového bez obsahu dehtu zatříděného do Katalogu odpadů pod kódem 17 03 02
včetně naložení, manipulace a dopravy na skládku dle výběru zhotovitele
Lokální hloubková sanace v předpokládaném rozsahu 4 %
Přesný rozsah bude objednavatelem určen na stavbě
37744 * 0.04 = 1509,76
tloušťka vrstvy obsahující dehet cca 135mm
předpokládá se polovina objemu odstrańovaného podkladu 1070,400 * 0,5 = 535,210</t>
  </si>
  <si>
    <t>t</t>
  </si>
  <si>
    <t>1750746766</t>
  </si>
  <si>
    <t>67</t>
  </si>
  <si>
    <t>997013847s</t>
  </si>
  <si>
    <t>Poplatek za uložení stavebního odpadu na skládce (skládkovné) asfaltového s obsahem dehtu zatříděného do Katalogu odpadů pod kódem 17 03 01
včetně naložení, manipulace a dopravy na skládku dle výběru zhotovitele
Lokální hloubková sanace v předpokládaném rozsahu 4 %
Přesný rozsah bude objednavatelem určen na stavbě
37744 * 0.04 = 1509,76
tloušťka vrstvy obsahující dehet cca 135mm
předpokládá se polovina objemu odstrańovaného podkladu 1070,400 * 0,5 = 535,210</t>
  </si>
  <si>
    <t>-2037928087</t>
  </si>
  <si>
    <t>72</t>
  </si>
  <si>
    <t>567511111s</t>
  </si>
  <si>
    <t>Recyklace podkladní vrstvy za studena na místě rozpojení a reprofilace podkladu s hutněním plochy do 1 000 m2, tloušťky do 150 mm
Lokální hloubková sanace v předpokládaném rozsahu 4 %
Přesný rozsah bude objednavatelem určen na stavbě
37744 * 0.04 = 1509,76 m2</t>
  </si>
  <si>
    <t>-1527487070</t>
  </si>
  <si>
    <t>113154121</t>
  </si>
  <si>
    <t>Frézování živičného podkladu nebo krytu s naložením na dopravní prostředek plochy jednotlivě do 500 m2 bez překážek v trase pruhu šířky přes 0,5 m do 1 m, tloušťky vrstvy 0-50 mm
viz. výkresy 1.B.1.1, 1.B.1.2, 1.B.1.3 napojení úseků a typů skladby opravy
frézování v prostoru mostu ev. č. 193-010 včetně napojení na navazující typy opravy
rozsah viz. TZ bod 3 - odst.
plocha odměřena v dwg</t>
  </si>
  <si>
    <t>CS ÚRS 2022 01</t>
  </si>
  <si>
    <t>-1152275080</t>
  </si>
  <si>
    <t>63</t>
  </si>
  <si>
    <t>113154431</t>
  </si>
  <si>
    <t>Frézování živičného podkladu nebo krytu  s naložením na dopravní prostředek plochy přes 10 000 m2 bez překážek v trase pruhu šířky do 2 m, tloušťky vrstvy do 30 mm
(km 0,000 ÷ km 2,504 a km 2,769 ÷ km 5,400) pruh šíře cca 3m středem konunikace
28000 * 0,5 = 14000 m2</t>
  </si>
  <si>
    <t>1586385124</t>
  </si>
  <si>
    <t>62</t>
  </si>
  <si>
    <t>113154333x</t>
  </si>
  <si>
    <t>Frézování živičného podkladu nebo krytu  s naložením na dopravní prostředek plochy přes 1 000 do 10 000 m2 bez překážek v trase pruhu šířky přes 1 m do 2 m, tloušťky vrstvy 50 mm
(průtah Čbán, km 2,504 ÷ 2,769) celoplošně</t>
  </si>
  <si>
    <t>178611342</t>
  </si>
  <si>
    <t>76</t>
  </si>
  <si>
    <t>113154432x</t>
  </si>
  <si>
    <t>Frézování živičného podkladu nebo krytu  s naložením na dopravní prostředek plochy přes 10 000 m2 bez překážek v trase pruhu šířky do 2 m, tloušťky vrstvy 0÷40 mm
(km 5,400 ÷ 7,277) celoplošně</t>
  </si>
  <si>
    <t>305968183</t>
  </si>
  <si>
    <t>114203202</t>
  </si>
  <si>
    <t>Očištění lomového kamene nebo betonových tvárnic získaných při rozebrání dlažeb, záhozů, rovnanin a soustřeďovacích staveb od malty
vybourání čel trubních propustků u zatrubněných sjezdů viz TZ
5*2*0,25</t>
  </si>
  <si>
    <t>m3</t>
  </si>
  <si>
    <t>-684699555</t>
  </si>
  <si>
    <t>3</t>
  </si>
  <si>
    <t>Svislé a kompletní konstrukce</t>
  </si>
  <si>
    <t>10</t>
  </si>
  <si>
    <t>359901111</t>
  </si>
  <si>
    <t>Vyčištění stok jakékoliv výšky
Pročištění propustků včetně odvozu na skladku (8ks)
(10,5+8,3+12,8+11,5+8,6+7,4+9,7+8,0)</t>
  </si>
  <si>
    <t>m</t>
  </si>
  <si>
    <t>1184653860</t>
  </si>
  <si>
    <t>5</t>
  </si>
  <si>
    <t>Komunikace pozemní</t>
  </si>
  <si>
    <t>12</t>
  </si>
  <si>
    <t>577144111</t>
  </si>
  <si>
    <t>Asfaltový beton vrstva obrusná ACO 11+ (ABS) s rozprostřením a se zhutněním z nemodifikovaného asfaltu v pruhu šířky do 3 m tř. I, po zhutnění tl. 50 mm</t>
  </si>
  <si>
    <t>-1182234098</t>
  </si>
  <si>
    <t>14</t>
  </si>
  <si>
    <t>573231106</t>
  </si>
  <si>
    <t>Postřik spojovací PS bez posypu kamenivem ze silniční emulze, v množství min. 0,30 kg/m2
konstrukce opravy vozovky úsek 1 viz výkres 1.B.1.1, 1.B.1.2, 1.B.1.3
plocha měřena v dwg</t>
  </si>
  <si>
    <t>1423965161</t>
  </si>
  <si>
    <t>577166111</t>
  </si>
  <si>
    <t>Asfaltový beton vrstva ložní ACL 22+ (ABVH)  s rozprostřením a zhutněním z nemodifikovaného asfaltu v pruhu šířky do 3 m, po zhutnění tl. 70 mm</t>
  </si>
  <si>
    <t>-353168030</t>
  </si>
  <si>
    <t>16</t>
  </si>
  <si>
    <t>573231107</t>
  </si>
  <si>
    <t>Postřik spojovací PS bez posypu kamenivem ze silniční emulze, v množství min. 0,40 kg/m2
konstrukce opravy vozovky úsek 1 viz výkres 1.B.1.1, 1.B.1.2, 1.B.1.3
plocha měřena v dwg</t>
  </si>
  <si>
    <t>887130002</t>
  </si>
  <si>
    <t>64</t>
  </si>
  <si>
    <t>565155111x</t>
  </si>
  <si>
    <t>Asfaltový beton vrstva podkladní ACP 16+ (obalované kamenivo střednězrnné - OKS) pro vyspravení výtluků, vyrovnání podélných a příčných nerovností, podélných propadů okrajů vozovky 
v tl. do 100 mm s rozprostřením a zhutněním
plocha měřena v dwg
předpoklad 50% povrchu opravy
37744 * 0,50 = 18872 * 0,07 = 1321,04 * 2,646 = 3495,472 t</t>
  </si>
  <si>
    <t>-1282706022</t>
  </si>
  <si>
    <t>20</t>
  </si>
  <si>
    <t>573191111</t>
  </si>
  <si>
    <t>Nátěr infiltrační kationaktivní emulzí v množství 1,00 kg/m2
(v místech oprav výtluků a podélných a příčných nerovností)
37744 * 0,70 = 26420,8</t>
  </si>
  <si>
    <t>-1705108857</t>
  </si>
  <si>
    <t>22</t>
  </si>
  <si>
    <t>919721291</t>
  </si>
  <si>
    <t>Vyztužení stávajícího asfaltového povrchu geomříží ze skelných vláken s pevností v tahu min. 100/100 kN/m s tažností materiálu do 3% - v rozsahu 10 %
Přesný rozsah bude objednavatelem určen na stavbě
37744 * 0.1 = 3774,4</t>
  </si>
  <si>
    <t>-1680193477</t>
  </si>
  <si>
    <t>24</t>
  </si>
  <si>
    <t>569951133</t>
  </si>
  <si>
    <t>Zpevnění krajnic nebo komunikací pro pěší  s rozprostřením a zhutněním, po zhutnění asfaltovým recyklátem tl. 150 mm, v šíři od 0,2 do 0,7 m</t>
  </si>
  <si>
    <t>992715560</t>
  </si>
  <si>
    <t>71</t>
  </si>
  <si>
    <t>565166101s</t>
  </si>
  <si>
    <t>Asfaltový beton vrstva podkladní ACP 22+ (obalované kamenivo hrubozrnné - OKH)  s rozprostřením a zhutněním v pruhu šířky do 1,5 m, po zhutnění tl. 80 mm
Lokální hloubková sanace v rozsahu 4 %
Přesný rozsah bude objednavatelem určen na stavbě
37744 * 0.04 = 1509,76 m2</t>
  </si>
  <si>
    <t>-871707040</t>
  </si>
  <si>
    <t>70</t>
  </si>
  <si>
    <t>564851011s</t>
  </si>
  <si>
    <t>Podklad ze štěrkodrti ŠD s rozprostřením a zhutněním plochy jednotlivě do 100 m2, po zhutnění tl. 150 mm
Lokální hloubková sanace v rozsahu 4 %
Přesný rozsah bude objednavatelem určen na stavbě
37744 * 0.04 = 1509,76 m2</t>
  </si>
  <si>
    <t>213156296</t>
  </si>
  <si>
    <t>69</t>
  </si>
  <si>
    <t>564871011s</t>
  </si>
  <si>
    <t>Podklad ze štěrkodrti ŠD s rozprostřením a zhutněním plochy jednotlivě do 100 m2, po zhutnění tl. 250 mm
Lokální hloubková sanace v rozsahu 4 %
Přesný rozsah bude objednavatelem určen na stavbě
37744 * 0.04 = 1509,76 m2</t>
  </si>
  <si>
    <t>-99562974</t>
  </si>
  <si>
    <t>9</t>
  </si>
  <si>
    <t>Ostatní konstrukce a práce, bourání</t>
  </si>
  <si>
    <t>26</t>
  </si>
  <si>
    <t>912221111</t>
  </si>
  <si>
    <t>Montáž směrového sloupku silničního plastového pružného prosté uložení bez betonového základu</t>
  </si>
  <si>
    <t>kus</t>
  </si>
  <si>
    <t>-249099626</t>
  </si>
  <si>
    <t>28</t>
  </si>
  <si>
    <t>M</t>
  </si>
  <si>
    <t>404451500</t>
  </si>
  <si>
    <t>Výrobky a tabule orientační pro návěstí a zabezpečovací zařízení silniční značky dopravní svislé sloupky směrové sloupky ploché plastové s retroreflexní fólií směrový silniční 1200 mm</t>
  </si>
  <si>
    <t>CS ÚRS 2015 02</t>
  </si>
  <si>
    <t>8</t>
  </si>
  <si>
    <t>1629121509</t>
  </si>
  <si>
    <t>30</t>
  </si>
  <si>
    <t>915111112</t>
  </si>
  <si>
    <t>Vodorovné dopravní značení stříkané barvou vodící čára šířky 125 mm souvislá bílá retroreflexní
viz. bod 7 . TZ 
měřeno v dwg</t>
  </si>
  <si>
    <t>-1017168310</t>
  </si>
  <si>
    <t>32</t>
  </si>
  <si>
    <t>915611111</t>
  </si>
  <si>
    <t>Předznačení pro vodorovné značení stříkané barvou nebo prováděné z nátěrových hmot liniové dělicí čáry, vodicí proužky</t>
  </si>
  <si>
    <t>180587931</t>
  </si>
  <si>
    <t>34</t>
  </si>
  <si>
    <t>919412011</t>
  </si>
  <si>
    <t>Hospodářský přejezd délky 5 m z trub plastových PP ULTRA RIB 2 SN12 se spojkami nebo s hrdlem DN 400 mm, s čely z betonu prostého tř. C 12/15, s převýšením do 600 mm
Trubka bude podsypána + obsypána KSC min 150mm a zasypána vrstvou KSC min 300mm
Přejezdy budou opatřeny živičným povrchem ACO 11S na podkladní vrstvu ACP 16S dle technologie
viz. bod 6. TZ související úpravy</t>
  </si>
  <si>
    <t>2085263368</t>
  </si>
  <si>
    <t>35</t>
  </si>
  <si>
    <t>919441211</t>
  </si>
  <si>
    <t>Čelo propustku ze zdiva z lomového kamene, pro propustek z trub DN 300 až 500 mm
čela stávajících propustků budou v případě potřeby opravena - viz TZ</t>
  </si>
  <si>
    <t>1447944667</t>
  </si>
  <si>
    <t>36</t>
  </si>
  <si>
    <t>919492913</t>
  </si>
  <si>
    <t>Hospodářský přejezd délky 5 m z plastových trub PP ULTRA RIB 2 SN12 se spojkami nebo s hrdlem. Příplatek k cenám za každý další i započatý 1 m délky přejezdu přes 5 m</t>
  </si>
  <si>
    <t>1740130575</t>
  </si>
  <si>
    <t>37</t>
  </si>
  <si>
    <t>919735111</t>
  </si>
  <si>
    <t>Řezání stávajícího živičného krytu nebo podkladu hloubky do 50 mm</t>
  </si>
  <si>
    <t>-1924963097</t>
  </si>
  <si>
    <t>39</t>
  </si>
  <si>
    <t>919731121</t>
  </si>
  <si>
    <t>Zarovnání styčné plochy podkladu nebo krytu podél vybourané části komunikace nebo zpevněné plochy živičné tl. do 50 mm</t>
  </si>
  <si>
    <t>557644671</t>
  </si>
  <si>
    <t>41</t>
  </si>
  <si>
    <t>919112111</t>
  </si>
  <si>
    <t>Řezání dilatačních spár v živičném krytu příčných nebo podélných, šířky 4 mm, hloubky do 60 mm
měřeno v dwg</t>
  </si>
  <si>
    <t>1069786765</t>
  </si>
  <si>
    <t>43</t>
  </si>
  <si>
    <t>919112222</t>
  </si>
  <si>
    <t>Řezání dilatačních spár v živičném krytu vytvoření komůrky pro těsnící zálivku šířky 15 mm, hloubky 25 mm
měřeno v dwg</t>
  </si>
  <si>
    <t>-2054149069</t>
  </si>
  <si>
    <t>45</t>
  </si>
  <si>
    <t>919122121</t>
  </si>
  <si>
    <t>Utěsnění dilatačních spár zálivkou za tepla v cementobetonovém nebo živičném krytu včetně adhezního nátěru s těsnicím profilem pod zálivkou, pro komůrky šířky 15 mm, hloubky 25 mm
měřeno v dwg</t>
  </si>
  <si>
    <t>-1032121689</t>
  </si>
  <si>
    <t>93</t>
  </si>
  <si>
    <t>Různé dokončovací konstrukce a práce inženýrských staveb</t>
  </si>
  <si>
    <t>47</t>
  </si>
  <si>
    <t>938902111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</si>
  <si>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
dl. příkopů po odečtení hospodářských přejezdů
rozsah cca 35 %
(7277*2-630)*0,35 = 4873,400 m * 0,15 = 731,01 m3</t>
  </si>
  <si>
    <t>-1997857878</t>
  </si>
  <si>
    <t>49</t>
  </si>
  <si>
    <t>938902112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</si>
  <si>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
dl. příkopů po odečtení hospodářských přejezdů
rozsah cca 65 %
(7277*2-630)*0,65 = 9050,600 m * 0,225 = 2036,385 m3</t>
  </si>
  <si>
    <t>-292890871</t>
  </si>
  <si>
    <t>51</t>
  </si>
  <si>
    <t>938908411</t>
  </si>
  <si>
    <t>Čištění vozovek splachováním vodou povrchu podkladu nebo krytu živičného, betonového nebo dlážděného
viz. bod 4.5 TZ
plocha měřena v dwg</t>
  </si>
  <si>
    <t>-381568087</t>
  </si>
  <si>
    <t>53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</si>
  <si>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</si>
  <si>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
měřeno v dwg</t>
  </si>
  <si>
    <t>951081939</t>
  </si>
  <si>
    <t>75</t>
  </si>
  <si>
    <t>171201231</t>
  </si>
  <si>
    <t>Poplatek za uložení stavebního odpadu na recyklační skládce (skládkovné) zeminy a kamení zatříděného do Katalogu odpadů pod kódem 17 05 04
včetně naložení, manipulace a dopravy na skládku dle výběru zhotovitele
472,72 + 1755,816 + 402,450 + 872,802 = 3503,788 t</t>
  </si>
  <si>
    <t>-2025399683</t>
  </si>
  <si>
    <t>96</t>
  </si>
  <si>
    <t>Bourání konstrukcí</t>
  </si>
  <si>
    <t>55</t>
  </si>
  <si>
    <t>962022490</t>
  </si>
  <si>
    <t>Bourání zdiva nadzákladového kamenného nebo smíšeného kamenného, na maltu cementovou, objemu do 1 m3
vybourání čel trubních propustků u hospodářských sjezdů viz TZ
rozsah bude upřesněn při realizaci dle aktuálního stavu 
2*2*0,25</t>
  </si>
  <si>
    <t>-837436425</t>
  </si>
  <si>
    <t>56</t>
  </si>
  <si>
    <t>966008112</t>
  </si>
  <si>
    <t>Bourání trubního propustku s odklizením a uložením vybouraného materiálu na skládku na vzdálenost do 3 m nebo s naložením na dopravní prostředek z trub DN přes 300 do 500 mm
vybourání zatrubněných hospodářských sjezdů</t>
  </si>
  <si>
    <t>-205415535</t>
  </si>
  <si>
    <t>99</t>
  </si>
  <si>
    <t>Přesuny hmot a suti</t>
  </si>
  <si>
    <t>57</t>
  </si>
  <si>
    <t>997221551</t>
  </si>
  <si>
    <t xml:space="preserve">Vodorovná doprava suti bez naložení, ale se složením a s hrubým urovnáním ze sypkých materiálů, na vzdálenost do 1 km
frézovaná živice použita pro zpevnění krajnic, vypočtená potřeba 2355,156 t
vyfrézováno v tomto úseku: 347,245 + 89,838 + 966,000 + 137,885 + 730,725 = 2271,693 t
bilance úsek 1: 2271,693 - 2355,156 = -83,463 t možno dodat z přebytku v úseku 2 </t>
  </si>
  <si>
    <t>-118293585</t>
  </si>
  <si>
    <t>73</t>
  </si>
  <si>
    <t>997221875</t>
  </si>
  <si>
    <t xml:space="preserve">Poplatek za uložení stavebního odpadu na recyklační skládce (skládkovné) asfaltového bez obsahu dehtu zatříděného do Katalogu odpadů pod kódem 17 03 02,
včetně naložení, manipulace a dopravy na skládku dle výběru zhotovitele
Přebytek frézované živice po zpevnění krajnic
vyfrézováno v tomto úseku: 347,245 + 89,838 + 966,000 + 137,885 + 730,725 = 2271,693 t
bilance úsek 1: 2271,693 - 2355,156 = -83,463 t </t>
  </si>
  <si>
    <t>-1412362351</t>
  </si>
  <si>
    <t>58</t>
  </si>
  <si>
    <t>997221561</t>
  </si>
  <si>
    <t>Vodorovná doprava suti bez naložení, ale se složením a s hrubým urovnáním z kusových materiálů, na vzdálenost do 1 km
vybourané propustky
58,9*0,5</t>
  </si>
  <si>
    <t>-505099462</t>
  </si>
  <si>
    <t>59</t>
  </si>
  <si>
    <t>997221569</t>
  </si>
  <si>
    <t>Vodorovná doprava suti bez naložení, ale se složením a s hrubým urovnáním Příplatek k ceně za každý další i započatý 1 km přes 1 km
29,45*9</t>
  </si>
  <si>
    <t>1349641209</t>
  </si>
  <si>
    <t>60</t>
  </si>
  <si>
    <t>997221815</t>
  </si>
  <si>
    <t>Poplatek za uložení stavebního odpadu na skládce (skládkovné) betonového
včetně naložení, manipulace a dopravy na skládku dle výběru zhotovitele</t>
  </si>
  <si>
    <t>1700276982</t>
  </si>
  <si>
    <t>61</t>
  </si>
  <si>
    <t>998225111</t>
  </si>
  <si>
    <t>Přesun hmot pro komunikace s krytem z kameniva, monolitickým betonovým nebo živičným dopravní vzdálenost do 200 m jakékoliv délky objektu</t>
  </si>
  <si>
    <t>-2042586541</t>
  </si>
  <si>
    <t>17-010_2 - Povrch. opr. kom. II/193 Úněšov ÷ Nečtiny - úsek 2 - Plachtín ÷ Nečtiny</t>
  </si>
  <si>
    <t>Plachtín ÷ Nečtiny</t>
  </si>
  <si>
    <t>Frézování živičného podkladu nebo krytu  s naložením na dopravní prostředek plochy přes 500 do 1 000 m2 bez překážek v trase pruhu šířky přes 1 m do 2 m, tloušťky vrstvy 100 mm
Lokální hloubková sanace v rozsahu předpokládaném 2 %
Přesný rozsah bude objednavatelem určen na stavbě
18788 * 0.02 = 375,76 m2</t>
  </si>
  <si>
    <t>1456208248</t>
  </si>
  <si>
    <t>Odstranění podkladů nebo krytů strojně plochy jednotlivě do 50 m2 s přemístěním hmot na skládku na vzdálenost do 3 m nebo s naložením na dopravní prostředek živičných, o tl. vrstvy přes 250 do 300 mm
Lokální hloubková sanace v předpokládaném rozsahu 2 %
Přesný rozsah bude objednavatelem určen na stavbě
18788 * 0.02 = 375,76 m2</t>
  </si>
  <si>
    <t>-871615618</t>
  </si>
  <si>
    <t>Poplatek za uložení stavebního odpadu na skládce (skládkovné) asfaltového s obsahem dehtu zatříděného do Katalogu odpadů pod kódem 17 03 01
včetně naložení, manipulace a dopravy na skládku dle výběru zhotovitele
Lokální hloubková sanace v předpokládaném rozsahu 2 %
Přesný rozsah bude objednavatelem určen na stavbě
18788 * 0.02 = 375,76 m2
tloušťka vrstvy obsahující dehet cca 135mm
předpokládá se polovina objemu odstrańovaného podkladu 266,414 * 0,5 = 133,207</t>
  </si>
  <si>
    <t>-1595538672</t>
  </si>
  <si>
    <t>Poplatek za uložení stavebního odpadu na recyklační skládce (skládkovné) asfaltového bez obsahu dehtu zatříděného do Katalogu odpadů pod kódem 17 03 02
včetně naložení, manipulace a dopravy na skládku dle výběru zhotovitele
Lokální hloubková sanace v předpokládaném rozsahu 2 %
Přesný rozsah bude objednavatelem určen na stavbě
18788 * 0.02 = 375,76 m2
tloušťka vrstvy obsahující dehet cca 135mm
předpokládá se polovina objemu odstrańovaného podkladu 266,414 * 0,5 = 133,207</t>
  </si>
  <si>
    <t>551947357</t>
  </si>
  <si>
    <t>Recyklace podkladní vrstvy za studena na místě rozpojení a reprofilace podkladu s hutněním plochy do 1 000 m2, tloušťky do 150 mm
Lokální hloubková sanace v předpokládaném rozsahu 2 %
Přesný rozsah bude objednavatelem určen na stavbě
18788 * 0.02 = 375,76 m2</t>
  </si>
  <si>
    <t>-2050137384</t>
  </si>
  <si>
    <t>Frézování živičného podkladu nebo krytu s naložením na dopravní prostředek plochy jednotlivě do 500 m2 bez překážek v trase pruhu šířky přes 0,5 m do 1 m, tloušťky vrstvy 0-50 mm
viz. výkresy 2.B.1.1, 2.B.1.2 napojení úseků a typů skladby opravy
frézování v prostoru mostu ev. č. 193-009 včetně napojení na navazující typy opravy
rozsah viz. TZ bod 3 - odst.
plocha odměřena v dwg</t>
  </si>
  <si>
    <t>Frézování živičného podkladu nebo krytu  s naložením na dopravní prostředek plochy přes 1 000 do 10 000 m2 bez překážek v trase pruhu šířky přes 1 m do 2 m, tloušťky vrstvy 50 mm
(průtah Plachtín km 7,277 ÷ 7,890 a průtah Hrad Nečtiny km 8,476 ÷ 9,128) celoplošně</t>
  </si>
  <si>
    <t>-1218839132</t>
  </si>
  <si>
    <t>Frézování živičného podkladu nebo krytu  s naložením na dopravní prostředek plochy přes 10 000 m2 bez překážek v trase pruhu šířky do 2 m, tloušťky vrstvy 0÷40 mm
(km 7,890 ÷ 8,476 a km 10,644) celoplošně</t>
  </si>
  <si>
    <t>286775300</t>
  </si>
  <si>
    <t>Vyčištění stok jakékoliv výšky
Pročištění propustků včetně odvozu na skladku (6ks)
(8,4+8,0+8,0+9,7+8,4+8,9)</t>
  </si>
  <si>
    <t>Postřik spojovací PS bez posypu kamenivem ze silniční emulze, v množství 0,30 kg/m2
konstrukce opravy vozovky úsek 2 v extravilánu obcí této části opravy
viz výkres 2.B.1.1, 2.B.1.2
plocha měřena v dwg</t>
  </si>
  <si>
    <t>-1493216766</t>
  </si>
  <si>
    <t>Asfaltový beton vrstva ložní ACL 22+ (ABVH)  s rozprostřením a zhutněním z nemodifikovaného asfaltu v pruhu šířky do 3 m, po zhutnění tl. 70 mm
konstrukce opravy vozovky typ1b v extravilánu obcí této části opravy
viz výkres 2.B.1.1, 2.B.1.2
plocha měřena v dwg</t>
  </si>
  <si>
    <t>-1487360657</t>
  </si>
  <si>
    <t>Postřik spojovací PS bez posypu kamenivem ze silniční emulze, v množství 0,40 kg/m2
viz výkres 2.B.1.1, 2.B.1.2
plocha měřena v dwg</t>
  </si>
  <si>
    <t>Asfaltový beton vrstva podkladní ACP 16+ (obalované kamenivo střednězrnné - OKS) pro vyspravení výtluků, vyrovnání podélných a příčných nerovností, podélných propadů okrajů vozovky 
v tl. do 100 mm s rozprostřením a zhutněním
plocha měřena v dwg
předpoklad 15% povrchu opravy
18720 * 0,15 = 2808 * 0,07 = 196,56 * 2,646 = 520,098 t</t>
  </si>
  <si>
    <t>-193390131</t>
  </si>
  <si>
    <t>Nátěr infiltrační kationaktivní emulzí v množství 1,00 kg/m2
(v místech oprav výtluků a podélných a příčných nerovností)
18720 * 0,15 = 2808</t>
  </si>
  <si>
    <t>Vyztužení stávajícího asfaltového povrchu geomříží ze skelných vláken s pevností v tahu min. 100/100 kN/m s tažností materiálu do 3% - v rozsahu 10 %
Přesný rozsah bude objednavatelem určen na stavbě
18720 * 0.1 = 1872</t>
  </si>
  <si>
    <t>Zpevnění krajnic nebo komunikací pro pěší  s rozprostřením a zhutněním, po zhutnění asfaltovým recyklátem tl. 150 mm  v šíři od 0,2 do 0,7 m</t>
  </si>
  <si>
    <t>Asfaltový beton vrstva podkladní ACP 22+ (obalované kamenivo hrubozrnné - OKH)  s rozprostřením a zhutněním v pruhu šířky do 1,5 m, po zhutnění tl. 80 mm
Lokální hloubková sanace v rozsahu 2 %
Přesný rozsah bude objednavatelem určen na stavbě
37744 * 0.02 = 375,76 m2</t>
  </si>
  <si>
    <t>457129813</t>
  </si>
  <si>
    <t>Podklad ze štěrkodrti ŠD s rozprostřením a zhutněním plochy jednotlivě do 100 m2, po zhutnění tl. 150 mm
Lokální hloubková sanace v rozsahu 2 %
Přesný rozsah bude objednavatelem určen na stavbě
37744 * 0.02 = 375,76 m2</t>
  </si>
  <si>
    <t>912911726</t>
  </si>
  <si>
    <t>Podklad ze štěrkodrti ŠD s rozprostřením a zhutněním plochy jednotlivě do 100 m2, po zhutnění tl. 250 mm
Lokální hloubková sanace v rozsahu 2 %
Přesný rozsah bude objednavatelem určen na stavbě
37744 * 0.02 = 375,760 m2</t>
  </si>
  <si>
    <t>1046048338</t>
  </si>
  <si>
    <t xml:space="preserve"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do 0,15 m3/m
dl. příkopů po odečtení hospodářských přejezdů
rozsah cca 35 %
(3352*2-2560)*0,35
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</si>
  <si>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
dl. příkopů po odečtení hospodářských přejezdů
rozsah cca 65 %
(3352*2-2560)*0,65</t>
  </si>
  <si>
    <t>Poplatek za uložení stavebního odpadu na recyklační skládce (skládkovné) zeminy a kamení zatříděného do Katalogu odpadů pod kódem 17 05 04
včetně naložení, manipulace a dopravy na skládku dle výběru zhotovitele
140,689 + 522,588 + 187,880 + 415,737 = 1266,864 t</t>
  </si>
  <si>
    <t>-1598634561</t>
  </si>
  <si>
    <t>Bourání zdiva nadzákladového kamenného nebo smíšeného kamenného, na maltu cementovou, objemu do 1 m3
vybourání čel trubních propustků u hospodářských sjezdů viz TZ
rozsah bude upřesněn při realizaci dle aktuálního stavu 
1*2*0,25</t>
  </si>
  <si>
    <t xml:space="preserve">Bourání trubního propustku s odklizením a uložením vybouraného materiálu na skládku na vzdálenost do 3 m nebo s naložením na dopravní prostředek z trub DN přes 300 do 500 mm
vybourání zatrubněných hospodářských sjezdů
</t>
  </si>
  <si>
    <t>997221551x</t>
  </si>
  <si>
    <t>Vodorovná doprava suti bez naložení, ale se složením a s hrubým urovnáním ze sypkých materiálů, na vzdálenost do 1 km
frézovaná živice použita pro zpevnění krajnic, odhadovaná potřeba 1037,772 t</t>
  </si>
  <si>
    <t>-2136217837</t>
  </si>
  <si>
    <t>74</t>
  </si>
  <si>
    <t>Poplatek za uložení stavebního odpadu na recyklační skládce (skládkovné) asfaltového bez obsahu dehtu zatříděného do Katalogu odpadů pod kódem 17 03 02,
včetně naložení, manipulace a dopravy na skládku dle výběru zhotovitele
Přebytek frézované živice po zpevnění krajnic
vyfrézováno v tomto úseku: 86,425 + 30,843 + 779,470 + 883,200 = 1779,938 t
bilance pro úsek 2: 1779,938 - 1037,772 = 742,166 t - 83,463 t (pro úsek 1)= 658,703 t</t>
  </si>
  <si>
    <t>-1264178190</t>
  </si>
  <si>
    <t>Vodorovná doprava suti bez naložení, ale se složením a s hrubým urovnáním z kusových materiálů, na vzdálenost do 1 km
vybourané propustky
31,1*0,5</t>
  </si>
  <si>
    <t>Vodorovná doprava suti bez naložení, ale se složením a s hrubým urovnáním Příplatek k ceně za každý další i započatý 1 km přes 1 km
15,55*9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</si>
</sst>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4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33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35</v>
      </c>
      <c r="AO17" s="19"/>
      <c r="AP17" s="19"/>
      <c r="AQ17" s="19"/>
      <c r="AR17" s="17"/>
      <c r="BE17" s="28"/>
      <c r="BS17" s="14" t="s">
        <v>36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37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33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35</v>
      </c>
      <c r="AO20" s="19"/>
      <c r="AP20" s="19"/>
      <c r="AQ20" s="19"/>
      <c r="AR20" s="17"/>
      <c r="BE20" s="28"/>
      <c r="BS20" s="14" t="s">
        <v>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43</v>
      </c>
      <c r="E29" s="44"/>
      <c r="F29" s="29" t="s">
        <v>44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45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46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47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48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49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50</v>
      </c>
      <c r="U35" s="51"/>
      <c r="V35" s="51"/>
      <c r="W35" s="51"/>
      <c r="X35" s="53" t="s">
        <v>51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52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53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54</v>
      </c>
      <c r="AI60" s="39"/>
      <c r="AJ60" s="39"/>
      <c r="AK60" s="39"/>
      <c r="AL60" s="39"/>
      <c r="AM60" s="61" t="s">
        <v>55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56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57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54</v>
      </c>
      <c r="AI75" s="39"/>
      <c r="AJ75" s="39"/>
      <c r="AK75" s="39"/>
      <c r="AL75" s="39"/>
      <c r="AM75" s="61" t="s">
        <v>55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17-010x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Povrchová oprava komunikace II/193 Úněšov ÷ Nečtiny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25. 5. 2022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SUS Plzeňského kraje, příspěvková organizace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>projectstudio8 s.r.o.</v>
      </c>
      <c r="AN89" s="68"/>
      <c r="AO89" s="68"/>
      <c r="AP89" s="68"/>
      <c r="AQ89" s="37"/>
      <c r="AR89" s="41"/>
      <c r="AS89" s="78" t="s">
        <v>59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37</v>
      </c>
      <c r="AJ90" s="37"/>
      <c r="AK90" s="37"/>
      <c r="AL90" s="37"/>
      <c r="AM90" s="77" t="str">
        <f>IF(E20="","",E20)</f>
        <v>projectstudio8 s.r.o.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60</v>
      </c>
      <c r="D92" s="91"/>
      <c r="E92" s="91"/>
      <c r="F92" s="91"/>
      <c r="G92" s="91"/>
      <c r="H92" s="92"/>
      <c r="I92" s="93" t="s">
        <v>61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62</v>
      </c>
      <c r="AH92" s="91"/>
      <c r="AI92" s="91"/>
      <c r="AJ92" s="91"/>
      <c r="AK92" s="91"/>
      <c r="AL92" s="91"/>
      <c r="AM92" s="91"/>
      <c r="AN92" s="93" t="s">
        <v>63</v>
      </c>
      <c r="AO92" s="91"/>
      <c r="AP92" s="95"/>
      <c r="AQ92" s="96" t="s">
        <v>64</v>
      </c>
      <c r="AR92" s="41"/>
      <c r="AS92" s="97" t="s">
        <v>65</v>
      </c>
      <c r="AT92" s="98" t="s">
        <v>66</v>
      </c>
      <c r="AU92" s="98" t="s">
        <v>67</v>
      </c>
      <c r="AV92" s="98" t="s">
        <v>68</v>
      </c>
      <c r="AW92" s="98" t="s">
        <v>69</v>
      </c>
      <c r="AX92" s="98" t="s">
        <v>70</v>
      </c>
      <c r="AY92" s="98" t="s">
        <v>71</v>
      </c>
      <c r="AZ92" s="98" t="s">
        <v>72</v>
      </c>
      <c r="BA92" s="98" t="s">
        <v>73</v>
      </c>
      <c r="BB92" s="98" t="s">
        <v>74</v>
      </c>
      <c r="BC92" s="98" t="s">
        <v>75</v>
      </c>
      <c r="BD92" s="99" t="s">
        <v>76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77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ROUND(SUM(AG95:AG96),2)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ROUND(SUM(AS95:AS96),2)</f>
        <v>0</v>
      </c>
      <c r="AT94" s="111">
        <f>ROUND(SUM(AV94:AW94),2)</f>
        <v>0</v>
      </c>
      <c r="AU94" s="112">
        <f>ROUND(SUM(AU95:AU96),5)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ROUND(SUM(AZ95:AZ96),2)</f>
        <v>0</v>
      </c>
      <c r="BA94" s="111">
        <f>ROUND(SUM(BA95:BA96),2)</f>
        <v>0</v>
      </c>
      <c r="BB94" s="111">
        <f>ROUND(SUM(BB95:BB96),2)</f>
        <v>0</v>
      </c>
      <c r="BC94" s="111">
        <f>ROUND(SUM(BC95:BC96),2)</f>
        <v>0</v>
      </c>
      <c r="BD94" s="113">
        <f>ROUND(SUM(BD95:BD96),2)</f>
        <v>0</v>
      </c>
      <c r="BE94" s="6"/>
      <c r="BS94" s="114" t="s">
        <v>78</v>
      </c>
      <c r="BT94" s="114" t="s">
        <v>79</v>
      </c>
      <c r="BU94" s="115" t="s">
        <v>80</v>
      </c>
      <c r="BV94" s="114" t="s">
        <v>81</v>
      </c>
      <c r="BW94" s="114" t="s">
        <v>5</v>
      </c>
      <c r="BX94" s="114" t="s">
        <v>82</v>
      </c>
      <c r="CL94" s="114" t="s">
        <v>1</v>
      </c>
    </row>
    <row r="95" spans="1:91" s="7" customFormat="1" ht="24.75" customHeight="1">
      <c r="A95" s="116" t="s">
        <v>83</v>
      </c>
      <c r="B95" s="117"/>
      <c r="C95" s="118"/>
      <c r="D95" s="119" t="s">
        <v>84</v>
      </c>
      <c r="E95" s="119"/>
      <c r="F95" s="119"/>
      <c r="G95" s="119"/>
      <c r="H95" s="119"/>
      <c r="I95" s="120"/>
      <c r="J95" s="119" t="s">
        <v>85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'17-010_1 - Povrch. opr. k...'!J30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86</v>
      </c>
      <c r="AR95" s="123"/>
      <c r="AS95" s="124">
        <v>0</v>
      </c>
      <c r="AT95" s="125">
        <f>ROUND(SUM(AV95:AW95),2)</f>
        <v>0</v>
      </c>
      <c r="AU95" s="126">
        <f>'17-010_1 - Povrch. opr. k...'!P124</f>
        <v>0</v>
      </c>
      <c r="AV95" s="125">
        <f>'17-010_1 - Povrch. opr. k...'!J33</f>
        <v>0</v>
      </c>
      <c r="AW95" s="125">
        <f>'17-010_1 - Povrch. opr. k...'!J34</f>
        <v>0</v>
      </c>
      <c r="AX95" s="125">
        <f>'17-010_1 - Povrch. opr. k...'!J35</f>
        <v>0</v>
      </c>
      <c r="AY95" s="125">
        <f>'17-010_1 - Povrch. opr. k...'!J36</f>
        <v>0</v>
      </c>
      <c r="AZ95" s="125">
        <f>'17-010_1 - Povrch. opr. k...'!F33</f>
        <v>0</v>
      </c>
      <c r="BA95" s="125">
        <f>'17-010_1 - Povrch. opr. k...'!F34</f>
        <v>0</v>
      </c>
      <c r="BB95" s="125">
        <f>'17-010_1 - Povrch. opr. k...'!F35</f>
        <v>0</v>
      </c>
      <c r="BC95" s="125">
        <f>'17-010_1 - Povrch. opr. k...'!F36</f>
        <v>0</v>
      </c>
      <c r="BD95" s="127">
        <f>'17-010_1 - Povrch. opr. k...'!F37</f>
        <v>0</v>
      </c>
      <c r="BE95" s="7"/>
      <c r="BT95" s="128" t="s">
        <v>87</v>
      </c>
      <c r="BV95" s="128" t="s">
        <v>81</v>
      </c>
      <c r="BW95" s="128" t="s">
        <v>88</v>
      </c>
      <c r="BX95" s="128" t="s">
        <v>5</v>
      </c>
      <c r="CL95" s="128" t="s">
        <v>1</v>
      </c>
      <c r="CM95" s="128" t="s">
        <v>89</v>
      </c>
    </row>
    <row r="96" spans="1:91" s="7" customFormat="1" ht="24.75" customHeight="1">
      <c r="A96" s="116" t="s">
        <v>83</v>
      </c>
      <c r="B96" s="117"/>
      <c r="C96" s="118"/>
      <c r="D96" s="119" t="s">
        <v>90</v>
      </c>
      <c r="E96" s="119"/>
      <c r="F96" s="119"/>
      <c r="G96" s="119"/>
      <c r="H96" s="119"/>
      <c r="I96" s="120"/>
      <c r="J96" s="119" t="s">
        <v>91</v>
      </c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21">
        <f>'17-010_2 - Povrch. opr. k...'!J30</f>
        <v>0</v>
      </c>
      <c r="AH96" s="120"/>
      <c r="AI96" s="120"/>
      <c r="AJ96" s="120"/>
      <c r="AK96" s="120"/>
      <c r="AL96" s="120"/>
      <c r="AM96" s="120"/>
      <c r="AN96" s="121">
        <f>SUM(AG96,AT96)</f>
        <v>0</v>
      </c>
      <c r="AO96" s="120"/>
      <c r="AP96" s="120"/>
      <c r="AQ96" s="122" t="s">
        <v>86</v>
      </c>
      <c r="AR96" s="123"/>
      <c r="AS96" s="129">
        <v>0</v>
      </c>
      <c r="AT96" s="130">
        <f>ROUND(SUM(AV96:AW96),2)</f>
        <v>0</v>
      </c>
      <c r="AU96" s="131">
        <f>'17-010_2 - Povrch. opr. k...'!P124</f>
        <v>0</v>
      </c>
      <c r="AV96" s="130">
        <f>'17-010_2 - Povrch. opr. k...'!J33</f>
        <v>0</v>
      </c>
      <c r="AW96" s="130">
        <f>'17-010_2 - Povrch. opr. k...'!J34</f>
        <v>0</v>
      </c>
      <c r="AX96" s="130">
        <f>'17-010_2 - Povrch. opr. k...'!J35</f>
        <v>0</v>
      </c>
      <c r="AY96" s="130">
        <f>'17-010_2 - Povrch. opr. k...'!J36</f>
        <v>0</v>
      </c>
      <c r="AZ96" s="130">
        <f>'17-010_2 - Povrch. opr. k...'!F33</f>
        <v>0</v>
      </c>
      <c r="BA96" s="130">
        <f>'17-010_2 - Povrch. opr. k...'!F34</f>
        <v>0</v>
      </c>
      <c r="BB96" s="130">
        <f>'17-010_2 - Povrch. opr. k...'!F35</f>
        <v>0</v>
      </c>
      <c r="BC96" s="130">
        <f>'17-010_2 - Povrch. opr. k...'!F36</f>
        <v>0</v>
      </c>
      <c r="BD96" s="132">
        <f>'17-010_2 - Povrch. opr. k...'!F37</f>
        <v>0</v>
      </c>
      <c r="BE96" s="7"/>
      <c r="BT96" s="128" t="s">
        <v>87</v>
      </c>
      <c r="BV96" s="128" t="s">
        <v>81</v>
      </c>
      <c r="BW96" s="128" t="s">
        <v>92</v>
      </c>
      <c r="BX96" s="128" t="s">
        <v>5</v>
      </c>
      <c r="CL96" s="128" t="s">
        <v>1</v>
      </c>
      <c r="CM96" s="128" t="s">
        <v>89</v>
      </c>
    </row>
    <row r="97" spans="1:57" s="2" customFormat="1" ht="30" customHeight="1">
      <c r="A97" s="35"/>
      <c r="B97" s="36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  <row r="98" spans="1:57" s="2" customFormat="1" ht="6.95" customHeight="1">
      <c r="A98" s="35"/>
      <c r="B98" s="63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41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7-010_1 - Povrch. opr. k...'!C2" display="/"/>
    <hyperlink ref="A96" location="'17-010_2 - Povrch. opr. k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88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89</v>
      </c>
    </row>
    <row r="4" spans="2:46" s="1" customFormat="1" ht="24.95" customHeight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Povrchová oprava komunikace II/193 Úněšov ÷ Nečtiny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1"/>
      <c r="C9" s="35"/>
      <c r="D9" s="35"/>
      <c r="E9" s="139" t="s">
        <v>95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96</v>
      </c>
      <c r="G12" s="35"/>
      <c r="H12" s="35"/>
      <c r="I12" s="137" t="s">
        <v>22</v>
      </c>
      <c r="J12" s="141" t="str">
        <f>'Rekapitulace stavby'!AN8</f>
        <v>25. 5. 2022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">
        <v>33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34</v>
      </c>
      <c r="F21" s="35"/>
      <c r="G21" s="35"/>
      <c r="H21" s="35"/>
      <c r="I21" s="137" t="s">
        <v>28</v>
      </c>
      <c r="J21" s="140" t="s">
        <v>35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37</v>
      </c>
      <c r="E23" s="35"/>
      <c r="F23" s="35"/>
      <c r="G23" s="35"/>
      <c r="H23" s="35"/>
      <c r="I23" s="137" t="s">
        <v>25</v>
      </c>
      <c r="J23" s="140" t="s">
        <v>33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28</v>
      </c>
      <c r="J24" s="140" t="s">
        <v>35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38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39</v>
      </c>
      <c r="E30" s="35"/>
      <c r="F30" s="35"/>
      <c r="G30" s="35"/>
      <c r="H30" s="35"/>
      <c r="I30" s="35"/>
      <c r="J30" s="148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41</v>
      </c>
      <c r="G32" s="35"/>
      <c r="H32" s="35"/>
      <c r="I32" s="149" t="s">
        <v>40</v>
      </c>
      <c r="J32" s="149" t="s">
        <v>42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43</v>
      </c>
      <c r="E33" s="137" t="s">
        <v>44</v>
      </c>
      <c r="F33" s="151">
        <f>ROUND((SUM(BE124:BE179)),2)</f>
        <v>0</v>
      </c>
      <c r="G33" s="35"/>
      <c r="H33" s="35"/>
      <c r="I33" s="152">
        <v>0.21</v>
      </c>
      <c r="J33" s="151">
        <f>ROUND(((SUM(BE124:BE179))*I33),2)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45</v>
      </c>
      <c r="F34" s="151">
        <f>ROUND((SUM(BF124:BF179)),2)</f>
        <v>0</v>
      </c>
      <c r="G34" s="35"/>
      <c r="H34" s="35"/>
      <c r="I34" s="152">
        <v>0.15</v>
      </c>
      <c r="J34" s="151">
        <f>ROUND(((SUM(BF124:BF179))*I34),2)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46</v>
      </c>
      <c r="F35" s="151">
        <f>ROUND((SUM(BG124:BG179)),2)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47</v>
      </c>
      <c r="F36" s="151">
        <f>ROUND((SUM(BH124:BH179)),2)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48</v>
      </c>
      <c r="F37" s="151">
        <f>ROUND((SUM(BI124:BI179)),2)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Povrchová oprava komunikace II/193 Úněšov ÷ Nečtiny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30" customHeight="1">
      <c r="A87" s="35"/>
      <c r="B87" s="36"/>
      <c r="C87" s="37"/>
      <c r="D87" s="37"/>
      <c r="E87" s="73" t="str">
        <f>E9</f>
        <v>17-010_1 - Povrch. opr. kom. II/193 Úněšov ÷ Nečtiny - úsek 1 - Úněšov ÷ Plachtín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Úněšov ÷ Plachtín</v>
      </c>
      <c r="G89" s="37"/>
      <c r="H89" s="37"/>
      <c r="I89" s="29" t="s">
        <v>22</v>
      </c>
      <c r="J89" s="76" t="str">
        <f>IF(J12="","",J12)</f>
        <v>25. 5. 2022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SUS Plzeňského kraje, příspěvková organizace</v>
      </c>
      <c r="G91" s="37"/>
      <c r="H91" s="37"/>
      <c r="I91" s="29" t="s">
        <v>32</v>
      </c>
      <c r="J91" s="33" t="str">
        <f>E21</f>
        <v>projectstudio8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37</v>
      </c>
      <c r="J92" s="33" t="str">
        <f>E24</f>
        <v>projectstudio8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98</v>
      </c>
      <c r="D94" s="173"/>
      <c r="E94" s="173"/>
      <c r="F94" s="173"/>
      <c r="G94" s="173"/>
      <c r="H94" s="173"/>
      <c r="I94" s="173"/>
      <c r="J94" s="174" t="s">
        <v>99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100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101</v>
      </c>
    </row>
    <row r="97" spans="1:31" s="9" customFormat="1" ht="24.95" customHeight="1">
      <c r="A97" s="9"/>
      <c r="B97" s="176"/>
      <c r="C97" s="177"/>
      <c r="D97" s="178" t="s">
        <v>102</v>
      </c>
      <c r="E97" s="179"/>
      <c r="F97" s="179"/>
      <c r="G97" s="179"/>
      <c r="H97" s="179"/>
      <c r="I97" s="179"/>
      <c r="J97" s="180">
        <f>J125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103</v>
      </c>
      <c r="E98" s="185"/>
      <c r="F98" s="185"/>
      <c r="G98" s="185"/>
      <c r="H98" s="185"/>
      <c r="I98" s="185"/>
      <c r="J98" s="186">
        <f>J126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104</v>
      </c>
      <c r="E99" s="185"/>
      <c r="F99" s="185"/>
      <c r="G99" s="185"/>
      <c r="H99" s="185"/>
      <c r="I99" s="185"/>
      <c r="J99" s="186">
        <f>J137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105</v>
      </c>
      <c r="E100" s="185"/>
      <c r="F100" s="185"/>
      <c r="G100" s="185"/>
      <c r="H100" s="185"/>
      <c r="I100" s="185"/>
      <c r="J100" s="186">
        <f>J139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106</v>
      </c>
      <c r="E101" s="185"/>
      <c r="F101" s="185"/>
      <c r="G101" s="185"/>
      <c r="H101" s="185"/>
      <c r="I101" s="185"/>
      <c r="J101" s="186">
        <f>J151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107</v>
      </c>
      <c r="E102" s="185"/>
      <c r="F102" s="185"/>
      <c r="G102" s="185"/>
      <c r="H102" s="185"/>
      <c r="I102" s="185"/>
      <c r="J102" s="186">
        <f>J164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108</v>
      </c>
      <c r="E103" s="185"/>
      <c r="F103" s="185"/>
      <c r="G103" s="185"/>
      <c r="H103" s="185"/>
      <c r="I103" s="185"/>
      <c r="J103" s="186">
        <f>J170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109</v>
      </c>
      <c r="E104" s="185"/>
      <c r="F104" s="185"/>
      <c r="G104" s="185"/>
      <c r="H104" s="185"/>
      <c r="I104" s="185"/>
      <c r="J104" s="186">
        <f>J173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110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71" t="str">
        <f>E7</f>
        <v>Povrchová oprava komunikace II/193 Úněšov ÷ Nečtiny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94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30" customHeight="1">
      <c r="A116" s="35"/>
      <c r="B116" s="36"/>
      <c r="C116" s="37"/>
      <c r="D116" s="37"/>
      <c r="E116" s="73" t="str">
        <f>E9</f>
        <v>17-010_1 - Povrch. opr. kom. II/193 Úněšov ÷ Nečtiny - úsek 1 - Úněšov ÷ Plachtín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>Úněšov ÷ Plachtín</v>
      </c>
      <c r="G118" s="37"/>
      <c r="H118" s="37"/>
      <c r="I118" s="29" t="s">
        <v>22</v>
      </c>
      <c r="J118" s="76" t="str">
        <f>IF(J12="","",J12)</f>
        <v>25. 5. 2022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SUS Plzeňského kraje, příspěvková organizace</v>
      </c>
      <c r="G120" s="37"/>
      <c r="H120" s="37"/>
      <c r="I120" s="29" t="s">
        <v>32</v>
      </c>
      <c r="J120" s="33" t="str">
        <f>E21</f>
        <v>projectstudio8 s.r.o.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30</v>
      </c>
      <c r="D121" s="37"/>
      <c r="E121" s="37"/>
      <c r="F121" s="24" t="str">
        <f>IF(E18="","",E18)</f>
        <v>Vyplň údaj</v>
      </c>
      <c r="G121" s="37"/>
      <c r="H121" s="37"/>
      <c r="I121" s="29" t="s">
        <v>37</v>
      </c>
      <c r="J121" s="33" t="str">
        <f>E24</f>
        <v>projectstudio8 s.r.o.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8"/>
      <c r="B123" s="189"/>
      <c r="C123" s="190" t="s">
        <v>111</v>
      </c>
      <c r="D123" s="191" t="s">
        <v>64</v>
      </c>
      <c r="E123" s="191" t="s">
        <v>60</v>
      </c>
      <c r="F123" s="191" t="s">
        <v>61</v>
      </c>
      <c r="G123" s="191" t="s">
        <v>112</v>
      </c>
      <c r="H123" s="191" t="s">
        <v>113</v>
      </c>
      <c r="I123" s="191" t="s">
        <v>114</v>
      </c>
      <c r="J123" s="191" t="s">
        <v>99</v>
      </c>
      <c r="K123" s="192" t="s">
        <v>115</v>
      </c>
      <c r="L123" s="193"/>
      <c r="M123" s="97" t="s">
        <v>1</v>
      </c>
      <c r="N123" s="98" t="s">
        <v>43</v>
      </c>
      <c r="O123" s="98" t="s">
        <v>116</v>
      </c>
      <c r="P123" s="98" t="s">
        <v>117</v>
      </c>
      <c r="Q123" s="98" t="s">
        <v>118</v>
      </c>
      <c r="R123" s="98" t="s">
        <v>119</v>
      </c>
      <c r="S123" s="98" t="s">
        <v>120</v>
      </c>
      <c r="T123" s="99" t="s">
        <v>121</v>
      </c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63" s="2" customFormat="1" ht="22.8" customHeight="1">
      <c r="A124" s="35"/>
      <c r="B124" s="36"/>
      <c r="C124" s="104" t="s">
        <v>122</v>
      </c>
      <c r="D124" s="37"/>
      <c r="E124" s="37"/>
      <c r="F124" s="37"/>
      <c r="G124" s="37"/>
      <c r="H124" s="37"/>
      <c r="I124" s="37"/>
      <c r="J124" s="194">
        <f>BK124</f>
        <v>0</v>
      </c>
      <c r="K124" s="37"/>
      <c r="L124" s="41"/>
      <c r="M124" s="100"/>
      <c r="N124" s="195"/>
      <c r="O124" s="101"/>
      <c r="P124" s="196">
        <f>P125</f>
        <v>0</v>
      </c>
      <c r="Q124" s="101"/>
      <c r="R124" s="196">
        <f>R125</f>
        <v>6378.5396098</v>
      </c>
      <c r="S124" s="101"/>
      <c r="T124" s="197">
        <f>T125</f>
        <v>6906.12284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78</v>
      </c>
      <c r="AU124" s="14" t="s">
        <v>101</v>
      </c>
      <c r="BK124" s="198">
        <f>BK125</f>
        <v>0</v>
      </c>
    </row>
    <row r="125" spans="1:63" s="12" customFormat="1" ht="25.9" customHeight="1">
      <c r="A125" s="12"/>
      <c r="B125" s="199"/>
      <c r="C125" s="200"/>
      <c r="D125" s="201" t="s">
        <v>78</v>
      </c>
      <c r="E125" s="202" t="s">
        <v>123</v>
      </c>
      <c r="F125" s="202" t="s">
        <v>124</v>
      </c>
      <c r="G125" s="200"/>
      <c r="H125" s="200"/>
      <c r="I125" s="203"/>
      <c r="J125" s="204">
        <f>BK125</f>
        <v>0</v>
      </c>
      <c r="K125" s="200"/>
      <c r="L125" s="205"/>
      <c r="M125" s="206"/>
      <c r="N125" s="207"/>
      <c r="O125" s="207"/>
      <c r="P125" s="208">
        <f>P126+P137+P139+P151+P164+P170+P173</f>
        <v>0</v>
      </c>
      <c r="Q125" s="207"/>
      <c r="R125" s="208">
        <f>R126+R137+R139+R151+R164+R170+R173</f>
        <v>6378.5396098</v>
      </c>
      <c r="S125" s="207"/>
      <c r="T125" s="209">
        <f>T126+T137+T139+T151+T164+T170+T173</f>
        <v>6906.12284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0" t="s">
        <v>87</v>
      </c>
      <c r="AT125" s="211" t="s">
        <v>78</v>
      </c>
      <c r="AU125" s="211" t="s">
        <v>79</v>
      </c>
      <c r="AY125" s="210" t="s">
        <v>125</v>
      </c>
      <c r="BK125" s="212">
        <f>BK126+BK137+BK139+BK151+BK164+BK170+BK173</f>
        <v>0</v>
      </c>
    </row>
    <row r="126" spans="1:63" s="12" customFormat="1" ht="22.8" customHeight="1">
      <c r="A126" s="12"/>
      <c r="B126" s="199"/>
      <c r="C126" s="200"/>
      <c r="D126" s="201" t="s">
        <v>78</v>
      </c>
      <c r="E126" s="213" t="s">
        <v>87</v>
      </c>
      <c r="F126" s="213" t="s">
        <v>126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SUM(P127:P136)</f>
        <v>0</v>
      </c>
      <c r="Q126" s="207"/>
      <c r="R126" s="208">
        <f>SUM(R127:R136)</f>
        <v>1.6038388</v>
      </c>
      <c r="S126" s="207"/>
      <c r="T126" s="209">
        <f>SUM(T127:T136)</f>
        <v>3342.1126400000003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87</v>
      </c>
      <c r="AT126" s="211" t="s">
        <v>78</v>
      </c>
      <c r="AU126" s="211" t="s">
        <v>87</v>
      </c>
      <c r="AY126" s="210" t="s">
        <v>125</v>
      </c>
      <c r="BK126" s="212">
        <f>SUM(BK127:BK136)</f>
        <v>0</v>
      </c>
    </row>
    <row r="127" spans="1:65" s="2" customFormat="1" ht="111.75" customHeight="1">
      <c r="A127" s="35"/>
      <c r="B127" s="36"/>
      <c r="C127" s="215" t="s">
        <v>127</v>
      </c>
      <c r="D127" s="215" t="s">
        <v>128</v>
      </c>
      <c r="E127" s="216" t="s">
        <v>129</v>
      </c>
      <c r="F127" s="217" t="s">
        <v>130</v>
      </c>
      <c r="G127" s="218" t="s">
        <v>131</v>
      </c>
      <c r="H127" s="219">
        <v>1509.76</v>
      </c>
      <c r="I127" s="220"/>
      <c r="J127" s="221">
        <f>ROUND(I127*H127,2)</f>
        <v>0</v>
      </c>
      <c r="K127" s="217" t="s">
        <v>1</v>
      </c>
      <c r="L127" s="41"/>
      <c r="M127" s="222" t="s">
        <v>1</v>
      </c>
      <c r="N127" s="223" t="s">
        <v>44</v>
      </c>
      <c r="O127" s="88"/>
      <c r="P127" s="224">
        <f>O127*H127</f>
        <v>0</v>
      </c>
      <c r="Q127" s="224">
        <v>0.00013</v>
      </c>
      <c r="R127" s="224">
        <f>Q127*H127</f>
        <v>0.1962688</v>
      </c>
      <c r="S127" s="224">
        <v>0.23</v>
      </c>
      <c r="T127" s="225">
        <f>S127*H127</f>
        <v>347.2448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6" t="s">
        <v>132</v>
      </c>
      <c r="AT127" s="226" t="s">
        <v>128</v>
      </c>
      <c r="AU127" s="226" t="s">
        <v>89</v>
      </c>
      <c r="AY127" s="14" t="s">
        <v>125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4" t="s">
        <v>87</v>
      </c>
      <c r="BK127" s="227">
        <f>ROUND(I127*H127,2)</f>
        <v>0</v>
      </c>
      <c r="BL127" s="14" t="s">
        <v>132</v>
      </c>
      <c r="BM127" s="226" t="s">
        <v>133</v>
      </c>
    </row>
    <row r="128" spans="1:65" s="2" customFormat="1" ht="111.75" customHeight="1">
      <c r="A128" s="35"/>
      <c r="B128" s="36"/>
      <c r="C128" s="215" t="s">
        <v>134</v>
      </c>
      <c r="D128" s="215" t="s">
        <v>128</v>
      </c>
      <c r="E128" s="216" t="s">
        <v>135</v>
      </c>
      <c r="F128" s="217" t="s">
        <v>136</v>
      </c>
      <c r="G128" s="218" t="s">
        <v>131</v>
      </c>
      <c r="H128" s="219">
        <v>1509.76</v>
      </c>
      <c r="I128" s="220"/>
      <c r="J128" s="221">
        <f>ROUND(I128*H128,2)</f>
        <v>0</v>
      </c>
      <c r="K128" s="217" t="s">
        <v>1</v>
      </c>
      <c r="L128" s="41"/>
      <c r="M128" s="222" t="s">
        <v>1</v>
      </c>
      <c r="N128" s="223" t="s">
        <v>44</v>
      </c>
      <c r="O128" s="88"/>
      <c r="P128" s="224">
        <f>O128*H128</f>
        <v>0</v>
      </c>
      <c r="Q128" s="224">
        <v>0</v>
      </c>
      <c r="R128" s="224">
        <f>Q128*H128</f>
        <v>0</v>
      </c>
      <c r="S128" s="224">
        <v>0.709</v>
      </c>
      <c r="T128" s="225">
        <f>S128*H128</f>
        <v>1070.41984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6" t="s">
        <v>132</v>
      </c>
      <c r="AT128" s="226" t="s">
        <v>128</v>
      </c>
      <c r="AU128" s="226" t="s">
        <v>89</v>
      </c>
      <c r="AY128" s="14" t="s">
        <v>125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4" t="s">
        <v>87</v>
      </c>
      <c r="BK128" s="227">
        <f>ROUND(I128*H128,2)</f>
        <v>0</v>
      </c>
      <c r="BL128" s="14" t="s">
        <v>132</v>
      </c>
      <c r="BM128" s="226" t="s">
        <v>137</v>
      </c>
    </row>
    <row r="129" spans="1:65" s="2" customFormat="1" ht="156.75" customHeight="1">
      <c r="A129" s="35"/>
      <c r="B129" s="36"/>
      <c r="C129" s="215" t="s">
        <v>138</v>
      </c>
      <c r="D129" s="215" t="s">
        <v>128</v>
      </c>
      <c r="E129" s="216" t="s">
        <v>139</v>
      </c>
      <c r="F129" s="217" t="s">
        <v>140</v>
      </c>
      <c r="G129" s="218" t="s">
        <v>141</v>
      </c>
      <c r="H129" s="219">
        <v>535.21</v>
      </c>
      <c r="I129" s="220"/>
      <c r="J129" s="221">
        <f>ROUND(I129*H129,2)</f>
        <v>0</v>
      </c>
      <c r="K129" s="217" t="s">
        <v>1</v>
      </c>
      <c r="L129" s="41"/>
      <c r="M129" s="222" t="s">
        <v>1</v>
      </c>
      <c r="N129" s="223" t="s">
        <v>44</v>
      </c>
      <c r="O129" s="88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6" t="s">
        <v>132</v>
      </c>
      <c r="AT129" s="226" t="s">
        <v>128</v>
      </c>
      <c r="AU129" s="226" t="s">
        <v>89</v>
      </c>
      <c r="AY129" s="14" t="s">
        <v>125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4" t="s">
        <v>87</v>
      </c>
      <c r="BK129" s="227">
        <f>ROUND(I129*H129,2)</f>
        <v>0</v>
      </c>
      <c r="BL129" s="14" t="s">
        <v>132</v>
      </c>
      <c r="BM129" s="226" t="s">
        <v>142</v>
      </c>
    </row>
    <row r="130" spans="1:65" s="2" customFormat="1" ht="156.75" customHeight="1">
      <c r="A130" s="35"/>
      <c r="B130" s="36"/>
      <c r="C130" s="215" t="s">
        <v>143</v>
      </c>
      <c r="D130" s="215" t="s">
        <v>128</v>
      </c>
      <c r="E130" s="216" t="s">
        <v>144</v>
      </c>
      <c r="F130" s="217" t="s">
        <v>145</v>
      </c>
      <c r="G130" s="218" t="s">
        <v>141</v>
      </c>
      <c r="H130" s="219">
        <v>535.21</v>
      </c>
      <c r="I130" s="220"/>
      <c r="J130" s="221">
        <f>ROUND(I130*H130,2)</f>
        <v>0</v>
      </c>
      <c r="K130" s="217" t="s">
        <v>1</v>
      </c>
      <c r="L130" s="41"/>
      <c r="M130" s="222" t="s">
        <v>1</v>
      </c>
      <c r="N130" s="223" t="s">
        <v>44</v>
      </c>
      <c r="O130" s="88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6" t="s">
        <v>132</v>
      </c>
      <c r="AT130" s="226" t="s">
        <v>128</v>
      </c>
      <c r="AU130" s="226" t="s">
        <v>89</v>
      </c>
      <c r="AY130" s="14" t="s">
        <v>125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4" t="s">
        <v>87</v>
      </c>
      <c r="BK130" s="227">
        <f>ROUND(I130*H130,2)</f>
        <v>0</v>
      </c>
      <c r="BL130" s="14" t="s">
        <v>132</v>
      </c>
      <c r="BM130" s="226" t="s">
        <v>146</v>
      </c>
    </row>
    <row r="131" spans="1:65" s="2" customFormat="1" ht="90" customHeight="1">
      <c r="A131" s="35"/>
      <c r="B131" s="36"/>
      <c r="C131" s="215" t="s">
        <v>147</v>
      </c>
      <c r="D131" s="215" t="s">
        <v>128</v>
      </c>
      <c r="E131" s="216" t="s">
        <v>148</v>
      </c>
      <c r="F131" s="217" t="s">
        <v>149</v>
      </c>
      <c r="G131" s="218" t="s">
        <v>131</v>
      </c>
      <c r="H131" s="219">
        <v>1509.76</v>
      </c>
      <c r="I131" s="220"/>
      <c r="J131" s="221">
        <f>ROUND(I131*H131,2)</f>
        <v>0</v>
      </c>
      <c r="K131" s="217" t="s">
        <v>1</v>
      </c>
      <c r="L131" s="41"/>
      <c r="M131" s="222" t="s">
        <v>1</v>
      </c>
      <c r="N131" s="223" t="s">
        <v>44</v>
      </c>
      <c r="O131" s="88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6" t="s">
        <v>132</v>
      </c>
      <c r="AT131" s="226" t="s">
        <v>128</v>
      </c>
      <c r="AU131" s="226" t="s">
        <v>89</v>
      </c>
      <c r="AY131" s="14" t="s">
        <v>125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4" t="s">
        <v>87</v>
      </c>
      <c r="BK131" s="227">
        <f>ROUND(I131*H131,2)</f>
        <v>0</v>
      </c>
      <c r="BL131" s="14" t="s">
        <v>132</v>
      </c>
      <c r="BM131" s="226" t="s">
        <v>150</v>
      </c>
    </row>
    <row r="132" spans="1:65" s="2" customFormat="1" ht="128.55" customHeight="1">
      <c r="A132" s="35"/>
      <c r="B132" s="36"/>
      <c r="C132" s="215" t="s">
        <v>87</v>
      </c>
      <c r="D132" s="215" t="s">
        <v>128</v>
      </c>
      <c r="E132" s="216" t="s">
        <v>151</v>
      </c>
      <c r="F132" s="217" t="s">
        <v>152</v>
      </c>
      <c r="G132" s="218" t="s">
        <v>131</v>
      </c>
      <c r="H132" s="219">
        <v>1302</v>
      </c>
      <c r="I132" s="220"/>
      <c r="J132" s="221">
        <f>ROUND(I132*H132,2)</f>
        <v>0</v>
      </c>
      <c r="K132" s="217" t="s">
        <v>153</v>
      </c>
      <c r="L132" s="41"/>
      <c r="M132" s="222" t="s">
        <v>1</v>
      </c>
      <c r="N132" s="223" t="s">
        <v>44</v>
      </c>
      <c r="O132" s="88"/>
      <c r="P132" s="224">
        <f>O132*H132</f>
        <v>0</v>
      </c>
      <c r="Q132" s="224">
        <v>3E-05</v>
      </c>
      <c r="R132" s="224">
        <f>Q132*H132</f>
        <v>0.039060000000000004</v>
      </c>
      <c r="S132" s="224">
        <v>0.069</v>
      </c>
      <c r="T132" s="225">
        <f>S132*H132</f>
        <v>89.83800000000001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6" t="s">
        <v>132</v>
      </c>
      <c r="AT132" s="226" t="s">
        <v>128</v>
      </c>
      <c r="AU132" s="226" t="s">
        <v>89</v>
      </c>
      <c r="AY132" s="14" t="s">
        <v>125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4" t="s">
        <v>87</v>
      </c>
      <c r="BK132" s="227">
        <f>ROUND(I132*H132,2)</f>
        <v>0</v>
      </c>
      <c r="BL132" s="14" t="s">
        <v>132</v>
      </c>
      <c r="BM132" s="226" t="s">
        <v>154</v>
      </c>
    </row>
    <row r="133" spans="1:65" s="2" customFormat="1" ht="90" customHeight="1">
      <c r="A133" s="35"/>
      <c r="B133" s="36"/>
      <c r="C133" s="215" t="s">
        <v>155</v>
      </c>
      <c r="D133" s="215" t="s">
        <v>128</v>
      </c>
      <c r="E133" s="216" t="s">
        <v>156</v>
      </c>
      <c r="F133" s="217" t="s">
        <v>157</v>
      </c>
      <c r="G133" s="218" t="s">
        <v>131</v>
      </c>
      <c r="H133" s="219">
        <v>14000</v>
      </c>
      <c r="I133" s="220"/>
      <c r="J133" s="221">
        <f>ROUND(I133*H133,2)</f>
        <v>0</v>
      </c>
      <c r="K133" s="217" t="s">
        <v>153</v>
      </c>
      <c r="L133" s="41"/>
      <c r="M133" s="222" t="s">
        <v>1</v>
      </c>
      <c r="N133" s="223" t="s">
        <v>44</v>
      </c>
      <c r="O133" s="88"/>
      <c r="P133" s="224">
        <f>O133*H133</f>
        <v>0</v>
      </c>
      <c r="Q133" s="224">
        <v>5E-05</v>
      </c>
      <c r="R133" s="224">
        <f>Q133*H133</f>
        <v>0.7000000000000001</v>
      </c>
      <c r="S133" s="224">
        <v>0.069</v>
      </c>
      <c r="T133" s="225">
        <f>S133*H133</f>
        <v>966.0000000000001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6" t="s">
        <v>132</v>
      </c>
      <c r="AT133" s="226" t="s">
        <v>128</v>
      </c>
      <c r="AU133" s="226" t="s">
        <v>89</v>
      </c>
      <c r="AY133" s="14" t="s">
        <v>125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4" t="s">
        <v>87</v>
      </c>
      <c r="BK133" s="227">
        <f>ROUND(I133*H133,2)</f>
        <v>0</v>
      </c>
      <c r="BL133" s="14" t="s">
        <v>132</v>
      </c>
      <c r="BM133" s="226" t="s">
        <v>158</v>
      </c>
    </row>
    <row r="134" spans="1:65" s="2" customFormat="1" ht="66.75" customHeight="1">
      <c r="A134" s="35"/>
      <c r="B134" s="36"/>
      <c r="C134" s="215" t="s">
        <v>159</v>
      </c>
      <c r="D134" s="215" t="s">
        <v>128</v>
      </c>
      <c r="E134" s="216" t="s">
        <v>160</v>
      </c>
      <c r="F134" s="217" t="s">
        <v>161</v>
      </c>
      <c r="G134" s="218" t="s">
        <v>131</v>
      </c>
      <c r="H134" s="219">
        <v>1199</v>
      </c>
      <c r="I134" s="220"/>
      <c r="J134" s="221">
        <f>ROUND(I134*H134,2)</f>
        <v>0</v>
      </c>
      <c r="K134" s="217" t="s">
        <v>1</v>
      </c>
      <c r="L134" s="41"/>
      <c r="M134" s="222" t="s">
        <v>1</v>
      </c>
      <c r="N134" s="223" t="s">
        <v>44</v>
      </c>
      <c r="O134" s="88"/>
      <c r="P134" s="224">
        <f>O134*H134</f>
        <v>0</v>
      </c>
      <c r="Q134" s="224">
        <v>7E-05</v>
      </c>
      <c r="R134" s="224">
        <f>Q134*H134</f>
        <v>0.08392999999999999</v>
      </c>
      <c r="S134" s="224">
        <v>0.115</v>
      </c>
      <c r="T134" s="225">
        <f>S134*H134</f>
        <v>137.88500000000002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6" t="s">
        <v>132</v>
      </c>
      <c r="AT134" s="226" t="s">
        <v>128</v>
      </c>
      <c r="AU134" s="226" t="s">
        <v>89</v>
      </c>
      <c r="AY134" s="14" t="s">
        <v>125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4" t="s">
        <v>87</v>
      </c>
      <c r="BK134" s="227">
        <f>ROUND(I134*H134,2)</f>
        <v>0</v>
      </c>
      <c r="BL134" s="14" t="s">
        <v>132</v>
      </c>
      <c r="BM134" s="226" t="s">
        <v>162</v>
      </c>
    </row>
    <row r="135" spans="1:65" s="2" customFormat="1" ht="62.7" customHeight="1">
      <c r="A135" s="35"/>
      <c r="B135" s="36"/>
      <c r="C135" s="215" t="s">
        <v>163</v>
      </c>
      <c r="D135" s="215" t="s">
        <v>128</v>
      </c>
      <c r="E135" s="216" t="s">
        <v>164</v>
      </c>
      <c r="F135" s="217" t="s">
        <v>165</v>
      </c>
      <c r="G135" s="218" t="s">
        <v>131</v>
      </c>
      <c r="H135" s="219">
        <v>9743</v>
      </c>
      <c r="I135" s="220"/>
      <c r="J135" s="221">
        <f>ROUND(I135*H135,2)</f>
        <v>0</v>
      </c>
      <c r="K135" s="217" t="s">
        <v>1</v>
      </c>
      <c r="L135" s="41"/>
      <c r="M135" s="222" t="s">
        <v>1</v>
      </c>
      <c r="N135" s="223" t="s">
        <v>44</v>
      </c>
      <c r="O135" s="88"/>
      <c r="P135" s="224">
        <f>O135*H135</f>
        <v>0</v>
      </c>
      <c r="Q135" s="224">
        <v>6E-05</v>
      </c>
      <c r="R135" s="224">
        <f>Q135*H135</f>
        <v>0.58458</v>
      </c>
      <c r="S135" s="224">
        <v>0.075</v>
      </c>
      <c r="T135" s="225">
        <f>S135*H135</f>
        <v>730.725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6" t="s">
        <v>132</v>
      </c>
      <c r="AT135" s="226" t="s">
        <v>128</v>
      </c>
      <c r="AU135" s="226" t="s">
        <v>89</v>
      </c>
      <c r="AY135" s="14" t="s">
        <v>125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4" t="s">
        <v>87</v>
      </c>
      <c r="BK135" s="227">
        <f>ROUND(I135*H135,2)</f>
        <v>0</v>
      </c>
      <c r="BL135" s="14" t="s">
        <v>132</v>
      </c>
      <c r="BM135" s="226" t="s">
        <v>166</v>
      </c>
    </row>
    <row r="136" spans="1:65" s="2" customFormat="1" ht="76.35" customHeight="1">
      <c r="A136" s="35"/>
      <c r="B136" s="36"/>
      <c r="C136" s="215" t="s">
        <v>132</v>
      </c>
      <c r="D136" s="215" t="s">
        <v>128</v>
      </c>
      <c r="E136" s="216" t="s">
        <v>167</v>
      </c>
      <c r="F136" s="217" t="s">
        <v>168</v>
      </c>
      <c r="G136" s="218" t="s">
        <v>169</v>
      </c>
      <c r="H136" s="219">
        <v>2.5</v>
      </c>
      <c r="I136" s="220"/>
      <c r="J136" s="221">
        <f>ROUND(I136*H136,2)</f>
        <v>0</v>
      </c>
      <c r="K136" s="217" t="s">
        <v>153</v>
      </c>
      <c r="L136" s="41"/>
      <c r="M136" s="222" t="s">
        <v>1</v>
      </c>
      <c r="N136" s="223" t="s">
        <v>44</v>
      </c>
      <c r="O136" s="88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6" t="s">
        <v>132</v>
      </c>
      <c r="AT136" s="226" t="s">
        <v>128</v>
      </c>
      <c r="AU136" s="226" t="s">
        <v>89</v>
      </c>
      <c r="AY136" s="14" t="s">
        <v>125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4" t="s">
        <v>87</v>
      </c>
      <c r="BK136" s="227">
        <f>ROUND(I136*H136,2)</f>
        <v>0</v>
      </c>
      <c r="BL136" s="14" t="s">
        <v>132</v>
      </c>
      <c r="BM136" s="226" t="s">
        <v>170</v>
      </c>
    </row>
    <row r="137" spans="1:63" s="12" customFormat="1" ht="22.8" customHeight="1">
      <c r="A137" s="12"/>
      <c r="B137" s="199"/>
      <c r="C137" s="200"/>
      <c r="D137" s="201" t="s">
        <v>78</v>
      </c>
      <c r="E137" s="213" t="s">
        <v>171</v>
      </c>
      <c r="F137" s="213" t="s">
        <v>172</v>
      </c>
      <c r="G137" s="200"/>
      <c r="H137" s="200"/>
      <c r="I137" s="203"/>
      <c r="J137" s="214">
        <f>BK137</f>
        <v>0</v>
      </c>
      <c r="K137" s="200"/>
      <c r="L137" s="205"/>
      <c r="M137" s="206"/>
      <c r="N137" s="207"/>
      <c r="O137" s="207"/>
      <c r="P137" s="208">
        <f>P138</f>
        <v>0</v>
      </c>
      <c r="Q137" s="207"/>
      <c r="R137" s="208">
        <f>R138</f>
        <v>0</v>
      </c>
      <c r="S137" s="207"/>
      <c r="T137" s="20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0" t="s">
        <v>87</v>
      </c>
      <c r="AT137" s="211" t="s">
        <v>78</v>
      </c>
      <c r="AU137" s="211" t="s">
        <v>87</v>
      </c>
      <c r="AY137" s="210" t="s">
        <v>125</v>
      </c>
      <c r="BK137" s="212">
        <f>BK138</f>
        <v>0</v>
      </c>
    </row>
    <row r="138" spans="1:65" s="2" customFormat="1" ht="44.25" customHeight="1">
      <c r="A138" s="35"/>
      <c r="B138" s="36"/>
      <c r="C138" s="215" t="s">
        <v>173</v>
      </c>
      <c r="D138" s="215" t="s">
        <v>128</v>
      </c>
      <c r="E138" s="216" t="s">
        <v>174</v>
      </c>
      <c r="F138" s="217" t="s">
        <v>175</v>
      </c>
      <c r="G138" s="218" t="s">
        <v>176</v>
      </c>
      <c r="H138" s="219">
        <v>76.8</v>
      </c>
      <c r="I138" s="220"/>
      <c r="J138" s="221">
        <f>ROUND(I138*H138,2)</f>
        <v>0</v>
      </c>
      <c r="K138" s="217" t="s">
        <v>153</v>
      </c>
      <c r="L138" s="41"/>
      <c r="M138" s="222" t="s">
        <v>1</v>
      </c>
      <c r="N138" s="223" t="s">
        <v>44</v>
      </c>
      <c r="O138" s="88"/>
      <c r="P138" s="224">
        <f>O138*H138</f>
        <v>0</v>
      </c>
      <c r="Q138" s="224">
        <v>0</v>
      </c>
      <c r="R138" s="224">
        <f>Q138*H138</f>
        <v>0</v>
      </c>
      <c r="S138" s="224">
        <v>0</v>
      </c>
      <c r="T138" s="22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6" t="s">
        <v>132</v>
      </c>
      <c r="AT138" s="226" t="s">
        <v>128</v>
      </c>
      <c r="AU138" s="226" t="s">
        <v>89</v>
      </c>
      <c r="AY138" s="14" t="s">
        <v>125</v>
      </c>
      <c r="BE138" s="227">
        <f>IF(N138="základní",J138,0)</f>
        <v>0</v>
      </c>
      <c r="BF138" s="227">
        <f>IF(N138="snížená",J138,0)</f>
        <v>0</v>
      </c>
      <c r="BG138" s="227">
        <f>IF(N138="zákl. přenesená",J138,0)</f>
        <v>0</v>
      </c>
      <c r="BH138" s="227">
        <f>IF(N138="sníž. přenesená",J138,0)</f>
        <v>0</v>
      </c>
      <c r="BI138" s="227">
        <f>IF(N138="nulová",J138,0)</f>
        <v>0</v>
      </c>
      <c r="BJ138" s="14" t="s">
        <v>87</v>
      </c>
      <c r="BK138" s="227">
        <f>ROUND(I138*H138,2)</f>
        <v>0</v>
      </c>
      <c r="BL138" s="14" t="s">
        <v>132</v>
      </c>
      <c r="BM138" s="226" t="s">
        <v>177</v>
      </c>
    </row>
    <row r="139" spans="1:63" s="12" customFormat="1" ht="22.8" customHeight="1">
      <c r="A139" s="12"/>
      <c r="B139" s="199"/>
      <c r="C139" s="200"/>
      <c r="D139" s="201" t="s">
        <v>78</v>
      </c>
      <c r="E139" s="213" t="s">
        <v>178</v>
      </c>
      <c r="F139" s="213" t="s">
        <v>179</v>
      </c>
      <c r="G139" s="200"/>
      <c r="H139" s="200"/>
      <c r="I139" s="203"/>
      <c r="J139" s="214">
        <f>BK139</f>
        <v>0</v>
      </c>
      <c r="K139" s="200"/>
      <c r="L139" s="205"/>
      <c r="M139" s="206"/>
      <c r="N139" s="207"/>
      <c r="O139" s="207"/>
      <c r="P139" s="208">
        <f>SUM(P140:P150)</f>
        <v>0</v>
      </c>
      <c r="Q139" s="207"/>
      <c r="R139" s="208">
        <f>SUM(R140:R150)</f>
        <v>5911.924256</v>
      </c>
      <c r="S139" s="207"/>
      <c r="T139" s="209">
        <f>SUM(T140:T150)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0" t="s">
        <v>87</v>
      </c>
      <c r="AT139" s="211" t="s">
        <v>78</v>
      </c>
      <c r="AU139" s="211" t="s">
        <v>87</v>
      </c>
      <c r="AY139" s="210" t="s">
        <v>125</v>
      </c>
      <c r="BK139" s="212">
        <f>SUM(BK140:BK150)</f>
        <v>0</v>
      </c>
    </row>
    <row r="140" spans="1:65" s="2" customFormat="1" ht="44.25" customHeight="1">
      <c r="A140" s="35"/>
      <c r="B140" s="36"/>
      <c r="C140" s="215" t="s">
        <v>180</v>
      </c>
      <c r="D140" s="215" t="s">
        <v>128</v>
      </c>
      <c r="E140" s="216" t="s">
        <v>181</v>
      </c>
      <c r="F140" s="217" t="s">
        <v>182</v>
      </c>
      <c r="G140" s="218" t="s">
        <v>131</v>
      </c>
      <c r="H140" s="219">
        <v>40245</v>
      </c>
      <c r="I140" s="220"/>
      <c r="J140" s="221">
        <f>ROUND(I140*H140,2)</f>
        <v>0</v>
      </c>
      <c r="K140" s="217" t="s">
        <v>153</v>
      </c>
      <c r="L140" s="41"/>
      <c r="M140" s="222" t="s">
        <v>1</v>
      </c>
      <c r="N140" s="223" t="s">
        <v>44</v>
      </c>
      <c r="O140" s="88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6" t="s">
        <v>132</v>
      </c>
      <c r="AT140" s="226" t="s">
        <v>128</v>
      </c>
      <c r="AU140" s="226" t="s">
        <v>89</v>
      </c>
      <c r="AY140" s="14" t="s">
        <v>125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4" t="s">
        <v>87</v>
      </c>
      <c r="BK140" s="227">
        <f>ROUND(I140*H140,2)</f>
        <v>0</v>
      </c>
      <c r="BL140" s="14" t="s">
        <v>132</v>
      </c>
      <c r="BM140" s="226" t="s">
        <v>183</v>
      </c>
    </row>
    <row r="141" spans="1:65" s="2" customFormat="1" ht="62.7" customHeight="1">
      <c r="A141" s="35"/>
      <c r="B141" s="36"/>
      <c r="C141" s="215" t="s">
        <v>184</v>
      </c>
      <c r="D141" s="215" t="s">
        <v>128</v>
      </c>
      <c r="E141" s="216" t="s">
        <v>185</v>
      </c>
      <c r="F141" s="217" t="s">
        <v>186</v>
      </c>
      <c r="G141" s="218" t="s">
        <v>131</v>
      </c>
      <c r="H141" s="219">
        <v>37744</v>
      </c>
      <c r="I141" s="220"/>
      <c r="J141" s="221">
        <f>ROUND(I141*H141,2)</f>
        <v>0</v>
      </c>
      <c r="K141" s="217" t="s">
        <v>153</v>
      </c>
      <c r="L141" s="41"/>
      <c r="M141" s="222" t="s">
        <v>1</v>
      </c>
      <c r="N141" s="223" t="s">
        <v>44</v>
      </c>
      <c r="O141" s="88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6" t="s">
        <v>132</v>
      </c>
      <c r="AT141" s="226" t="s">
        <v>128</v>
      </c>
      <c r="AU141" s="226" t="s">
        <v>89</v>
      </c>
      <c r="AY141" s="14" t="s">
        <v>125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4" t="s">
        <v>87</v>
      </c>
      <c r="BK141" s="227">
        <f>ROUND(I141*H141,2)</f>
        <v>0</v>
      </c>
      <c r="BL141" s="14" t="s">
        <v>132</v>
      </c>
      <c r="BM141" s="226" t="s">
        <v>187</v>
      </c>
    </row>
    <row r="142" spans="1:65" s="2" customFormat="1" ht="44.25" customHeight="1">
      <c r="A142" s="35"/>
      <c r="B142" s="36"/>
      <c r="C142" s="215" t="s">
        <v>8</v>
      </c>
      <c r="D142" s="215" t="s">
        <v>128</v>
      </c>
      <c r="E142" s="216" t="s">
        <v>188</v>
      </c>
      <c r="F142" s="217" t="s">
        <v>189</v>
      </c>
      <c r="G142" s="218" t="s">
        <v>131</v>
      </c>
      <c r="H142" s="219">
        <v>38105</v>
      </c>
      <c r="I142" s="220"/>
      <c r="J142" s="221">
        <f>ROUND(I142*H142,2)</f>
        <v>0</v>
      </c>
      <c r="K142" s="217" t="s">
        <v>153</v>
      </c>
      <c r="L142" s="41"/>
      <c r="M142" s="222" t="s">
        <v>1</v>
      </c>
      <c r="N142" s="223" t="s">
        <v>44</v>
      </c>
      <c r="O142" s="88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6" t="s">
        <v>132</v>
      </c>
      <c r="AT142" s="226" t="s">
        <v>128</v>
      </c>
      <c r="AU142" s="226" t="s">
        <v>89</v>
      </c>
      <c r="AY142" s="14" t="s">
        <v>125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4" t="s">
        <v>87</v>
      </c>
      <c r="BK142" s="227">
        <f>ROUND(I142*H142,2)</f>
        <v>0</v>
      </c>
      <c r="BL142" s="14" t="s">
        <v>132</v>
      </c>
      <c r="BM142" s="226" t="s">
        <v>190</v>
      </c>
    </row>
    <row r="143" spans="1:65" s="2" customFormat="1" ht="62.7" customHeight="1">
      <c r="A143" s="35"/>
      <c r="B143" s="36"/>
      <c r="C143" s="215" t="s">
        <v>191</v>
      </c>
      <c r="D143" s="215" t="s">
        <v>128</v>
      </c>
      <c r="E143" s="216" t="s">
        <v>192</v>
      </c>
      <c r="F143" s="217" t="s">
        <v>193</v>
      </c>
      <c r="G143" s="218" t="s">
        <v>131</v>
      </c>
      <c r="H143" s="219">
        <v>40245</v>
      </c>
      <c r="I143" s="220"/>
      <c r="J143" s="221">
        <f>ROUND(I143*H143,2)</f>
        <v>0</v>
      </c>
      <c r="K143" s="217" t="s">
        <v>153</v>
      </c>
      <c r="L143" s="41"/>
      <c r="M143" s="222" t="s">
        <v>1</v>
      </c>
      <c r="N143" s="223" t="s">
        <v>44</v>
      </c>
      <c r="O143" s="88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6" t="s">
        <v>132</v>
      </c>
      <c r="AT143" s="226" t="s">
        <v>128</v>
      </c>
      <c r="AU143" s="226" t="s">
        <v>89</v>
      </c>
      <c r="AY143" s="14" t="s">
        <v>125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4" t="s">
        <v>87</v>
      </c>
      <c r="BK143" s="227">
        <f>ROUND(I143*H143,2)</f>
        <v>0</v>
      </c>
      <c r="BL143" s="14" t="s">
        <v>132</v>
      </c>
      <c r="BM143" s="226" t="s">
        <v>194</v>
      </c>
    </row>
    <row r="144" spans="1:65" s="2" customFormat="1" ht="114.9" customHeight="1">
      <c r="A144" s="35"/>
      <c r="B144" s="36"/>
      <c r="C144" s="215" t="s">
        <v>195</v>
      </c>
      <c r="D144" s="215" t="s">
        <v>128</v>
      </c>
      <c r="E144" s="216" t="s">
        <v>196</v>
      </c>
      <c r="F144" s="217" t="s">
        <v>197</v>
      </c>
      <c r="G144" s="218" t="s">
        <v>141</v>
      </c>
      <c r="H144" s="219">
        <v>3495.472</v>
      </c>
      <c r="I144" s="220"/>
      <c r="J144" s="221">
        <f>ROUND(I144*H144,2)</f>
        <v>0</v>
      </c>
      <c r="K144" s="217" t="s">
        <v>1</v>
      </c>
      <c r="L144" s="41"/>
      <c r="M144" s="222" t="s">
        <v>1</v>
      </c>
      <c r="N144" s="223" t="s">
        <v>44</v>
      </c>
      <c r="O144" s="88"/>
      <c r="P144" s="224">
        <f>O144*H144</f>
        <v>0</v>
      </c>
      <c r="Q144" s="224">
        <v>1</v>
      </c>
      <c r="R144" s="224">
        <f>Q144*H144</f>
        <v>3495.472</v>
      </c>
      <c r="S144" s="224">
        <v>0</v>
      </c>
      <c r="T144" s="22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6" t="s">
        <v>132</v>
      </c>
      <c r="AT144" s="226" t="s">
        <v>128</v>
      </c>
      <c r="AU144" s="226" t="s">
        <v>89</v>
      </c>
      <c r="AY144" s="14" t="s">
        <v>125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4" t="s">
        <v>87</v>
      </c>
      <c r="BK144" s="227">
        <f>ROUND(I144*H144,2)</f>
        <v>0</v>
      </c>
      <c r="BL144" s="14" t="s">
        <v>132</v>
      </c>
      <c r="BM144" s="226" t="s">
        <v>198</v>
      </c>
    </row>
    <row r="145" spans="1:65" s="2" customFormat="1" ht="62.7" customHeight="1">
      <c r="A145" s="35"/>
      <c r="B145" s="36"/>
      <c r="C145" s="215" t="s">
        <v>199</v>
      </c>
      <c r="D145" s="215" t="s">
        <v>128</v>
      </c>
      <c r="E145" s="216" t="s">
        <v>200</v>
      </c>
      <c r="F145" s="217" t="s">
        <v>201</v>
      </c>
      <c r="G145" s="218" t="s">
        <v>131</v>
      </c>
      <c r="H145" s="219">
        <v>26420.8</v>
      </c>
      <c r="I145" s="220"/>
      <c r="J145" s="221">
        <f>ROUND(I145*H145,2)</f>
        <v>0</v>
      </c>
      <c r="K145" s="217" t="s">
        <v>153</v>
      </c>
      <c r="L145" s="41"/>
      <c r="M145" s="222" t="s">
        <v>1</v>
      </c>
      <c r="N145" s="223" t="s">
        <v>44</v>
      </c>
      <c r="O145" s="88"/>
      <c r="P145" s="224">
        <f>O145*H145</f>
        <v>0</v>
      </c>
      <c r="Q145" s="224">
        <v>0.00034</v>
      </c>
      <c r="R145" s="224">
        <f>Q145*H145</f>
        <v>8.983072</v>
      </c>
      <c r="S145" s="224">
        <v>0</v>
      </c>
      <c r="T145" s="22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6" t="s">
        <v>132</v>
      </c>
      <c r="AT145" s="226" t="s">
        <v>128</v>
      </c>
      <c r="AU145" s="226" t="s">
        <v>89</v>
      </c>
      <c r="AY145" s="14" t="s">
        <v>125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4" t="s">
        <v>87</v>
      </c>
      <c r="BK145" s="227">
        <f>ROUND(I145*H145,2)</f>
        <v>0</v>
      </c>
      <c r="BL145" s="14" t="s">
        <v>132</v>
      </c>
      <c r="BM145" s="226" t="s">
        <v>202</v>
      </c>
    </row>
    <row r="146" spans="1:65" s="2" customFormat="1" ht="78" customHeight="1">
      <c r="A146" s="35"/>
      <c r="B146" s="36"/>
      <c r="C146" s="215" t="s">
        <v>203</v>
      </c>
      <c r="D146" s="215" t="s">
        <v>128</v>
      </c>
      <c r="E146" s="216" t="s">
        <v>204</v>
      </c>
      <c r="F146" s="217" t="s">
        <v>205</v>
      </c>
      <c r="G146" s="218" t="s">
        <v>131</v>
      </c>
      <c r="H146" s="219">
        <v>3774.4</v>
      </c>
      <c r="I146" s="220"/>
      <c r="J146" s="221">
        <f>ROUND(I146*H146,2)</f>
        <v>0</v>
      </c>
      <c r="K146" s="217" t="s">
        <v>153</v>
      </c>
      <c r="L146" s="41"/>
      <c r="M146" s="222" t="s">
        <v>1</v>
      </c>
      <c r="N146" s="223" t="s">
        <v>44</v>
      </c>
      <c r="O146" s="88"/>
      <c r="P146" s="224">
        <f>O146*H146</f>
        <v>0</v>
      </c>
      <c r="Q146" s="224">
        <v>0.01386</v>
      </c>
      <c r="R146" s="224">
        <f>Q146*H146</f>
        <v>52.31318400000001</v>
      </c>
      <c r="S146" s="224">
        <v>0</v>
      </c>
      <c r="T146" s="22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6" t="s">
        <v>132</v>
      </c>
      <c r="AT146" s="226" t="s">
        <v>128</v>
      </c>
      <c r="AU146" s="226" t="s">
        <v>89</v>
      </c>
      <c r="AY146" s="14" t="s">
        <v>125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4" t="s">
        <v>87</v>
      </c>
      <c r="BK146" s="227">
        <f>ROUND(I146*H146,2)</f>
        <v>0</v>
      </c>
      <c r="BL146" s="14" t="s">
        <v>132</v>
      </c>
      <c r="BM146" s="226" t="s">
        <v>206</v>
      </c>
    </row>
    <row r="147" spans="1:65" s="2" customFormat="1" ht="44.25" customHeight="1">
      <c r="A147" s="35"/>
      <c r="B147" s="36"/>
      <c r="C147" s="215" t="s">
        <v>207</v>
      </c>
      <c r="D147" s="215" t="s">
        <v>128</v>
      </c>
      <c r="E147" s="216" t="s">
        <v>208</v>
      </c>
      <c r="F147" s="217" t="s">
        <v>209</v>
      </c>
      <c r="G147" s="218" t="s">
        <v>131</v>
      </c>
      <c r="H147" s="219">
        <v>7269</v>
      </c>
      <c r="I147" s="220"/>
      <c r="J147" s="221">
        <f>ROUND(I147*H147,2)</f>
        <v>0</v>
      </c>
      <c r="K147" s="217" t="s">
        <v>153</v>
      </c>
      <c r="L147" s="41"/>
      <c r="M147" s="222" t="s">
        <v>1</v>
      </c>
      <c r="N147" s="223" t="s">
        <v>44</v>
      </c>
      <c r="O147" s="88"/>
      <c r="P147" s="224">
        <f>O147*H147</f>
        <v>0</v>
      </c>
      <c r="Q147" s="224">
        <v>0.324</v>
      </c>
      <c r="R147" s="224">
        <f>Q147*H147</f>
        <v>2355.156</v>
      </c>
      <c r="S147" s="224">
        <v>0</v>
      </c>
      <c r="T147" s="22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6" t="s">
        <v>132</v>
      </c>
      <c r="AT147" s="226" t="s">
        <v>128</v>
      </c>
      <c r="AU147" s="226" t="s">
        <v>89</v>
      </c>
      <c r="AY147" s="14" t="s">
        <v>125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4" t="s">
        <v>87</v>
      </c>
      <c r="BK147" s="227">
        <f>ROUND(I147*H147,2)</f>
        <v>0</v>
      </c>
      <c r="BL147" s="14" t="s">
        <v>132</v>
      </c>
      <c r="BM147" s="226" t="s">
        <v>210</v>
      </c>
    </row>
    <row r="148" spans="1:65" s="2" customFormat="1" ht="90" customHeight="1">
      <c r="A148" s="35"/>
      <c r="B148" s="36"/>
      <c r="C148" s="215" t="s">
        <v>211</v>
      </c>
      <c r="D148" s="215" t="s">
        <v>128</v>
      </c>
      <c r="E148" s="216" t="s">
        <v>212</v>
      </c>
      <c r="F148" s="217" t="s">
        <v>213</v>
      </c>
      <c r="G148" s="218" t="s">
        <v>131</v>
      </c>
      <c r="H148" s="219">
        <v>1509.76</v>
      </c>
      <c r="I148" s="220"/>
      <c r="J148" s="221">
        <f>ROUND(I148*H148,2)</f>
        <v>0</v>
      </c>
      <c r="K148" s="217" t="s">
        <v>1</v>
      </c>
      <c r="L148" s="41"/>
      <c r="M148" s="222" t="s">
        <v>1</v>
      </c>
      <c r="N148" s="223" t="s">
        <v>44</v>
      </c>
      <c r="O148" s="88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6" t="s">
        <v>132</v>
      </c>
      <c r="AT148" s="226" t="s">
        <v>128</v>
      </c>
      <c r="AU148" s="226" t="s">
        <v>89</v>
      </c>
      <c r="AY148" s="14" t="s">
        <v>125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4" t="s">
        <v>87</v>
      </c>
      <c r="BK148" s="227">
        <f>ROUND(I148*H148,2)</f>
        <v>0</v>
      </c>
      <c r="BL148" s="14" t="s">
        <v>132</v>
      </c>
      <c r="BM148" s="226" t="s">
        <v>214</v>
      </c>
    </row>
    <row r="149" spans="1:65" s="2" customFormat="1" ht="78" customHeight="1">
      <c r="A149" s="35"/>
      <c r="B149" s="36"/>
      <c r="C149" s="215" t="s">
        <v>215</v>
      </c>
      <c r="D149" s="215" t="s">
        <v>128</v>
      </c>
      <c r="E149" s="216" t="s">
        <v>216</v>
      </c>
      <c r="F149" s="217" t="s">
        <v>217</v>
      </c>
      <c r="G149" s="218" t="s">
        <v>131</v>
      </c>
      <c r="H149" s="219">
        <v>1509.76</v>
      </c>
      <c r="I149" s="220"/>
      <c r="J149" s="221">
        <f>ROUND(I149*H149,2)</f>
        <v>0</v>
      </c>
      <c r="K149" s="217" t="s">
        <v>1</v>
      </c>
      <c r="L149" s="41"/>
      <c r="M149" s="222" t="s">
        <v>1</v>
      </c>
      <c r="N149" s="223" t="s">
        <v>44</v>
      </c>
      <c r="O149" s="88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6" t="s">
        <v>132</v>
      </c>
      <c r="AT149" s="226" t="s">
        <v>128</v>
      </c>
      <c r="AU149" s="226" t="s">
        <v>89</v>
      </c>
      <c r="AY149" s="14" t="s">
        <v>125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4" t="s">
        <v>87</v>
      </c>
      <c r="BK149" s="227">
        <f>ROUND(I149*H149,2)</f>
        <v>0</v>
      </c>
      <c r="BL149" s="14" t="s">
        <v>132</v>
      </c>
      <c r="BM149" s="226" t="s">
        <v>218</v>
      </c>
    </row>
    <row r="150" spans="1:65" s="2" customFormat="1" ht="78" customHeight="1">
      <c r="A150" s="35"/>
      <c r="B150" s="36"/>
      <c r="C150" s="215" t="s">
        <v>219</v>
      </c>
      <c r="D150" s="215" t="s">
        <v>128</v>
      </c>
      <c r="E150" s="216" t="s">
        <v>220</v>
      </c>
      <c r="F150" s="217" t="s">
        <v>221</v>
      </c>
      <c r="G150" s="218" t="s">
        <v>131</v>
      </c>
      <c r="H150" s="219">
        <v>1509.76</v>
      </c>
      <c r="I150" s="220"/>
      <c r="J150" s="221">
        <f>ROUND(I150*H150,2)</f>
        <v>0</v>
      </c>
      <c r="K150" s="217" t="s">
        <v>1</v>
      </c>
      <c r="L150" s="41"/>
      <c r="M150" s="222" t="s">
        <v>1</v>
      </c>
      <c r="N150" s="223" t="s">
        <v>44</v>
      </c>
      <c r="O150" s="88"/>
      <c r="P150" s="224">
        <f>O150*H150</f>
        <v>0</v>
      </c>
      <c r="Q150" s="224">
        <v>0</v>
      </c>
      <c r="R150" s="224">
        <f>Q150*H150</f>
        <v>0</v>
      </c>
      <c r="S150" s="224">
        <v>0</v>
      </c>
      <c r="T150" s="22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6" t="s">
        <v>132</v>
      </c>
      <c r="AT150" s="226" t="s">
        <v>128</v>
      </c>
      <c r="AU150" s="226" t="s">
        <v>89</v>
      </c>
      <c r="AY150" s="14" t="s">
        <v>125</v>
      </c>
      <c r="BE150" s="227">
        <f>IF(N150="základní",J150,0)</f>
        <v>0</v>
      </c>
      <c r="BF150" s="227">
        <f>IF(N150="snížená",J150,0)</f>
        <v>0</v>
      </c>
      <c r="BG150" s="227">
        <f>IF(N150="zákl. přenesená",J150,0)</f>
        <v>0</v>
      </c>
      <c r="BH150" s="227">
        <f>IF(N150="sníž. přenesená",J150,0)</f>
        <v>0</v>
      </c>
      <c r="BI150" s="227">
        <f>IF(N150="nulová",J150,0)</f>
        <v>0</v>
      </c>
      <c r="BJ150" s="14" t="s">
        <v>87</v>
      </c>
      <c r="BK150" s="227">
        <f>ROUND(I150*H150,2)</f>
        <v>0</v>
      </c>
      <c r="BL150" s="14" t="s">
        <v>132</v>
      </c>
      <c r="BM150" s="226" t="s">
        <v>222</v>
      </c>
    </row>
    <row r="151" spans="1:63" s="12" customFormat="1" ht="22.8" customHeight="1">
      <c r="A151" s="12"/>
      <c r="B151" s="199"/>
      <c r="C151" s="200"/>
      <c r="D151" s="201" t="s">
        <v>78</v>
      </c>
      <c r="E151" s="213" t="s">
        <v>223</v>
      </c>
      <c r="F151" s="213" t="s">
        <v>224</v>
      </c>
      <c r="G151" s="200"/>
      <c r="H151" s="200"/>
      <c r="I151" s="203"/>
      <c r="J151" s="214">
        <f>BK151</f>
        <v>0</v>
      </c>
      <c r="K151" s="200"/>
      <c r="L151" s="205"/>
      <c r="M151" s="206"/>
      <c r="N151" s="207"/>
      <c r="O151" s="207"/>
      <c r="P151" s="208">
        <f>SUM(P152:P163)</f>
        <v>0</v>
      </c>
      <c r="Q151" s="207"/>
      <c r="R151" s="208">
        <f>SUM(R152:R163)</f>
        <v>465.01151500000003</v>
      </c>
      <c r="S151" s="207"/>
      <c r="T151" s="209">
        <f>SUM(T152:T163)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0" t="s">
        <v>87</v>
      </c>
      <c r="AT151" s="211" t="s">
        <v>78</v>
      </c>
      <c r="AU151" s="211" t="s">
        <v>87</v>
      </c>
      <c r="AY151" s="210" t="s">
        <v>125</v>
      </c>
      <c r="BK151" s="212">
        <f>SUM(BK152:BK163)</f>
        <v>0</v>
      </c>
    </row>
    <row r="152" spans="1:65" s="2" customFormat="1" ht="24.15" customHeight="1">
      <c r="A152" s="35"/>
      <c r="B152" s="36"/>
      <c r="C152" s="215" t="s">
        <v>225</v>
      </c>
      <c r="D152" s="215" t="s">
        <v>128</v>
      </c>
      <c r="E152" s="216" t="s">
        <v>226</v>
      </c>
      <c r="F152" s="217" t="s">
        <v>227</v>
      </c>
      <c r="G152" s="218" t="s">
        <v>228</v>
      </c>
      <c r="H152" s="219">
        <v>564</v>
      </c>
      <c r="I152" s="220"/>
      <c r="J152" s="221">
        <f>ROUND(I152*H152,2)</f>
        <v>0</v>
      </c>
      <c r="K152" s="217" t="s">
        <v>153</v>
      </c>
      <c r="L152" s="41"/>
      <c r="M152" s="222" t="s">
        <v>1</v>
      </c>
      <c r="N152" s="223" t="s">
        <v>44</v>
      </c>
      <c r="O152" s="88"/>
      <c r="P152" s="224">
        <f>O152*H152</f>
        <v>0</v>
      </c>
      <c r="Q152" s="224">
        <v>0</v>
      </c>
      <c r="R152" s="224">
        <f>Q152*H152</f>
        <v>0</v>
      </c>
      <c r="S152" s="224">
        <v>0</v>
      </c>
      <c r="T152" s="22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6" t="s">
        <v>132</v>
      </c>
      <c r="AT152" s="226" t="s">
        <v>128</v>
      </c>
      <c r="AU152" s="226" t="s">
        <v>89</v>
      </c>
      <c r="AY152" s="14" t="s">
        <v>125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4" t="s">
        <v>87</v>
      </c>
      <c r="BK152" s="227">
        <f>ROUND(I152*H152,2)</f>
        <v>0</v>
      </c>
      <c r="BL152" s="14" t="s">
        <v>132</v>
      </c>
      <c r="BM152" s="226" t="s">
        <v>229</v>
      </c>
    </row>
    <row r="153" spans="1:65" s="2" customFormat="1" ht="49.05" customHeight="1">
      <c r="A153" s="35"/>
      <c r="B153" s="36"/>
      <c r="C153" s="228" t="s">
        <v>230</v>
      </c>
      <c r="D153" s="228" t="s">
        <v>231</v>
      </c>
      <c r="E153" s="229" t="s">
        <v>232</v>
      </c>
      <c r="F153" s="230" t="s">
        <v>233</v>
      </c>
      <c r="G153" s="231" t="s">
        <v>228</v>
      </c>
      <c r="H153" s="232">
        <v>564</v>
      </c>
      <c r="I153" s="233"/>
      <c r="J153" s="234">
        <f>ROUND(I153*H153,2)</f>
        <v>0</v>
      </c>
      <c r="K153" s="230" t="s">
        <v>234</v>
      </c>
      <c r="L153" s="235"/>
      <c r="M153" s="236" t="s">
        <v>1</v>
      </c>
      <c r="N153" s="237" t="s">
        <v>44</v>
      </c>
      <c r="O153" s="88"/>
      <c r="P153" s="224">
        <f>O153*H153</f>
        <v>0</v>
      </c>
      <c r="Q153" s="224">
        <v>0.0022</v>
      </c>
      <c r="R153" s="224">
        <f>Q153*H153</f>
        <v>1.2408000000000001</v>
      </c>
      <c r="S153" s="224">
        <v>0</v>
      </c>
      <c r="T153" s="22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6" t="s">
        <v>235</v>
      </c>
      <c r="AT153" s="226" t="s">
        <v>231</v>
      </c>
      <c r="AU153" s="226" t="s">
        <v>89</v>
      </c>
      <c r="AY153" s="14" t="s">
        <v>125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4" t="s">
        <v>87</v>
      </c>
      <c r="BK153" s="227">
        <f>ROUND(I153*H153,2)</f>
        <v>0</v>
      </c>
      <c r="BL153" s="14" t="s">
        <v>132</v>
      </c>
      <c r="BM153" s="226" t="s">
        <v>236</v>
      </c>
    </row>
    <row r="154" spans="1:65" s="2" customFormat="1" ht="55.5" customHeight="1">
      <c r="A154" s="35"/>
      <c r="B154" s="36"/>
      <c r="C154" s="215" t="s">
        <v>237</v>
      </c>
      <c r="D154" s="215" t="s">
        <v>128</v>
      </c>
      <c r="E154" s="216" t="s">
        <v>238</v>
      </c>
      <c r="F154" s="217" t="s">
        <v>239</v>
      </c>
      <c r="G154" s="218" t="s">
        <v>176</v>
      </c>
      <c r="H154" s="219">
        <v>14554</v>
      </c>
      <c r="I154" s="220"/>
      <c r="J154" s="221">
        <f>ROUND(I154*H154,2)</f>
        <v>0</v>
      </c>
      <c r="K154" s="217" t="s">
        <v>153</v>
      </c>
      <c r="L154" s="41"/>
      <c r="M154" s="222" t="s">
        <v>1</v>
      </c>
      <c r="N154" s="223" t="s">
        <v>44</v>
      </c>
      <c r="O154" s="88"/>
      <c r="P154" s="224">
        <f>O154*H154</f>
        <v>0</v>
      </c>
      <c r="Q154" s="224">
        <v>0.00011</v>
      </c>
      <c r="R154" s="224">
        <f>Q154*H154</f>
        <v>1.60094</v>
      </c>
      <c r="S154" s="224">
        <v>0</v>
      </c>
      <c r="T154" s="22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6" t="s">
        <v>132</v>
      </c>
      <c r="AT154" s="226" t="s">
        <v>128</v>
      </c>
      <c r="AU154" s="226" t="s">
        <v>89</v>
      </c>
      <c r="AY154" s="14" t="s">
        <v>125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4" t="s">
        <v>87</v>
      </c>
      <c r="BK154" s="227">
        <f>ROUND(I154*H154,2)</f>
        <v>0</v>
      </c>
      <c r="BL154" s="14" t="s">
        <v>132</v>
      </c>
      <c r="BM154" s="226" t="s">
        <v>240</v>
      </c>
    </row>
    <row r="155" spans="1:65" s="2" customFormat="1" ht="37.8" customHeight="1">
      <c r="A155" s="35"/>
      <c r="B155" s="36"/>
      <c r="C155" s="215" t="s">
        <v>241</v>
      </c>
      <c r="D155" s="215" t="s">
        <v>128</v>
      </c>
      <c r="E155" s="216" t="s">
        <v>242</v>
      </c>
      <c r="F155" s="217" t="s">
        <v>243</v>
      </c>
      <c r="G155" s="218" t="s">
        <v>176</v>
      </c>
      <c r="H155" s="219">
        <v>14554</v>
      </c>
      <c r="I155" s="220"/>
      <c r="J155" s="221">
        <f>ROUND(I155*H155,2)</f>
        <v>0</v>
      </c>
      <c r="K155" s="217" t="s">
        <v>153</v>
      </c>
      <c r="L155" s="41"/>
      <c r="M155" s="222" t="s">
        <v>1</v>
      </c>
      <c r="N155" s="223" t="s">
        <v>44</v>
      </c>
      <c r="O155" s="88"/>
      <c r="P155" s="224">
        <f>O155*H155</f>
        <v>0</v>
      </c>
      <c r="Q155" s="224">
        <v>0</v>
      </c>
      <c r="R155" s="224">
        <f>Q155*H155</f>
        <v>0</v>
      </c>
      <c r="S155" s="224">
        <v>0</v>
      </c>
      <c r="T155" s="22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6" t="s">
        <v>132</v>
      </c>
      <c r="AT155" s="226" t="s">
        <v>128</v>
      </c>
      <c r="AU155" s="226" t="s">
        <v>89</v>
      </c>
      <c r="AY155" s="14" t="s">
        <v>125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4" t="s">
        <v>87</v>
      </c>
      <c r="BK155" s="227">
        <f>ROUND(I155*H155,2)</f>
        <v>0</v>
      </c>
      <c r="BL155" s="14" t="s">
        <v>132</v>
      </c>
      <c r="BM155" s="226" t="s">
        <v>244</v>
      </c>
    </row>
    <row r="156" spans="1:65" s="2" customFormat="1" ht="114.9" customHeight="1">
      <c r="A156" s="35"/>
      <c r="B156" s="36"/>
      <c r="C156" s="215" t="s">
        <v>245</v>
      </c>
      <c r="D156" s="215" t="s">
        <v>128</v>
      </c>
      <c r="E156" s="216" t="s">
        <v>246</v>
      </c>
      <c r="F156" s="217" t="s">
        <v>247</v>
      </c>
      <c r="G156" s="218" t="s">
        <v>228</v>
      </c>
      <c r="H156" s="219">
        <v>20</v>
      </c>
      <c r="I156" s="220"/>
      <c r="J156" s="221">
        <f>ROUND(I156*H156,2)</f>
        <v>0</v>
      </c>
      <c r="K156" s="217" t="s">
        <v>153</v>
      </c>
      <c r="L156" s="41"/>
      <c r="M156" s="222" t="s">
        <v>1</v>
      </c>
      <c r="N156" s="223" t="s">
        <v>44</v>
      </c>
      <c r="O156" s="88"/>
      <c r="P156" s="224">
        <f>O156*H156</f>
        <v>0</v>
      </c>
      <c r="Q156" s="224">
        <v>7.16174</v>
      </c>
      <c r="R156" s="224">
        <f>Q156*H156</f>
        <v>143.2348</v>
      </c>
      <c r="S156" s="224">
        <v>0</v>
      </c>
      <c r="T156" s="22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6" t="s">
        <v>132</v>
      </c>
      <c r="AT156" s="226" t="s">
        <v>128</v>
      </c>
      <c r="AU156" s="226" t="s">
        <v>89</v>
      </c>
      <c r="AY156" s="14" t="s">
        <v>125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4" t="s">
        <v>87</v>
      </c>
      <c r="BK156" s="227">
        <f>ROUND(I156*H156,2)</f>
        <v>0</v>
      </c>
      <c r="BL156" s="14" t="s">
        <v>132</v>
      </c>
      <c r="BM156" s="226" t="s">
        <v>248</v>
      </c>
    </row>
    <row r="157" spans="1:65" s="2" customFormat="1" ht="49.05" customHeight="1">
      <c r="A157" s="35"/>
      <c r="B157" s="36"/>
      <c r="C157" s="215" t="s">
        <v>249</v>
      </c>
      <c r="D157" s="215" t="s">
        <v>128</v>
      </c>
      <c r="E157" s="216" t="s">
        <v>250</v>
      </c>
      <c r="F157" s="217" t="s">
        <v>251</v>
      </c>
      <c r="G157" s="218" t="s">
        <v>228</v>
      </c>
      <c r="H157" s="219">
        <v>40</v>
      </c>
      <c r="I157" s="220"/>
      <c r="J157" s="221">
        <f>ROUND(I157*H157,2)</f>
        <v>0</v>
      </c>
      <c r="K157" s="217" t="s">
        <v>153</v>
      </c>
      <c r="L157" s="41"/>
      <c r="M157" s="222" t="s">
        <v>1</v>
      </c>
      <c r="N157" s="223" t="s">
        <v>44</v>
      </c>
      <c r="O157" s="88"/>
      <c r="P157" s="224">
        <f>O157*H157</f>
        <v>0</v>
      </c>
      <c r="Q157" s="224">
        <v>7.00566</v>
      </c>
      <c r="R157" s="224">
        <f>Q157*H157</f>
        <v>280.2264</v>
      </c>
      <c r="S157" s="224">
        <v>0</v>
      </c>
      <c r="T157" s="22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6" t="s">
        <v>132</v>
      </c>
      <c r="AT157" s="226" t="s">
        <v>128</v>
      </c>
      <c r="AU157" s="226" t="s">
        <v>89</v>
      </c>
      <c r="AY157" s="14" t="s">
        <v>125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4" t="s">
        <v>87</v>
      </c>
      <c r="BK157" s="227">
        <f>ROUND(I157*H157,2)</f>
        <v>0</v>
      </c>
      <c r="BL157" s="14" t="s">
        <v>132</v>
      </c>
      <c r="BM157" s="226" t="s">
        <v>252</v>
      </c>
    </row>
    <row r="158" spans="1:65" s="2" customFormat="1" ht="49.05" customHeight="1">
      <c r="A158" s="35"/>
      <c r="B158" s="36"/>
      <c r="C158" s="215" t="s">
        <v>253</v>
      </c>
      <c r="D158" s="215" t="s">
        <v>128</v>
      </c>
      <c r="E158" s="216" t="s">
        <v>254</v>
      </c>
      <c r="F158" s="217" t="s">
        <v>255</v>
      </c>
      <c r="G158" s="218" t="s">
        <v>228</v>
      </c>
      <c r="H158" s="219">
        <v>63.5</v>
      </c>
      <c r="I158" s="220"/>
      <c r="J158" s="221">
        <f>ROUND(I158*H158,2)</f>
        <v>0</v>
      </c>
      <c r="K158" s="217" t="s">
        <v>153</v>
      </c>
      <c r="L158" s="41"/>
      <c r="M158" s="222" t="s">
        <v>1</v>
      </c>
      <c r="N158" s="223" t="s">
        <v>44</v>
      </c>
      <c r="O158" s="88"/>
      <c r="P158" s="224">
        <f>O158*H158</f>
        <v>0</v>
      </c>
      <c r="Q158" s="224">
        <v>0.59927</v>
      </c>
      <c r="R158" s="224">
        <f>Q158*H158</f>
        <v>38.053644999999996</v>
      </c>
      <c r="S158" s="224">
        <v>0</v>
      </c>
      <c r="T158" s="22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6" t="s">
        <v>132</v>
      </c>
      <c r="AT158" s="226" t="s">
        <v>128</v>
      </c>
      <c r="AU158" s="226" t="s">
        <v>89</v>
      </c>
      <c r="AY158" s="14" t="s">
        <v>125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4" t="s">
        <v>87</v>
      </c>
      <c r="BK158" s="227">
        <f>ROUND(I158*H158,2)</f>
        <v>0</v>
      </c>
      <c r="BL158" s="14" t="s">
        <v>132</v>
      </c>
      <c r="BM158" s="226" t="s">
        <v>256</v>
      </c>
    </row>
    <row r="159" spans="1:65" s="2" customFormat="1" ht="24.15" customHeight="1">
      <c r="A159" s="35"/>
      <c r="B159" s="36"/>
      <c r="C159" s="215" t="s">
        <v>257</v>
      </c>
      <c r="D159" s="215" t="s">
        <v>128</v>
      </c>
      <c r="E159" s="216" t="s">
        <v>258</v>
      </c>
      <c r="F159" s="217" t="s">
        <v>259</v>
      </c>
      <c r="G159" s="218" t="s">
        <v>176</v>
      </c>
      <c r="H159" s="219">
        <v>48.6</v>
      </c>
      <c r="I159" s="220"/>
      <c r="J159" s="221">
        <f>ROUND(I159*H159,2)</f>
        <v>0</v>
      </c>
      <c r="K159" s="217" t="s">
        <v>153</v>
      </c>
      <c r="L159" s="41"/>
      <c r="M159" s="222" t="s">
        <v>1</v>
      </c>
      <c r="N159" s="223" t="s">
        <v>44</v>
      </c>
      <c r="O159" s="88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6" t="s">
        <v>132</v>
      </c>
      <c r="AT159" s="226" t="s">
        <v>128</v>
      </c>
      <c r="AU159" s="226" t="s">
        <v>89</v>
      </c>
      <c r="AY159" s="14" t="s">
        <v>125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4" t="s">
        <v>87</v>
      </c>
      <c r="BK159" s="227">
        <f>ROUND(I159*H159,2)</f>
        <v>0</v>
      </c>
      <c r="BL159" s="14" t="s">
        <v>132</v>
      </c>
      <c r="BM159" s="226" t="s">
        <v>260</v>
      </c>
    </row>
    <row r="160" spans="1:65" s="2" customFormat="1" ht="37.8" customHeight="1">
      <c r="A160" s="35"/>
      <c r="B160" s="36"/>
      <c r="C160" s="215" t="s">
        <v>261</v>
      </c>
      <c r="D160" s="215" t="s">
        <v>128</v>
      </c>
      <c r="E160" s="216" t="s">
        <v>262</v>
      </c>
      <c r="F160" s="217" t="s">
        <v>263</v>
      </c>
      <c r="G160" s="218" t="s">
        <v>176</v>
      </c>
      <c r="H160" s="219">
        <v>48.6</v>
      </c>
      <c r="I160" s="220"/>
      <c r="J160" s="221">
        <f>ROUND(I160*H160,2)</f>
        <v>0</v>
      </c>
      <c r="K160" s="217" t="s">
        <v>153</v>
      </c>
      <c r="L160" s="41"/>
      <c r="M160" s="222" t="s">
        <v>1</v>
      </c>
      <c r="N160" s="223" t="s">
        <v>44</v>
      </c>
      <c r="O160" s="88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6" t="s">
        <v>132</v>
      </c>
      <c r="AT160" s="226" t="s">
        <v>128</v>
      </c>
      <c r="AU160" s="226" t="s">
        <v>89</v>
      </c>
      <c r="AY160" s="14" t="s">
        <v>125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4" t="s">
        <v>87</v>
      </c>
      <c r="BK160" s="227">
        <f>ROUND(I160*H160,2)</f>
        <v>0</v>
      </c>
      <c r="BL160" s="14" t="s">
        <v>132</v>
      </c>
      <c r="BM160" s="226" t="s">
        <v>264</v>
      </c>
    </row>
    <row r="161" spans="1:65" s="2" customFormat="1" ht="44.25" customHeight="1">
      <c r="A161" s="35"/>
      <c r="B161" s="36"/>
      <c r="C161" s="215" t="s">
        <v>265</v>
      </c>
      <c r="D161" s="215" t="s">
        <v>128</v>
      </c>
      <c r="E161" s="216" t="s">
        <v>266</v>
      </c>
      <c r="F161" s="217" t="s">
        <v>267</v>
      </c>
      <c r="G161" s="218" t="s">
        <v>176</v>
      </c>
      <c r="H161" s="219">
        <v>7277</v>
      </c>
      <c r="I161" s="220"/>
      <c r="J161" s="221">
        <f>ROUND(I161*H161,2)</f>
        <v>0</v>
      </c>
      <c r="K161" s="217" t="s">
        <v>153</v>
      </c>
      <c r="L161" s="41"/>
      <c r="M161" s="222" t="s">
        <v>1</v>
      </c>
      <c r="N161" s="223" t="s">
        <v>44</v>
      </c>
      <c r="O161" s="88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6" t="s">
        <v>132</v>
      </c>
      <c r="AT161" s="226" t="s">
        <v>128</v>
      </c>
      <c r="AU161" s="226" t="s">
        <v>89</v>
      </c>
      <c r="AY161" s="14" t="s">
        <v>125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4" t="s">
        <v>87</v>
      </c>
      <c r="BK161" s="227">
        <f>ROUND(I161*H161,2)</f>
        <v>0</v>
      </c>
      <c r="BL161" s="14" t="s">
        <v>132</v>
      </c>
      <c r="BM161" s="226" t="s">
        <v>268</v>
      </c>
    </row>
    <row r="162" spans="1:65" s="2" customFormat="1" ht="49.05" customHeight="1">
      <c r="A162" s="35"/>
      <c r="B162" s="36"/>
      <c r="C162" s="215" t="s">
        <v>269</v>
      </c>
      <c r="D162" s="215" t="s">
        <v>128</v>
      </c>
      <c r="E162" s="216" t="s">
        <v>270</v>
      </c>
      <c r="F162" s="217" t="s">
        <v>271</v>
      </c>
      <c r="G162" s="218" t="s">
        <v>176</v>
      </c>
      <c r="H162" s="219">
        <v>7277</v>
      </c>
      <c r="I162" s="220"/>
      <c r="J162" s="221">
        <f>ROUND(I162*H162,2)</f>
        <v>0</v>
      </c>
      <c r="K162" s="217" t="s">
        <v>153</v>
      </c>
      <c r="L162" s="41"/>
      <c r="M162" s="222" t="s">
        <v>1</v>
      </c>
      <c r="N162" s="223" t="s">
        <v>44</v>
      </c>
      <c r="O162" s="88"/>
      <c r="P162" s="224">
        <f>O162*H162</f>
        <v>0</v>
      </c>
      <c r="Q162" s="224">
        <v>0</v>
      </c>
      <c r="R162" s="224">
        <f>Q162*H162</f>
        <v>0</v>
      </c>
      <c r="S162" s="224">
        <v>0</v>
      </c>
      <c r="T162" s="22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6" t="s">
        <v>132</v>
      </c>
      <c r="AT162" s="226" t="s">
        <v>128</v>
      </c>
      <c r="AU162" s="226" t="s">
        <v>89</v>
      </c>
      <c r="AY162" s="14" t="s">
        <v>125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4" t="s">
        <v>87</v>
      </c>
      <c r="BK162" s="227">
        <f>ROUND(I162*H162,2)</f>
        <v>0</v>
      </c>
      <c r="BL162" s="14" t="s">
        <v>132</v>
      </c>
      <c r="BM162" s="226" t="s">
        <v>272</v>
      </c>
    </row>
    <row r="163" spans="1:65" s="2" customFormat="1" ht="66.75" customHeight="1">
      <c r="A163" s="35"/>
      <c r="B163" s="36"/>
      <c r="C163" s="215" t="s">
        <v>273</v>
      </c>
      <c r="D163" s="215" t="s">
        <v>128</v>
      </c>
      <c r="E163" s="216" t="s">
        <v>274</v>
      </c>
      <c r="F163" s="217" t="s">
        <v>275</v>
      </c>
      <c r="G163" s="218" t="s">
        <v>176</v>
      </c>
      <c r="H163" s="219">
        <v>7277</v>
      </c>
      <c r="I163" s="220"/>
      <c r="J163" s="221">
        <f>ROUND(I163*H163,2)</f>
        <v>0</v>
      </c>
      <c r="K163" s="217" t="s">
        <v>153</v>
      </c>
      <c r="L163" s="41"/>
      <c r="M163" s="222" t="s">
        <v>1</v>
      </c>
      <c r="N163" s="223" t="s">
        <v>44</v>
      </c>
      <c r="O163" s="88"/>
      <c r="P163" s="224">
        <f>O163*H163</f>
        <v>0</v>
      </c>
      <c r="Q163" s="224">
        <v>9E-05</v>
      </c>
      <c r="R163" s="224">
        <f>Q163*H163</f>
        <v>0.65493</v>
      </c>
      <c r="S163" s="224">
        <v>0</v>
      </c>
      <c r="T163" s="22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6" t="s">
        <v>132</v>
      </c>
      <c r="AT163" s="226" t="s">
        <v>128</v>
      </c>
      <c r="AU163" s="226" t="s">
        <v>89</v>
      </c>
      <c r="AY163" s="14" t="s">
        <v>125</v>
      </c>
      <c r="BE163" s="227">
        <f>IF(N163="základní",J163,0)</f>
        <v>0</v>
      </c>
      <c r="BF163" s="227">
        <f>IF(N163="snížená",J163,0)</f>
        <v>0</v>
      </c>
      <c r="BG163" s="227">
        <f>IF(N163="zákl. přenesená",J163,0)</f>
        <v>0</v>
      </c>
      <c r="BH163" s="227">
        <f>IF(N163="sníž. přenesená",J163,0)</f>
        <v>0</v>
      </c>
      <c r="BI163" s="227">
        <f>IF(N163="nulová",J163,0)</f>
        <v>0</v>
      </c>
      <c r="BJ163" s="14" t="s">
        <v>87</v>
      </c>
      <c r="BK163" s="227">
        <f>ROUND(I163*H163,2)</f>
        <v>0</v>
      </c>
      <c r="BL163" s="14" t="s">
        <v>132</v>
      </c>
      <c r="BM163" s="226" t="s">
        <v>276</v>
      </c>
    </row>
    <row r="164" spans="1:63" s="12" customFormat="1" ht="22.8" customHeight="1">
      <c r="A164" s="12"/>
      <c r="B164" s="199"/>
      <c r="C164" s="200"/>
      <c r="D164" s="201" t="s">
        <v>78</v>
      </c>
      <c r="E164" s="213" t="s">
        <v>277</v>
      </c>
      <c r="F164" s="213" t="s">
        <v>278</v>
      </c>
      <c r="G164" s="200"/>
      <c r="H164" s="200"/>
      <c r="I164" s="203"/>
      <c r="J164" s="214">
        <f>BK164</f>
        <v>0</v>
      </c>
      <c r="K164" s="200"/>
      <c r="L164" s="205"/>
      <c r="M164" s="206"/>
      <c r="N164" s="207"/>
      <c r="O164" s="207"/>
      <c r="P164" s="208">
        <f>SUM(P165:P169)</f>
        <v>0</v>
      </c>
      <c r="Q164" s="207"/>
      <c r="R164" s="208">
        <f>SUM(R165:R169)</f>
        <v>0</v>
      </c>
      <c r="S164" s="207"/>
      <c r="T164" s="209">
        <f>SUM(T165:T169)</f>
        <v>3503.7882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0" t="s">
        <v>87</v>
      </c>
      <c r="AT164" s="211" t="s">
        <v>78</v>
      </c>
      <c r="AU164" s="211" t="s">
        <v>87</v>
      </c>
      <c r="AY164" s="210" t="s">
        <v>125</v>
      </c>
      <c r="BK164" s="212">
        <f>SUM(BK165:BK169)</f>
        <v>0</v>
      </c>
    </row>
    <row r="165" spans="1:65" s="2" customFormat="1" ht="128.55" customHeight="1">
      <c r="A165" s="35"/>
      <c r="B165" s="36"/>
      <c r="C165" s="215" t="s">
        <v>279</v>
      </c>
      <c r="D165" s="215" t="s">
        <v>128</v>
      </c>
      <c r="E165" s="216" t="s">
        <v>280</v>
      </c>
      <c r="F165" s="217" t="s">
        <v>281</v>
      </c>
      <c r="G165" s="218" t="s">
        <v>176</v>
      </c>
      <c r="H165" s="219">
        <v>4873.4</v>
      </c>
      <c r="I165" s="220"/>
      <c r="J165" s="221">
        <f>ROUND(I165*H165,2)</f>
        <v>0</v>
      </c>
      <c r="K165" s="217" t="s">
        <v>153</v>
      </c>
      <c r="L165" s="41"/>
      <c r="M165" s="222" t="s">
        <v>1</v>
      </c>
      <c r="N165" s="223" t="s">
        <v>44</v>
      </c>
      <c r="O165" s="88"/>
      <c r="P165" s="224">
        <f>O165*H165</f>
        <v>0</v>
      </c>
      <c r="Q165" s="224">
        <v>0</v>
      </c>
      <c r="R165" s="224">
        <f>Q165*H165</f>
        <v>0</v>
      </c>
      <c r="S165" s="224">
        <v>0.097</v>
      </c>
      <c r="T165" s="225">
        <f>S165*H165</f>
        <v>472.71979999999996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6" t="s">
        <v>132</v>
      </c>
      <c r="AT165" s="226" t="s">
        <v>128</v>
      </c>
      <c r="AU165" s="226" t="s">
        <v>89</v>
      </c>
      <c r="AY165" s="14" t="s">
        <v>125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4" t="s">
        <v>87</v>
      </c>
      <c r="BK165" s="227">
        <f>ROUND(I165*H165,2)</f>
        <v>0</v>
      </c>
      <c r="BL165" s="14" t="s">
        <v>132</v>
      </c>
      <c r="BM165" s="226" t="s">
        <v>282</v>
      </c>
    </row>
    <row r="166" spans="1:65" s="2" customFormat="1" ht="142.2" customHeight="1">
      <c r="A166" s="35"/>
      <c r="B166" s="36"/>
      <c r="C166" s="215" t="s">
        <v>283</v>
      </c>
      <c r="D166" s="215" t="s">
        <v>128</v>
      </c>
      <c r="E166" s="216" t="s">
        <v>284</v>
      </c>
      <c r="F166" s="217" t="s">
        <v>285</v>
      </c>
      <c r="G166" s="218" t="s">
        <v>176</v>
      </c>
      <c r="H166" s="219">
        <v>9050.6</v>
      </c>
      <c r="I166" s="220"/>
      <c r="J166" s="221">
        <f>ROUND(I166*H166,2)</f>
        <v>0</v>
      </c>
      <c r="K166" s="217" t="s">
        <v>153</v>
      </c>
      <c r="L166" s="41"/>
      <c r="M166" s="222" t="s">
        <v>1</v>
      </c>
      <c r="N166" s="223" t="s">
        <v>44</v>
      </c>
      <c r="O166" s="88"/>
      <c r="P166" s="224">
        <f>O166*H166</f>
        <v>0</v>
      </c>
      <c r="Q166" s="224">
        <v>0</v>
      </c>
      <c r="R166" s="224">
        <f>Q166*H166</f>
        <v>0</v>
      </c>
      <c r="S166" s="224">
        <v>0.194</v>
      </c>
      <c r="T166" s="225">
        <f>S166*H166</f>
        <v>1755.8164000000002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6" t="s">
        <v>132</v>
      </c>
      <c r="AT166" s="226" t="s">
        <v>128</v>
      </c>
      <c r="AU166" s="226" t="s">
        <v>89</v>
      </c>
      <c r="AY166" s="14" t="s">
        <v>125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4" t="s">
        <v>87</v>
      </c>
      <c r="BK166" s="227">
        <f>ROUND(I166*H166,2)</f>
        <v>0</v>
      </c>
      <c r="BL166" s="14" t="s">
        <v>132</v>
      </c>
      <c r="BM166" s="226" t="s">
        <v>286</v>
      </c>
    </row>
    <row r="167" spans="1:65" s="2" customFormat="1" ht="55.5" customHeight="1">
      <c r="A167" s="35"/>
      <c r="B167" s="36"/>
      <c r="C167" s="215" t="s">
        <v>287</v>
      </c>
      <c r="D167" s="215" t="s">
        <v>128</v>
      </c>
      <c r="E167" s="216" t="s">
        <v>288</v>
      </c>
      <c r="F167" s="217" t="s">
        <v>289</v>
      </c>
      <c r="G167" s="218" t="s">
        <v>131</v>
      </c>
      <c r="H167" s="219">
        <v>40245</v>
      </c>
      <c r="I167" s="220"/>
      <c r="J167" s="221">
        <f>ROUND(I167*H167,2)</f>
        <v>0</v>
      </c>
      <c r="K167" s="217" t="s">
        <v>153</v>
      </c>
      <c r="L167" s="41"/>
      <c r="M167" s="222" t="s">
        <v>1</v>
      </c>
      <c r="N167" s="223" t="s">
        <v>44</v>
      </c>
      <c r="O167" s="88"/>
      <c r="P167" s="224">
        <f>O167*H167</f>
        <v>0</v>
      </c>
      <c r="Q167" s="224">
        <v>0</v>
      </c>
      <c r="R167" s="224">
        <f>Q167*H167</f>
        <v>0</v>
      </c>
      <c r="S167" s="224">
        <v>0.01</v>
      </c>
      <c r="T167" s="225">
        <f>S167*H167</f>
        <v>402.45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6" t="s">
        <v>132</v>
      </c>
      <c r="AT167" s="226" t="s">
        <v>128</v>
      </c>
      <c r="AU167" s="226" t="s">
        <v>89</v>
      </c>
      <c r="AY167" s="14" t="s">
        <v>125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4" t="s">
        <v>87</v>
      </c>
      <c r="BK167" s="227">
        <f>ROUND(I167*H167,2)</f>
        <v>0</v>
      </c>
      <c r="BL167" s="14" t="s">
        <v>132</v>
      </c>
      <c r="BM167" s="226" t="s">
        <v>290</v>
      </c>
    </row>
    <row r="168" spans="1:65" s="2" customFormat="1" ht="78" customHeight="1">
      <c r="A168" s="35"/>
      <c r="B168" s="36"/>
      <c r="C168" s="215" t="s">
        <v>291</v>
      </c>
      <c r="D168" s="215" t="s">
        <v>128</v>
      </c>
      <c r="E168" s="216" t="s">
        <v>292</v>
      </c>
      <c r="F168" s="217" t="s">
        <v>293</v>
      </c>
      <c r="G168" s="218" t="s">
        <v>131</v>
      </c>
      <c r="H168" s="219">
        <v>6927</v>
      </c>
      <c r="I168" s="220"/>
      <c r="J168" s="221">
        <f>ROUND(I168*H168,2)</f>
        <v>0</v>
      </c>
      <c r="K168" s="217" t="s">
        <v>153</v>
      </c>
      <c r="L168" s="41"/>
      <c r="M168" s="222" t="s">
        <v>1</v>
      </c>
      <c r="N168" s="223" t="s">
        <v>44</v>
      </c>
      <c r="O168" s="88"/>
      <c r="P168" s="224">
        <f>O168*H168</f>
        <v>0</v>
      </c>
      <c r="Q168" s="224">
        <v>0</v>
      </c>
      <c r="R168" s="224">
        <f>Q168*H168</f>
        <v>0</v>
      </c>
      <c r="S168" s="224">
        <v>0.126</v>
      </c>
      <c r="T168" s="225">
        <f>S168*H168</f>
        <v>872.802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6" t="s">
        <v>132</v>
      </c>
      <c r="AT168" s="226" t="s">
        <v>128</v>
      </c>
      <c r="AU168" s="226" t="s">
        <v>89</v>
      </c>
      <c r="AY168" s="14" t="s">
        <v>125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4" t="s">
        <v>87</v>
      </c>
      <c r="BK168" s="227">
        <f>ROUND(I168*H168,2)</f>
        <v>0</v>
      </c>
      <c r="BL168" s="14" t="s">
        <v>132</v>
      </c>
      <c r="BM168" s="226" t="s">
        <v>294</v>
      </c>
    </row>
    <row r="169" spans="1:65" s="2" customFormat="1" ht="89.25" customHeight="1">
      <c r="A169" s="35"/>
      <c r="B169" s="36"/>
      <c r="C169" s="215" t="s">
        <v>295</v>
      </c>
      <c r="D169" s="215" t="s">
        <v>128</v>
      </c>
      <c r="E169" s="216" t="s">
        <v>296</v>
      </c>
      <c r="F169" s="217" t="s">
        <v>297</v>
      </c>
      <c r="G169" s="218" t="s">
        <v>141</v>
      </c>
      <c r="H169" s="219">
        <v>3503.788</v>
      </c>
      <c r="I169" s="220"/>
      <c r="J169" s="221">
        <f>ROUND(I169*H169,2)</f>
        <v>0</v>
      </c>
      <c r="K169" s="217" t="s">
        <v>153</v>
      </c>
      <c r="L169" s="41"/>
      <c r="M169" s="222" t="s">
        <v>1</v>
      </c>
      <c r="N169" s="223" t="s">
        <v>44</v>
      </c>
      <c r="O169" s="88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6" t="s">
        <v>132</v>
      </c>
      <c r="AT169" s="226" t="s">
        <v>128</v>
      </c>
      <c r="AU169" s="226" t="s">
        <v>89</v>
      </c>
      <c r="AY169" s="14" t="s">
        <v>125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4" t="s">
        <v>87</v>
      </c>
      <c r="BK169" s="227">
        <f>ROUND(I169*H169,2)</f>
        <v>0</v>
      </c>
      <c r="BL169" s="14" t="s">
        <v>132</v>
      </c>
      <c r="BM169" s="226" t="s">
        <v>298</v>
      </c>
    </row>
    <row r="170" spans="1:63" s="12" customFormat="1" ht="22.8" customHeight="1">
      <c r="A170" s="12"/>
      <c r="B170" s="199"/>
      <c r="C170" s="200"/>
      <c r="D170" s="201" t="s">
        <v>78</v>
      </c>
      <c r="E170" s="213" t="s">
        <v>299</v>
      </c>
      <c r="F170" s="213" t="s">
        <v>300</v>
      </c>
      <c r="G170" s="200"/>
      <c r="H170" s="200"/>
      <c r="I170" s="203"/>
      <c r="J170" s="214">
        <f>BK170</f>
        <v>0</v>
      </c>
      <c r="K170" s="200"/>
      <c r="L170" s="205"/>
      <c r="M170" s="206"/>
      <c r="N170" s="207"/>
      <c r="O170" s="207"/>
      <c r="P170" s="208">
        <f>SUM(P171:P172)</f>
        <v>0</v>
      </c>
      <c r="Q170" s="207"/>
      <c r="R170" s="208">
        <f>SUM(R171:R172)</f>
        <v>0</v>
      </c>
      <c r="S170" s="207"/>
      <c r="T170" s="209">
        <f>SUM(T171:T172)</f>
        <v>60.221999999999994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87</v>
      </c>
      <c r="AT170" s="211" t="s">
        <v>78</v>
      </c>
      <c r="AU170" s="211" t="s">
        <v>87</v>
      </c>
      <c r="AY170" s="210" t="s">
        <v>125</v>
      </c>
      <c r="BK170" s="212">
        <f>SUM(BK171:BK172)</f>
        <v>0</v>
      </c>
    </row>
    <row r="171" spans="1:65" s="2" customFormat="1" ht="101.25" customHeight="1">
      <c r="A171" s="35"/>
      <c r="B171" s="36"/>
      <c r="C171" s="215" t="s">
        <v>301</v>
      </c>
      <c r="D171" s="215" t="s">
        <v>128</v>
      </c>
      <c r="E171" s="216" t="s">
        <v>302</v>
      </c>
      <c r="F171" s="217" t="s">
        <v>303</v>
      </c>
      <c r="G171" s="218" t="s">
        <v>169</v>
      </c>
      <c r="H171" s="219">
        <v>1</v>
      </c>
      <c r="I171" s="220"/>
      <c r="J171" s="221">
        <f>ROUND(I171*H171,2)</f>
        <v>0</v>
      </c>
      <c r="K171" s="217" t="s">
        <v>153</v>
      </c>
      <c r="L171" s="41"/>
      <c r="M171" s="222" t="s">
        <v>1</v>
      </c>
      <c r="N171" s="223" t="s">
        <v>44</v>
      </c>
      <c r="O171" s="88"/>
      <c r="P171" s="224">
        <f>O171*H171</f>
        <v>0</v>
      </c>
      <c r="Q171" s="224">
        <v>0</v>
      </c>
      <c r="R171" s="224">
        <f>Q171*H171</f>
        <v>0</v>
      </c>
      <c r="S171" s="224">
        <v>2.5</v>
      </c>
      <c r="T171" s="225">
        <f>S171*H171</f>
        <v>2.5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6" t="s">
        <v>132</v>
      </c>
      <c r="AT171" s="226" t="s">
        <v>128</v>
      </c>
      <c r="AU171" s="226" t="s">
        <v>89</v>
      </c>
      <c r="AY171" s="14" t="s">
        <v>125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4" t="s">
        <v>87</v>
      </c>
      <c r="BK171" s="227">
        <f>ROUND(I171*H171,2)</f>
        <v>0</v>
      </c>
      <c r="BL171" s="14" t="s">
        <v>132</v>
      </c>
      <c r="BM171" s="226" t="s">
        <v>304</v>
      </c>
    </row>
    <row r="172" spans="1:65" s="2" customFormat="1" ht="66.75" customHeight="1">
      <c r="A172" s="35"/>
      <c r="B172" s="36"/>
      <c r="C172" s="215" t="s">
        <v>305</v>
      </c>
      <c r="D172" s="215" t="s">
        <v>128</v>
      </c>
      <c r="E172" s="216" t="s">
        <v>306</v>
      </c>
      <c r="F172" s="217" t="s">
        <v>307</v>
      </c>
      <c r="G172" s="218" t="s">
        <v>176</v>
      </c>
      <c r="H172" s="219">
        <v>58.9</v>
      </c>
      <c r="I172" s="220"/>
      <c r="J172" s="221">
        <f>ROUND(I172*H172,2)</f>
        <v>0</v>
      </c>
      <c r="K172" s="217" t="s">
        <v>153</v>
      </c>
      <c r="L172" s="41"/>
      <c r="M172" s="222" t="s">
        <v>1</v>
      </c>
      <c r="N172" s="223" t="s">
        <v>44</v>
      </c>
      <c r="O172" s="88"/>
      <c r="P172" s="224">
        <f>O172*H172</f>
        <v>0</v>
      </c>
      <c r="Q172" s="224">
        <v>0</v>
      </c>
      <c r="R172" s="224">
        <f>Q172*H172</f>
        <v>0</v>
      </c>
      <c r="S172" s="224">
        <v>0.98</v>
      </c>
      <c r="T172" s="225">
        <f>S172*H172</f>
        <v>57.721999999999994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6" t="s">
        <v>132</v>
      </c>
      <c r="AT172" s="226" t="s">
        <v>128</v>
      </c>
      <c r="AU172" s="226" t="s">
        <v>89</v>
      </c>
      <c r="AY172" s="14" t="s">
        <v>125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4" t="s">
        <v>87</v>
      </c>
      <c r="BK172" s="227">
        <f>ROUND(I172*H172,2)</f>
        <v>0</v>
      </c>
      <c r="BL172" s="14" t="s">
        <v>132</v>
      </c>
      <c r="BM172" s="226" t="s">
        <v>308</v>
      </c>
    </row>
    <row r="173" spans="1:63" s="12" customFormat="1" ht="22.8" customHeight="1">
      <c r="A173" s="12"/>
      <c r="B173" s="199"/>
      <c r="C173" s="200"/>
      <c r="D173" s="201" t="s">
        <v>78</v>
      </c>
      <c r="E173" s="213" t="s">
        <v>309</v>
      </c>
      <c r="F173" s="213" t="s">
        <v>310</v>
      </c>
      <c r="G173" s="200"/>
      <c r="H173" s="200"/>
      <c r="I173" s="203"/>
      <c r="J173" s="214">
        <f>BK173</f>
        <v>0</v>
      </c>
      <c r="K173" s="200"/>
      <c r="L173" s="205"/>
      <c r="M173" s="206"/>
      <c r="N173" s="207"/>
      <c r="O173" s="207"/>
      <c r="P173" s="208">
        <f>SUM(P174:P179)</f>
        <v>0</v>
      </c>
      <c r="Q173" s="207"/>
      <c r="R173" s="208">
        <f>SUM(R174:R179)</f>
        <v>0</v>
      </c>
      <c r="S173" s="207"/>
      <c r="T173" s="209">
        <f>SUM(T174:T179)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0" t="s">
        <v>87</v>
      </c>
      <c r="AT173" s="211" t="s">
        <v>78</v>
      </c>
      <c r="AU173" s="211" t="s">
        <v>87</v>
      </c>
      <c r="AY173" s="210" t="s">
        <v>125</v>
      </c>
      <c r="BK173" s="212">
        <f>SUM(BK174:BK179)</f>
        <v>0</v>
      </c>
    </row>
    <row r="174" spans="1:65" s="2" customFormat="1" ht="114.9" customHeight="1">
      <c r="A174" s="35"/>
      <c r="B174" s="36"/>
      <c r="C174" s="215" t="s">
        <v>311</v>
      </c>
      <c r="D174" s="215" t="s">
        <v>128</v>
      </c>
      <c r="E174" s="216" t="s">
        <v>312</v>
      </c>
      <c r="F174" s="217" t="s">
        <v>313</v>
      </c>
      <c r="G174" s="218" t="s">
        <v>141</v>
      </c>
      <c r="H174" s="219">
        <v>2355.156</v>
      </c>
      <c r="I174" s="220"/>
      <c r="J174" s="221">
        <f>ROUND(I174*H174,2)</f>
        <v>0</v>
      </c>
      <c r="K174" s="217" t="s">
        <v>153</v>
      </c>
      <c r="L174" s="41"/>
      <c r="M174" s="222" t="s">
        <v>1</v>
      </c>
      <c r="N174" s="223" t="s">
        <v>44</v>
      </c>
      <c r="O174" s="88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6" t="s">
        <v>132</v>
      </c>
      <c r="AT174" s="226" t="s">
        <v>128</v>
      </c>
      <c r="AU174" s="226" t="s">
        <v>89</v>
      </c>
      <c r="AY174" s="14" t="s">
        <v>125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4" t="s">
        <v>87</v>
      </c>
      <c r="BK174" s="227">
        <f>ROUND(I174*H174,2)</f>
        <v>0</v>
      </c>
      <c r="BL174" s="14" t="s">
        <v>132</v>
      </c>
      <c r="BM174" s="226" t="s">
        <v>314</v>
      </c>
    </row>
    <row r="175" spans="1:65" s="2" customFormat="1" ht="123" customHeight="1">
      <c r="A175" s="35"/>
      <c r="B175" s="36"/>
      <c r="C175" s="215" t="s">
        <v>315</v>
      </c>
      <c r="D175" s="215" t="s">
        <v>128</v>
      </c>
      <c r="E175" s="216" t="s">
        <v>316</v>
      </c>
      <c r="F175" s="217" t="s">
        <v>317</v>
      </c>
      <c r="G175" s="218" t="s">
        <v>141</v>
      </c>
      <c r="H175" s="219">
        <v>0</v>
      </c>
      <c r="I175" s="220"/>
      <c r="J175" s="221">
        <f>ROUND(I175*H175,2)</f>
        <v>0</v>
      </c>
      <c r="K175" s="217" t="s">
        <v>153</v>
      </c>
      <c r="L175" s="41"/>
      <c r="M175" s="222" t="s">
        <v>1</v>
      </c>
      <c r="N175" s="223" t="s">
        <v>44</v>
      </c>
      <c r="O175" s="88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6" t="s">
        <v>132</v>
      </c>
      <c r="AT175" s="226" t="s">
        <v>128</v>
      </c>
      <c r="AU175" s="226" t="s">
        <v>89</v>
      </c>
      <c r="AY175" s="14" t="s">
        <v>125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4" t="s">
        <v>87</v>
      </c>
      <c r="BK175" s="227">
        <f>ROUND(I175*H175,2)</f>
        <v>0</v>
      </c>
      <c r="BL175" s="14" t="s">
        <v>132</v>
      </c>
      <c r="BM175" s="226" t="s">
        <v>318</v>
      </c>
    </row>
    <row r="176" spans="1:65" s="2" customFormat="1" ht="62.7" customHeight="1">
      <c r="A176" s="35"/>
      <c r="B176" s="36"/>
      <c r="C176" s="215" t="s">
        <v>319</v>
      </c>
      <c r="D176" s="215" t="s">
        <v>128</v>
      </c>
      <c r="E176" s="216" t="s">
        <v>320</v>
      </c>
      <c r="F176" s="217" t="s">
        <v>321</v>
      </c>
      <c r="G176" s="218" t="s">
        <v>141</v>
      </c>
      <c r="H176" s="219">
        <v>29.45</v>
      </c>
      <c r="I176" s="220"/>
      <c r="J176" s="221">
        <f>ROUND(I176*H176,2)</f>
        <v>0</v>
      </c>
      <c r="K176" s="217" t="s">
        <v>153</v>
      </c>
      <c r="L176" s="41"/>
      <c r="M176" s="222" t="s">
        <v>1</v>
      </c>
      <c r="N176" s="223" t="s">
        <v>44</v>
      </c>
      <c r="O176" s="88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6" t="s">
        <v>132</v>
      </c>
      <c r="AT176" s="226" t="s">
        <v>128</v>
      </c>
      <c r="AU176" s="226" t="s">
        <v>89</v>
      </c>
      <c r="AY176" s="14" t="s">
        <v>125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4" t="s">
        <v>87</v>
      </c>
      <c r="BK176" s="227">
        <f>ROUND(I176*H176,2)</f>
        <v>0</v>
      </c>
      <c r="BL176" s="14" t="s">
        <v>132</v>
      </c>
      <c r="BM176" s="226" t="s">
        <v>322</v>
      </c>
    </row>
    <row r="177" spans="1:65" s="2" customFormat="1" ht="49.05" customHeight="1">
      <c r="A177" s="35"/>
      <c r="B177" s="36"/>
      <c r="C177" s="215" t="s">
        <v>323</v>
      </c>
      <c r="D177" s="215" t="s">
        <v>128</v>
      </c>
      <c r="E177" s="216" t="s">
        <v>324</v>
      </c>
      <c r="F177" s="217" t="s">
        <v>325</v>
      </c>
      <c r="G177" s="218" t="s">
        <v>141</v>
      </c>
      <c r="H177" s="219">
        <v>265.05</v>
      </c>
      <c r="I177" s="220"/>
      <c r="J177" s="221">
        <f>ROUND(I177*H177,2)</f>
        <v>0</v>
      </c>
      <c r="K177" s="217" t="s">
        <v>153</v>
      </c>
      <c r="L177" s="41"/>
      <c r="M177" s="222" t="s">
        <v>1</v>
      </c>
      <c r="N177" s="223" t="s">
        <v>44</v>
      </c>
      <c r="O177" s="88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6" t="s">
        <v>132</v>
      </c>
      <c r="AT177" s="226" t="s">
        <v>128</v>
      </c>
      <c r="AU177" s="226" t="s">
        <v>89</v>
      </c>
      <c r="AY177" s="14" t="s">
        <v>125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4" t="s">
        <v>87</v>
      </c>
      <c r="BK177" s="227">
        <f>ROUND(I177*H177,2)</f>
        <v>0</v>
      </c>
      <c r="BL177" s="14" t="s">
        <v>132</v>
      </c>
      <c r="BM177" s="226" t="s">
        <v>326</v>
      </c>
    </row>
    <row r="178" spans="1:65" s="2" customFormat="1" ht="49.05" customHeight="1">
      <c r="A178" s="35"/>
      <c r="B178" s="36"/>
      <c r="C178" s="215" t="s">
        <v>327</v>
      </c>
      <c r="D178" s="215" t="s">
        <v>128</v>
      </c>
      <c r="E178" s="216" t="s">
        <v>328</v>
      </c>
      <c r="F178" s="217" t="s">
        <v>329</v>
      </c>
      <c r="G178" s="218" t="s">
        <v>141</v>
      </c>
      <c r="H178" s="219">
        <v>29.45</v>
      </c>
      <c r="I178" s="220"/>
      <c r="J178" s="221">
        <f>ROUND(I178*H178,2)</f>
        <v>0</v>
      </c>
      <c r="K178" s="217" t="s">
        <v>234</v>
      </c>
      <c r="L178" s="41"/>
      <c r="M178" s="222" t="s">
        <v>1</v>
      </c>
      <c r="N178" s="223" t="s">
        <v>44</v>
      </c>
      <c r="O178" s="88"/>
      <c r="P178" s="224">
        <f>O178*H178</f>
        <v>0</v>
      </c>
      <c r="Q178" s="224">
        <v>0</v>
      </c>
      <c r="R178" s="224">
        <f>Q178*H178</f>
        <v>0</v>
      </c>
      <c r="S178" s="224">
        <v>0</v>
      </c>
      <c r="T178" s="225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6" t="s">
        <v>132</v>
      </c>
      <c r="AT178" s="226" t="s">
        <v>128</v>
      </c>
      <c r="AU178" s="226" t="s">
        <v>89</v>
      </c>
      <c r="AY178" s="14" t="s">
        <v>125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4" t="s">
        <v>87</v>
      </c>
      <c r="BK178" s="227">
        <f>ROUND(I178*H178,2)</f>
        <v>0</v>
      </c>
      <c r="BL178" s="14" t="s">
        <v>132</v>
      </c>
      <c r="BM178" s="226" t="s">
        <v>330</v>
      </c>
    </row>
    <row r="179" spans="1:65" s="2" customFormat="1" ht="44.25" customHeight="1">
      <c r="A179" s="35"/>
      <c r="B179" s="36"/>
      <c r="C179" s="215" t="s">
        <v>331</v>
      </c>
      <c r="D179" s="215" t="s">
        <v>128</v>
      </c>
      <c r="E179" s="216" t="s">
        <v>332</v>
      </c>
      <c r="F179" s="217" t="s">
        <v>333</v>
      </c>
      <c r="G179" s="218" t="s">
        <v>141</v>
      </c>
      <c r="H179" s="219">
        <v>4215.054</v>
      </c>
      <c r="I179" s="220"/>
      <c r="J179" s="221">
        <f>ROUND(I179*H179,2)</f>
        <v>0</v>
      </c>
      <c r="K179" s="217" t="s">
        <v>153</v>
      </c>
      <c r="L179" s="41"/>
      <c r="M179" s="238" t="s">
        <v>1</v>
      </c>
      <c r="N179" s="239" t="s">
        <v>44</v>
      </c>
      <c r="O179" s="240"/>
      <c r="P179" s="241">
        <f>O179*H179</f>
        <v>0</v>
      </c>
      <c r="Q179" s="241">
        <v>0</v>
      </c>
      <c r="R179" s="241">
        <f>Q179*H179</f>
        <v>0</v>
      </c>
      <c r="S179" s="241">
        <v>0</v>
      </c>
      <c r="T179" s="242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6" t="s">
        <v>132</v>
      </c>
      <c r="AT179" s="226" t="s">
        <v>128</v>
      </c>
      <c r="AU179" s="226" t="s">
        <v>89</v>
      </c>
      <c r="AY179" s="14" t="s">
        <v>125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4" t="s">
        <v>87</v>
      </c>
      <c r="BK179" s="227">
        <f>ROUND(I179*H179,2)</f>
        <v>0</v>
      </c>
      <c r="BL179" s="14" t="s">
        <v>132</v>
      </c>
      <c r="BM179" s="226" t="s">
        <v>334</v>
      </c>
    </row>
    <row r="180" spans="1:31" s="2" customFormat="1" ht="6.95" customHeight="1">
      <c r="A180" s="35"/>
      <c r="B180" s="63"/>
      <c r="C180" s="64"/>
      <c r="D180" s="64"/>
      <c r="E180" s="64"/>
      <c r="F180" s="64"/>
      <c r="G180" s="64"/>
      <c r="H180" s="64"/>
      <c r="I180" s="64"/>
      <c r="J180" s="64"/>
      <c r="K180" s="64"/>
      <c r="L180" s="41"/>
      <c r="M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</row>
  </sheetData>
  <sheetProtection password="CC35" sheet="1" objects="1" scenarios="1" formatColumns="0" formatRows="0" autoFilter="0"/>
  <autoFilter ref="C123:K179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92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4"/>
      <c r="J3" s="134"/>
      <c r="K3" s="134"/>
      <c r="L3" s="17"/>
      <c r="AT3" s="14" t="s">
        <v>89</v>
      </c>
    </row>
    <row r="4" spans="2:46" s="1" customFormat="1" ht="24.95" customHeight="1">
      <c r="B4" s="17"/>
      <c r="D4" s="135" t="s">
        <v>93</v>
      </c>
      <c r="L4" s="17"/>
      <c r="M4" s="136" t="s">
        <v>10</v>
      </c>
      <c r="AT4" s="14" t="s">
        <v>4</v>
      </c>
    </row>
    <row r="5" spans="2:12" s="1" customFormat="1" ht="6.95" customHeight="1">
      <c r="B5" s="17"/>
      <c r="L5" s="17"/>
    </row>
    <row r="6" spans="2:12" s="1" customFormat="1" ht="12" customHeight="1">
      <c r="B6" s="17"/>
      <c r="D6" s="137" t="s">
        <v>16</v>
      </c>
      <c r="L6" s="17"/>
    </row>
    <row r="7" spans="2:12" s="1" customFormat="1" ht="16.5" customHeight="1">
      <c r="B7" s="17"/>
      <c r="E7" s="138" t="str">
        <f>'Rekapitulace stavby'!K6</f>
        <v>Povrchová oprava komunikace II/193 Úněšov ÷ Nečtiny</v>
      </c>
      <c r="F7" s="137"/>
      <c r="G7" s="137"/>
      <c r="H7" s="137"/>
      <c r="L7" s="17"/>
    </row>
    <row r="8" spans="1:31" s="2" customFormat="1" ht="12" customHeight="1">
      <c r="A8" s="35"/>
      <c r="B8" s="41"/>
      <c r="C8" s="35"/>
      <c r="D8" s="137" t="s">
        <v>94</v>
      </c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30" customHeight="1">
      <c r="A9" s="35"/>
      <c r="B9" s="41"/>
      <c r="C9" s="35"/>
      <c r="D9" s="35"/>
      <c r="E9" s="139" t="s">
        <v>335</v>
      </c>
      <c r="F9" s="35"/>
      <c r="G9" s="35"/>
      <c r="H9" s="35"/>
      <c r="I9" s="35"/>
      <c r="J9" s="35"/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1"/>
      <c r="C11" s="35"/>
      <c r="D11" s="137" t="s">
        <v>18</v>
      </c>
      <c r="E11" s="35"/>
      <c r="F11" s="140" t="s">
        <v>1</v>
      </c>
      <c r="G11" s="35"/>
      <c r="H11" s="35"/>
      <c r="I11" s="137" t="s">
        <v>19</v>
      </c>
      <c r="J11" s="140" t="s">
        <v>1</v>
      </c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7" t="s">
        <v>20</v>
      </c>
      <c r="E12" s="35"/>
      <c r="F12" s="140" t="s">
        <v>336</v>
      </c>
      <c r="G12" s="35"/>
      <c r="H12" s="35"/>
      <c r="I12" s="137" t="s">
        <v>22</v>
      </c>
      <c r="J12" s="141" t="str">
        <f>'Rekapitulace stavby'!AN8</f>
        <v>25. 5. 2022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1"/>
      <c r="C14" s="35"/>
      <c r="D14" s="137" t="s">
        <v>24</v>
      </c>
      <c r="E14" s="35"/>
      <c r="F14" s="35"/>
      <c r="G14" s="35"/>
      <c r="H14" s="35"/>
      <c r="I14" s="137" t="s">
        <v>25</v>
      </c>
      <c r="J14" s="140" t="s">
        <v>26</v>
      </c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1"/>
      <c r="C15" s="35"/>
      <c r="D15" s="35"/>
      <c r="E15" s="140" t="s">
        <v>27</v>
      </c>
      <c r="F15" s="35"/>
      <c r="G15" s="35"/>
      <c r="H15" s="35"/>
      <c r="I15" s="137" t="s">
        <v>28</v>
      </c>
      <c r="J15" s="140" t="s">
        <v>29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1"/>
      <c r="C17" s="35"/>
      <c r="D17" s="137" t="s">
        <v>30</v>
      </c>
      <c r="E17" s="35"/>
      <c r="F17" s="35"/>
      <c r="G17" s="35"/>
      <c r="H17" s="35"/>
      <c r="I17" s="137" t="s">
        <v>25</v>
      </c>
      <c r="J17" s="30" t="str">
        <f>'Rekapitulace stavby'!AN13</f>
        <v>Vyplň údaj</v>
      </c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1"/>
      <c r="C18" s="35"/>
      <c r="D18" s="35"/>
      <c r="E18" s="30" t="str">
        <f>'Rekapitulace stavby'!E14</f>
        <v>Vyplň údaj</v>
      </c>
      <c r="F18" s="140"/>
      <c r="G18" s="140"/>
      <c r="H18" s="140"/>
      <c r="I18" s="137" t="s">
        <v>28</v>
      </c>
      <c r="J18" s="30" t="str">
        <f>'Rekapitulace stavby'!AN14</f>
        <v>Vyplň údaj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1"/>
      <c r="C20" s="35"/>
      <c r="D20" s="137" t="s">
        <v>32</v>
      </c>
      <c r="E20" s="35"/>
      <c r="F20" s="35"/>
      <c r="G20" s="35"/>
      <c r="H20" s="35"/>
      <c r="I20" s="137" t="s">
        <v>25</v>
      </c>
      <c r="J20" s="140" t="s">
        <v>33</v>
      </c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1"/>
      <c r="C21" s="35"/>
      <c r="D21" s="35"/>
      <c r="E21" s="140" t="s">
        <v>34</v>
      </c>
      <c r="F21" s="35"/>
      <c r="G21" s="35"/>
      <c r="H21" s="35"/>
      <c r="I21" s="137" t="s">
        <v>28</v>
      </c>
      <c r="J21" s="140" t="s">
        <v>35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1"/>
      <c r="C23" s="35"/>
      <c r="D23" s="137" t="s">
        <v>37</v>
      </c>
      <c r="E23" s="35"/>
      <c r="F23" s="35"/>
      <c r="G23" s="35"/>
      <c r="H23" s="35"/>
      <c r="I23" s="137" t="s">
        <v>25</v>
      </c>
      <c r="J23" s="140" t="s">
        <v>33</v>
      </c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1"/>
      <c r="C24" s="35"/>
      <c r="D24" s="35"/>
      <c r="E24" s="140" t="s">
        <v>34</v>
      </c>
      <c r="F24" s="35"/>
      <c r="G24" s="35"/>
      <c r="H24" s="35"/>
      <c r="I24" s="137" t="s">
        <v>28</v>
      </c>
      <c r="J24" s="140" t="s">
        <v>35</v>
      </c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0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1"/>
      <c r="C26" s="35"/>
      <c r="D26" s="137" t="s">
        <v>38</v>
      </c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42"/>
      <c r="B27" s="143"/>
      <c r="C27" s="142"/>
      <c r="D27" s="142"/>
      <c r="E27" s="144" t="s">
        <v>1</v>
      </c>
      <c r="F27" s="144"/>
      <c r="G27" s="144"/>
      <c r="H27" s="144"/>
      <c r="I27" s="142"/>
      <c r="J27" s="142"/>
      <c r="K27" s="142"/>
      <c r="L27" s="145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</row>
    <row r="28" spans="1:31" s="2" customFormat="1" ht="6.95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6"/>
      <c r="E29" s="146"/>
      <c r="F29" s="146"/>
      <c r="G29" s="146"/>
      <c r="H29" s="146"/>
      <c r="I29" s="146"/>
      <c r="J29" s="146"/>
      <c r="K29" s="146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4" customHeight="1">
      <c r="A30" s="35"/>
      <c r="B30" s="41"/>
      <c r="C30" s="35"/>
      <c r="D30" s="147" t="s">
        <v>39</v>
      </c>
      <c r="E30" s="35"/>
      <c r="F30" s="35"/>
      <c r="G30" s="35"/>
      <c r="H30" s="35"/>
      <c r="I30" s="35"/>
      <c r="J30" s="148">
        <f>ROUND(J124,2)</f>
        <v>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1"/>
      <c r="C31" s="35"/>
      <c r="D31" s="146"/>
      <c r="E31" s="146"/>
      <c r="F31" s="146"/>
      <c r="G31" s="146"/>
      <c r="H31" s="146"/>
      <c r="I31" s="146"/>
      <c r="J31" s="146"/>
      <c r="K31" s="146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35"/>
      <c r="F32" s="149" t="s">
        <v>41</v>
      </c>
      <c r="G32" s="35"/>
      <c r="H32" s="35"/>
      <c r="I32" s="149" t="s">
        <v>40</v>
      </c>
      <c r="J32" s="149" t="s">
        <v>42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>
      <c r="A33" s="35"/>
      <c r="B33" s="41"/>
      <c r="C33" s="35"/>
      <c r="D33" s="150" t="s">
        <v>43</v>
      </c>
      <c r="E33" s="137" t="s">
        <v>44</v>
      </c>
      <c r="F33" s="151">
        <f>ROUND((SUM(BE124:BE178)),2)</f>
        <v>0</v>
      </c>
      <c r="G33" s="35"/>
      <c r="H33" s="35"/>
      <c r="I33" s="152">
        <v>0.21</v>
      </c>
      <c r="J33" s="151">
        <f>ROUND(((SUM(BE124:BE178))*I33),2)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>
      <c r="A34" s="35"/>
      <c r="B34" s="41"/>
      <c r="C34" s="35"/>
      <c r="D34" s="35"/>
      <c r="E34" s="137" t="s">
        <v>45</v>
      </c>
      <c r="F34" s="151">
        <f>ROUND((SUM(BF124:BF178)),2)</f>
        <v>0</v>
      </c>
      <c r="G34" s="35"/>
      <c r="H34" s="35"/>
      <c r="I34" s="152">
        <v>0.15</v>
      </c>
      <c r="J34" s="151">
        <f>ROUND(((SUM(BF124:BF178))*I34),2)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7" t="s">
        <v>46</v>
      </c>
      <c r="F35" s="151">
        <f>ROUND((SUM(BG124:BG178)),2)</f>
        <v>0</v>
      </c>
      <c r="G35" s="35"/>
      <c r="H35" s="35"/>
      <c r="I35" s="152">
        <v>0.21</v>
      </c>
      <c r="J35" s="151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" customHeight="1" hidden="1">
      <c r="A36" s="35"/>
      <c r="B36" s="41"/>
      <c r="C36" s="35"/>
      <c r="D36" s="35"/>
      <c r="E36" s="137" t="s">
        <v>47</v>
      </c>
      <c r="F36" s="151">
        <f>ROUND((SUM(BH124:BH178)),2)</f>
        <v>0</v>
      </c>
      <c r="G36" s="35"/>
      <c r="H36" s="35"/>
      <c r="I36" s="152">
        <v>0.15</v>
      </c>
      <c r="J36" s="151">
        <f>0</f>
        <v>0</v>
      </c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" customHeight="1" hidden="1">
      <c r="A37" s="35"/>
      <c r="B37" s="41"/>
      <c r="C37" s="35"/>
      <c r="D37" s="35"/>
      <c r="E37" s="137" t="s">
        <v>48</v>
      </c>
      <c r="F37" s="151">
        <f>ROUND((SUM(BI124:BI178)),2)</f>
        <v>0</v>
      </c>
      <c r="G37" s="35"/>
      <c r="H37" s="35"/>
      <c r="I37" s="152">
        <v>0</v>
      </c>
      <c r="J37" s="151">
        <f>0</f>
        <v>0</v>
      </c>
      <c r="K37" s="35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4" customHeight="1">
      <c r="A39" s="35"/>
      <c r="B39" s="41"/>
      <c r="C39" s="153"/>
      <c r="D39" s="154" t="s">
        <v>49</v>
      </c>
      <c r="E39" s="155"/>
      <c r="F39" s="155"/>
      <c r="G39" s="156" t="s">
        <v>50</v>
      </c>
      <c r="H39" s="157" t="s">
        <v>51</v>
      </c>
      <c r="I39" s="155"/>
      <c r="J39" s="158">
        <f>SUM(J30:J37)</f>
        <v>0</v>
      </c>
      <c r="K39" s="159"/>
      <c r="L39" s="60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0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" customHeight="1">
      <c r="B41" s="17"/>
      <c r="L41" s="17"/>
    </row>
    <row r="42" spans="2:12" s="1" customFormat="1" ht="14.4" customHeight="1">
      <c r="B42" s="17"/>
      <c r="L42" s="17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60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97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7"/>
      <c r="D85" s="37"/>
      <c r="E85" s="171" t="str">
        <f>E7</f>
        <v>Povrchová oprava komunikace II/193 Úněšov ÷ Nečtiny</v>
      </c>
      <c r="F85" s="29"/>
      <c r="G85" s="29"/>
      <c r="H85" s="29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>
      <c r="A86" s="35"/>
      <c r="B86" s="36"/>
      <c r="C86" s="29" t="s">
        <v>94</v>
      </c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30" customHeight="1">
      <c r="A87" s="35"/>
      <c r="B87" s="36"/>
      <c r="C87" s="37"/>
      <c r="D87" s="37"/>
      <c r="E87" s="73" t="str">
        <f>E9</f>
        <v>17-010_2 - Povrch. opr. kom. II/193 Úněšov ÷ Nečtiny - úsek 2 - Plachtín ÷ Nečtiny</v>
      </c>
      <c r="F87" s="37"/>
      <c r="G87" s="37"/>
      <c r="H87" s="37"/>
      <c r="I87" s="37"/>
      <c r="J87" s="37"/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>
      <c r="A89" s="35"/>
      <c r="B89" s="36"/>
      <c r="C89" s="29" t="s">
        <v>20</v>
      </c>
      <c r="D89" s="37"/>
      <c r="E89" s="37"/>
      <c r="F89" s="24" t="str">
        <f>F12</f>
        <v>Plachtín ÷ Nečtiny</v>
      </c>
      <c r="G89" s="37"/>
      <c r="H89" s="37"/>
      <c r="I89" s="29" t="s">
        <v>22</v>
      </c>
      <c r="J89" s="76" t="str">
        <f>IF(J12="","",J12)</f>
        <v>25. 5. 2022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15" customHeight="1">
      <c r="A91" s="35"/>
      <c r="B91" s="36"/>
      <c r="C91" s="29" t="s">
        <v>24</v>
      </c>
      <c r="D91" s="37"/>
      <c r="E91" s="37"/>
      <c r="F91" s="24" t="str">
        <f>E15</f>
        <v>SUS Plzeňského kraje, příspěvková organizace</v>
      </c>
      <c r="G91" s="37"/>
      <c r="H91" s="37"/>
      <c r="I91" s="29" t="s">
        <v>32</v>
      </c>
      <c r="J91" s="33" t="str">
        <f>E21</f>
        <v>projectstudio8 s.r.o.</v>
      </c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15" customHeight="1">
      <c r="A92" s="35"/>
      <c r="B92" s="36"/>
      <c r="C92" s="29" t="s">
        <v>30</v>
      </c>
      <c r="D92" s="37"/>
      <c r="E92" s="37"/>
      <c r="F92" s="24" t="str">
        <f>IF(E18="","",E18)</f>
        <v>Vyplň údaj</v>
      </c>
      <c r="G92" s="37"/>
      <c r="H92" s="37"/>
      <c r="I92" s="29" t="s">
        <v>37</v>
      </c>
      <c r="J92" s="33" t="str">
        <f>E24</f>
        <v>projectstudio8 s.r.o.</v>
      </c>
      <c r="K92" s="3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>
      <c r="A94" s="35"/>
      <c r="B94" s="36"/>
      <c r="C94" s="172" t="s">
        <v>98</v>
      </c>
      <c r="D94" s="173"/>
      <c r="E94" s="173"/>
      <c r="F94" s="173"/>
      <c r="G94" s="173"/>
      <c r="H94" s="173"/>
      <c r="I94" s="173"/>
      <c r="J94" s="174" t="s">
        <v>99</v>
      </c>
      <c r="K94" s="173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0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8" customHeight="1">
      <c r="A96" s="35"/>
      <c r="B96" s="36"/>
      <c r="C96" s="175" t="s">
        <v>100</v>
      </c>
      <c r="D96" s="37"/>
      <c r="E96" s="37"/>
      <c r="F96" s="37"/>
      <c r="G96" s="37"/>
      <c r="H96" s="37"/>
      <c r="I96" s="37"/>
      <c r="J96" s="107">
        <f>J124</f>
        <v>0</v>
      </c>
      <c r="K96" s="37"/>
      <c r="L96" s="60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101</v>
      </c>
    </row>
    <row r="97" spans="1:31" s="9" customFormat="1" ht="24.95" customHeight="1">
      <c r="A97" s="9"/>
      <c r="B97" s="176"/>
      <c r="C97" s="177"/>
      <c r="D97" s="178" t="s">
        <v>102</v>
      </c>
      <c r="E97" s="179"/>
      <c r="F97" s="179"/>
      <c r="G97" s="179"/>
      <c r="H97" s="179"/>
      <c r="I97" s="179"/>
      <c r="J97" s="180">
        <f>J125</f>
        <v>0</v>
      </c>
      <c r="K97" s="177"/>
      <c r="L97" s="18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2"/>
      <c r="C98" s="183"/>
      <c r="D98" s="184" t="s">
        <v>103</v>
      </c>
      <c r="E98" s="185"/>
      <c r="F98" s="185"/>
      <c r="G98" s="185"/>
      <c r="H98" s="185"/>
      <c r="I98" s="185"/>
      <c r="J98" s="186">
        <f>J126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2"/>
      <c r="C99" s="183"/>
      <c r="D99" s="184" t="s">
        <v>104</v>
      </c>
      <c r="E99" s="185"/>
      <c r="F99" s="185"/>
      <c r="G99" s="185"/>
      <c r="H99" s="185"/>
      <c r="I99" s="185"/>
      <c r="J99" s="186">
        <f>J136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2"/>
      <c r="C100" s="183"/>
      <c r="D100" s="184" t="s">
        <v>105</v>
      </c>
      <c r="E100" s="185"/>
      <c r="F100" s="185"/>
      <c r="G100" s="185"/>
      <c r="H100" s="185"/>
      <c r="I100" s="185"/>
      <c r="J100" s="186">
        <f>J138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2"/>
      <c r="C101" s="183"/>
      <c r="D101" s="184" t="s">
        <v>106</v>
      </c>
      <c r="E101" s="185"/>
      <c r="F101" s="185"/>
      <c r="G101" s="185"/>
      <c r="H101" s="185"/>
      <c r="I101" s="185"/>
      <c r="J101" s="186">
        <f>J150</f>
        <v>0</v>
      </c>
      <c r="K101" s="183"/>
      <c r="L101" s="18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2"/>
      <c r="C102" s="183"/>
      <c r="D102" s="184" t="s">
        <v>107</v>
      </c>
      <c r="E102" s="185"/>
      <c r="F102" s="185"/>
      <c r="G102" s="185"/>
      <c r="H102" s="185"/>
      <c r="I102" s="185"/>
      <c r="J102" s="186">
        <f>J163</f>
        <v>0</v>
      </c>
      <c r="K102" s="183"/>
      <c r="L102" s="18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2"/>
      <c r="C103" s="183"/>
      <c r="D103" s="184" t="s">
        <v>108</v>
      </c>
      <c r="E103" s="185"/>
      <c r="F103" s="185"/>
      <c r="G103" s="185"/>
      <c r="H103" s="185"/>
      <c r="I103" s="185"/>
      <c r="J103" s="186">
        <f>J169</f>
        <v>0</v>
      </c>
      <c r="K103" s="183"/>
      <c r="L103" s="18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2"/>
      <c r="C104" s="183"/>
      <c r="D104" s="184" t="s">
        <v>109</v>
      </c>
      <c r="E104" s="185"/>
      <c r="F104" s="185"/>
      <c r="G104" s="185"/>
      <c r="H104" s="185"/>
      <c r="I104" s="185"/>
      <c r="J104" s="186">
        <f>J172</f>
        <v>0</v>
      </c>
      <c r="K104" s="183"/>
      <c r="L104" s="18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pans="1:31" s="2" customFormat="1" ht="6.95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24.95" customHeight="1">
      <c r="A111" s="35"/>
      <c r="B111" s="36"/>
      <c r="C111" s="20" t="s">
        <v>110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171" t="str">
        <f>E7</f>
        <v>Povrchová oprava komunikace II/193 Úněšov ÷ Nečtiny</v>
      </c>
      <c r="F114" s="29"/>
      <c r="G114" s="29"/>
      <c r="H114" s="29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94</v>
      </c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30" customHeight="1">
      <c r="A116" s="35"/>
      <c r="B116" s="36"/>
      <c r="C116" s="37"/>
      <c r="D116" s="37"/>
      <c r="E116" s="73" t="str">
        <f>E9</f>
        <v>17-010_2 - Povrch. opr. kom. II/193 Úněšov ÷ Nečtiny - úsek 2 - Plachtín ÷ Nečtiny</v>
      </c>
      <c r="F116" s="37"/>
      <c r="G116" s="37"/>
      <c r="H116" s="37"/>
      <c r="I116" s="37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7"/>
      <c r="E118" s="37"/>
      <c r="F118" s="24" t="str">
        <f>F12</f>
        <v>Plachtín ÷ Nečtiny</v>
      </c>
      <c r="G118" s="37"/>
      <c r="H118" s="37"/>
      <c r="I118" s="29" t="s">
        <v>22</v>
      </c>
      <c r="J118" s="76" t="str">
        <f>IF(J12="","",J12)</f>
        <v>25. 5. 2022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7"/>
      <c r="E120" s="37"/>
      <c r="F120" s="24" t="str">
        <f>E15</f>
        <v>SUS Plzeňského kraje, příspěvková organizace</v>
      </c>
      <c r="G120" s="37"/>
      <c r="H120" s="37"/>
      <c r="I120" s="29" t="s">
        <v>32</v>
      </c>
      <c r="J120" s="33" t="str">
        <f>E21</f>
        <v>projectstudio8 s.r.o.</v>
      </c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30</v>
      </c>
      <c r="D121" s="37"/>
      <c r="E121" s="37"/>
      <c r="F121" s="24" t="str">
        <f>IF(E18="","",E18)</f>
        <v>Vyplň údaj</v>
      </c>
      <c r="G121" s="37"/>
      <c r="H121" s="37"/>
      <c r="I121" s="29" t="s">
        <v>37</v>
      </c>
      <c r="J121" s="33" t="str">
        <f>E24</f>
        <v>projectstudio8 s.r.o.</v>
      </c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88"/>
      <c r="B123" s="189"/>
      <c r="C123" s="190" t="s">
        <v>111</v>
      </c>
      <c r="D123" s="191" t="s">
        <v>64</v>
      </c>
      <c r="E123" s="191" t="s">
        <v>60</v>
      </c>
      <c r="F123" s="191" t="s">
        <v>61</v>
      </c>
      <c r="G123" s="191" t="s">
        <v>112</v>
      </c>
      <c r="H123" s="191" t="s">
        <v>113</v>
      </c>
      <c r="I123" s="191" t="s">
        <v>114</v>
      </c>
      <c r="J123" s="191" t="s">
        <v>99</v>
      </c>
      <c r="K123" s="192" t="s">
        <v>115</v>
      </c>
      <c r="L123" s="193"/>
      <c r="M123" s="97" t="s">
        <v>1</v>
      </c>
      <c r="N123" s="98" t="s">
        <v>43</v>
      </c>
      <c r="O123" s="98" t="s">
        <v>116</v>
      </c>
      <c r="P123" s="98" t="s">
        <v>117</v>
      </c>
      <c r="Q123" s="98" t="s">
        <v>118</v>
      </c>
      <c r="R123" s="98" t="s">
        <v>119</v>
      </c>
      <c r="S123" s="98" t="s">
        <v>120</v>
      </c>
      <c r="T123" s="99" t="s">
        <v>121</v>
      </c>
      <c r="U123" s="188"/>
      <c r="V123" s="188"/>
      <c r="W123" s="188"/>
      <c r="X123" s="188"/>
      <c r="Y123" s="188"/>
      <c r="Z123" s="188"/>
      <c r="AA123" s="188"/>
      <c r="AB123" s="188"/>
      <c r="AC123" s="188"/>
      <c r="AD123" s="188"/>
      <c r="AE123" s="188"/>
    </row>
    <row r="124" spans="1:63" s="2" customFormat="1" ht="22.8" customHeight="1">
      <c r="A124" s="35"/>
      <c r="B124" s="36"/>
      <c r="C124" s="104" t="s">
        <v>122</v>
      </c>
      <c r="D124" s="37"/>
      <c r="E124" s="37"/>
      <c r="F124" s="37"/>
      <c r="G124" s="37"/>
      <c r="H124" s="37"/>
      <c r="I124" s="37"/>
      <c r="J124" s="194">
        <f>BK124</f>
        <v>0</v>
      </c>
      <c r="K124" s="37"/>
      <c r="L124" s="41"/>
      <c r="M124" s="100"/>
      <c r="N124" s="195"/>
      <c r="O124" s="101"/>
      <c r="P124" s="196">
        <f>P125</f>
        <v>0</v>
      </c>
      <c r="Q124" s="101"/>
      <c r="R124" s="196">
        <f>R125</f>
        <v>4046.0487188</v>
      </c>
      <c r="S124" s="101"/>
      <c r="T124" s="197">
        <f>T125</f>
        <v>3344.94384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78</v>
      </c>
      <c r="AU124" s="14" t="s">
        <v>101</v>
      </c>
      <c r="BK124" s="198">
        <f>BK125</f>
        <v>0</v>
      </c>
    </row>
    <row r="125" spans="1:63" s="12" customFormat="1" ht="25.9" customHeight="1">
      <c r="A125" s="12"/>
      <c r="B125" s="199"/>
      <c r="C125" s="200"/>
      <c r="D125" s="201" t="s">
        <v>78</v>
      </c>
      <c r="E125" s="202" t="s">
        <v>123</v>
      </c>
      <c r="F125" s="202" t="s">
        <v>124</v>
      </c>
      <c r="G125" s="200"/>
      <c r="H125" s="200"/>
      <c r="I125" s="203"/>
      <c r="J125" s="204">
        <f>BK125</f>
        <v>0</v>
      </c>
      <c r="K125" s="200"/>
      <c r="L125" s="205"/>
      <c r="M125" s="206"/>
      <c r="N125" s="207"/>
      <c r="O125" s="207"/>
      <c r="P125" s="208">
        <f>P126+P136+P138+P150+P163+P169+P172</f>
        <v>0</v>
      </c>
      <c r="Q125" s="207"/>
      <c r="R125" s="208">
        <f>R126+R136+R138+R150+R163+R169+R172</f>
        <v>4046.0487188</v>
      </c>
      <c r="S125" s="207"/>
      <c r="T125" s="209">
        <f>T126+T136+T138+T150+T163+T169+T172</f>
        <v>3344.94384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0" t="s">
        <v>87</v>
      </c>
      <c r="AT125" s="211" t="s">
        <v>78</v>
      </c>
      <c r="AU125" s="211" t="s">
        <v>79</v>
      </c>
      <c r="AY125" s="210" t="s">
        <v>125</v>
      </c>
      <c r="BK125" s="212">
        <f>BK126+BK136+BK138+BK150+BK163+BK169+BK172</f>
        <v>0</v>
      </c>
    </row>
    <row r="126" spans="1:63" s="12" customFormat="1" ht="22.8" customHeight="1">
      <c r="A126" s="12"/>
      <c r="B126" s="199"/>
      <c r="C126" s="200"/>
      <c r="D126" s="201" t="s">
        <v>78</v>
      </c>
      <c r="E126" s="213" t="s">
        <v>87</v>
      </c>
      <c r="F126" s="213" t="s">
        <v>126</v>
      </c>
      <c r="G126" s="200"/>
      <c r="H126" s="200"/>
      <c r="I126" s="203"/>
      <c r="J126" s="214">
        <f>BK126</f>
        <v>0</v>
      </c>
      <c r="K126" s="200"/>
      <c r="L126" s="205"/>
      <c r="M126" s="206"/>
      <c r="N126" s="207"/>
      <c r="O126" s="207"/>
      <c r="P126" s="208">
        <f>SUM(P127:P135)</f>
        <v>0</v>
      </c>
      <c r="Q126" s="207"/>
      <c r="R126" s="208">
        <f>SUM(R127:R135)</f>
        <v>1.2432788</v>
      </c>
      <c r="S126" s="207"/>
      <c r="T126" s="209">
        <f>SUM(T127:T135)</f>
        <v>2046.3516399999999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0" t="s">
        <v>87</v>
      </c>
      <c r="AT126" s="211" t="s">
        <v>78</v>
      </c>
      <c r="AU126" s="211" t="s">
        <v>87</v>
      </c>
      <c r="AY126" s="210" t="s">
        <v>125</v>
      </c>
      <c r="BK126" s="212">
        <f>SUM(BK127:BK135)</f>
        <v>0</v>
      </c>
    </row>
    <row r="127" spans="1:65" s="2" customFormat="1" ht="111.75" customHeight="1">
      <c r="A127" s="35"/>
      <c r="B127" s="36"/>
      <c r="C127" s="215" t="s">
        <v>159</v>
      </c>
      <c r="D127" s="215" t="s">
        <v>128</v>
      </c>
      <c r="E127" s="216" t="s">
        <v>129</v>
      </c>
      <c r="F127" s="217" t="s">
        <v>337</v>
      </c>
      <c r="G127" s="218" t="s">
        <v>131</v>
      </c>
      <c r="H127" s="219">
        <v>375.76</v>
      </c>
      <c r="I127" s="220"/>
      <c r="J127" s="221">
        <f>ROUND(I127*H127,2)</f>
        <v>0</v>
      </c>
      <c r="K127" s="217" t="s">
        <v>1</v>
      </c>
      <c r="L127" s="41"/>
      <c r="M127" s="222" t="s">
        <v>1</v>
      </c>
      <c r="N127" s="223" t="s">
        <v>44</v>
      </c>
      <c r="O127" s="88"/>
      <c r="P127" s="224">
        <f>O127*H127</f>
        <v>0</v>
      </c>
      <c r="Q127" s="224">
        <v>0.00013</v>
      </c>
      <c r="R127" s="224">
        <f>Q127*H127</f>
        <v>0.0488488</v>
      </c>
      <c r="S127" s="224">
        <v>0.23</v>
      </c>
      <c r="T127" s="225">
        <f>S127*H127</f>
        <v>86.4248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6" t="s">
        <v>132</v>
      </c>
      <c r="AT127" s="226" t="s">
        <v>128</v>
      </c>
      <c r="AU127" s="226" t="s">
        <v>89</v>
      </c>
      <c r="AY127" s="14" t="s">
        <v>125</v>
      </c>
      <c r="BE127" s="227">
        <f>IF(N127="základní",J127,0)</f>
        <v>0</v>
      </c>
      <c r="BF127" s="227">
        <f>IF(N127="snížená",J127,0)</f>
        <v>0</v>
      </c>
      <c r="BG127" s="227">
        <f>IF(N127="zákl. přenesená",J127,0)</f>
        <v>0</v>
      </c>
      <c r="BH127" s="227">
        <f>IF(N127="sníž. přenesená",J127,0)</f>
        <v>0</v>
      </c>
      <c r="BI127" s="227">
        <f>IF(N127="nulová",J127,0)</f>
        <v>0</v>
      </c>
      <c r="BJ127" s="14" t="s">
        <v>87</v>
      </c>
      <c r="BK127" s="227">
        <f>ROUND(I127*H127,2)</f>
        <v>0</v>
      </c>
      <c r="BL127" s="14" t="s">
        <v>132</v>
      </c>
      <c r="BM127" s="226" t="s">
        <v>338</v>
      </c>
    </row>
    <row r="128" spans="1:65" s="2" customFormat="1" ht="111.75" customHeight="1">
      <c r="A128" s="35"/>
      <c r="B128" s="36"/>
      <c r="C128" s="215" t="s">
        <v>155</v>
      </c>
      <c r="D128" s="215" t="s">
        <v>128</v>
      </c>
      <c r="E128" s="216" t="s">
        <v>135</v>
      </c>
      <c r="F128" s="217" t="s">
        <v>339</v>
      </c>
      <c r="G128" s="218" t="s">
        <v>131</v>
      </c>
      <c r="H128" s="219">
        <v>375.76</v>
      </c>
      <c r="I128" s="220"/>
      <c r="J128" s="221">
        <f>ROUND(I128*H128,2)</f>
        <v>0</v>
      </c>
      <c r="K128" s="217" t="s">
        <v>1</v>
      </c>
      <c r="L128" s="41"/>
      <c r="M128" s="222" t="s">
        <v>1</v>
      </c>
      <c r="N128" s="223" t="s">
        <v>44</v>
      </c>
      <c r="O128" s="88"/>
      <c r="P128" s="224">
        <f>O128*H128</f>
        <v>0</v>
      </c>
      <c r="Q128" s="224">
        <v>0</v>
      </c>
      <c r="R128" s="224">
        <f>Q128*H128</f>
        <v>0</v>
      </c>
      <c r="S128" s="224">
        <v>0.709</v>
      </c>
      <c r="T128" s="225">
        <f>S128*H128</f>
        <v>266.41384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6" t="s">
        <v>132</v>
      </c>
      <c r="AT128" s="226" t="s">
        <v>128</v>
      </c>
      <c r="AU128" s="226" t="s">
        <v>89</v>
      </c>
      <c r="AY128" s="14" t="s">
        <v>125</v>
      </c>
      <c r="BE128" s="227">
        <f>IF(N128="základní",J128,0)</f>
        <v>0</v>
      </c>
      <c r="BF128" s="227">
        <f>IF(N128="snížená",J128,0)</f>
        <v>0</v>
      </c>
      <c r="BG128" s="227">
        <f>IF(N128="zákl. přenesená",J128,0)</f>
        <v>0</v>
      </c>
      <c r="BH128" s="227">
        <f>IF(N128="sníž. přenesená",J128,0)</f>
        <v>0</v>
      </c>
      <c r="BI128" s="227">
        <f>IF(N128="nulová",J128,0)</f>
        <v>0</v>
      </c>
      <c r="BJ128" s="14" t="s">
        <v>87</v>
      </c>
      <c r="BK128" s="227">
        <f>ROUND(I128*H128,2)</f>
        <v>0</v>
      </c>
      <c r="BL128" s="14" t="s">
        <v>132</v>
      </c>
      <c r="BM128" s="226" t="s">
        <v>340</v>
      </c>
    </row>
    <row r="129" spans="1:65" s="2" customFormat="1" ht="156.75" customHeight="1">
      <c r="A129" s="35"/>
      <c r="B129" s="36"/>
      <c r="C129" s="215" t="s">
        <v>134</v>
      </c>
      <c r="D129" s="215" t="s">
        <v>128</v>
      </c>
      <c r="E129" s="216" t="s">
        <v>144</v>
      </c>
      <c r="F129" s="217" t="s">
        <v>341</v>
      </c>
      <c r="G129" s="218" t="s">
        <v>141</v>
      </c>
      <c r="H129" s="219">
        <v>133.207</v>
      </c>
      <c r="I129" s="220"/>
      <c r="J129" s="221">
        <f>ROUND(I129*H129,2)</f>
        <v>0</v>
      </c>
      <c r="K129" s="217" t="s">
        <v>1</v>
      </c>
      <c r="L129" s="41"/>
      <c r="M129" s="222" t="s">
        <v>1</v>
      </c>
      <c r="N129" s="223" t="s">
        <v>44</v>
      </c>
      <c r="O129" s="88"/>
      <c r="P129" s="224">
        <f>O129*H129</f>
        <v>0</v>
      </c>
      <c r="Q129" s="224">
        <v>0</v>
      </c>
      <c r="R129" s="224">
        <f>Q129*H129</f>
        <v>0</v>
      </c>
      <c r="S129" s="224">
        <v>0</v>
      </c>
      <c r="T129" s="225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6" t="s">
        <v>132</v>
      </c>
      <c r="AT129" s="226" t="s">
        <v>128</v>
      </c>
      <c r="AU129" s="226" t="s">
        <v>89</v>
      </c>
      <c r="AY129" s="14" t="s">
        <v>125</v>
      </c>
      <c r="BE129" s="227">
        <f>IF(N129="základní",J129,0)</f>
        <v>0</v>
      </c>
      <c r="BF129" s="227">
        <f>IF(N129="snížená",J129,0)</f>
        <v>0</v>
      </c>
      <c r="BG129" s="227">
        <f>IF(N129="zákl. přenesená",J129,0)</f>
        <v>0</v>
      </c>
      <c r="BH129" s="227">
        <f>IF(N129="sníž. přenesená",J129,0)</f>
        <v>0</v>
      </c>
      <c r="BI129" s="227">
        <f>IF(N129="nulová",J129,0)</f>
        <v>0</v>
      </c>
      <c r="BJ129" s="14" t="s">
        <v>87</v>
      </c>
      <c r="BK129" s="227">
        <f>ROUND(I129*H129,2)</f>
        <v>0</v>
      </c>
      <c r="BL129" s="14" t="s">
        <v>132</v>
      </c>
      <c r="BM129" s="226" t="s">
        <v>342</v>
      </c>
    </row>
    <row r="130" spans="1:65" s="2" customFormat="1" ht="156.75" customHeight="1">
      <c r="A130" s="35"/>
      <c r="B130" s="36"/>
      <c r="C130" s="215" t="s">
        <v>195</v>
      </c>
      <c r="D130" s="215" t="s">
        <v>128</v>
      </c>
      <c r="E130" s="216" t="s">
        <v>139</v>
      </c>
      <c r="F130" s="217" t="s">
        <v>343</v>
      </c>
      <c r="G130" s="218" t="s">
        <v>141</v>
      </c>
      <c r="H130" s="219">
        <v>133.207</v>
      </c>
      <c r="I130" s="220"/>
      <c r="J130" s="221">
        <f>ROUND(I130*H130,2)</f>
        <v>0</v>
      </c>
      <c r="K130" s="217" t="s">
        <v>1</v>
      </c>
      <c r="L130" s="41"/>
      <c r="M130" s="222" t="s">
        <v>1</v>
      </c>
      <c r="N130" s="223" t="s">
        <v>44</v>
      </c>
      <c r="O130" s="88"/>
      <c r="P130" s="224">
        <f>O130*H130</f>
        <v>0</v>
      </c>
      <c r="Q130" s="224">
        <v>0</v>
      </c>
      <c r="R130" s="224">
        <f>Q130*H130</f>
        <v>0</v>
      </c>
      <c r="S130" s="224">
        <v>0</v>
      </c>
      <c r="T130" s="22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6" t="s">
        <v>132</v>
      </c>
      <c r="AT130" s="226" t="s">
        <v>128</v>
      </c>
      <c r="AU130" s="226" t="s">
        <v>89</v>
      </c>
      <c r="AY130" s="14" t="s">
        <v>125</v>
      </c>
      <c r="BE130" s="227">
        <f>IF(N130="základní",J130,0)</f>
        <v>0</v>
      </c>
      <c r="BF130" s="227">
        <f>IF(N130="snížená",J130,0)</f>
        <v>0</v>
      </c>
      <c r="BG130" s="227">
        <f>IF(N130="zákl. přenesená",J130,0)</f>
        <v>0</v>
      </c>
      <c r="BH130" s="227">
        <f>IF(N130="sníž. přenesená",J130,0)</f>
        <v>0</v>
      </c>
      <c r="BI130" s="227">
        <f>IF(N130="nulová",J130,0)</f>
        <v>0</v>
      </c>
      <c r="BJ130" s="14" t="s">
        <v>87</v>
      </c>
      <c r="BK130" s="227">
        <f>ROUND(I130*H130,2)</f>
        <v>0</v>
      </c>
      <c r="BL130" s="14" t="s">
        <v>132</v>
      </c>
      <c r="BM130" s="226" t="s">
        <v>344</v>
      </c>
    </row>
    <row r="131" spans="1:65" s="2" customFormat="1" ht="90" customHeight="1">
      <c r="A131" s="35"/>
      <c r="B131" s="36"/>
      <c r="C131" s="215" t="s">
        <v>138</v>
      </c>
      <c r="D131" s="215" t="s">
        <v>128</v>
      </c>
      <c r="E131" s="216" t="s">
        <v>148</v>
      </c>
      <c r="F131" s="217" t="s">
        <v>345</v>
      </c>
      <c r="G131" s="218" t="s">
        <v>131</v>
      </c>
      <c r="H131" s="219">
        <v>375.76</v>
      </c>
      <c r="I131" s="220"/>
      <c r="J131" s="221">
        <f>ROUND(I131*H131,2)</f>
        <v>0</v>
      </c>
      <c r="K131" s="217" t="s">
        <v>1</v>
      </c>
      <c r="L131" s="41"/>
      <c r="M131" s="222" t="s">
        <v>1</v>
      </c>
      <c r="N131" s="223" t="s">
        <v>44</v>
      </c>
      <c r="O131" s="88"/>
      <c r="P131" s="224">
        <f>O131*H131</f>
        <v>0</v>
      </c>
      <c r="Q131" s="224">
        <v>0</v>
      </c>
      <c r="R131" s="224">
        <f>Q131*H131</f>
        <v>0</v>
      </c>
      <c r="S131" s="224">
        <v>0</v>
      </c>
      <c r="T131" s="22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6" t="s">
        <v>132</v>
      </c>
      <c r="AT131" s="226" t="s">
        <v>128</v>
      </c>
      <c r="AU131" s="226" t="s">
        <v>89</v>
      </c>
      <c r="AY131" s="14" t="s">
        <v>125</v>
      </c>
      <c r="BE131" s="227">
        <f>IF(N131="základní",J131,0)</f>
        <v>0</v>
      </c>
      <c r="BF131" s="227">
        <f>IF(N131="snížená",J131,0)</f>
        <v>0</v>
      </c>
      <c r="BG131" s="227">
        <f>IF(N131="zákl. přenesená",J131,0)</f>
        <v>0</v>
      </c>
      <c r="BH131" s="227">
        <f>IF(N131="sníž. přenesená",J131,0)</f>
        <v>0</v>
      </c>
      <c r="BI131" s="227">
        <f>IF(N131="nulová",J131,0)</f>
        <v>0</v>
      </c>
      <c r="BJ131" s="14" t="s">
        <v>87</v>
      </c>
      <c r="BK131" s="227">
        <f>ROUND(I131*H131,2)</f>
        <v>0</v>
      </c>
      <c r="BL131" s="14" t="s">
        <v>132</v>
      </c>
      <c r="BM131" s="226" t="s">
        <v>346</v>
      </c>
    </row>
    <row r="132" spans="1:65" s="2" customFormat="1" ht="128.55" customHeight="1">
      <c r="A132" s="35"/>
      <c r="B132" s="36"/>
      <c r="C132" s="215" t="s">
        <v>87</v>
      </c>
      <c r="D132" s="215" t="s">
        <v>128</v>
      </c>
      <c r="E132" s="216" t="s">
        <v>151</v>
      </c>
      <c r="F132" s="217" t="s">
        <v>347</v>
      </c>
      <c r="G132" s="218" t="s">
        <v>131</v>
      </c>
      <c r="H132" s="219">
        <v>447</v>
      </c>
      <c r="I132" s="220"/>
      <c r="J132" s="221">
        <f>ROUND(I132*H132,2)</f>
        <v>0</v>
      </c>
      <c r="K132" s="217" t="s">
        <v>153</v>
      </c>
      <c r="L132" s="41"/>
      <c r="M132" s="222" t="s">
        <v>1</v>
      </c>
      <c r="N132" s="223" t="s">
        <v>44</v>
      </c>
      <c r="O132" s="88"/>
      <c r="P132" s="224">
        <f>O132*H132</f>
        <v>0</v>
      </c>
      <c r="Q132" s="224">
        <v>3E-05</v>
      </c>
      <c r="R132" s="224">
        <f>Q132*H132</f>
        <v>0.01341</v>
      </c>
      <c r="S132" s="224">
        <v>0.069</v>
      </c>
      <c r="T132" s="225">
        <f>S132*H132</f>
        <v>30.843000000000004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6" t="s">
        <v>132</v>
      </c>
      <c r="AT132" s="226" t="s">
        <v>128</v>
      </c>
      <c r="AU132" s="226" t="s">
        <v>89</v>
      </c>
      <c r="AY132" s="14" t="s">
        <v>125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4" t="s">
        <v>87</v>
      </c>
      <c r="BK132" s="227">
        <f>ROUND(I132*H132,2)</f>
        <v>0</v>
      </c>
      <c r="BL132" s="14" t="s">
        <v>132</v>
      </c>
      <c r="BM132" s="226" t="s">
        <v>154</v>
      </c>
    </row>
    <row r="133" spans="1:65" s="2" customFormat="1" ht="78" customHeight="1">
      <c r="A133" s="35"/>
      <c r="B133" s="36"/>
      <c r="C133" s="215" t="s">
        <v>211</v>
      </c>
      <c r="D133" s="215" t="s">
        <v>128</v>
      </c>
      <c r="E133" s="216" t="s">
        <v>160</v>
      </c>
      <c r="F133" s="217" t="s">
        <v>348</v>
      </c>
      <c r="G133" s="218" t="s">
        <v>131</v>
      </c>
      <c r="H133" s="219">
        <v>6778</v>
      </c>
      <c r="I133" s="220"/>
      <c r="J133" s="221">
        <f>ROUND(I133*H133,2)</f>
        <v>0</v>
      </c>
      <c r="K133" s="217" t="s">
        <v>1</v>
      </c>
      <c r="L133" s="41"/>
      <c r="M133" s="222" t="s">
        <v>1</v>
      </c>
      <c r="N133" s="223" t="s">
        <v>44</v>
      </c>
      <c r="O133" s="88"/>
      <c r="P133" s="224">
        <f>O133*H133</f>
        <v>0</v>
      </c>
      <c r="Q133" s="224">
        <v>7E-05</v>
      </c>
      <c r="R133" s="224">
        <f>Q133*H133</f>
        <v>0.47445999999999994</v>
      </c>
      <c r="S133" s="224">
        <v>0.115</v>
      </c>
      <c r="T133" s="225">
        <f>S133*H133</f>
        <v>779.47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6" t="s">
        <v>132</v>
      </c>
      <c r="AT133" s="226" t="s">
        <v>128</v>
      </c>
      <c r="AU133" s="226" t="s">
        <v>89</v>
      </c>
      <c r="AY133" s="14" t="s">
        <v>125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4" t="s">
        <v>87</v>
      </c>
      <c r="BK133" s="227">
        <f>ROUND(I133*H133,2)</f>
        <v>0</v>
      </c>
      <c r="BL133" s="14" t="s">
        <v>132</v>
      </c>
      <c r="BM133" s="226" t="s">
        <v>349</v>
      </c>
    </row>
    <row r="134" spans="1:65" s="2" customFormat="1" ht="62.7" customHeight="1">
      <c r="A134" s="35"/>
      <c r="B134" s="36"/>
      <c r="C134" s="215" t="s">
        <v>163</v>
      </c>
      <c r="D134" s="215" t="s">
        <v>128</v>
      </c>
      <c r="E134" s="216" t="s">
        <v>164</v>
      </c>
      <c r="F134" s="217" t="s">
        <v>350</v>
      </c>
      <c r="G134" s="218" t="s">
        <v>131</v>
      </c>
      <c r="H134" s="219">
        <v>11776</v>
      </c>
      <c r="I134" s="220"/>
      <c r="J134" s="221">
        <f>ROUND(I134*H134,2)</f>
        <v>0</v>
      </c>
      <c r="K134" s="217" t="s">
        <v>1</v>
      </c>
      <c r="L134" s="41"/>
      <c r="M134" s="222" t="s">
        <v>1</v>
      </c>
      <c r="N134" s="223" t="s">
        <v>44</v>
      </c>
      <c r="O134" s="88"/>
      <c r="P134" s="224">
        <f>O134*H134</f>
        <v>0</v>
      </c>
      <c r="Q134" s="224">
        <v>6E-05</v>
      </c>
      <c r="R134" s="224">
        <f>Q134*H134</f>
        <v>0.70656</v>
      </c>
      <c r="S134" s="224">
        <v>0.075</v>
      </c>
      <c r="T134" s="225">
        <f>S134*H134</f>
        <v>883.1999999999999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6" t="s">
        <v>132</v>
      </c>
      <c r="AT134" s="226" t="s">
        <v>128</v>
      </c>
      <c r="AU134" s="226" t="s">
        <v>89</v>
      </c>
      <c r="AY134" s="14" t="s">
        <v>125</v>
      </c>
      <c r="BE134" s="227">
        <f>IF(N134="základní",J134,0)</f>
        <v>0</v>
      </c>
      <c r="BF134" s="227">
        <f>IF(N134="snížená",J134,0)</f>
        <v>0</v>
      </c>
      <c r="BG134" s="227">
        <f>IF(N134="zákl. přenesená",J134,0)</f>
        <v>0</v>
      </c>
      <c r="BH134" s="227">
        <f>IF(N134="sníž. přenesená",J134,0)</f>
        <v>0</v>
      </c>
      <c r="BI134" s="227">
        <f>IF(N134="nulová",J134,0)</f>
        <v>0</v>
      </c>
      <c r="BJ134" s="14" t="s">
        <v>87</v>
      </c>
      <c r="BK134" s="227">
        <f>ROUND(I134*H134,2)</f>
        <v>0</v>
      </c>
      <c r="BL134" s="14" t="s">
        <v>132</v>
      </c>
      <c r="BM134" s="226" t="s">
        <v>351</v>
      </c>
    </row>
    <row r="135" spans="1:65" s="2" customFormat="1" ht="76.35" customHeight="1">
      <c r="A135" s="35"/>
      <c r="B135" s="36"/>
      <c r="C135" s="215" t="s">
        <v>132</v>
      </c>
      <c r="D135" s="215" t="s">
        <v>128</v>
      </c>
      <c r="E135" s="216" t="s">
        <v>167</v>
      </c>
      <c r="F135" s="217" t="s">
        <v>168</v>
      </c>
      <c r="G135" s="218" t="s">
        <v>169</v>
      </c>
      <c r="H135" s="219">
        <v>2.5</v>
      </c>
      <c r="I135" s="220"/>
      <c r="J135" s="221">
        <f>ROUND(I135*H135,2)</f>
        <v>0</v>
      </c>
      <c r="K135" s="217" t="s">
        <v>153</v>
      </c>
      <c r="L135" s="41"/>
      <c r="M135" s="222" t="s">
        <v>1</v>
      </c>
      <c r="N135" s="223" t="s">
        <v>44</v>
      </c>
      <c r="O135" s="88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6" t="s">
        <v>132</v>
      </c>
      <c r="AT135" s="226" t="s">
        <v>128</v>
      </c>
      <c r="AU135" s="226" t="s">
        <v>89</v>
      </c>
      <c r="AY135" s="14" t="s">
        <v>125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4" t="s">
        <v>87</v>
      </c>
      <c r="BK135" s="227">
        <f>ROUND(I135*H135,2)</f>
        <v>0</v>
      </c>
      <c r="BL135" s="14" t="s">
        <v>132</v>
      </c>
      <c r="BM135" s="226" t="s">
        <v>170</v>
      </c>
    </row>
    <row r="136" spans="1:63" s="12" customFormat="1" ht="22.8" customHeight="1">
      <c r="A136" s="12"/>
      <c r="B136" s="199"/>
      <c r="C136" s="200"/>
      <c r="D136" s="201" t="s">
        <v>78</v>
      </c>
      <c r="E136" s="213" t="s">
        <v>171</v>
      </c>
      <c r="F136" s="213" t="s">
        <v>172</v>
      </c>
      <c r="G136" s="200"/>
      <c r="H136" s="200"/>
      <c r="I136" s="203"/>
      <c r="J136" s="214">
        <f>BK136</f>
        <v>0</v>
      </c>
      <c r="K136" s="200"/>
      <c r="L136" s="205"/>
      <c r="M136" s="206"/>
      <c r="N136" s="207"/>
      <c r="O136" s="207"/>
      <c r="P136" s="208">
        <f>P137</f>
        <v>0</v>
      </c>
      <c r="Q136" s="207"/>
      <c r="R136" s="208">
        <f>R137</f>
        <v>0</v>
      </c>
      <c r="S136" s="207"/>
      <c r="T136" s="209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0" t="s">
        <v>87</v>
      </c>
      <c r="AT136" s="211" t="s">
        <v>78</v>
      </c>
      <c r="AU136" s="211" t="s">
        <v>87</v>
      </c>
      <c r="AY136" s="210" t="s">
        <v>125</v>
      </c>
      <c r="BK136" s="212">
        <f>BK137</f>
        <v>0</v>
      </c>
    </row>
    <row r="137" spans="1:65" s="2" customFormat="1" ht="44.25" customHeight="1">
      <c r="A137" s="35"/>
      <c r="B137" s="36"/>
      <c r="C137" s="215" t="s">
        <v>173</v>
      </c>
      <c r="D137" s="215" t="s">
        <v>128</v>
      </c>
      <c r="E137" s="216" t="s">
        <v>174</v>
      </c>
      <c r="F137" s="217" t="s">
        <v>352</v>
      </c>
      <c r="G137" s="218" t="s">
        <v>176</v>
      </c>
      <c r="H137" s="219">
        <v>51.4</v>
      </c>
      <c r="I137" s="220"/>
      <c r="J137" s="221">
        <f>ROUND(I137*H137,2)</f>
        <v>0</v>
      </c>
      <c r="K137" s="217" t="s">
        <v>153</v>
      </c>
      <c r="L137" s="41"/>
      <c r="M137" s="222" t="s">
        <v>1</v>
      </c>
      <c r="N137" s="223" t="s">
        <v>44</v>
      </c>
      <c r="O137" s="88"/>
      <c r="P137" s="224">
        <f>O137*H137</f>
        <v>0</v>
      </c>
      <c r="Q137" s="224">
        <v>0</v>
      </c>
      <c r="R137" s="224">
        <f>Q137*H137</f>
        <v>0</v>
      </c>
      <c r="S137" s="224">
        <v>0</v>
      </c>
      <c r="T137" s="22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6" t="s">
        <v>132</v>
      </c>
      <c r="AT137" s="226" t="s">
        <v>128</v>
      </c>
      <c r="AU137" s="226" t="s">
        <v>89</v>
      </c>
      <c r="AY137" s="14" t="s">
        <v>125</v>
      </c>
      <c r="BE137" s="227">
        <f>IF(N137="základní",J137,0)</f>
        <v>0</v>
      </c>
      <c r="BF137" s="227">
        <f>IF(N137="snížená",J137,0)</f>
        <v>0</v>
      </c>
      <c r="BG137" s="227">
        <f>IF(N137="zákl. přenesená",J137,0)</f>
        <v>0</v>
      </c>
      <c r="BH137" s="227">
        <f>IF(N137="sníž. přenesená",J137,0)</f>
        <v>0</v>
      </c>
      <c r="BI137" s="227">
        <f>IF(N137="nulová",J137,0)</f>
        <v>0</v>
      </c>
      <c r="BJ137" s="14" t="s">
        <v>87</v>
      </c>
      <c r="BK137" s="227">
        <f>ROUND(I137*H137,2)</f>
        <v>0</v>
      </c>
      <c r="BL137" s="14" t="s">
        <v>132</v>
      </c>
      <c r="BM137" s="226" t="s">
        <v>177</v>
      </c>
    </row>
    <row r="138" spans="1:63" s="12" customFormat="1" ht="22.8" customHeight="1">
      <c r="A138" s="12"/>
      <c r="B138" s="199"/>
      <c r="C138" s="200"/>
      <c r="D138" s="201" t="s">
        <v>78</v>
      </c>
      <c r="E138" s="213" t="s">
        <v>178</v>
      </c>
      <c r="F138" s="213" t="s">
        <v>179</v>
      </c>
      <c r="G138" s="200"/>
      <c r="H138" s="200"/>
      <c r="I138" s="203"/>
      <c r="J138" s="214">
        <f>BK138</f>
        <v>0</v>
      </c>
      <c r="K138" s="200"/>
      <c r="L138" s="205"/>
      <c r="M138" s="206"/>
      <c r="N138" s="207"/>
      <c r="O138" s="207"/>
      <c r="P138" s="208">
        <f>SUM(P139:P149)</f>
        <v>0</v>
      </c>
      <c r="Q138" s="207"/>
      <c r="R138" s="208">
        <f>SUM(R139:R149)</f>
        <v>4020.82272</v>
      </c>
      <c r="S138" s="207"/>
      <c r="T138" s="209">
        <f>SUM(T139:T149)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0" t="s">
        <v>87</v>
      </c>
      <c r="AT138" s="211" t="s">
        <v>78</v>
      </c>
      <c r="AU138" s="211" t="s">
        <v>87</v>
      </c>
      <c r="AY138" s="210" t="s">
        <v>125</v>
      </c>
      <c r="BK138" s="212">
        <f>SUM(BK139:BK149)</f>
        <v>0</v>
      </c>
    </row>
    <row r="139" spans="1:65" s="2" customFormat="1" ht="44.25" customHeight="1">
      <c r="A139" s="35"/>
      <c r="B139" s="36"/>
      <c r="C139" s="215" t="s">
        <v>180</v>
      </c>
      <c r="D139" s="215" t="s">
        <v>128</v>
      </c>
      <c r="E139" s="216" t="s">
        <v>181</v>
      </c>
      <c r="F139" s="217" t="s">
        <v>182</v>
      </c>
      <c r="G139" s="218" t="s">
        <v>131</v>
      </c>
      <c r="H139" s="219">
        <v>18788</v>
      </c>
      <c r="I139" s="220"/>
      <c r="J139" s="221">
        <f>ROUND(I139*H139,2)</f>
        <v>0</v>
      </c>
      <c r="K139" s="217" t="s">
        <v>153</v>
      </c>
      <c r="L139" s="41"/>
      <c r="M139" s="222" t="s">
        <v>1</v>
      </c>
      <c r="N139" s="223" t="s">
        <v>44</v>
      </c>
      <c r="O139" s="88"/>
      <c r="P139" s="224">
        <f>O139*H139</f>
        <v>0</v>
      </c>
      <c r="Q139" s="224">
        <v>0.12966</v>
      </c>
      <c r="R139" s="224">
        <f>Q139*H139</f>
        <v>2436.05208</v>
      </c>
      <c r="S139" s="224">
        <v>0</v>
      </c>
      <c r="T139" s="22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6" t="s">
        <v>132</v>
      </c>
      <c r="AT139" s="226" t="s">
        <v>128</v>
      </c>
      <c r="AU139" s="226" t="s">
        <v>89</v>
      </c>
      <c r="AY139" s="14" t="s">
        <v>125</v>
      </c>
      <c r="BE139" s="227">
        <f>IF(N139="základní",J139,0)</f>
        <v>0</v>
      </c>
      <c r="BF139" s="227">
        <f>IF(N139="snížená",J139,0)</f>
        <v>0</v>
      </c>
      <c r="BG139" s="227">
        <f>IF(N139="zákl. přenesená",J139,0)</f>
        <v>0</v>
      </c>
      <c r="BH139" s="227">
        <f>IF(N139="sníž. přenesená",J139,0)</f>
        <v>0</v>
      </c>
      <c r="BI139" s="227">
        <f>IF(N139="nulová",J139,0)</f>
        <v>0</v>
      </c>
      <c r="BJ139" s="14" t="s">
        <v>87</v>
      </c>
      <c r="BK139" s="227">
        <f>ROUND(I139*H139,2)</f>
        <v>0</v>
      </c>
      <c r="BL139" s="14" t="s">
        <v>132</v>
      </c>
      <c r="BM139" s="226" t="s">
        <v>183</v>
      </c>
    </row>
    <row r="140" spans="1:65" s="2" customFormat="1" ht="76.35" customHeight="1">
      <c r="A140" s="35"/>
      <c r="B140" s="36"/>
      <c r="C140" s="215" t="s">
        <v>184</v>
      </c>
      <c r="D140" s="215" t="s">
        <v>128</v>
      </c>
      <c r="E140" s="216" t="s">
        <v>185</v>
      </c>
      <c r="F140" s="217" t="s">
        <v>353</v>
      </c>
      <c r="G140" s="218" t="s">
        <v>131</v>
      </c>
      <c r="H140" s="219">
        <v>18788</v>
      </c>
      <c r="I140" s="220"/>
      <c r="J140" s="221">
        <f>ROUND(I140*H140,2)</f>
        <v>0</v>
      </c>
      <c r="K140" s="217" t="s">
        <v>153</v>
      </c>
      <c r="L140" s="41"/>
      <c r="M140" s="222" t="s">
        <v>1</v>
      </c>
      <c r="N140" s="223" t="s">
        <v>44</v>
      </c>
      <c r="O140" s="88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6" t="s">
        <v>132</v>
      </c>
      <c r="AT140" s="226" t="s">
        <v>128</v>
      </c>
      <c r="AU140" s="226" t="s">
        <v>89</v>
      </c>
      <c r="AY140" s="14" t="s">
        <v>125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4" t="s">
        <v>87</v>
      </c>
      <c r="BK140" s="227">
        <f>ROUND(I140*H140,2)</f>
        <v>0</v>
      </c>
      <c r="BL140" s="14" t="s">
        <v>132</v>
      </c>
      <c r="BM140" s="226" t="s">
        <v>354</v>
      </c>
    </row>
    <row r="141" spans="1:65" s="2" customFormat="1" ht="90" customHeight="1">
      <c r="A141" s="35"/>
      <c r="B141" s="36"/>
      <c r="C141" s="215" t="s">
        <v>8</v>
      </c>
      <c r="D141" s="215" t="s">
        <v>128</v>
      </c>
      <c r="E141" s="216" t="s">
        <v>188</v>
      </c>
      <c r="F141" s="217" t="s">
        <v>355</v>
      </c>
      <c r="G141" s="218" t="s">
        <v>131</v>
      </c>
      <c r="H141" s="219">
        <v>11306</v>
      </c>
      <c r="I141" s="220"/>
      <c r="J141" s="221">
        <f>ROUND(I141*H141,2)</f>
        <v>0</v>
      </c>
      <c r="K141" s="217" t="s">
        <v>153</v>
      </c>
      <c r="L141" s="41"/>
      <c r="M141" s="222" t="s">
        <v>1</v>
      </c>
      <c r="N141" s="223" t="s">
        <v>44</v>
      </c>
      <c r="O141" s="88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6" t="s">
        <v>132</v>
      </c>
      <c r="AT141" s="226" t="s">
        <v>128</v>
      </c>
      <c r="AU141" s="226" t="s">
        <v>89</v>
      </c>
      <c r="AY141" s="14" t="s">
        <v>125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4" t="s">
        <v>87</v>
      </c>
      <c r="BK141" s="227">
        <f>ROUND(I141*H141,2)</f>
        <v>0</v>
      </c>
      <c r="BL141" s="14" t="s">
        <v>132</v>
      </c>
      <c r="BM141" s="226" t="s">
        <v>356</v>
      </c>
    </row>
    <row r="142" spans="1:65" s="2" customFormat="1" ht="49.05" customHeight="1">
      <c r="A142" s="35"/>
      <c r="B142" s="36"/>
      <c r="C142" s="215" t="s">
        <v>191</v>
      </c>
      <c r="D142" s="215" t="s">
        <v>128</v>
      </c>
      <c r="E142" s="216" t="s">
        <v>192</v>
      </c>
      <c r="F142" s="217" t="s">
        <v>357</v>
      </c>
      <c r="G142" s="218" t="s">
        <v>131</v>
      </c>
      <c r="H142" s="219">
        <v>11306</v>
      </c>
      <c r="I142" s="220"/>
      <c r="J142" s="221">
        <f>ROUND(I142*H142,2)</f>
        <v>0</v>
      </c>
      <c r="K142" s="217" t="s">
        <v>153</v>
      </c>
      <c r="L142" s="41"/>
      <c r="M142" s="222" t="s">
        <v>1</v>
      </c>
      <c r="N142" s="223" t="s">
        <v>44</v>
      </c>
      <c r="O142" s="88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6" t="s">
        <v>132</v>
      </c>
      <c r="AT142" s="226" t="s">
        <v>128</v>
      </c>
      <c r="AU142" s="226" t="s">
        <v>89</v>
      </c>
      <c r="AY142" s="14" t="s">
        <v>125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4" t="s">
        <v>87</v>
      </c>
      <c r="BK142" s="227">
        <f>ROUND(I142*H142,2)</f>
        <v>0</v>
      </c>
      <c r="BL142" s="14" t="s">
        <v>132</v>
      </c>
      <c r="BM142" s="226" t="s">
        <v>194</v>
      </c>
    </row>
    <row r="143" spans="1:65" s="2" customFormat="1" ht="114.9" customHeight="1">
      <c r="A143" s="35"/>
      <c r="B143" s="36"/>
      <c r="C143" s="215" t="s">
        <v>147</v>
      </c>
      <c r="D143" s="215" t="s">
        <v>128</v>
      </c>
      <c r="E143" s="216" t="s">
        <v>196</v>
      </c>
      <c r="F143" s="217" t="s">
        <v>358</v>
      </c>
      <c r="G143" s="218" t="s">
        <v>141</v>
      </c>
      <c r="H143" s="219">
        <v>520.098</v>
      </c>
      <c r="I143" s="220"/>
      <c r="J143" s="221">
        <f>ROUND(I143*H143,2)</f>
        <v>0</v>
      </c>
      <c r="K143" s="217" t="s">
        <v>1</v>
      </c>
      <c r="L143" s="41"/>
      <c r="M143" s="222" t="s">
        <v>1</v>
      </c>
      <c r="N143" s="223" t="s">
        <v>44</v>
      </c>
      <c r="O143" s="88"/>
      <c r="P143" s="224">
        <f>O143*H143</f>
        <v>0</v>
      </c>
      <c r="Q143" s="224">
        <v>1</v>
      </c>
      <c r="R143" s="224">
        <f>Q143*H143</f>
        <v>520.098</v>
      </c>
      <c r="S143" s="224">
        <v>0</v>
      </c>
      <c r="T143" s="22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6" t="s">
        <v>132</v>
      </c>
      <c r="AT143" s="226" t="s">
        <v>128</v>
      </c>
      <c r="AU143" s="226" t="s">
        <v>89</v>
      </c>
      <c r="AY143" s="14" t="s">
        <v>125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4" t="s">
        <v>87</v>
      </c>
      <c r="BK143" s="227">
        <f>ROUND(I143*H143,2)</f>
        <v>0</v>
      </c>
      <c r="BL143" s="14" t="s">
        <v>132</v>
      </c>
      <c r="BM143" s="226" t="s">
        <v>359</v>
      </c>
    </row>
    <row r="144" spans="1:65" s="2" customFormat="1" ht="62.7" customHeight="1">
      <c r="A144" s="35"/>
      <c r="B144" s="36"/>
      <c r="C144" s="215" t="s">
        <v>199</v>
      </c>
      <c r="D144" s="215" t="s">
        <v>128</v>
      </c>
      <c r="E144" s="216" t="s">
        <v>200</v>
      </c>
      <c r="F144" s="217" t="s">
        <v>360</v>
      </c>
      <c r="G144" s="218" t="s">
        <v>131</v>
      </c>
      <c r="H144" s="219">
        <v>2808</v>
      </c>
      <c r="I144" s="220"/>
      <c r="J144" s="221">
        <f>ROUND(I144*H144,2)</f>
        <v>0</v>
      </c>
      <c r="K144" s="217" t="s">
        <v>153</v>
      </c>
      <c r="L144" s="41"/>
      <c r="M144" s="222" t="s">
        <v>1</v>
      </c>
      <c r="N144" s="223" t="s">
        <v>44</v>
      </c>
      <c r="O144" s="88"/>
      <c r="P144" s="224">
        <f>O144*H144</f>
        <v>0</v>
      </c>
      <c r="Q144" s="224">
        <v>0.00034</v>
      </c>
      <c r="R144" s="224">
        <f>Q144*H144</f>
        <v>0.95472</v>
      </c>
      <c r="S144" s="224">
        <v>0</v>
      </c>
      <c r="T144" s="22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6" t="s">
        <v>132</v>
      </c>
      <c r="AT144" s="226" t="s">
        <v>128</v>
      </c>
      <c r="AU144" s="226" t="s">
        <v>89</v>
      </c>
      <c r="AY144" s="14" t="s">
        <v>125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4" t="s">
        <v>87</v>
      </c>
      <c r="BK144" s="227">
        <f>ROUND(I144*H144,2)</f>
        <v>0</v>
      </c>
      <c r="BL144" s="14" t="s">
        <v>132</v>
      </c>
      <c r="BM144" s="226" t="s">
        <v>202</v>
      </c>
    </row>
    <row r="145" spans="1:65" s="2" customFormat="1" ht="78" customHeight="1">
      <c r="A145" s="35"/>
      <c r="B145" s="36"/>
      <c r="C145" s="215" t="s">
        <v>203</v>
      </c>
      <c r="D145" s="215" t="s">
        <v>128</v>
      </c>
      <c r="E145" s="216" t="s">
        <v>204</v>
      </c>
      <c r="F145" s="217" t="s">
        <v>361</v>
      </c>
      <c r="G145" s="218" t="s">
        <v>131</v>
      </c>
      <c r="H145" s="219">
        <v>1872</v>
      </c>
      <c r="I145" s="220"/>
      <c r="J145" s="221">
        <f>ROUND(I145*H145,2)</f>
        <v>0</v>
      </c>
      <c r="K145" s="217" t="s">
        <v>153</v>
      </c>
      <c r="L145" s="41"/>
      <c r="M145" s="222" t="s">
        <v>1</v>
      </c>
      <c r="N145" s="223" t="s">
        <v>44</v>
      </c>
      <c r="O145" s="88"/>
      <c r="P145" s="224">
        <f>O145*H145</f>
        <v>0</v>
      </c>
      <c r="Q145" s="224">
        <v>0.01386</v>
      </c>
      <c r="R145" s="224">
        <f>Q145*H145</f>
        <v>25.94592</v>
      </c>
      <c r="S145" s="224">
        <v>0</v>
      </c>
      <c r="T145" s="22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6" t="s">
        <v>132</v>
      </c>
      <c r="AT145" s="226" t="s">
        <v>128</v>
      </c>
      <c r="AU145" s="226" t="s">
        <v>89</v>
      </c>
      <c r="AY145" s="14" t="s">
        <v>125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4" t="s">
        <v>87</v>
      </c>
      <c r="BK145" s="227">
        <f>ROUND(I145*H145,2)</f>
        <v>0</v>
      </c>
      <c r="BL145" s="14" t="s">
        <v>132</v>
      </c>
      <c r="BM145" s="226" t="s">
        <v>206</v>
      </c>
    </row>
    <row r="146" spans="1:65" s="2" customFormat="1" ht="44.25" customHeight="1">
      <c r="A146" s="35"/>
      <c r="B146" s="36"/>
      <c r="C146" s="215" t="s">
        <v>207</v>
      </c>
      <c r="D146" s="215" t="s">
        <v>128</v>
      </c>
      <c r="E146" s="216" t="s">
        <v>208</v>
      </c>
      <c r="F146" s="217" t="s">
        <v>362</v>
      </c>
      <c r="G146" s="218" t="s">
        <v>131</v>
      </c>
      <c r="H146" s="219">
        <v>3203</v>
      </c>
      <c r="I146" s="220"/>
      <c r="J146" s="221">
        <f>ROUND(I146*H146,2)</f>
        <v>0</v>
      </c>
      <c r="K146" s="217" t="s">
        <v>153</v>
      </c>
      <c r="L146" s="41"/>
      <c r="M146" s="222" t="s">
        <v>1</v>
      </c>
      <c r="N146" s="223" t="s">
        <v>44</v>
      </c>
      <c r="O146" s="88"/>
      <c r="P146" s="224">
        <f>O146*H146</f>
        <v>0</v>
      </c>
      <c r="Q146" s="224">
        <v>0.324</v>
      </c>
      <c r="R146" s="224">
        <f>Q146*H146</f>
        <v>1037.772</v>
      </c>
      <c r="S146" s="224">
        <v>0</v>
      </c>
      <c r="T146" s="22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6" t="s">
        <v>132</v>
      </c>
      <c r="AT146" s="226" t="s">
        <v>128</v>
      </c>
      <c r="AU146" s="226" t="s">
        <v>89</v>
      </c>
      <c r="AY146" s="14" t="s">
        <v>125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4" t="s">
        <v>87</v>
      </c>
      <c r="BK146" s="227">
        <f>ROUND(I146*H146,2)</f>
        <v>0</v>
      </c>
      <c r="BL146" s="14" t="s">
        <v>132</v>
      </c>
      <c r="BM146" s="226" t="s">
        <v>210</v>
      </c>
    </row>
    <row r="147" spans="1:65" s="2" customFormat="1" ht="90" customHeight="1">
      <c r="A147" s="35"/>
      <c r="B147" s="36"/>
      <c r="C147" s="215" t="s">
        <v>143</v>
      </c>
      <c r="D147" s="215" t="s">
        <v>128</v>
      </c>
      <c r="E147" s="216" t="s">
        <v>212</v>
      </c>
      <c r="F147" s="217" t="s">
        <v>363</v>
      </c>
      <c r="G147" s="218" t="s">
        <v>131</v>
      </c>
      <c r="H147" s="219">
        <v>375.76</v>
      </c>
      <c r="I147" s="220"/>
      <c r="J147" s="221">
        <f>ROUND(I147*H147,2)</f>
        <v>0</v>
      </c>
      <c r="K147" s="217" t="s">
        <v>1</v>
      </c>
      <c r="L147" s="41"/>
      <c r="M147" s="222" t="s">
        <v>1</v>
      </c>
      <c r="N147" s="223" t="s">
        <v>44</v>
      </c>
      <c r="O147" s="88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6" t="s">
        <v>132</v>
      </c>
      <c r="AT147" s="226" t="s">
        <v>128</v>
      </c>
      <c r="AU147" s="226" t="s">
        <v>89</v>
      </c>
      <c r="AY147" s="14" t="s">
        <v>125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4" t="s">
        <v>87</v>
      </c>
      <c r="BK147" s="227">
        <f>ROUND(I147*H147,2)</f>
        <v>0</v>
      </c>
      <c r="BL147" s="14" t="s">
        <v>132</v>
      </c>
      <c r="BM147" s="226" t="s">
        <v>364</v>
      </c>
    </row>
    <row r="148" spans="1:65" s="2" customFormat="1" ht="78" customHeight="1">
      <c r="A148" s="35"/>
      <c r="B148" s="36"/>
      <c r="C148" s="215" t="s">
        <v>127</v>
      </c>
      <c r="D148" s="215" t="s">
        <v>128</v>
      </c>
      <c r="E148" s="216" t="s">
        <v>216</v>
      </c>
      <c r="F148" s="217" t="s">
        <v>365</v>
      </c>
      <c r="G148" s="218" t="s">
        <v>131</v>
      </c>
      <c r="H148" s="219">
        <v>375.76</v>
      </c>
      <c r="I148" s="220"/>
      <c r="J148" s="221">
        <f>ROUND(I148*H148,2)</f>
        <v>0</v>
      </c>
      <c r="K148" s="217" t="s">
        <v>1</v>
      </c>
      <c r="L148" s="41"/>
      <c r="M148" s="222" t="s">
        <v>1</v>
      </c>
      <c r="N148" s="223" t="s">
        <v>44</v>
      </c>
      <c r="O148" s="88"/>
      <c r="P148" s="224">
        <f>O148*H148</f>
        <v>0</v>
      </c>
      <c r="Q148" s="224">
        <v>0</v>
      </c>
      <c r="R148" s="224">
        <f>Q148*H148</f>
        <v>0</v>
      </c>
      <c r="S148" s="224">
        <v>0</v>
      </c>
      <c r="T148" s="22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6" t="s">
        <v>132</v>
      </c>
      <c r="AT148" s="226" t="s">
        <v>128</v>
      </c>
      <c r="AU148" s="226" t="s">
        <v>89</v>
      </c>
      <c r="AY148" s="14" t="s">
        <v>125</v>
      </c>
      <c r="BE148" s="227">
        <f>IF(N148="základní",J148,0)</f>
        <v>0</v>
      </c>
      <c r="BF148" s="227">
        <f>IF(N148="snížená",J148,0)</f>
        <v>0</v>
      </c>
      <c r="BG148" s="227">
        <f>IF(N148="zákl. přenesená",J148,0)</f>
        <v>0</v>
      </c>
      <c r="BH148" s="227">
        <f>IF(N148="sníž. přenesená",J148,0)</f>
        <v>0</v>
      </c>
      <c r="BI148" s="227">
        <f>IF(N148="nulová",J148,0)</f>
        <v>0</v>
      </c>
      <c r="BJ148" s="14" t="s">
        <v>87</v>
      </c>
      <c r="BK148" s="227">
        <f>ROUND(I148*H148,2)</f>
        <v>0</v>
      </c>
      <c r="BL148" s="14" t="s">
        <v>132</v>
      </c>
      <c r="BM148" s="226" t="s">
        <v>366</v>
      </c>
    </row>
    <row r="149" spans="1:65" s="2" customFormat="1" ht="78" customHeight="1">
      <c r="A149" s="35"/>
      <c r="B149" s="36"/>
      <c r="C149" s="215" t="s">
        <v>219</v>
      </c>
      <c r="D149" s="215" t="s">
        <v>128</v>
      </c>
      <c r="E149" s="216" t="s">
        <v>220</v>
      </c>
      <c r="F149" s="217" t="s">
        <v>367</v>
      </c>
      <c r="G149" s="218" t="s">
        <v>131</v>
      </c>
      <c r="H149" s="219">
        <v>375.76</v>
      </c>
      <c r="I149" s="220"/>
      <c r="J149" s="221">
        <f>ROUND(I149*H149,2)</f>
        <v>0</v>
      </c>
      <c r="K149" s="217" t="s">
        <v>1</v>
      </c>
      <c r="L149" s="41"/>
      <c r="M149" s="222" t="s">
        <v>1</v>
      </c>
      <c r="N149" s="223" t="s">
        <v>44</v>
      </c>
      <c r="O149" s="88"/>
      <c r="P149" s="224">
        <f>O149*H149</f>
        <v>0</v>
      </c>
      <c r="Q149" s="224">
        <v>0</v>
      </c>
      <c r="R149" s="224">
        <f>Q149*H149</f>
        <v>0</v>
      </c>
      <c r="S149" s="224">
        <v>0</v>
      </c>
      <c r="T149" s="22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6" t="s">
        <v>132</v>
      </c>
      <c r="AT149" s="226" t="s">
        <v>128</v>
      </c>
      <c r="AU149" s="226" t="s">
        <v>89</v>
      </c>
      <c r="AY149" s="14" t="s">
        <v>125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4" t="s">
        <v>87</v>
      </c>
      <c r="BK149" s="227">
        <f>ROUND(I149*H149,2)</f>
        <v>0</v>
      </c>
      <c r="BL149" s="14" t="s">
        <v>132</v>
      </c>
      <c r="BM149" s="226" t="s">
        <v>368</v>
      </c>
    </row>
    <row r="150" spans="1:63" s="12" customFormat="1" ht="22.8" customHeight="1">
      <c r="A150" s="12"/>
      <c r="B150" s="199"/>
      <c r="C150" s="200"/>
      <c r="D150" s="201" t="s">
        <v>78</v>
      </c>
      <c r="E150" s="213" t="s">
        <v>223</v>
      </c>
      <c r="F150" s="213" t="s">
        <v>224</v>
      </c>
      <c r="G150" s="200"/>
      <c r="H150" s="200"/>
      <c r="I150" s="203"/>
      <c r="J150" s="214">
        <f>BK150</f>
        <v>0</v>
      </c>
      <c r="K150" s="200"/>
      <c r="L150" s="205"/>
      <c r="M150" s="206"/>
      <c r="N150" s="207"/>
      <c r="O150" s="207"/>
      <c r="P150" s="208">
        <f>SUM(P151:P162)</f>
        <v>0</v>
      </c>
      <c r="Q150" s="207"/>
      <c r="R150" s="208">
        <f>SUM(R151:R162)</f>
        <v>23.98272</v>
      </c>
      <c r="S150" s="207"/>
      <c r="T150" s="209">
        <f>SUM(T151:T162)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0" t="s">
        <v>87</v>
      </c>
      <c r="AT150" s="211" t="s">
        <v>78</v>
      </c>
      <c r="AU150" s="211" t="s">
        <v>87</v>
      </c>
      <c r="AY150" s="210" t="s">
        <v>125</v>
      </c>
      <c r="BK150" s="212">
        <f>SUM(BK151:BK162)</f>
        <v>0</v>
      </c>
    </row>
    <row r="151" spans="1:65" s="2" customFormat="1" ht="24.15" customHeight="1">
      <c r="A151" s="35"/>
      <c r="B151" s="36"/>
      <c r="C151" s="215" t="s">
        <v>225</v>
      </c>
      <c r="D151" s="215" t="s">
        <v>128</v>
      </c>
      <c r="E151" s="216" t="s">
        <v>226</v>
      </c>
      <c r="F151" s="217" t="s">
        <v>227</v>
      </c>
      <c r="G151" s="218" t="s">
        <v>228</v>
      </c>
      <c r="H151" s="219">
        <v>260</v>
      </c>
      <c r="I151" s="220"/>
      <c r="J151" s="221">
        <f>ROUND(I151*H151,2)</f>
        <v>0</v>
      </c>
      <c r="K151" s="217" t="s">
        <v>153</v>
      </c>
      <c r="L151" s="41"/>
      <c r="M151" s="222" t="s">
        <v>1</v>
      </c>
      <c r="N151" s="223" t="s">
        <v>44</v>
      </c>
      <c r="O151" s="88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6" t="s">
        <v>132</v>
      </c>
      <c r="AT151" s="226" t="s">
        <v>128</v>
      </c>
      <c r="AU151" s="226" t="s">
        <v>89</v>
      </c>
      <c r="AY151" s="14" t="s">
        <v>125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4" t="s">
        <v>87</v>
      </c>
      <c r="BK151" s="227">
        <f>ROUND(I151*H151,2)</f>
        <v>0</v>
      </c>
      <c r="BL151" s="14" t="s">
        <v>132</v>
      </c>
      <c r="BM151" s="226" t="s">
        <v>229</v>
      </c>
    </row>
    <row r="152" spans="1:65" s="2" customFormat="1" ht="49.05" customHeight="1">
      <c r="A152" s="35"/>
      <c r="B152" s="36"/>
      <c r="C152" s="228" t="s">
        <v>230</v>
      </c>
      <c r="D152" s="228" t="s">
        <v>231</v>
      </c>
      <c r="E152" s="229" t="s">
        <v>232</v>
      </c>
      <c r="F152" s="230" t="s">
        <v>233</v>
      </c>
      <c r="G152" s="231" t="s">
        <v>228</v>
      </c>
      <c r="H152" s="232">
        <v>260</v>
      </c>
      <c r="I152" s="233"/>
      <c r="J152" s="234">
        <f>ROUND(I152*H152,2)</f>
        <v>0</v>
      </c>
      <c r="K152" s="230" t="s">
        <v>234</v>
      </c>
      <c r="L152" s="235"/>
      <c r="M152" s="236" t="s">
        <v>1</v>
      </c>
      <c r="N152" s="237" t="s">
        <v>44</v>
      </c>
      <c r="O152" s="88"/>
      <c r="P152" s="224">
        <f>O152*H152</f>
        <v>0</v>
      </c>
      <c r="Q152" s="224">
        <v>0.0022</v>
      </c>
      <c r="R152" s="224">
        <f>Q152*H152</f>
        <v>0.5720000000000001</v>
      </c>
      <c r="S152" s="224">
        <v>0</v>
      </c>
      <c r="T152" s="22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6" t="s">
        <v>235</v>
      </c>
      <c r="AT152" s="226" t="s">
        <v>231</v>
      </c>
      <c r="AU152" s="226" t="s">
        <v>89</v>
      </c>
      <c r="AY152" s="14" t="s">
        <v>125</v>
      </c>
      <c r="BE152" s="227">
        <f>IF(N152="základní",J152,0)</f>
        <v>0</v>
      </c>
      <c r="BF152" s="227">
        <f>IF(N152="snížená",J152,0)</f>
        <v>0</v>
      </c>
      <c r="BG152" s="227">
        <f>IF(N152="zákl. přenesená",J152,0)</f>
        <v>0</v>
      </c>
      <c r="BH152" s="227">
        <f>IF(N152="sníž. přenesená",J152,0)</f>
        <v>0</v>
      </c>
      <c r="BI152" s="227">
        <f>IF(N152="nulová",J152,0)</f>
        <v>0</v>
      </c>
      <c r="BJ152" s="14" t="s">
        <v>87</v>
      </c>
      <c r="BK152" s="227">
        <f>ROUND(I152*H152,2)</f>
        <v>0</v>
      </c>
      <c r="BL152" s="14" t="s">
        <v>132</v>
      </c>
      <c r="BM152" s="226" t="s">
        <v>236</v>
      </c>
    </row>
    <row r="153" spans="1:65" s="2" customFormat="1" ht="55.5" customHeight="1">
      <c r="A153" s="35"/>
      <c r="B153" s="36"/>
      <c r="C153" s="215" t="s">
        <v>237</v>
      </c>
      <c r="D153" s="215" t="s">
        <v>128</v>
      </c>
      <c r="E153" s="216" t="s">
        <v>238</v>
      </c>
      <c r="F153" s="217" t="s">
        <v>239</v>
      </c>
      <c r="G153" s="218" t="s">
        <v>176</v>
      </c>
      <c r="H153" s="219">
        <v>6704</v>
      </c>
      <c r="I153" s="220"/>
      <c r="J153" s="221">
        <f>ROUND(I153*H153,2)</f>
        <v>0</v>
      </c>
      <c r="K153" s="217" t="s">
        <v>153</v>
      </c>
      <c r="L153" s="41"/>
      <c r="M153" s="222" t="s">
        <v>1</v>
      </c>
      <c r="N153" s="223" t="s">
        <v>44</v>
      </c>
      <c r="O153" s="88"/>
      <c r="P153" s="224">
        <f>O153*H153</f>
        <v>0</v>
      </c>
      <c r="Q153" s="224">
        <v>0.00011</v>
      </c>
      <c r="R153" s="224">
        <f>Q153*H153</f>
        <v>0.73744</v>
      </c>
      <c r="S153" s="224">
        <v>0</v>
      </c>
      <c r="T153" s="22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6" t="s">
        <v>132</v>
      </c>
      <c r="AT153" s="226" t="s">
        <v>128</v>
      </c>
      <c r="AU153" s="226" t="s">
        <v>89</v>
      </c>
      <c r="AY153" s="14" t="s">
        <v>125</v>
      </c>
      <c r="BE153" s="227">
        <f>IF(N153="základní",J153,0)</f>
        <v>0</v>
      </c>
      <c r="BF153" s="227">
        <f>IF(N153="snížená",J153,0)</f>
        <v>0</v>
      </c>
      <c r="BG153" s="227">
        <f>IF(N153="zákl. přenesená",J153,0)</f>
        <v>0</v>
      </c>
      <c r="BH153" s="227">
        <f>IF(N153="sníž. přenesená",J153,0)</f>
        <v>0</v>
      </c>
      <c r="BI153" s="227">
        <f>IF(N153="nulová",J153,0)</f>
        <v>0</v>
      </c>
      <c r="BJ153" s="14" t="s">
        <v>87</v>
      </c>
      <c r="BK153" s="227">
        <f>ROUND(I153*H153,2)</f>
        <v>0</v>
      </c>
      <c r="BL153" s="14" t="s">
        <v>132</v>
      </c>
      <c r="BM153" s="226" t="s">
        <v>240</v>
      </c>
    </row>
    <row r="154" spans="1:65" s="2" customFormat="1" ht="37.8" customHeight="1">
      <c r="A154" s="35"/>
      <c r="B154" s="36"/>
      <c r="C154" s="215" t="s">
        <v>241</v>
      </c>
      <c r="D154" s="215" t="s">
        <v>128</v>
      </c>
      <c r="E154" s="216" t="s">
        <v>242</v>
      </c>
      <c r="F154" s="217" t="s">
        <v>243</v>
      </c>
      <c r="G154" s="218" t="s">
        <v>176</v>
      </c>
      <c r="H154" s="219">
        <v>6704</v>
      </c>
      <c r="I154" s="220"/>
      <c r="J154" s="221">
        <f>ROUND(I154*H154,2)</f>
        <v>0</v>
      </c>
      <c r="K154" s="217" t="s">
        <v>153</v>
      </c>
      <c r="L154" s="41"/>
      <c r="M154" s="222" t="s">
        <v>1</v>
      </c>
      <c r="N154" s="223" t="s">
        <v>44</v>
      </c>
      <c r="O154" s="88"/>
      <c r="P154" s="224">
        <f>O154*H154</f>
        <v>0</v>
      </c>
      <c r="Q154" s="224">
        <v>0</v>
      </c>
      <c r="R154" s="224">
        <f>Q154*H154</f>
        <v>0</v>
      </c>
      <c r="S154" s="224">
        <v>0</v>
      </c>
      <c r="T154" s="22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6" t="s">
        <v>132</v>
      </c>
      <c r="AT154" s="226" t="s">
        <v>128</v>
      </c>
      <c r="AU154" s="226" t="s">
        <v>89</v>
      </c>
      <c r="AY154" s="14" t="s">
        <v>125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4" t="s">
        <v>87</v>
      </c>
      <c r="BK154" s="227">
        <f>ROUND(I154*H154,2)</f>
        <v>0</v>
      </c>
      <c r="BL154" s="14" t="s">
        <v>132</v>
      </c>
      <c r="BM154" s="226" t="s">
        <v>244</v>
      </c>
    </row>
    <row r="155" spans="1:65" s="2" customFormat="1" ht="114.9" customHeight="1">
      <c r="A155" s="35"/>
      <c r="B155" s="36"/>
      <c r="C155" s="215" t="s">
        <v>245</v>
      </c>
      <c r="D155" s="215" t="s">
        <v>128</v>
      </c>
      <c r="E155" s="216" t="s">
        <v>246</v>
      </c>
      <c r="F155" s="217" t="s">
        <v>247</v>
      </c>
      <c r="G155" s="218" t="s">
        <v>228</v>
      </c>
      <c r="H155" s="219">
        <v>1</v>
      </c>
      <c r="I155" s="220"/>
      <c r="J155" s="221">
        <f>ROUND(I155*H155,2)</f>
        <v>0</v>
      </c>
      <c r="K155" s="217" t="s">
        <v>153</v>
      </c>
      <c r="L155" s="41"/>
      <c r="M155" s="222" t="s">
        <v>1</v>
      </c>
      <c r="N155" s="223" t="s">
        <v>44</v>
      </c>
      <c r="O155" s="88"/>
      <c r="P155" s="224">
        <f>O155*H155</f>
        <v>0</v>
      </c>
      <c r="Q155" s="224">
        <v>7.16174</v>
      </c>
      <c r="R155" s="224">
        <f>Q155*H155</f>
        <v>7.16174</v>
      </c>
      <c r="S155" s="224">
        <v>0</v>
      </c>
      <c r="T155" s="22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6" t="s">
        <v>132</v>
      </c>
      <c r="AT155" s="226" t="s">
        <v>128</v>
      </c>
      <c r="AU155" s="226" t="s">
        <v>89</v>
      </c>
      <c r="AY155" s="14" t="s">
        <v>125</v>
      </c>
      <c r="BE155" s="227">
        <f>IF(N155="základní",J155,0)</f>
        <v>0</v>
      </c>
      <c r="BF155" s="227">
        <f>IF(N155="snížená",J155,0)</f>
        <v>0</v>
      </c>
      <c r="BG155" s="227">
        <f>IF(N155="zákl. přenesená",J155,0)</f>
        <v>0</v>
      </c>
      <c r="BH155" s="227">
        <f>IF(N155="sníž. přenesená",J155,0)</f>
        <v>0</v>
      </c>
      <c r="BI155" s="227">
        <f>IF(N155="nulová",J155,0)</f>
        <v>0</v>
      </c>
      <c r="BJ155" s="14" t="s">
        <v>87</v>
      </c>
      <c r="BK155" s="227">
        <f>ROUND(I155*H155,2)</f>
        <v>0</v>
      </c>
      <c r="BL155" s="14" t="s">
        <v>132</v>
      </c>
      <c r="BM155" s="226" t="s">
        <v>248</v>
      </c>
    </row>
    <row r="156" spans="1:65" s="2" customFormat="1" ht="49.05" customHeight="1">
      <c r="A156" s="35"/>
      <c r="B156" s="36"/>
      <c r="C156" s="215" t="s">
        <v>249</v>
      </c>
      <c r="D156" s="215" t="s">
        <v>128</v>
      </c>
      <c r="E156" s="216" t="s">
        <v>250</v>
      </c>
      <c r="F156" s="217" t="s">
        <v>251</v>
      </c>
      <c r="G156" s="218" t="s">
        <v>228</v>
      </c>
      <c r="H156" s="219">
        <v>2</v>
      </c>
      <c r="I156" s="220"/>
      <c r="J156" s="221">
        <f>ROUND(I156*H156,2)</f>
        <v>0</v>
      </c>
      <c r="K156" s="217" t="s">
        <v>153</v>
      </c>
      <c r="L156" s="41"/>
      <c r="M156" s="222" t="s">
        <v>1</v>
      </c>
      <c r="N156" s="223" t="s">
        <v>44</v>
      </c>
      <c r="O156" s="88"/>
      <c r="P156" s="224">
        <f>O156*H156</f>
        <v>0</v>
      </c>
      <c r="Q156" s="224">
        <v>7.00566</v>
      </c>
      <c r="R156" s="224">
        <f>Q156*H156</f>
        <v>14.01132</v>
      </c>
      <c r="S156" s="224">
        <v>0</v>
      </c>
      <c r="T156" s="22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6" t="s">
        <v>132</v>
      </c>
      <c r="AT156" s="226" t="s">
        <v>128</v>
      </c>
      <c r="AU156" s="226" t="s">
        <v>89</v>
      </c>
      <c r="AY156" s="14" t="s">
        <v>125</v>
      </c>
      <c r="BE156" s="227">
        <f>IF(N156="základní",J156,0)</f>
        <v>0</v>
      </c>
      <c r="BF156" s="227">
        <f>IF(N156="snížená",J156,0)</f>
        <v>0</v>
      </c>
      <c r="BG156" s="227">
        <f>IF(N156="zákl. přenesená",J156,0)</f>
        <v>0</v>
      </c>
      <c r="BH156" s="227">
        <f>IF(N156="sníž. přenesená",J156,0)</f>
        <v>0</v>
      </c>
      <c r="BI156" s="227">
        <f>IF(N156="nulová",J156,0)</f>
        <v>0</v>
      </c>
      <c r="BJ156" s="14" t="s">
        <v>87</v>
      </c>
      <c r="BK156" s="227">
        <f>ROUND(I156*H156,2)</f>
        <v>0</v>
      </c>
      <c r="BL156" s="14" t="s">
        <v>132</v>
      </c>
      <c r="BM156" s="226" t="s">
        <v>252</v>
      </c>
    </row>
    <row r="157" spans="1:65" s="2" customFormat="1" ht="49.05" customHeight="1">
      <c r="A157" s="35"/>
      <c r="B157" s="36"/>
      <c r="C157" s="215" t="s">
        <v>253</v>
      </c>
      <c r="D157" s="215" t="s">
        <v>128</v>
      </c>
      <c r="E157" s="216" t="s">
        <v>254</v>
      </c>
      <c r="F157" s="217" t="s">
        <v>255</v>
      </c>
      <c r="G157" s="218" t="s">
        <v>228</v>
      </c>
      <c r="H157" s="219">
        <v>2</v>
      </c>
      <c r="I157" s="220"/>
      <c r="J157" s="221">
        <f>ROUND(I157*H157,2)</f>
        <v>0</v>
      </c>
      <c r="K157" s="217" t="s">
        <v>153</v>
      </c>
      <c r="L157" s="41"/>
      <c r="M157" s="222" t="s">
        <v>1</v>
      </c>
      <c r="N157" s="223" t="s">
        <v>44</v>
      </c>
      <c r="O157" s="88"/>
      <c r="P157" s="224">
        <f>O157*H157</f>
        <v>0</v>
      </c>
      <c r="Q157" s="224">
        <v>0.59927</v>
      </c>
      <c r="R157" s="224">
        <f>Q157*H157</f>
        <v>1.19854</v>
      </c>
      <c r="S157" s="224">
        <v>0</v>
      </c>
      <c r="T157" s="22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6" t="s">
        <v>132</v>
      </c>
      <c r="AT157" s="226" t="s">
        <v>128</v>
      </c>
      <c r="AU157" s="226" t="s">
        <v>89</v>
      </c>
      <c r="AY157" s="14" t="s">
        <v>125</v>
      </c>
      <c r="BE157" s="227">
        <f>IF(N157="základní",J157,0)</f>
        <v>0</v>
      </c>
      <c r="BF157" s="227">
        <f>IF(N157="snížená",J157,0)</f>
        <v>0</v>
      </c>
      <c r="BG157" s="227">
        <f>IF(N157="zákl. přenesená",J157,0)</f>
        <v>0</v>
      </c>
      <c r="BH157" s="227">
        <f>IF(N157="sníž. přenesená",J157,0)</f>
        <v>0</v>
      </c>
      <c r="BI157" s="227">
        <f>IF(N157="nulová",J157,0)</f>
        <v>0</v>
      </c>
      <c r="BJ157" s="14" t="s">
        <v>87</v>
      </c>
      <c r="BK157" s="227">
        <f>ROUND(I157*H157,2)</f>
        <v>0</v>
      </c>
      <c r="BL157" s="14" t="s">
        <v>132</v>
      </c>
      <c r="BM157" s="226" t="s">
        <v>256</v>
      </c>
    </row>
    <row r="158" spans="1:65" s="2" customFormat="1" ht="24.15" customHeight="1">
      <c r="A158" s="35"/>
      <c r="B158" s="36"/>
      <c r="C158" s="215" t="s">
        <v>257</v>
      </c>
      <c r="D158" s="215" t="s">
        <v>128</v>
      </c>
      <c r="E158" s="216" t="s">
        <v>258</v>
      </c>
      <c r="F158" s="217" t="s">
        <v>259</v>
      </c>
      <c r="G158" s="218" t="s">
        <v>176</v>
      </c>
      <c r="H158" s="219">
        <v>16</v>
      </c>
      <c r="I158" s="220"/>
      <c r="J158" s="221">
        <f>ROUND(I158*H158,2)</f>
        <v>0</v>
      </c>
      <c r="K158" s="217" t="s">
        <v>153</v>
      </c>
      <c r="L158" s="41"/>
      <c r="M158" s="222" t="s">
        <v>1</v>
      </c>
      <c r="N158" s="223" t="s">
        <v>44</v>
      </c>
      <c r="O158" s="88"/>
      <c r="P158" s="224">
        <f>O158*H158</f>
        <v>0</v>
      </c>
      <c r="Q158" s="224">
        <v>0</v>
      </c>
      <c r="R158" s="224">
        <f>Q158*H158</f>
        <v>0</v>
      </c>
      <c r="S158" s="224">
        <v>0</v>
      </c>
      <c r="T158" s="22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6" t="s">
        <v>132</v>
      </c>
      <c r="AT158" s="226" t="s">
        <v>128</v>
      </c>
      <c r="AU158" s="226" t="s">
        <v>89</v>
      </c>
      <c r="AY158" s="14" t="s">
        <v>125</v>
      </c>
      <c r="BE158" s="227">
        <f>IF(N158="základní",J158,0)</f>
        <v>0</v>
      </c>
      <c r="BF158" s="227">
        <f>IF(N158="snížená",J158,0)</f>
        <v>0</v>
      </c>
      <c r="BG158" s="227">
        <f>IF(N158="zákl. přenesená",J158,0)</f>
        <v>0</v>
      </c>
      <c r="BH158" s="227">
        <f>IF(N158="sníž. přenesená",J158,0)</f>
        <v>0</v>
      </c>
      <c r="BI158" s="227">
        <f>IF(N158="nulová",J158,0)</f>
        <v>0</v>
      </c>
      <c r="BJ158" s="14" t="s">
        <v>87</v>
      </c>
      <c r="BK158" s="227">
        <f>ROUND(I158*H158,2)</f>
        <v>0</v>
      </c>
      <c r="BL158" s="14" t="s">
        <v>132</v>
      </c>
      <c r="BM158" s="226" t="s">
        <v>260</v>
      </c>
    </row>
    <row r="159" spans="1:65" s="2" customFormat="1" ht="37.8" customHeight="1">
      <c r="A159" s="35"/>
      <c r="B159" s="36"/>
      <c r="C159" s="215" t="s">
        <v>261</v>
      </c>
      <c r="D159" s="215" t="s">
        <v>128</v>
      </c>
      <c r="E159" s="216" t="s">
        <v>262</v>
      </c>
      <c r="F159" s="217" t="s">
        <v>263</v>
      </c>
      <c r="G159" s="218" t="s">
        <v>176</v>
      </c>
      <c r="H159" s="219">
        <v>16</v>
      </c>
      <c r="I159" s="220"/>
      <c r="J159" s="221">
        <f>ROUND(I159*H159,2)</f>
        <v>0</v>
      </c>
      <c r="K159" s="217" t="s">
        <v>153</v>
      </c>
      <c r="L159" s="41"/>
      <c r="M159" s="222" t="s">
        <v>1</v>
      </c>
      <c r="N159" s="223" t="s">
        <v>44</v>
      </c>
      <c r="O159" s="88"/>
      <c r="P159" s="224">
        <f>O159*H159</f>
        <v>0</v>
      </c>
      <c r="Q159" s="224">
        <v>0</v>
      </c>
      <c r="R159" s="224">
        <f>Q159*H159</f>
        <v>0</v>
      </c>
      <c r="S159" s="224">
        <v>0</v>
      </c>
      <c r="T159" s="22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6" t="s">
        <v>132</v>
      </c>
      <c r="AT159" s="226" t="s">
        <v>128</v>
      </c>
      <c r="AU159" s="226" t="s">
        <v>89</v>
      </c>
      <c r="AY159" s="14" t="s">
        <v>125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4" t="s">
        <v>87</v>
      </c>
      <c r="BK159" s="227">
        <f>ROUND(I159*H159,2)</f>
        <v>0</v>
      </c>
      <c r="BL159" s="14" t="s">
        <v>132</v>
      </c>
      <c r="BM159" s="226" t="s">
        <v>264</v>
      </c>
    </row>
    <row r="160" spans="1:65" s="2" customFormat="1" ht="44.25" customHeight="1">
      <c r="A160" s="35"/>
      <c r="B160" s="36"/>
      <c r="C160" s="215" t="s">
        <v>265</v>
      </c>
      <c r="D160" s="215" t="s">
        <v>128</v>
      </c>
      <c r="E160" s="216" t="s">
        <v>266</v>
      </c>
      <c r="F160" s="217" t="s">
        <v>267</v>
      </c>
      <c r="G160" s="218" t="s">
        <v>176</v>
      </c>
      <c r="H160" s="219">
        <v>3352</v>
      </c>
      <c r="I160" s="220"/>
      <c r="J160" s="221">
        <f>ROUND(I160*H160,2)</f>
        <v>0</v>
      </c>
      <c r="K160" s="217" t="s">
        <v>153</v>
      </c>
      <c r="L160" s="41"/>
      <c r="M160" s="222" t="s">
        <v>1</v>
      </c>
      <c r="N160" s="223" t="s">
        <v>44</v>
      </c>
      <c r="O160" s="88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6" t="s">
        <v>132</v>
      </c>
      <c r="AT160" s="226" t="s">
        <v>128</v>
      </c>
      <c r="AU160" s="226" t="s">
        <v>89</v>
      </c>
      <c r="AY160" s="14" t="s">
        <v>125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4" t="s">
        <v>87</v>
      </c>
      <c r="BK160" s="227">
        <f>ROUND(I160*H160,2)</f>
        <v>0</v>
      </c>
      <c r="BL160" s="14" t="s">
        <v>132</v>
      </c>
      <c r="BM160" s="226" t="s">
        <v>268</v>
      </c>
    </row>
    <row r="161" spans="1:65" s="2" customFormat="1" ht="49.05" customHeight="1">
      <c r="A161" s="35"/>
      <c r="B161" s="36"/>
      <c r="C161" s="215" t="s">
        <v>269</v>
      </c>
      <c r="D161" s="215" t="s">
        <v>128</v>
      </c>
      <c r="E161" s="216" t="s">
        <v>270</v>
      </c>
      <c r="F161" s="217" t="s">
        <v>271</v>
      </c>
      <c r="G161" s="218" t="s">
        <v>176</v>
      </c>
      <c r="H161" s="219">
        <v>3352</v>
      </c>
      <c r="I161" s="220"/>
      <c r="J161" s="221">
        <f>ROUND(I161*H161,2)</f>
        <v>0</v>
      </c>
      <c r="K161" s="217" t="s">
        <v>153</v>
      </c>
      <c r="L161" s="41"/>
      <c r="M161" s="222" t="s">
        <v>1</v>
      </c>
      <c r="N161" s="223" t="s">
        <v>44</v>
      </c>
      <c r="O161" s="88"/>
      <c r="P161" s="224">
        <f>O161*H161</f>
        <v>0</v>
      </c>
      <c r="Q161" s="224">
        <v>0</v>
      </c>
      <c r="R161" s="224">
        <f>Q161*H161</f>
        <v>0</v>
      </c>
      <c r="S161" s="224">
        <v>0</v>
      </c>
      <c r="T161" s="22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6" t="s">
        <v>132</v>
      </c>
      <c r="AT161" s="226" t="s">
        <v>128</v>
      </c>
      <c r="AU161" s="226" t="s">
        <v>89</v>
      </c>
      <c r="AY161" s="14" t="s">
        <v>125</v>
      </c>
      <c r="BE161" s="227">
        <f>IF(N161="základní",J161,0)</f>
        <v>0</v>
      </c>
      <c r="BF161" s="227">
        <f>IF(N161="snížená",J161,0)</f>
        <v>0</v>
      </c>
      <c r="BG161" s="227">
        <f>IF(N161="zákl. přenesená",J161,0)</f>
        <v>0</v>
      </c>
      <c r="BH161" s="227">
        <f>IF(N161="sníž. přenesená",J161,0)</f>
        <v>0</v>
      </c>
      <c r="BI161" s="227">
        <f>IF(N161="nulová",J161,0)</f>
        <v>0</v>
      </c>
      <c r="BJ161" s="14" t="s">
        <v>87</v>
      </c>
      <c r="BK161" s="227">
        <f>ROUND(I161*H161,2)</f>
        <v>0</v>
      </c>
      <c r="BL161" s="14" t="s">
        <v>132</v>
      </c>
      <c r="BM161" s="226" t="s">
        <v>272</v>
      </c>
    </row>
    <row r="162" spans="1:65" s="2" customFormat="1" ht="66.75" customHeight="1">
      <c r="A162" s="35"/>
      <c r="B162" s="36"/>
      <c r="C162" s="215" t="s">
        <v>273</v>
      </c>
      <c r="D162" s="215" t="s">
        <v>128</v>
      </c>
      <c r="E162" s="216" t="s">
        <v>274</v>
      </c>
      <c r="F162" s="217" t="s">
        <v>275</v>
      </c>
      <c r="G162" s="218" t="s">
        <v>176</v>
      </c>
      <c r="H162" s="219">
        <v>3352</v>
      </c>
      <c r="I162" s="220"/>
      <c r="J162" s="221">
        <f>ROUND(I162*H162,2)</f>
        <v>0</v>
      </c>
      <c r="K162" s="217" t="s">
        <v>153</v>
      </c>
      <c r="L162" s="41"/>
      <c r="M162" s="222" t="s">
        <v>1</v>
      </c>
      <c r="N162" s="223" t="s">
        <v>44</v>
      </c>
      <c r="O162" s="88"/>
      <c r="P162" s="224">
        <f>O162*H162</f>
        <v>0</v>
      </c>
      <c r="Q162" s="224">
        <v>9E-05</v>
      </c>
      <c r="R162" s="224">
        <f>Q162*H162</f>
        <v>0.30168</v>
      </c>
      <c r="S162" s="224">
        <v>0</v>
      </c>
      <c r="T162" s="22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6" t="s">
        <v>132</v>
      </c>
      <c r="AT162" s="226" t="s">
        <v>128</v>
      </c>
      <c r="AU162" s="226" t="s">
        <v>89</v>
      </c>
      <c r="AY162" s="14" t="s">
        <v>125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4" t="s">
        <v>87</v>
      </c>
      <c r="BK162" s="227">
        <f>ROUND(I162*H162,2)</f>
        <v>0</v>
      </c>
      <c r="BL162" s="14" t="s">
        <v>132</v>
      </c>
      <c r="BM162" s="226" t="s">
        <v>276</v>
      </c>
    </row>
    <row r="163" spans="1:63" s="12" customFormat="1" ht="22.8" customHeight="1">
      <c r="A163" s="12"/>
      <c r="B163" s="199"/>
      <c r="C163" s="200"/>
      <c r="D163" s="201" t="s">
        <v>78</v>
      </c>
      <c r="E163" s="213" t="s">
        <v>277</v>
      </c>
      <c r="F163" s="213" t="s">
        <v>278</v>
      </c>
      <c r="G163" s="200"/>
      <c r="H163" s="200"/>
      <c r="I163" s="203"/>
      <c r="J163" s="214">
        <f>BK163</f>
        <v>0</v>
      </c>
      <c r="K163" s="200"/>
      <c r="L163" s="205"/>
      <c r="M163" s="206"/>
      <c r="N163" s="207"/>
      <c r="O163" s="207"/>
      <c r="P163" s="208">
        <f>SUM(P164:P168)</f>
        <v>0</v>
      </c>
      <c r="Q163" s="207"/>
      <c r="R163" s="208">
        <f>SUM(R164:R168)</f>
        <v>0</v>
      </c>
      <c r="S163" s="207"/>
      <c r="T163" s="209">
        <f>SUM(T164:T168)</f>
        <v>1266.8642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0" t="s">
        <v>87</v>
      </c>
      <c r="AT163" s="211" t="s">
        <v>78</v>
      </c>
      <c r="AU163" s="211" t="s">
        <v>87</v>
      </c>
      <c r="AY163" s="210" t="s">
        <v>125</v>
      </c>
      <c r="BK163" s="212">
        <f>SUM(BK164:BK168)</f>
        <v>0</v>
      </c>
    </row>
    <row r="164" spans="1:65" s="2" customFormat="1" ht="142.95" customHeight="1">
      <c r="A164" s="35"/>
      <c r="B164" s="36"/>
      <c r="C164" s="215" t="s">
        <v>279</v>
      </c>
      <c r="D164" s="215" t="s">
        <v>128</v>
      </c>
      <c r="E164" s="216" t="s">
        <v>280</v>
      </c>
      <c r="F164" s="217" t="s">
        <v>369</v>
      </c>
      <c r="G164" s="218" t="s">
        <v>176</v>
      </c>
      <c r="H164" s="219">
        <v>1450.4</v>
      </c>
      <c r="I164" s="220"/>
      <c r="J164" s="221">
        <f>ROUND(I164*H164,2)</f>
        <v>0</v>
      </c>
      <c r="K164" s="217" t="s">
        <v>153</v>
      </c>
      <c r="L164" s="41"/>
      <c r="M164" s="222" t="s">
        <v>1</v>
      </c>
      <c r="N164" s="223" t="s">
        <v>44</v>
      </c>
      <c r="O164" s="88"/>
      <c r="P164" s="224">
        <f>O164*H164</f>
        <v>0</v>
      </c>
      <c r="Q164" s="224">
        <v>0</v>
      </c>
      <c r="R164" s="224">
        <f>Q164*H164</f>
        <v>0</v>
      </c>
      <c r="S164" s="224">
        <v>0.097</v>
      </c>
      <c r="T164" s="225">
        <f>S164*H164</f>
        <v>140.68880000000001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6" t="s">
        <v>132</v>
      </c>
      <c r="AT164" s="226" t="s">
        <v>128</v>
      </c>
      <c r="AU164" s="226" t="s">
        <v>89</v>
      </c>
      <c r="AY164" s="14" t="s">
        <v>125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4" t="s">
        <v>87</v>
      </c>
      <c r="BK164" s="227">
        <f>ROUND(I164*H164,2)</f>
        <v>0</v>
      </c>
      <c r="BL164" s="14" t="s">
        <v>132</v>
      </c>
      <c r="BM164" s="226" t="s">
        <v>282</v>
      </c>
    </row>
    <row r="165" spans="1:65" s="2" customFormat="1" ht="128.55" customHeight="1">
      <c r="A165" s="35"/>
      <c r="B165" s="36"/>
      <c r="C165" s="215" t="s">
        <v>283</v>
      </c>
      <c r="D165" s="215" t="s">
        <v>128</v>
      </c>
      <c r="E165" s="216" t="s">
        <v>284</v>
      </c>
      <c r="F165" s="217" t="s">
        <v>370</v>
      </c>
      <c r="G165" s="218" t="s">
        <v>176</v>
      </c>
      <c r="H165" s="219">
        <v>2693.6</v>
      </c>
      <c r="I165" s="220"/>
      <c r="J165" s="221">
        <f>ROUND(I165*H165,2)</f>
        <v>0</v>
      </c>
      <c r="K165" s="217" t="s">
        <v>153</v>
      </c>
      <c r="L165" s="41"/>
      <c r="M165" s="222" t="s">
        <v>1</v>
      </c>
      <c r="N165" s="223" t="s">
        <v>44</v>
      </c>
      <c r="O165" s="88"/>
      <c r="P165" s="224">
        <f>O165*H165</f>
        <v>0</v>
      </c>
      <c r="Q165" s="224">
        <v>0</v>
      </c>
      <c r="R165" s="224">
        <f>Q165*H165</f>
        <v>0</v>
      </c>
      <c r="S165" s="224">
        <v>0.194</v>
      </c>
      <c r="T165" s="225">
        <f>S165*H165</f>
        <v>522.5584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6" t="s">
        <v>132</v>
      </c>
      <c r="AT165" s="226" t="s">
        <v>128</v>
      </c>
      <c r="AU165" s="226" t="s">
        <v>89</v>
      </c>
      <c r="AY165" s="14" t="s">
        <v>125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4" t="s">
        <v>87</v>
      </c>
      <c r="BK165" s="227">
        <f>ROUND(I165*H165,2)</f>
        <v>0</v>
      </c>
      <c r="BL165" s="14" t="s">
        <v>132</v>
      </c>
      <c r="BM165" s="226" t="s">
        <v>286</v>
      </c>
    </row>
    <row r="166" spans="1:65" s="2" customFormat="1" ht="55.5" customHeight="1">
      <c r="A166" s="35"/>
      <c r="B166" s="36"/>
      <c r="C166" s="215" t="s">
        <v>287</v>
      </c>
      <c r="D166" s="215" t="s">
        <v>128</v>
      </c>
      <c r="E166" s="216" t="s">
        <v>288</v>
      </c>
      <c r="F166" s="217" t="s">
        <v>289</v>
      </c>
      <c r="G166" s="218" t="s">
        <v>131</v>
      </c>
      <c r="H166" s="219">
        <v>18788</v>
      </c>
      <c r="I166" s="220"/>
      <c r="J166" s="221">
        <f>ROUND(I166*H166,2)</f>
        <v>0</v>
      </c>
      <c r="K166" s="217" t="s">
        <v>153</v>
      </c>
      <c r="L166" s="41"/>
      <c r="M166" s="222" t="s">
        <v>1</v>
      </c>
      <c r="N166" s="223" t="s">
        <v>44</v>
      </c>
      <c r="O166" s="88"/>
      <c r="P166" s="224">
        <f>O166*H166</f>
        <v>0</v>
      </c>
      <c r="Q166" s="224">
        <v>0</v>
      </c>
      <c r="R166" s="224">
        <f>Q166*H166</f>
        <v>0</v>
      </c>
      <c r="S166" s="224">
        <v>0.01</v>
      </c>
      <c r="T166" s="225">
        <f>S166*H166</f>
        <v>187.88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6" t="s">
        <v>132</v>
      </c>
      <c r="AT166" s="226" t="s">
        <v>128</v>
      </c>
      <c r="AU166" s="226" t="s">
        <v>89</v>
      </c>
      <c r="AY166" s="14" t="s">
        <v>125</v>
      </c>
      <c r="BE166" s="227">
        <f>IF(N166="základní",J166,0)</f>
        <v>0</v>
      </c>
      <c r="BF166" s="227">
        <f>IF(N166="snížená",J166,0)</f>
        <v>0</v>
      </c>
      <c r="BG166" s="227">
        <f>IF(N166="zákl. přenesená",J166,0)</f>
        <v>0</v>
      </c>
      <c r="BH166" s="227">
        <f>IF(N166="sníž. přenesená",J166,0)</f>
        <v>0</v>
      </c>
      <c r="BI166" s="227">
        <f>IF(N166="nulová",J166,0)</f>
        <v>0</v>
      </c>
      <c r="BJ166" s="14" t="s">
        <v>87</v>
      </c>
      <c r="BK166" s="227">
        <f>ROUND(I166*H166,2)</f>
        <v>0</v>
      </c>
      <c r="BL166" s="14" t="s">
        <v>132</v>
      </c>
      <c r="BM166" s="226" t="s">
        <v>290</v>
      </c>
    </row>
    <row r="167" spans="1:65" s="2" customFormat="1" ht="78" customHeight="1">
      <c r="A167" s="35"/>
      <c r="B167" s="36"/>
      <c r="C167" s="215" t="s">
        <v>291</v>
      </c>
      <c r="D167" s="215" t="s">
        <v>128</v>
      </c>
      <c r="E167" s="216" t="s">
        <v>292</v>
      </c>
      <c r="F167" s="217" t="s">
        <v>293</v>
      </c>
      <c r="G167" s="218" t="s">
        <v>131</v>
      </c>
      <c r="H167" s="219">
        <v>3299.5</v>
      </c>
      <c r="I167" s="220"/>
      <c r="J167" s="221">
        <f>ROUND(I167*H167,2)</f>
        <v>0</v>
      </c>
      <c r="K167" s="217" t="s">
        <v>153</v>
      </c>
      <c r="L167" s="41"/>
      <c r="M167" s="222" t="s">
        <v>1</v>
      </c>
      <c r="N167" s="223" t="s">
        <v>44</v>
      </c>
      <c r="O167" s="88"/>
      <c r="P167" s="224">
        <f>O167*H167</f>
        <v>0</v>
      </c>
      <c r="Q167" s="224">
        <v>0</v>
      </c>
      <c r="R167" s="224">
        <f>Q167*H167</f>
        <v>0</v>
      </c>
      <c r="S167" s="224">
        <v>0.126</v>
      </c>
      <c r="T167" s="225">
        <f>S167*H167</f>
        <v>415.737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6" t="s">
        <v>132</v>
      </c>
      <c r="AT167" s="226" t="s">
        <v>128</v>
      </c>
      <c r="AU167" s="226" t="s">
        <v>89</v>
      </c>
      <c r="AY167" s="14" t="s">
        <v>125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4" t="s">
        <v>87</v>
      </c>
      <c r="BK167" s="227">
        <f>ROUND(I167*H167,2)</f>
        <v>0</v>
      </c>
      <c r="BL167" s="14" t="s">
        <v>132</v>
      </c>
      <c r="BM167" s="226" t="s">
        <v>294</v>
      </c>
    </row>
    <row r="168" spans="1:65" s="2" customFormat="1" ht="89.25" customHeight="1">
      <c r="A168" s="35"/>
      <c r="B168" s="36"/>
      <c r="C168" s="215" t="s">
        <v>215</v>
      </c>
      <c r="D168" s="215" t="s">
        <v>128</v>
      </c>
      <c r="E168" s="216" t="s">
        <v>296</v>
      </c>
      <c r="F168" s="217" t="s">
        <v>371</v>
      </c>
      <c r="G168" s="218" t="s">
        <v>141</v>
      </c>
      <c r="H168" s="219">
        <v>1266.864</v>
      </c>
      <c r="I168" s="220"/>
      <c r="J168" s="221">
        <f>ROUND(I168*H168,2)</f>
        <v>0</v>
      </c>
      <c r="K168" s="217" t="s">
        <v>153</v>
      </c>
      <c r="L168" s="41"/>
      <c r="M168" s="222" t="s">
        <v>1</v>
      </c>
      <c r="N168" s="223" t="s">
        <v>44</v>
      </c>
      <c r="O168" s="88"/>
      <c r="P168" s="224">
        <f>O168*H168</f>
        <v>0</v>
      </c>
      <c r="Q168" s="224">
        <v>0</v>
      </c>
      <c r="R168" s="224">
        <f>Q168*H168</f>
        <v>0</v>
      </c>
      <c r="S168" s="224">
        <v>0</v>
      </c>
      <c r="T168" s="22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6" t="s">
        <v>132</v>
      </c>
      <c r="AT168" s="226" t="s">
        <v>128</v>
      </c>
      <c r="AU168" s="226" t="s">
        <v>89</v>
      </c>
      <c r="AY168" s="14" t="s">
        <v>125</v>
      </c>
      <c r="BE168" s="227">
        <f>IF(N168="základní",J168,0)</f>
        <v>0</v>
      </c>
      <c r="BF168" s="227">
        <f>IF(N168="snížená",J168,0)</f>
        <v>0</v>
      </c>
      <c r="BG168" s="227">
        <f>IF(N168="zákl. přenesená",J168,0)</f>
        <v>0</v>
      </c>
      <c r="BH168" s="227">
        <f>IF(N168="sníž. přenesená",J168,0)</f>
        <v>0</v>
      </c>
      <c r="BI168" s="227">
        <f>IF(N168="nulová",J168,0)</f>
        <v>0</v>
      </c>
      <c r="BJ168" s="14" t="s">
        <v>87</v>
      </c>
      <c r="BK168" s="227">
        <f>ROUND(I168*H168,2)</f>
        <v>0</v>
      </c>
      <c r="BL168" s="14" t="s">
        <v>132</v>
      </c>
      <c r="BM168" s="226" t="s">
        <v>372</v>
      </c>
    </row>
    <row r="169" spans="1:63" s="12" customFormat="1" ht="22.8" customHeight="1">
      <c r="A169" s="12"/>
      <c r="B169" s="199"/>
      <c r="C169" s="200"/>
      <c r="D169" s="201" t="s">
        <v>78</v>
      </c>
      <c r="E169" s="213" t="s">
        <v>299</v>
      </c>
      <c r="F169" s="213" t="s">
        <v>300</v>
      </c>
      <c r="G169" s="200"/>
      <c r="H169" s="200"/>
      <c r="I169" s="203"/>
      <c r="J169" s="214">
        <f>BK169</f>
        <v>0</v>
      </c>
      <c r="K169" s="200"/>
      <c r="L169" s="205"/>
      <c r="M169" s="206"/>
      <c r="N169" s="207"/>
      <c r="O169" s="207"/>
      <c r="P169" s="208">
        <f>SUM(P170:P171)</f>
        <v>0</v>
      </c>
      <c r="Q169" s="207"/>
      <c r="R169" s="208">
        <f>SUM(R170:R171)</f>
        <v>0</v>
      </c>
      <c r="S169" s="207"/>
      <c r="T169" s="209">
        <f>SUM(T170:T171)</f>
        <v>31.728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0" t="s">
        <v>87</v>
      </c>
      <c r="AT169" s="211" t="s">
        <v>78</v>
      </c>
      <c r="AU169" s="211" t="s">
        <v>87</v>
      </c>
      <c r="AY169" s="210" t="s">
        <v>125</v>
      </c>
      <c r="BK169" s="212">
        <f>SUM(BK170:BK171)</f>
        <v>0</v>
      </c>
    </row>
    <row r="170" spans="1:65" s="2" customFormat="1" ht="101.25" customHeight="1">
      <c r="A170" s="35"/>
      <c r="B170" s="36"/>
      <c r="C170" s="215" t="s">
        <v>301</v>
      </c>
      <c r="D170" s="215" t="s">
        <v>128</v>
      </c>
      <c r="E170" s="216" t="s">
        <v>302</v>
      </c>
      <c r="F170" s="217" t="s">
        <v>373</v>
      </c>
      <c r="G170" s="218" t="s">
        <v>169</v>
      </c>
      <c r="H170" s="219">
        <v>0.5</v>
      </c>
      <c r="I170" s="220"/>
      <c r="J170" s="221">
        <f>ROUND(I170*H170,2)</f>
        <v>0</v>
      </c>
      <c r="K170" s="217" t="s">
        <v>153</v>
      </c>
      <c r="L170" s="41"/>
      <c r="M170" s="222" t="s">
        <v>1</v>
      </c>
      <c r="N170" s="223" t="s">
        <v>44</v>
      </c>
      <c r="O170" s="88"/>
      <c r="P170" s="224">
        <f>O170*H170</f>
        <v>0</v>
      </c>
      <c r="Q170" s="224">
        <v>0</v>
      </c>
      <c r="R170" s="224">
        <f>Q170*H170</f>
        <v>0</v>
      </c>
      <c r="S170" s="224">
        <v>2.5</v>
      </c>
      <c r="T170" s="225">
        <f>S170*H170</f>
        <v>1.25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6" t="s">
        <v>132</v>
      </c>
      <c r="AT170" s="226" t="s">
        <v>128</v>
      </c>
      <c r="AU170" s="226" t="s">
        <v>89</v>
      </c>
      <c r="AY170" s="14" t="s">
        <v>125</v>
      </c>
      <c r="BE170" s="227">
        <f>IF(N170="základní",J170,0)</f>
        <v>0</v>
      </c>
      <c r="BF170" s="227">
        <f>IF(N170="snížená",J170,0)</f>
        <v>0</v>
      </c>
      <c r="BG170" s="227">
        <f>IF(N170="zákl. přenesená",J170,0)</f>
        <v>0</v>
      </c>
      <c r="BH170" s="227">
        <f>IF(N170="sníž. přenesená",J170,0)</f>
        <v>0</v>
      </c>
      <c r="BI170" s="227">
        <f>IF(N170="nulová",J170,0)</f>
        <v>0</v>
      </c>
      <c r="BJ170" s="14" t="s">
        <v>87</v>
      </c>
      <c r="BK170" s="227">
        <f>ROUND(I170*H170,2)</f>
        <v>0</v>
      </c>
      <c r="BL170" s="14" t="s">
        <v>132</v>
      </c>
      <c r="BM170" s="226" t="s">
        <v>304</v>
      </c>
    </row>
    <row r="171" spans="1:65" s="2" customFormat="1" ht="78.75" customHeight="1">
      <c r="A171" s="35"/>
      <c r="B171" s="36"/>
      <c r="C171" s="215" t="s">
        <v>305</v>
      </c>
      <c r="D171" s="215" t="s">
        <v>128</v>
      </c>
      <c r="E171" s="216" t="s">
        <v>306</v>
      </c>
      <c r="F171" s="217" t="s">
        <v>374</v>
      </c>
      <c r="G171" s="218" t="s">
        <v>176</v>
      </c>
      <c r="H171" s="219">
        <v>31.1</v>
      </c>
      <c r="I171" s="220"/>
      <c r="J171" s="221">
        <f>ROUND(I171*H171,2)</f>
        <v>0</v>
      </c>
      <c r="K171" s="217" t="s">
        <v>153</v>
      </c>
      <c r="L171" s="41"/>
      <c r="M171" s="222" t="s">
        <v>1</v>
      </c>
      <c r="N171" s="223" t="s">
        <v>44</v>
      </c>
      <c r="O171" s="88"/>
      <c r="P171" s="224">
        <f>O171*H171</f>
        <v>0</v>
      </c>
      <c r="Q171" s="224">
        <v>0</v>
      </c>
      <c r="R171" s="224">
        <f>Q171*H171</f>
        <v>0</v>
      </c>
      <c r="S171" s="224">
        <v>0.98</v>
      </c>
      <c r="T171" s="225">
        <f>S171*H171</f>
        <v>30.478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6" t="s">
        <v>132</v>
      </c>
      <c r="AT171" s="226" t="s">
        <v>128</v>
      </c>
      <c r="AU171" s="226" t="s">
        <v>89</v>
      </c>
      <c r="AY171" s="14" t="s">
        <v>125</v>
      </c>
      <c r="BE171" s="227">
        <f>IF(N171="základní",J171,0)</f>
        <v>0</v>
      </c>
      <c r="BF171" s="227">
        <f>IF(N171="snížená",J171,0)</f>
        <v>0</v>
      </c>
      <c r="BG171" s="227">
        <f>IF(N171="zákl. přenesená",J171,0)</f>
        <v>0</v>
      </c>
      <c r="BH171" s="227">
        <f>IF(N171="sníž. přenesená",J171,0)</f>
        <v>0</v>
      </c>
      <c r="BI171" s="227">
        <f>IF(N171="nulová",J171,0)</f>
        <v>0</v>
      </c>
      <c r="BJ171" s="14" t="s">
        <v>87</v>
      </c>
      <c r="BK171" s="227">
        <f>ROUND(I171*H171,2)</f>
        <v>0</v>
      </c>
      <c r="BL171" s="14" t="s">
        <v>132</v>
      </c>
      <c r="BM171" s="226" t="s">
        <v>308</v>
      </c>
    </row>
    <row r="172" spans="1:63" s="12" customFormat="1" ht="22.8" customHeight="1">
      <c r="A172" s="12"/>
      <c r="B172" s="199"/>
      <c r="C172" s="200"/>
      <c r="D172" s="201" t="s">
        <v>78</v>
      </c>
      <c r="E172" s="213" t="s">
        <v>309</v>
      </c>
      <c r="F172" s="213" t="s">
        <v>310</v>
      </c>
      <c r="G172" s="200"/>
      <c r="H172" s="200"/>
      <c r="I172" s="203"/>
      <c r="J172" s="214">
        <f>BK172</f>
        <v>0</v>
      </c>
      <c r="K172" s="200"/>
      <c r="L172" s="205"/>
      <c r="M172" s="206"/>
      <c r="N172" s="207"/>
      <c r="O172" s="207"/>
      <c r="P172" s="208">
        <f>SUM(P173:P178)</f>
        <v>0</v>
      </c>
      <c r="Q172" s="207"/>
      <c r="R172" s="208">
        <f>SUM(R173:R178)</f>
        <v>0</v>
      </c>
      <c r="S172" s="207"/>
      <c r="T172" s="209">
        <f>SUM(T173:T178)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10" t="s">
        <v>87</v>
      </c>
      <c r="AT172" s="211" t="s">
        <v>78</v>
      </c>
      <c r="AU172" s="211" t="s">
        <v>87</v>
      </c>
      <c r="AY172" s="210" t="s">
        <v>125</v>
      </c>
      <c r="BK172" s="212">
        <f>SUM(BK173:BK178)</f>
        <v>0</v>
      </c>
    </row>
    <row r="173" spans="1:65" s="2" customFormat="1" ht="62.7" customHeight="1">
      <c r="A173" s="35"/>
      <c r="B173" s="36"/>
      <c r="C173" s="215" t="s">
        <v>295</v>
      </c>
      <c r="D173" s="215" t="s">
        <v>128</v>
      </c>
      <c r="E173" s="216" t="s">
        <v>375</v>
      </c>
      <c r="F173" s="217" t="s">
        <v>376</v>
      </c>
      <c r="G173" s="218" t="s">
        <v>141</v>
      </c>
      <c r="H173" s="219">
        <v>1037.772</v>
      </c>
      <c r="I173" s="220"/>
      <c r="J173" s="221">
        <f>ROUND(I173*H173,2)</f>
        <v>0</v>
      </c>
      <c r="K173" s="217" t="s">
        <v>1</v>
      </c>
      <c r="L173" s="41"/>
      <c r="M173" s="222" t="s">
        <v>1</v>
      </c>
      <c r="N173" s="223" t="s">
        <v>44</v>
      </c>
      <c r="O173" s="88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6" t="s">
        <v>132</v>
      </c>
      <c r="AT173" s="226" t="s">
        <v>128</v>
      </c>
      <c r="AU173" s="226" t="s">
        <v>89</v>
      </c>
      <c r="AY173" s="14" t="s">
        <v>125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4" t="s">
        <v>87</v>
      </c>
      <c r="BK173" s="227">
        <f>ROUND(I173*H173,2)</f>
        <v>0</v>
      </c>
      <c r="BL173" s="14" t="s">
        <v>132</v>
      </c>
      <c r="BM173" s="226" t="s">
        <v>377</v>
      </c>
    </row>
    <row r="174" spans="1:65" s="2" customFormat="1" ht="128.55" customHeight="1">
      <c r="A174" s="35"/>
      <c r="B174" s="36"/>
      <c r="C174" s="215" t="s">
        <v>378</v>
      </c>
      <c r="D174" s="215" t="s">
        <v>128</v>
      </c>
      <c r="E174" s="216" t="s">
        <v>316</v>
      </c>
      <c r="F174" s="217" t="s">
        <v>379</v>
      </c>
      <c r="G174" s="218" t="s">
        <v>141</v>
      </c>
      <c r="H174" s="219">
        <v>658.703</v>
      </c>
      <c r="I174" s="220"/>
      <c r="J174" s="221">
        <f>ROUND(I174*H174,2)</f>
        <v>0</v>
      </c>
      <c r="K174" s="217" t="s">
        <v>153</v>
      </c>
      <c r="L174" s="41"/>
      <c r="M174" s="222" t="s">
        <v>1</v>
      </c>
      <c r="N174" s="223" t="s">
        <v>44</v>
      </c>
      <c r="O174" s="88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6" t="s">
        <v>132</v>
      </c>
      <c r="AT174" s="226" t="s">
        <v>128</v>
      </c>
      <c r="AU174" s="226" t="s">
        <v>89</v>
      </c>
      <c r="AY174" s="14" t="s">
        <v>125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4" t="s">
        <v>87</v>
      </c>
      <c r="BK174" s="227">
        <f>ROUND(I174*H174,2)</f>
        <v>0</v>
      </c>
      <c r="BL174" s="14" t="s">
        <v>132</v>
      </c>
      <c r="BM174" s="226" t="s">
        <v>380</v>
      </c>
    </row>
    <row r="175" spans="1:65" s="2" customFormat="1" ht="62.7" customHeight="1">
      <c r="A175" s="35"/>
      <c r="B175" s="36"/>
      <c r="C175" s="215" t="s">
        <v>319</v>
      </c>
      <c r="D175" s="215" t="s">
        <v>128</v>
      </c>
      <c r="E175" s="216" t="s">
        <v>320</v>
      </c>
      <c r="F175" s="217" t="s">
        <v>381</v>
      </c>
      <c r="G175" s="218" t="s">
        <v>141</v>
      </c>
      <c r="H175" s="219">
        <v>15.55</v>
      </c>
      <c r="I175" s="220"/>
      <c r="J175" s="221">
        <f>ROUND(I175*H175,2)</f>
        <v>0</v>
      </c>
      <c r="K175" s="217" t="s">
        <v>153</v>
      </c>
      <c r="L175" s="41"/>
      <c r="M175" s="222" t="s">
        <v>1</v>
      </c>
      <c r="N175" s="223" t="s">
        <v>44</v>
      </c>
      <c r="O175" s="88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6" t="s">
        <v>132</v>
      </c>
      <c r="AT175" s="226" t="s">
        <v>128</v>
      </c>
      <c r="AU175" s="226" t="s">
        <v>89</v>
      </c>
      <c r="AY175" s="14" t="s">
        <v>125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4" t="s">
        <v>87</v>
      </c>
      <c r="BK175" s="227">
        <f>ROUND(I175*H175,2)</f>
        <v>0</v>
      </c>
      <c r="BL175" s="14" t="s">
        <v>132</v>
      </c>
      <c r="BM175" s="226" t="s">
        <v>322</v>
      </c>
    </row>
    <row r="176" spans="1:65" s="2" customFormat="1" ht="49.05" customHeight="1">
      <c r="A176" s="35"/>
      <c r="B176" s="36"/>
      <c r="C176" s="215" t="s">
        <v>323</v>
      </c>
      <c r="D176" s="215" t="s">
        <v>128</v>
      </c>
      <c r="E176" s="216" t="s">
        <v>324</v>
      </c>
      <c r="F176" s="217" t="s">
        <v>382</v>
      </c>
      <c r="G176" s="218" t="s">
        <v>141</v>
      </c>
      <c r="H176" s="219">
        <v>139.95</v>
      </c>
      <c r="I176" s="220"/>
      <c r="J176" s="221">
        <f>ROUND(I176*H176,2)</f>
        <v>0</v>
      </c>
      <c r="K176" s="217" t="s">
        <v>153</v>
      </c>
      <c r="L176" s="41"/>
      <c r="M176" s="222" t="s">
        <v>1</v>
      </c>
      <c r="N176" s="223" t="s">
        <v>44</v>
      </c>
      <c r="O176" s="88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6" t="s">
        <v>132</v>
      </c>
      <c r="AT176" s="226" t="s">
        <v>128</v>
      </c>
      <c r="AU176" s="226" t="s">
        <v>89</v>
      </c>
      <c r="AY176" s="14" t="s">
        <v>125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4" t="s">
        <v>87</v>
      </c>
      <c r="BK176" s="227">
        <f>ROUND(I176*H176,2)</f>
        <v>0</v>
      </c>
      <c r="BL176" s="14" t="s">
        <v>132</v>
      </c>
      <c r="BM176" s="226" t="s">
        <v>326</v>
      </c>
    </row>
    <row r="177" spans="1:65" s="2" customFormat="1" ht="49.05" customHeight="1">
      <c r="A177" s="35"/>
      <c r="B177" s="36"/>
      <c r="C177" s="215" t="s">
        <v>327</v>
      </c>
      <c r="D177" s="215" t="s">
        <v>128</v>
      </c>
      <c r="E177" s="216" t="s">
        <v>328</v>
      </c>
      <c r="F177" s="217" t="s">
        <v>329</v>
      </c>
      <c r="G177" s="218" t="s">
        <v>141</v>
      </c>
      <c r="H177" s="219">
        <v>15.5</v>
      </c>
      <c r="I177" s="220"/>
      <c r="J177" s="221">
        <f>ROUND(I177*H177,2)</f>
        <v>0</v>
      </c>
      <c r="K177" s="217" t="s">
        <v>234</v>
      </c>
      <c r="L177" s="41"/>
      <c r="M177" s="222" t="s">
        <v>1</v>
      </c>
      <c r="N177" s="223" t="s">
        <v>44</v>
      </c>
      <c r="O177" s="88"/>
      <c r="P177" s="224">
        <f>O177*H177</f>
        <v>0</v>
      </c>
      <c r="Q177" s="224">
        <v>0</v>
      </c>
      <c r="R177" s="224">
        <f>Q177*H177</f>
        <v>0</v>
      </c>
      <c r="S177" s="224">
        <v>0</v>
      </c>
      <c r="T177" s="22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6" t="s">
        <v>132</v>
      </c>
      <c r="AT177" s="226" t="s">
        <v>128</v>
      </c>
      <c r="AU177" s="226" t="s">
        <v>89</v>
      </c>
      <c r="AY177" s="14" t="s">
        <v>125</v>
      </c>
      <c r="BE177" s="227">
        <f>IF(N177="základní",J177,0)</f>
        <v>0</v>
      </c>
      <c r="BF177" s="227">
        <f>IF(N177="snížená",J177,0)</f>
        <v>0</v>
      </c>
      <c r="BG177" s="227">
        <f>IF(N177="zákl. přenesená",J177,0)</f>
        <v>0</v>
      </c>
      <c r="BH177" s="227">
        <f>IF(N177="sníž. přenesená",J177,0)</f>
        <v>0</v>
      </c>
      <c r="BI177" s="227">
        <f>IF(N177="nulová",J177,0)</f>
        <v>0</v>
      </c>
      <c r="BJ177" s="14" t="s">
        <v>87</v>
      </c>
      <c r="BK177" s="227">
        <f>ROUND(I177*H177,2)</f>
        <v>0</v>
      </c>
      <c r="BL177" s="14" t="s">
        <v>132</v>
      </c>
      <c r="BM177" s="226" t="s">
        <v>330</v>
      </c>
    </row>
    <row r="178" spans="1:65" s="2" customFormat="1" ht="44.25" customHeight="1">
      <c r="A178" s="35"/>
      <c r="B178" s="36"/>
      <c r="C178" s="215" t="s">
        <v>331</v>
      </c>
      <c r="D178" s="215" t="s">
        <v>128</v>
      </c>
      <c r="E178" s="216" t="s">
        <v>332</v>
      </c>
      <c r="F178" s="217" t="s">
        <v>333</v>
      </c>
      <c r="G178" s="218" t="s">
        <v>141</v>
      </c>
      <c r="H178" s="219">
        <v>3965.446</v>
      </c>
      <c r="I178" s="220"/>
      <c r="J178" s="221">
        <f>ROUND(I178*H178,2)</f>
        <v>0</v>
      </c>
      <c r="K178" s="217" t="s">
        <v>153</v>
      </c>
      <c r="L178" s="41"/>
      <c r="M178" s="238" t="s">
        <v>1</v>
      </c>
      <c r="N178" s="239" t="s">
        <v>44</v>
      </c>
      <c r="O178" s="240"/>
      <c r="P178" s="241">
        <f>O178*H178</f>
        <v>0</v>
      </c>
      <c r="Q178" s="241">
        <v>0</v>
      </c>
      <c r="R178" s="241">
        <f>Q178*H178</f>
        <v>0</v>
      </c>
      <c r="S178" s="241">
        <v>0</v>
      </c>
      <c r="T178" s="242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6" t="s">
        <v>132</v>
      </c>
      <c r="AT178" s="226" t="s">
        <v>128</v>
      </c>
      <c r="AU178" s="226" t="s">
        <v>89</v>
      </c>
      <c r="AY178" s="14" t="s">
        <v>125</v>
      </c>
      <c r="BE178" s="227">
        <f>IF(N178="základní",J178,0)</f>
        <v>0</v>
      </c>
      <c r="BF178" s="227">
        <f>IF(N178="snížená",J178,0)</f>
        <v>0</v>
      </c>
      <c r="BG178" s="227">
        <f>IF(N178="zákl. přenesená",J178,0)</f>
        <v>0</v>
      </c>
      <c r="BH178" s="227">
        <f>IF(N178="sníž. přenesená",J178,0)</f>
        <v>0</v>
      </c>
      <c r="BI178" s="227">
        <f>IF(N178="nulová",J178,0)</f>
        <v>0</v>
      </c>
      <c r="BJ178" s="14" t="s">
        <v>87</v>
      </c>
      <c r="BK178" s="227">
        <f>ROUND(I178*H178,2)</f>
        <v>0</v>
      </c>
      <c r="BL178" s="14" t="s">
        <v>132</v>
      </c>
      <c r="BM178" s="226" t="s">
        <v>334</v>
      </c>
    </row>
    <row r="179" spans="1:31" s="2" customFormat="1" ht="6.95" customHeight="1">
      <c r="A179" s="35"/>
      <c r="B179" s="63"/>
      <c r="C179" s="64"/>
      <c r="D179" s="64"/>
      <c r="E179" s="64"/>
      <c r="F179" s="64"/>
      <c r="G179" s="64"/>
      <c r="H179" s="64"/>
      <c r="I179" s="64"/>
      <c r="J179" s="64"/>
      <c r="K179" s="64"/>
      <c r="L179" s="41"/>
      <c r="M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</row>
  </sheetData>
  <sheetProtection password="CC35" sheet="1" objects="1" scenarios="1" formatColumns="0" formatRows="0" autoFilter="0"/>
  <autoFilter ref="C123:K17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KROS-PC\admin</dc:creator>
  <cp:keywords/>
  <dc:description/>
  <cp:lastModifiedBy>KROS-PC\admin</cp:lastModifiedBy>
  <dcterms:created xsi:type="dcterms:W3CDTF">2022-05-30T14:36:23Z</dcterms:created>
  <dcterms:modified xsi:type="dcterms:W3CDTF">2022-05-30T14:36:29Z</dcterms:modified>
  <cp:category/>
  <cp:version/>
  <cp:contentType/>
  <cp:contentStatus/>
</cp:coreProperties>
</file>